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H:\Disk D\Tomáš\Rozpočty\Chobot\Kontejnéry NJ -Vančurova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1 - Podzemní kontejnery v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'1 - Podzemní kontejnery v...'!$C$124:$K$238</definedName>
    <definedName name="_xlnm.Print_Area" localSheetId="1">'1 - Podzemní kontejnery v...'!$C$4:$J$76,'1 - Podzemní kontejnery v...'!$C$114:$J$238</definedName>
    <definedName name="_xlnm.Print_Titles" localSheetId="1">'1 - Podzemní kontejnery v...'!$124:$124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38"/>
  <c r="BH238"/>
  <c r="BG238"/>
  <c r="BF238"/>
  <c r="T238"/>
  <c r="T237"/>
  <c r="R238"/>
  <c r="R237"/>
  <c r="P238"/>
  <c r="P237"/>
  <c r="BI236"/>
  <c r="BH236"/>
  <c r="BG236"/>
  <c r="BF236"/>
  <c r="T236"/>
  <c r="T235"/>
  <c r="R236"/>
  <c r="R235"/>
  <c r="P236"/>
  <c r="P235"/>
  <c r="BI233"/>
  <c r="BH233"/>
  <c r="BG233"/>
  <c r="BF233"/>
  <c r="T233"/>
  <c r="T232"/>
  <c r="R233"/>
  <c r="R232"/>
  <c r="P233"/>
  <c r="P232"/>
  <c r="BI231"/>
  <c r="BH231"/>
  <c r="BG231"/>
  <c r="BF231"/>
  <c r="T231"/>
  <c r="T230"/>
  <c r="R231"/>
  <c r="R230"/>
  <c r="P231"/>
  <c r="P230"/>
  <c r="BI229"/>
  <c r="BH229"/>
  <c r="BG229"/>
  <c r="BF229"/>
  <c r="T229"/>
  <c r="T228"/>
  <c r="T227"/>
  <c r="R229"/>
  <c r="R228"/>
  <c r="R227"/>
  <c r="P229"/>
  <c r="P228"/>
  <c r="P227"/>
  <c r="BI226"/>
  <c r="BH226"/>
  <c r="BG226"/>
  <c r="BF226"/>
  <c r="T226"/>
  <c r="T225"/>
  <c r="R226"/>
  <c r="R225"/>
  <c r="P226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41"/>
  <c r="BH141"/>
  <c r="BG141"/>
  <c r="BF141"/>
  <c r="T141"/>
  <c r="R141"/>
  <c r="P141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J121"/>
  <c r="F121"/>
  <c r="F119"/>
  <c r="E117"/>
  <c r="J89"/>
  <c r="F89"/>
  <c r="F87"/>
  <c r="E85"/>
  <c r="J22"/>
  <c r="E22"/>
  <c r="J122"/>
  <c r="J21"/>
  <c r="J16"/>
  <c r="E16"/>
  <c r="F122"/>
  <c r="J15"/>
  <c r="J10"/>
  <c r="J87"/>
  <c i="1" r="L90"/>
  <c r="AM90"/>
  <c r="AM89"/>
  <c r="L89"/>
  <c r="AM87"/>
  <c r="L87"/>
  <c r="L85"/>
  <c r="L84"/>
  <c i="2" r="BK229"/>
  <c r="J223"/>
  <c r="J194"/>
  <c r="J184"/>
  <c r="J178"/>
  <c r="J171"/>
  <c r="BK160"/>
  <c r="BK155"/>
  <c r="BK134"/>
  <c r="BK236"/>
  <c r="BK221"/>
  <c r="J215"/>
  <c r="BK208"/>
  <c r="BK202"/>
  <c r="J176"/>
  <c r="BK171"/>
  <c r="J162"/>
  <c r="BK148"/>
  <c r="J141"/>
  <c r="BK130"/>
  <c r="BK226"/>
  <c r="J202"/>
  <c r="BK196"/>
  <c r="BK191"/>
  <c r="BK177"/>
  <c r="BK164"/>
  <c r="J155"/>
  <c r="BK146"/>
  <c r="BK141"/>
  <c r="J131"/>
  <c i="1" r="AS94"/>
  <c i="2" r="BK219"/>
  <c r="BK215"/>
  <c r="BK209"/>
  <c r="J204"/>
  <c r="BK197"/>
  <c r="J191"/>
  <c r="BK184"/>
  <c r="J173"/>
  <c r="J160"/>
  <c r="BK136"/>
  <c r="J130"/>
  <c r="BK231"/>
  <c r="BK195"/>
  <c r="BK186"/>
  <c r="J179"/>
  <c r="BK175"/>
  <c r="BK157"/>
  <c r="J150"/>
  <c r="J133"/>
  <c r="J236"/>
  <c r="J233"/>
  <c r="BK218"/>
  <c r="J213"/>
  <c r="BK206"/>
  <c r="J180"/>
  <c r="BK173"/>
  <c r="BK166"/>
  <c r="BK150"/>
  <c r="BK142"/>
  <c r="J136"/>
  <c r="J128"/>
  <c r="J209"/>
  <c r="J199"/>
  <c r="J195"/>
  <c r="BK188"/>
  <c r="J169"/>
  <c r="J156"/>
  <c r="J152"/>
  <c r="BK135"/>
  <c r="J226"/>
  <c r="J221"/>
  <c r="BK216"/>
  <c r="J211"/>
  <c r="BK201"/>
  <c r="J196"/>
  <c r="J188"/>
  <c r="J182"/>
  <c r="BK178"/>
  <c r="BK162"/>
  <c r="J148"/>
  <c r="BK131"/>
  <c r="BK238"/>
  <c r="J219"/>
  <c r="J193"/>
  <c r="BK182"/>
  <c r="J177"/>
  <c r="J166"/>
  <c r="BK156"/>
  <c r="BK137"/>
  <c r="J238"/>
  <c r="BK233"/>
  <c r="J229"/>
  <c r="J216"/>
  <c r="BK211"/>
  <c r="BK204"/>
  <c r="J201"/>
  <c r="J175"/>
  <c r="BK169"/>
  <c r="BK154"/>
  <c r="J146"/>
  <c r="J137"/>
  <c r="J135"/>
  <c r="J231"/>
  <c r="J208"/>
  <c r="J197"/>
  <c r="BK194"/>
  <c r="BK179"/>
  <c r="BK176"/>
  <c r="J157"/>
  <c r="J154"/>
  <c r="J142"/>
  <c r="BK133"/>
  <c r="BK223"/>
  <c r="J218"/>
  <c r="BK213"/>
  <c r="J206"/>
  <c r="BK199"/>
  <c r="BK193"/>
  <c r="J186"/>
  <c r="BK180"/>
  <c r="J164"/>
  <c r="BK152"/>
  <c r="J134"/>
  <c r="BK128"/>
  <c l="1" r="P127"/>
  <c r="BK159"/>
  <c r="J159"/>
  <c r="J97"/>
  <c r="BK168"/>
  <c r="J168"/>
  <c r="J98"/>
  <c r="BK190"/>
  <c r="J190"/>
  <c r="J99"/>
  <c r="R190"/>
  <c r="P214"/>
  <c r="BK127"/>
  <c r="T127"/>
  <c r="P159"/>
  <c r="P168"/>
  <c r="R168"/>
  <c r="T190"/>
  <c r="R214"/>
  <c r="R127"/>
  <c r="R159"/>
  <c r="T159"/>
  <c r="T168"/>
  <c r="P190"/>
  <c r="BK214"/>
  <c r="J214"/>
  <c r="J100"/>
  <c r="T214"/>
  <c r="BK225"/>
  <c r="J225"/>
  <c r="J101"/>
  <c r="BK228"/>
  <c r="J228"/>
  <c r="J103"/>
  <c r="BK230"/>
  <c r="J230"/>
  <c r="J104"/>
  <c r="BK232"/>
  <c r="J232"/>
  <c r="J105"/>
  <c r="BK235"/>
  <c r="J235"/>
  <c r="J106"/>
  <c r="BK237"/>
  <c r="J237"/>
  <c r="J107"/>
  <c r="F90"/>
  <c r="BE131"/>
  <c r="BE134"/>
  <c r="BE137"/>
  <c r="BE142"/>
  <c r="BE148"/>
  <c r="BE154"/>
  <c r="BE156"/>
  <c r="BE160"/>
  <c r="BE164"/>
  <c r="BE166"/>
  <c r="BE169"/>
  <c r="BE175"/>
  <c r="BE197"/>
  <c r="BE202"/>
  <c r="BE208"/>
  <c r="BE213"/>
  <c r="BE216"/>
  <c r="BE218"/>
  <c r="BE219"/>
  <c r="BE229"/>
  <c r="BE231"/>
  <c r="J90"/>
  <c r="J119"/>
  <c r="BE128"/>
  <c r="BE136"/>
  <c r="BE171"/>
  <c r="BE173"/>
  <c r="BE180"/>
  <c r="BE184"/>
  <c r="BE193"/>
  <c r="BE206"/>
  <c r="BE133"/>
  <c r="BE155"/>
  <c r="BE157"/>
  <c r="BE177"/>
  <c r="BE178"/>
  <c r="BE182"/>
  <c r="BE186"/>
  <c r="BE191"/>
  <c r="BE194"/>
  <c r="BE195"/>
  <c r="BE196"/>
  <c r="BE199"/>
  <c r="BE201"/>
  <c r="BE204"/>
  <c r="BE209"/>
  <c r="BE211"/>
  <c r="BE215"/>
  <c r="BE233"/>
  <c r="BE236"/>
  <c r="BE238"/>
  <c r="BE130"/>
  <c r="BE135"/>
  <c r="BE141"/>
  <c r="BE146"/>
  <c r="BE150"/>
  <c r="BE152"/>
  <c r="BE162"/>
  <c r="BE176"/>
  <c r="BE179"/>
  <c r="BE188"/>
  <c r="BE221"/>
  <c r="BE223"/>
  <c r="BE226"/>
  <c r="F34"/>
  <c i="1" r="BC95"/>
  <c r="BC94"/>
  <c r="W32"/>
  <c i="2" r="F33"/>
  <c i="1" r="BB95"/>
  <c r="BB94"/>
  <c r="W31"/>
  <c i="2" r="F35"/>
  <c i="1" r="BD95"/>
  <c r="BD94"/>
  <c r="W33"/>
  <c i="2" r="F32"/>
  <c i="1" r="BA95"/>
  <c r="BA94"/>
  <c r="W30"/>
  <c i="2" r="J32"/>
  <c i="1" r="AW95"/>
  <c i="2" l="1" r="BK126"/>
  <c r="J126"/>
  <c r="J95"/>
  <c r="R126"/>
  <c r="R125"/>
  <c r="T126"/>
  <c r="T125"/>
  <c r="P126"/>
  <c r="P125"/>
  <c i="1" r="AU95"/>
  <c i="2" r="J127"/>
  <c r="J96"/>
  <c r="BK227"/>
  <c r="J227"/>
  <c r="J102"/>
  <c i="1" r="AU94"/>
  <c i="2" r="F31"/>
  <c i="1" r="AZ95"/>
  <c r="AZ94"/>
  <c r="W29"/>
  <c r="AY94"/>
  <c r="AX94"/>
  <c r="AW94"/>
  <c r="AK30"/>
  <c i="2" r="J31"/>
  <c i="1" r="AV95"/>
  <c r="AT95"/>
  <c i="2" l="1" r="BK125"/>
  <c r="J125"/>
  <c r="J28"/>
  <c i="1" r="AG95"/>
  <c r="AG94"/>
  <c r="AK26"/>
  <c r="AV94"/>
  <c r="AK29"/>
  <c r="AK35"/>
  <c i="2" l="1" r="J37"/>
  <c r="J94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<sst xmlns="http://schemas.openxmlformats.org/spreadsheetml/2006/main">
  <si>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</si>
  <si>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</si>
  <si>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</si>
  <si>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</si>
  <si>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</si>
  <si>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{75fc6757-f48b-45f6-ac90-a2bc7351d606}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</si>
  <si>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</si>
  <si>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</si>
  <si>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</si>
  <si>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</si>
  <si>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</si>
  <si>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</si>
  <si>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</si>
  <si>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</si>
  <si>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</si>
  <si>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</si>
  <si>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</si>
  <si>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Podzemní kontejnery v Novém Jičíně II.etapa(rok 2024) - stanoviště Vančurova 38 - u Máje</t>
  </si>
  <si>
    <t>KSO:</t>
  </si>
  <si>
    <t>CC-CZ:</t>
  </si>
  <si>
    <t>Místo:</t>
  </si>
  <si>
    <t>Nový Jičín</t>
  </si>
  <si>
    <t>Datum:</t>
  </si>
  <si>
    <t>28. 5. 2025</t>
  </si>
  <si>
    <t>Zadavatel:</t>
  </si>
  <si>
    <t>IČ:</t>
  </si>
  <si>
    <t>Město Nový Jičín</t>
  </si>
  <si>
    <t>DIČ:</t>
  </si>
  <si>
    <t>Uchazeč:</t>
  </si>
  <si>
    <t>Vyplň údaj</t>
  </si>
  <si>
    <t>Projektant:</t>
  </si>
  <si>
    <t>KAPEGO PROJEKT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</si>
  <si>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</si>
  <si>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</si>
  <si>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</si>
  <si>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</si>
  <si>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</si>
  <si>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</si>
  <si>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</si>
  <si>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</si>
  <si>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</si>
  <si>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</si>
  <si>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</si>
  <si>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</si>
  <si>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</si>
  <si>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</si>
  <si>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</si>
  <si>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</si>
  <si>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</si>
  <si>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</si>
  <si>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</si>
  <si>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</si>
  <si>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</si>
  <si>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</si>
  <si>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</si>
  <si>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</si>
  <si>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</si>
  <si>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</si>
  <si>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</si>
  <si>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</si>
  <si>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</si>
  <si>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</si>
  <si>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</si>
  <si>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</si>
  <si>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</si>
  <si>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</si>
  <si>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</si>
  <si>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</si>
  <si>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</si>
  <si>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</si>
  <si>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</si>
  <si>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</si>
  <si>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</si>
  <si>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</si>
  <si>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</si>
  <si>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</si>
  <si>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</si>
  <si>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</si>
  <si>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</si>
  <si>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</si>
  <si>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</si>
  <si>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</si>
  <si>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</si>
  <si>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</si>
  <si>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</si>
  <si>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</si>
  <si>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</si>
  <si>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</si>
  <si>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</si>
  <si>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</si>
  <si>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</si>
  <si>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</si>
  <si>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</si>
  <si>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</si>
  <si>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</si>
  <si>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</si>
  <si>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</si>
  <si>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</si>
  <si>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</si>
  <si>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</si>
  <si>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</si>
  <si>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</si>
  <si>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</si>
  <si>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</si>
  <si>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</si>
  <si>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</si>
  <si>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</si>
  <si>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</si>
  <si>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</si>
  <si>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</si>
  <si>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</si>
  <si>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</si>
  <si>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</si>
  <si>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</si>
  <si>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</si>
  <si>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</si>
  <si>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</si>
  <si>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</si>
  <si>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</si>
  <si>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</si>
  <si>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113106171</t>
  </si>
  <si>
    <t>Rozebrání dlažeb vozovek ze zámkové dlažby s ložem z kameniva ručně</t>
  </si>
  <si>
    <t>m2</t>
  </si>
  <si>
    <t>4</t>
  </si>
  <si>
    <t>1550967436</t>
  </si>
  <si>
    <t>VV</t>
  </si>
  <si>
    <t>46+3</t>
  </si>
  <si>
    <t>113106193</t>
  </si>
  <si>
    <t>Rozebrání dlažeb vozovek z vegetační dlažby betonové s ložem z kameniva ručně</t>
  </si>
  <si>
    <t>-1050361712</t>
  </si>
  <si>
    <t>3</t>
  </si>
  <si>
    <t>113107123</t>
  </si>
  <si>
    <t>Odstranění podkladu z kameniva drceného tl přes 200 do 300 mm ručně</t>
  </si>
  <si>
    <t>-93903014</t>
  </si>
  <si>
    <t>46+20+5+9+3</t>
  </si>
  <si>
    <t>113107142</t>
  </si>
  <si>
    <t>Odstranění podkladu živičného tl přes 50 do 100 mm ručně</t>
  </si>
  <si>
    <t>1799035110</t>
  </si>
  <si>
    <t>5</t>
  </si>
  <si>
    <t>113154518</t>
  </si>
  <si>
    <t>Frézování živičného krytu tl 100 mm pruh š do 0,5 m pl do 500 m2</t>
  </si>
  <si>
    <t>1532119312</t>
  </si>
  <si>
    <t>6</t>
  </si>
  <si>
    <t>113201111</t>
  </si>
  <si>
    <t xml:space="preserve">Vytrhání obrub chodníkových </t>
  </si>
  <si>
    <t>m</t>
  </si>
  <si>
    <t>-1925485307</t>
  </si>
  <si>
    <t>7</t>
  </si>
  <si>
    <t>113201112</t>
  </si>
  <si>
    <t xml:space="preserve">Vytrhání obrub silničních </t>
  </si>
  <si>
    <t>1186292668</t>
  </si>
  <si>
    <t>8</t>
  </si>
  <si>
    <t>113456987</t>
  </si>
  <si>
    <t>Zhutnění podloží</t>
  </si>
  <si>
    <t>1618178125</t>
  </si>
  <si>
    <t>8*2</t>
  </si>
  <si>
    <t>43+6+9+18+3</t>
  </si>
  <si>
    <t>Součet</t>
  </si>
  <si>
    <t>9</t>
  </si>
  <si>
    <t>121112003</t>
  </si>
  <si>
    <t>Sejmutí ornice tl vrstvy do 200 mm ručně</t>
  </si>
  <si>
    <t>-1403883355</t>
  </si>
  <si>
    <t>10</t>
  </si>
  <si>
    <t>131351302</t>
  </si>
  <si>
    <t>Hloubení jam nezapažených v hornině třídy těžitelnosti II skupiny 4 objem do 50 m3 strojně v omezeném prostoru</t>
  </si>
  <si>
    <t>m3</t>
  </si>
  <si>
    <t>-1079907898</t>
  </si>
  <si>
    <t>3*1,85*8,5</t>
  </si>
  <si>
    <t>22*0,3</t>
  </si>
  <si>
    <t>11</t>
  </si>
  <si>
    <t>139001101</t>
  </si>
  <si>
    <t>Příplatek za ztížení vykopávky v blízkosti podzemního vedení</t>
  </si>
  <si>
    <t>1294952429</t>
  </si>
  <si>
    <t>15</t>
  </si>
  <si>
    <t>139951121</t>
  </si>
  <si>
    <t>Bourání kcí v hloubených vykopávkách ze zdiva z betonu prostého strojně</t>
  </si>
  <si>
    <t>-428943355</t>
  </si>
  <si>
    <t>3*0,8*0,8</t>
  </si>
  <si>
    <t>13</t>
  </si>
  <si>
    <t>162751117</t>
  </si>
  <si>
    <t>Vodorovné přemístění přes 9 000 do 10000 m výkopku/sypaniny z horniny třídy těžitelnosti I skupiny 1 až 3</t>
  </si>
  <si>
    <t>-893868149</t>
  </si>
  <si>
    <t>53,75</t>
  </si>
  <si>
    <t>14</t>
  </si>
  <si>
    <t>162751119</t>
  </si>
  <si>
    <t>Příplatek k vodorovnému přemístění výkopku/sypaniny z horniny třídy těžitelnosti I skupiny 1 až 3 ZKD 1000 m přes 10000 m</t>
  </si>
  <si>
    <t>-1882627038</t>
  </si>
  <si>
    <t>53,75*19 'Přepočtené koeficientem množství</t>
  </si>
  <si>
    <t>167151101</t>
  </si>
  <si>
    <t>Nakládání výkopku z hornin třídy těžitelnosti I skupiny 1 až 3 do 100 m3</t>
  </si>
  <si>
    <t>-1310065000</t>
  </si>
  <si>
    <t>16</t>
  </si>
  <si>
    <t>181311103</t>
  </si>
  <si>
    <t>Rozprostření ornice tl vrstvy do 200 mm v rovině nebo ve svahu do 1:5 ručně</t>
  </si>
  <si>
    <t>329002273</t>
  </si>
  <si>
    <t>17</t>
  </si>
  <si>
    <t>181411131</t>
  </si>
  <si>
    <t>Založení parkového trávníku výsevem pl do 1000 m2 v rovině a ve svahu do 1:5</t>
  </si>
  <si>
    <t>1332257892</t>
  </si>
  <si>
    <t>18</t>
  </si>
  <si>
    <t>M</t>
  </si>
  <si>
    <t>00572410</t>
  </si>
  <si>
    <t>osivo směs travní parková</t>
  </si>
  <si>
    <t>kg</t>
  </si>
  <si>
    <t>415541907</t>
  </si>
  <si>
    <t>16*0,02 'Přepočtené koeficientem množství</t>
  </si>
  <si>
    <t>Zakládání</t>
  </si>
  <si>
    <t>19</t>
  </si>
  <si>
    <t>271532213</t>
  </si>
  <si>
    <t>Podsyp pod základové konstrukce se zhutněním z hrubého kameniva frakce 8 až 16 mm</t>
  </si>
  <si>
    <t>2138344546</t>
  </si>
  <si>
    <t>8*2*0,1</t>
  </si>
  <si>
    <t>20</t>
  </si>
  <si>
    <t>271542211</t>
  </si>
  <si>
    <t>Podsyp pod základové konstrukce se zhutněním z netříděné štěrkodrtě</t>
  </si>
  <si>
    <t>474458785</t>
  </si>
  <si>
    <t>47,175-4*1,4*(1,58*1,58)</t>
  </si>
  <si>
    <t>273321411</t>
  </si>
  <si>
    <t>Základové desky ze ŽB bez zvýšených nároků na prostředí tř. C 20/25</t>
  </si>
  <si>
    <t>69520260</t>
  </si>
  <si>
    <t>8*2*0,15</t>
  </si>
  <si>
    <t>22</t>
  </si>
  <si>
    <t>273362021</t>
  </si>
  <si>
    <t>Výztuž základových desek svařovanými sítěmi Kari</t>
  </si>
  <si>
    <t>t</t>
  </si>
  <si>
    <t>-1771200583</t>
  </si>
  <si>
    <t>5,4*(8*2)*1,4/1000</t>
  </si>
  <si>
    <t>Komunikace pozemní</t>
  </si>
  <si>
    <t>23</t>
  </si>
  <si>
    <t>564201011</t>
  </si>
  <si>
    <t>Podklad nebo podsyp ze štěrkopísku ŠP plochy do 100 m2 tl 40 mm</t>
  </si>
  <si>
    <t>136016320</t>
  </si>
  <si>
    <t>43+6+3</t>
  </si>
  <si>
    <t>24</t>
  </si>
  <si>
    <t>564851011</t>
  </si>
  <si>
    <t>Podklad ze štěrkodrtě ŠD plochy do 100 m2 tl 150 mm</t>
  </si>
  <si>
    <t>-818385583</t>
  </si>
  <si>
    <t>2*(9+18)</t>
  </si>
  <si>
    <t>25</t>
  </si>
  <si>
    <t>564861011</t>
  </si>
  <si>
    <t>Podklad ze štěrkodrtě ŠD plochy do 100 m2 tl 200 mm</t>
  </si>
  <si>
    <t>1952044531</t>
  </si>
  <si>
    <t>26</t>
  </si>
  <si>
    <t>565145101</t>
  </si>
  <si>
    <t>Asfaltový beton vrstva podkladní ACP 16 (obalované kamenivo OKS) tl 60 mm š do 1,5 m</t>
  </si>
  <si>
    <t>1683088957</t>
  </si>
  <si>
    <t>27</t>
  </si>
  <si>
    <t>572330111</t>
  </si>
  <si>
    <t>Vyspravení krytu komunikací po překopech pl do 15 m2 obalovaným kamenivem tl přes 20 do 50 mm</t>
  </si>
  <si>
    <t>955756205</t>
  </si>
  <si>
    <t>28</t>
  </si>
  <si>
    <t>572340111</t>
  </si>
  <si>
    <t>Vyspravení krytu komunikací po překopech pl do 15 m2 asfaltovým betonem ACO (AB) tl přes 30 do 50 mm</t>
  </si>
  <si>
    <t>741221103</t>
  </si>
  <si>
    <t>29</t>
  </si>
  <si>
    <t>573211107</t>
  </si>
  <si>
    <t>Postřik živičný spojovací z asfaltu v množství 0,30 kg/m2</t>
  </si>
  <si>
    <t>-2118012392</t>
  </si>
  <si>
    <t>30</t>
  </si>
  <si>
    <t>577134031</t>
  </si>
  <si>
    <t>Asfaltový beton vrstva obrusná ACO 11 (ABS) tl 40 mm š do 1,5 m z modifikovaného asfaltu</t>
  </si>
  <si>
    <t>-914378239</t>
  </si>
  <si>
    <t>31</t>
  </si>
  <si>
    <t>596212210</t>
  </si>
  <si>
    <t>Kladení zámkové dlažby pozemních komunikací ručně tl 80 mm skupiny A pl do 50 m2</t>
  </si>
  <si>
    <t>-1235286468</t>
  </si>
  <si>
    <t>32</t>
  </si>
  <si>
    <t>59245020</t>
  </si>
  <si>
    <t>dlažba skladebná betonová 200x100mm tl 80mm přírodní</t>
  </si>
  <si>
    <t>-1230402124</t>
  </si>
  <si>
    <t>43*1,07 'Přepočtené koeficientem množství</t>
  </si>
  <si>
    <t>33</t>
  </si>
  <si>
    <t>59245226</t>
  </si>
  <si>
    <t>dlažba pro nevidomé betonová 200x100mm tl 80mm barevná</t>
  </si>
  <si>
    <t>1484380783</t>
  </si>
  <si>
    <t>6*1,07 'Přepočtené koeficientem množství</t>
  </si>
  <si>
    <t>34</t>
  </si>
  <si>
    <t>596452147</t>
  </si>
  <si>
    <t>Asfaltová zálivka</t>
  </si>
  <si>
    <t>-112129739</t>
  </si>
  <si>
    <t>18*3</t>
  </si>
  <si>
    <t>35</t>
  </si>
  <si>
    <t>596991112</t>
  </si>
  <si>
    <t>Řezání betonové, kameninové a kamenné dlažby tl přes 60 do 80 mm</t>
  </si>
  <si>
    <t>1063092827</t>
  </si>
  <si>
    <t>18*2+14+1,6*4*2+3,2+10</t>
  </si>
  <si>
    <t>Ostatní konstrukce a práce, bourání</t>
  </si>
  <si>
    <t>36</t>
  </si>
  <si>
    <t>9-1</t>
  </si>
  <si>
    <t>Dodávka polopodzemního kontejnéru 5m3-PK1</t>
  </si>
  <si>
    <t>kus</t>
  </si>
  <si>
    <t>-1411012459</t>
  </si>
  <si>
    <t>37</t>
  </si>
  <si>
    <t>9-2</t>
  </si>
  <si>
    <t>Dodávka polopodzemního kontejnéru 5m3 - rozděleno na 1/2-PK2</t>
  </si>
  <si>
    <t>-447839326</t>
  </si>
  <si>
    <t>38</t>
  </si>
  <si>
    <t>9-4</t>
  </si>
  <si>
    <t>Dodávka nadzemního kontejnéru 2m3, zakrytí 2ks kontejnérů 240l(gastro, olej)-NK1</t>
  </si>
  <si>
    <t>1156041040</t>
  </si>
  <si>
    <t>39</t>
  </si>
  <si>
    <t>9-6</t>
  </si>
  <si>
    <t>Doprava a montáž kontejnérů</t>
  </si>
  <si>
    <t>soubor</t>
  </si>
  <si>
    <t>538167748</t>
  </si>
  <si>
    <t>40</t>
  </si>
  <si>
    <t>915211115</t>
  </si>
  <si>
    <t>Vodorovné dopravní značení dělící čáry souvislé š 125 mm žlutá</t>
  </si>
  <si>
    <t>2023575292</t>
  </si>
  <si>
    <t>41</t>
  </si>
  <si>
    <t>916131213</t>
  </si>
  <si>
    <t>Osazení silničního obrubníku betonového stojatého s boční opěrou do lože z betonu prostého</t>
  </si>
  <si>
    <t>1838767146</t>
  </si>
  <si>
    <t>42</t>
  </si>
  <si>
    <t>59217029</t>
  </si>
  <si>
    <t>obrubník silniční betonový nájezdový 1000x150x150mm</t>
  </si>
  <si>
    <t>-1425339963</t>
  </si>
  <si>
    <t>19,6078431372549*1,02 'Přepočtené koeficientem množství</t>
  </si>
  <si>
    <t>43</t>
  </si>
  <si>
    <t>59217076</t>
  </si>
  <si>
    <t>obrubník silniční betonový přechodový 1000x150x250mm</t>
  </si>
  <si>
    <t>2036000936</t>
  </si>
  <si>
    <t>44</t>
  </si>
  <si>
    <t>916231213</t>
  </si>
  <si>
    <t>Osazení chodníkového obrubníku betonového stojatého s boční opěrou do lože z betonu prostého</t>
  </si>
  <si>
    <t>907003339</t>
  </si>
  <si>
    <t>45</t>
  </si>
  <si>
    <t>59217016</t>
  </si>
  <si>
    <t>obrubník betonový chodníkový 1000x80x250mm</t>
  </si>
  <si>
    <t>1581755275</t>
  </si>
  <si>
    <t>17,6470588235294*1,02 'Přepočtené koeficientem množství</t>
  </si>
  <si>
    <t>46</t>
  </si>
  <si>
    <t>916991121</t>
  </si>
  <si>
    <t>Lože pod obrubníky, krajníky nebo obruby z dlažebních kostek z betonu prostého</t>
  </si>
  <si>
    <t>-577887988</t>
  </si>
  <si>
    <t>(14+18)*0,2*0,3</t>
  </si>
  <si>
    <t>47</t>
  </si>
  <si>
    <t>919731122</t>
  </si>
  <si>
    <t>Zarovnání styčné plochy podkladu nebo krytu živičného tl přes 50 do 100 mm</t>
  </si>
  <si>
    <t>1836489713</t>
  </si>
  <si>
    <t>48</t>
  </si>
  <si>
    <t>919735112</t>
  </si>
  <si>
    <t>Řezání stávajícího živičného krytu hl přes 50 do 100 mm</t>
  </si>
  <si>
    <t>-1833562941</t>
  </si>
  <si>
    <t>49</t>
  </si>
  <si>
    <t>962042320</t>
  </si>
  <si>
    <t>Bourání zdiva nadzákladového z betonu prostého do 1 m3</t>
  </si>
  <si>
    <t>2116098681</t>
  </si>
  <si>
    <t>3,000*0,5*0,6</t>
  </si>
  <si>
    <t>50</t>
  </si>
  <si>
    <t>962365789</t>
  </si>
  <si>
    <t>Vybourání betonového sloupku</t>
  </si>
  <si>
    <t>1245489488</t>
  </si>
  <si>
    <t>997</t>
  </si>
  <si>
    <t>Doprava suti a vybouraných hmot</t>
  </si>
  <si>
    <t>51</t>
  </si>
  <si>
    <t>997221571</t>
  </si>
  <si>
    <t>Vodorovná doprava vybouraných hmot do 1 km</t>
  </si>
  <si>
    <t>1971137295</t>
  </si>
  <si>
    <t>52</t>
  </si>
  <si>
    <t>997221579</t>
  </si>
  <si>
    <t>Příplatek ZKD 1 km u vodorovné dopravy vybouraných hmot</t>
  </si>
  <si>
    <t>-522146379</t>
  </si>
  <si>
    <t>76,865*29 'Přepočtené koeficientem množství</t>
  </si>
  <si>
    <t>53</t>
  </si>
  <si>
    <t>997221612</t>
  </si>
  <si>
    <t>Nakládání vybouraných hmot na dopravní prostředky pro vodorovnou dopravu</t>
  </si>
  <si>
    <t>1933664168</t>
  </si>
  <si>
    <t>54</t>
  </si>
  <si>
    <t>997221615</t>
  </si>
  <si>
    <t>Poplatek za uložení na skládce (skládkovné) stavebního odpadu betonového kód odpadu 17 01 01</t>
  </si>
  <si>
    <t>-1959301135</t>
  </si>
  <si>
    <t>14,455+5,2+5,75+5,8+2,13+3,84</t>
  </si>
  <si>
    <t>55</t>
  </si>
  <si>
    <t>997221645</t>
  </si>
  <si>
    <t>Poplatek za uložení na skládce (skládkovné) odpadu asfaltového bez dehtu kód odpadu 17 03 02</t>
  </si>
  <si>
    <t>634282524</t>
  </si>
  <si>
    <t>1,1+2,07</t>
  </si>
  <si>
    <t>56</t>
  </si>
  <si>
    <t>997221873</t>
  </si>
  <si>
    <t>Poplatek za uložení na recyklační skládce (skládkovné) stavebního odpadu zeminy a kamení zatříděného do Katalogu odpadů pod kódem 17 05 04</t>
  </si>
  <si>
    <t>-452769336</t>
  </si>
  <si>
    <t>36,52+53,775*1,7</t>
  </si>
  <si>
    <t>998</t>
  </si>
  <si>
    <t>Přesun hmot</t>
  </si>
  <si>
    <t>57</t>
  </si>
  <si>
    <t>998223011</t>
  </si>
  <si>
    <t>Přesun hmot pro pozemní komunikace s krytem dlážděným</t>
  </si>
  <si>
    <t>-1198331665</t>
  </si>
  <si>
    <t>VRN</t>
  </si>
  <si>
    <t>Vedlejší rozpočtové náklady</t>
  </si>
  <si>
    <t>VRN1</t>
  </si>
  <si>
    <t>Průzkumné, zeměměřičské a projektové práce</t>
  </si>
  <si>
    <t>58</t>
  </si>
  <si>
    <t>010001000</t>
  </si>
  <si>
    <t>Průzkumné, zeměměřičské a projektové práce-geodetické práce(vytyčení stavby, zaměření skut. provedení, geometrikcý plán 6x)</t>
  </si>
  <si>
    <t>1024</t>
  </si>
  <si>
    <t>-1482621460</t>
  </si>
  <si>
    <t>VRN2</t>
  </si>
  <si>
    <t>Příprava staveniště</t>
  </si>
  <si>
    <t>59</t>
  </si>
  <si>
    <t>020001000</t>
  </si>
  <si>
    <t>Příprava staveniště-vytyčení inženýrských sítí</t>
  </si>
  <si>
    <t>-1332751180</t>
  </si>
  <si>
    <t>VRN3</t>
  </si>
  <si>
    <t>Zařízení staveniště</t>
  </si>
  <si>
    <t>60</t>
  </si>
  <si>
    <t>030001000</t>
  </si>
  <si>
    <t>-886489926</t>
  </si>
  <si>
    <t>"oplocení-montáž, demontáž, nájem po dobu stavby, mobilní WC, elektrocentrála po dobu výstavby"1</t>
  </si>
  <si>
    <t>VRN7</t>
  </si>
  <si>
    <t>Provozní vlivy</t>
  </si>
  <si>
    <t>61</t>
  </si>
  <si>
    <t>070001000</t>
  </si>
  <si>
    <t>Provozní vlivy-dočasné dopravní značení po dobu výstavby</t>
  </si>
  <si>
    <t>121051901</t>
  </si>
  <si>
    <t>VRN9</t>
  </si>
  <si>
    <t>Ostatní náklady</t>
  </si>
  <si>
    <t>62</t>
  </si>
  <si>
    <t>090001000</t>
  </si>
  <si>
    <t>Ostatní náklady-uvedení dotčených ploch do původního stavu</t>
  </si>
  <si>
    <t>-1367771609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</si>
</sst>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Podzemní kontejnery v Novém Jičíně II.etapa(rok 2024) - stanoviště Vančurova 38 - u Máje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Nový Jičín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28. 5. 2025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Nový Jičín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KAPEGO PROJEKT s.r.o.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75</v>
      </c>
      <c r="BT94" s="116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37.5" customHeight="1">
      <c r="A95" s="117" t="s">
        <v>79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'1 - Podzemní kontejnery v...'!J28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80</v>
      </c>
      <c r="AR95" s="124"/>
      <c r="AS95" s="125">
        <v>0</v>
      </c>
      <c r="AT95" s="126">
        <f>ROUND(SUM(AV95:AW95),2)</f>
        <v>0</v>
      </c>
      <c r="AU95" s="127">
        <f>'1 - Podzemní kontejnery v...'!P125</f>
        <v>0</v>
      </c>
      <c r="AV95" s="126">
        <f>'1 - Podzemní kontejnery v...'!J31</f>
        <v>0</v>
      </c>
      <c r="AW95" s="126">
        <f>'1 - Podzemní kontejnery v...'!J32</f>
        <v>0</v>
      </c>
      <c r="AX95" s="126">
        <f>'1 - Podzemní kontejnery v...'!J33</f>
        <v>0</v>
      </c>
      <c r="AY95" s="126">
        <f>'1 - Podzemní kontejnery v...'!J34</f>
        <v>0</v>
      </c>
      <c r="AZ95" s="126">
        <f>'1 - Podzemní kontejnery v...'!F31</f>
        <v>0</v>
      </c>
      <c r="BA95" s="126">
        <f>'1 - Podzemní kontejnery v...'!F32</f>
        <v>0</v>
      </c>
      <c r="BB95" s="126">
        <f>'1 - Podzemní kontejnery v...'!F33</f>
        <v>0</v>
      </c>
      <c r="BC95" s="126">
        <f>'1 - Podzemní kontejnery v...'!F34</f>
        <v>0</v>
      </c>
      <c r="BD95" s="128">
        <f>'1 - Podzemní kontejnery v...'!F35</f>
        <v>0</v>
      </c>
      <c r="BE95" s="7"/>
      <c r="BT95" s="129" t="s">
        <v>14</v>
      </c>
      <c r="BU95" s="129" t="s">
        <v>81</v>
      </c>
      <c r="BV95" s="129" t="s">
        <v>77</v>
      </c>
      <c r="BW95" s="129" t="s">
        <v>5</v>
      </c>
      <c r="BX95" s="129" t="s">
        <v>78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08yGh54S/0/Ec6ppV3vJURXA5z5QGJxXT0+Grk4FAQOM3asRbY0kmtnnAw3h+yO15qczwJc8EcpKGtiVu5NdmQ==" hashValue="w2dEHBWd9Wf3mUhOxxuc5imnACD6pfOipeQF3fKPnUwgLEYNV27RYQE+7a/PipmbOvjqR7avUofAZCipQHYwWg==" algorithmName="SHA-512" password="CC74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 - Podzemní kontejnery 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82</v>
      </c>
    </row>
    <row r="4" s="1" customFormat="1" ht="24.96" customHeight="1">
      <c r="B4" s="19"/>
      <c r="D4" s="132" t="s">
        <v>83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30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28. 5. 2025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">
        <v>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">
        <v>26</v>
      </c>
      <c r="F13" s="37"/>
      <c r="G13" s="37"/>
      <c r="H13" s="37"/>
      <c r="I13" s="134" t="s">
        <v>27</v>
      </c>
      <c r="J13" s="136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28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30</v>
      </c>
      <c r="E18" s="37"/>
      <c r="F18" s="37"/>
      <c r="G18" s="37"/>
      <c r="H18" s="37"/>
      <c r="I18" s="134" t="s">
        <v>25</v>
      </c>
      <c r="J18" s="136" t="s">
        <v>1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">
        <v>31</v>
      </c>
      <c r="F19" s="37"/>
      <c r="G19" s="37"/>
      <c r="H19" s="37"/>
      <c r="I19" s="134" t="s">
        <v>27</v>
      </c>
      <c r="J19" s="136" t="s">
        <v>1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33</v>
      </c>
      <c r="E21" s="37"/>
      <c r="F21" s="37"/>
      <c r="G21" s="37"/>
      <c r="H21" s="37"/>
      <c r="I21" s="134" t="s">
        <v>25</v>
      </c>
      <c r="J21" s="136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tr">
        <f>IF('Rekapitulace stavby'!E20="","",'Rekapitulace stavby'!E20)</f>
        <v xml:space="preserve"> </v>
      </c>
      <c r="F22" s="37"/>
      <c r="G22" s="37"/>
      <c r="H22" s="37"/>
      <c r="I22" s="134" t="s">
        <v>27</v>
      </c>
      <c r="J22" s="136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35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36</v>
      </c>
      <c r="E28" s="37"/>
      <c r="F28" s="37"/>
      <c r="G28" s="37"/>
      <c r="H28" s="37"/>
      <c r="I28" s="37"/>
      <c r="J28" s="144">
        <f>ROUND(J125,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38</v>
      </c>
      <c r="G30" s="37"/>
      <c r="H30" s="37"/>
      <c r="I30" s="145" t="s">
        <v>37</v>
      </c>
      <c r="J30" s="145" t="s">
        <v>39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40</v>
      </c>
      <c r="E31" s="134" t="s">
        <v>41</v>
      </c>
      <c r="F31" s="147">
        <f>ROUND((SUM(BE125:BE238)),  2)</f>
        <v>0</v>
      </c>
      <c r="G31" s="37"/>
      <c r="H31" s="37"/>
      <c r="I31" s="148">
        <v>0.20999999999999999</v>
      </c>
      <c r="J31" s="147">
        <f>ROUND(((SUM(BE125:BE238))*I31),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42</v>
      </c>
      <c r="F32" s="147">
        <f>ROUND((SUM(BF125:BF238)),  2)</f>
        <v>0</v>
      </c>
      <c r="G32" s="37"/>
      <c r="H32" s="37"/>
      <c r="I32" s="148">
        <v>0.12</v>
      </c>
      <c r="J32" s="147">
        <f>ROUND(((SUM(BF125:BF238))*I32),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43</v>
      </c>
      <c r="F33" s="147">
        <f>ROUND((SUM(BG125:BG238)),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44</v>
      </c>
      <c r="F34" s="147">
        <f>ROUND((SUM(BH125:BH238)),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45</v>
      </c>
      <c r="F35" s="147">
        <f>ROUND((SUM(BI125:BI238)),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46</v>
      </c>
      <c r="E37" s="151"/>
      <c r="F37" s="151"/>
      <c r="G37" s="152" t="s">
        <v>47</v>
      </c>
      <c r="H37" s="153" t="s">
        <v>48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49</v>
      </c>
      <c r="E50" s="157"/>
      <c r="F50" s="157"/>
      <c r="G50" s="156" t="s">
        <v>50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51</v>
      </c>
      <c r="E61" s="159"/>
      <c r="F61" s="160" t="s">
        <v>52</v>
      </c>
      <c r="G61" s="158" t="s">
        <v>51</v>
      </c>
      <c r="H61" s="159"/>
      <c r="I61" s="159"/>
      <c r="J61" s="161" t="s">
        <v>52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53</v>
      </c>
      <c r="E65" s="162"/>
      <c r="F65" s="162"/>
      <c r="G65" s="156" t="s">
        <v>54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51</v>
      </c>
      <c r="E76" s="159"/>
      <c r="F76" s="160" t="s">
        <v>52</v>
      </c>
      <c r="G76" s="158" t="s">
        <v>51</v>
      </c>
      <c r="H76" s="159"/>
      <c r="I76" s="159"/>
      <c r="J76" s="161" t="s">
        <v>52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84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30" customHeight="1">
      <c r="A85" s="37"/>
      <c r="B85" s="38"/>
      <c r="C85" s="39"/>
      <c r="D85" s="39"/>
      <c r="E85" s="75" t="str">
        <f>E7</f>
        <v>Podzemní kontejnery v Novém Jičíně II.etapa(rok 2024) - stanoviště Vančurova 38 - u Máje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2" customHeight="1">
      <c r="A87" s="37"/>
      <c r="B87" s="38"/>
      <c r="C87" s="31" t="s">
        <v>20</v>
      </c>
      <c r="D87" s="39"/>
      <c r="E87" s="39"/>
      <c r="F87" s="26" t="str">
        <f>F10</f>
        <v>Nový Jičín</v>
      </c>
      <c r="G87" s="39"/>
      <c r="H87" s="39"/>
      <c r="I87" s="31" t="s">
        <v>22</v>
      </c>
      <c r="J87" s="78" t="str">
        <f>IF(J10="","",J10)</f>
        <v>28. 5. 2025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25.65" customHeight="1">
      <c r="A89" s="37"/>
      <c r="B89" s="38"/>
      <c r="C89" s="31" t="s">
        <v>24</v>
      </c>
      <c r="D89" s="39"/>
      <c r="E89" s="39"/>
      <c r="F89" s="26" t="str">
        <f>E13</f>
        <v>Město Nový Jičín</v>
      </c>
      <c r="G89" s="39"/>
      <c r="H89" s="39"/>
      <c r="I89" s="31" t="s">
        <v>30</v>
      </c>
      <c r="J89" s="35" t="str">
        <f>E19</f>
        <v>KAPEGO PROJEKT s.r.o.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33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29.28" customHeight="1">
      <c r="A92" s="37"/>
      <c r="B92" s="38"/>
      <c r="C92" s="167" t="s">
        <v>85</v>
      </c>
      <c r="D92" s="168"/>
      <c r="E92" s="168"/>
      <c r="F92" s="168"/>
      <c r="G92" s="168"/>
      <c r="H92" s="168"/>
      <c r="I92" s="168"/>
      <c r="J92" s="169" t="s">
        <v>86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2.8" customHeight="1">
      <c r="A94" s="37"/>
      <c r="B94" s="38"/>
      <c r="C94" s="170" t="s">
        <v>87</v>
      </c>
      <c r="D94" s="39"/>
      <c r="E94" s="39"/>
      <c r="F94" s="39"/>
      <c r="G94" s="39"/>
      <c r="H94" s="39"/>
      <c r="I94" s="39"/>
      <c r="J94" s="109">
        <f>J125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88</v>
      </c>
    </row>
    <row r="95" hidden="1" s="9" customFormat="1" ht="24.96" customHeight="1">
      <c r="A95" s="9"/>
      <c r="B95" s="171"/>
      <c r="C95" s="172"/>
      <c r="D95" s="173" t="s">
        <v>89</v>
      </c>
      <c r="E95" s="174"/>
      <c r="F95" s="174"/>
      <c r="G95" s="174"/>
      <c r="H95" s="174"/>
      <c r="I95" s="174"/>
      <c r="J95" s="175">
        <f>J126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7"/>
      <c r="C96" s="178"/>
      <c r="D96" s="179" t="s">
        <v>90</v>
      </c>
      <c r="E96" s="180"/>
      <c r="F96" s="180"/>
      <c r="G96" s="180"/>
      <c r="H96" s="180"/>
      <c r="I96" s="180"/>
      <c r="J96" s="181">
        <f>J127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7"/>
      <c r="C97" s="178"/>
      <c r="D97" s="179" t="s">
        <v>91</v>
      </c>
      <c r="E97" s="180"/>
      <c r="F97" s="180"/>
      <c r="G97" s="180"/>
      <c r="H97" s="180"/>
      <c r="I97" s="180"/>
      <c r="J97" s="181">
        <f>J159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7"/>
      <c r="C98" s="178"/>
      <c r="D98" s="179" t="s">
        <v>92</v>
      </c>
      <c r="E98" s="180"/>
      <c r="F98" s="180"/>
      <c r="G98" s="180"/>
      <c r="H98" s="180"/>
      <c r="I98" s="180"/>
      <c r="J98" s="181">
        <f>J168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7"/>
      <c r="C99" s="178"/>
      <c r="D99" s="179" t="s">
        <v>93</v>
      </c>
      <c r="E99" s="180"/>
      <c r="F99" s="180"/>
      <c r="G99" s="180"/>
      <c r="H99" s="180"/>
      <c r="I99" s="180"/>
      <c r="J99" s="181">
        <f>J190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7"/>
      <c r="C100" s="178"/>
      <c r="D100" s="179" t="s">
        <v>94</v>
      </c>
      <c r="E100" s="180"/>
      <c r="F100" s="180"/>
      <c r="G100" s="180"/>
      <c r="H100" s="180"/>
      <c r="I100" s="180"/>
      <c r="J100" s="181">
        <f>J214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77"/>
      <c r="C101" s="178"/>
      <c r="D101" s="179" t="s">
        <v>95</v>
      </c>
      <c r="E101" s="180"/>
      <c r="F101" s="180"/>
      <c r="G101" s="180"/>
      <c r="H101" s="180"/>
      <c r="I101" s="180"/>
      <c r="J101" s="181">
        <f>J225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71"/>
      <c r="C102" s="172"/>
      <c r="D102" s="173" t="s">
        <v>96</v>
      </c>
      <c r="E102" s="174"/>
      <c r="F102" s="174"/>
      <c r="G102" s="174"/>
      <c r="H102" s="174"/>
      <c r="I102" s="174"/>
      <c r="J102" s="175">
        <f>J227</f>
        <v>0</v>
      </c>
      <c r="K102" s="172"/>
      <c r="L102" s="17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77"/>
      <c r="C103" s="178"/>
      <c r="D103" s="179" t="s">
        <v>97</v>
      </c>
      <c r="E103" s="180"/>
      <c r="F103" s="180"/>
      <c r="G103" s="180"/>
      <c r="H103" s="180"/>
      <c r="I103" s="180"/>
      <c r="J103" s="181">
        <f>J228</f>
        <v>0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7"/>
      <c r="C104" s="178"/>
      <c r="D104" s="179" t="s">
        <v>98</v>
      </c>
      <c r="E104" s="180"/>
      <c r="F104" s="180"/>
      <c r="G104" s="180"/>
      <c r="H104" s="180"/>
      <c r="I104" s="180"/>
      <c r="J104" s="181">
        <f>J230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77"/>
      <c r="C105" s="178"/>
      <c r="D105" s="179" t="s">
        <v>99</v>
      </c>
      <c r="E105" s="180"/>
      <c r="F105" s="180"/>
      <c r="G105" s="180"/>
      <c r="H105" s="180"/>
      <c r="I105" s="180"/>
      <c r="J105" s="181">
        <f>J232</f>
        <v>0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77"/>
      <c r="C106" s="178"/>
      <c r="D106" s="179" t="s">
        <v>100</v>
      </c>
      <c r="E106" s="180"/>
      <c r="F106" s="180"/>
      <c r="G106" s="180"/>
      <c r="H106" s="180"/>
      <c r="I106" s="180"/>
      <c r="J106" s="181">
        <f>J235</f>
        <v>0</v>
      </c>
      <c r="K106" s="178"/>
      <c r="L106" s="18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77"/>
      <c r="C107" s="178"/>
      <c r="D107" s="179" t="s">
        <v>101</v>
      </c>
      <c r="E107" s="180"/>
      <c r="F107" s="180"/>
      <c r="G107" s="180"/>
      <c r="H107" s="180"/>
      <c r="I107" s="180"/>
      <c r="J107" s="181">
        <f>J237</f>
        <v>0</v>
      </c>
      <c r="K107" s="178"/>
      <c r="L107" s="18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hidden="1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hidden="1"/>
    <row r="111" hidden="1"/>
    <row r="112" hidden="1"/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102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30" customHeight="1">
      <c r="A117" s="37"/>
      <c r="B117" s="38"/>
      <c r="C117" s="39"/>
      <c r="D117" s="39"/>
      <c r="E117" s="75" t="str">
        <f>E7</f>
        <v>Podzemní kontejnery v Novém Jičíně II.etapa(rok 2024) - stanoviště Vančurova 38 - u Máje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F10</f>
        <v>Nový Jičín</v>
      </c>
      <c r="G119" s="39"/>
      <c r="H119" s="39"/>
      <c r="I119" s="31" t="s">
        <v>22</v>
      </c>
      <c r="J119" s="78" t="str">
        <f>IF(J10="","",J10)</f>
        <v>28. 5. 2025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24</v>
      </c>
      <c r="D121" s="39"/>
      <c r="E121" s="39"/>
      <c r="F121" s="26" t="str">
        <f>E13</f>
        <v>Město Nový Jičín</v>
      </c>
      <c r="G121" s="39"/>
      <c r="H121" s="39"/>
      <c r="I121" s="31" t="s">
        <v>30</v>
      </c>
      <c r="J121" s="35" t="str">
        <f>E19</f>
        <v>KAPEGO PROJEKT s.r.o.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9"/>
      <c r="E122" s="39"/>
      <c r="F122" s="26" t="str">
        <f>IF(E16="","",E16)</f>
        <v>Vyplň údaj</v>
      </c>
      <c r="G122" s="39"/>
      <c r="H122" s="39"/>
      <c r="I122" s="31" t="s">
        <v>33</v>
      </c>
      <c r="J122" s="35" t="str">
        <f>E22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83"/>
      <c r="B124" s="184"/>
      <c r="C124" s="185" t="s">
        <v>103</v>
      </c>
      <c r="D124" s="186" t="s">
        <v>61</v>
      </c>
      <c r="E124" s="186" t="s">
        <v>57</v>
      </c>
      <c r="F124" s="186" t="s">
        <v>58</v>
      </c>
      <c r="G124" s="186" t="s">
        <v>104</v>
      </c>
      <c r="H124" s="186" t="s">
        <v>105</v>
      </c>
      <c r="I124" s="186" t="s">
        <v>106</v>
      </c>
      <c r="J124" s="187" t="s">
        <v>86</v>
      </c>
      <c r="K124" s="188" t="s">
        <v>107</v>
      </c>
      <c r="L124" s="189"/>
      <c r="M124" s="99" t="s">
        <v>1</v>
      </c>
      <c r="N124" s="100" t="s">
        <v>40</v>
      </c>
      <c r="O124" s="100" t="s">
        <v>108</v>
      </c>
      <c r="P124" s="100" t="s">
        <v>109</v>
      </c>
      <c r="Q124" s="100" t="s">
        <v>110</v>
      </c>
      <c r="R124" s="100" t="s">
        <v>111</v>
      </c>
      <c r="S124" s="100" t="s">
        <v>112</v>
      </c>
      <c r="T124" s="101" t="s">
        <v>113</v>
      </c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</row>
    <row r="125" s="2" customFormat="1" ht="22.8" customHeight="1">
      <c r="A125" s="37"/>
      <c r="B125" s="38"/>
      <c r="C125" s="106" t="s">
        <v>114</v>
      </c>
      <c r="D125" s="39"/>
      <c r="E125" s="39"/>
      <c r="F125" s="39"/>
      <c r="G125" s="39"/>
      <c r="H125" s="39"/>
      <c r="I125" s="39"/>
      <c r="J125" s="190">
        <f>BK125</f>
        <v>0</v>
      </c>
      <c r="K125" s="39"/>
      <c r="L125" s="43"/>
      <c r="M125" s="102"/>
      <c r="N125" s="191"/>
      <c r="O125" s="103"/>
      <c r="P125" s="192">
        <f>P126+P227</f>
        <v>0</v>
      </c>
      <c r="Q125" s="103"/>
      <c r="R125" s="192">
        <f>R126+R227</f>
        <v>162.29267597000001</v>
      </c>
      <c r="S125" s="103"/>
      <c r="T125" s="193">
        <f>T126+T227</f>
        <v>76.864999999999995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75</v>
      </c>
      <c r="AU125" s="16" t="s">
        <v>88</v>
      </c>
      <c r="BK125" s="194">
        <f>BK126+BK227</f>
        <v>0</v>
      </c>
    </row>
    <row r="126" s="12" customFormat="1" ht="25.92" customHeight="1">
      <c r="A126" s="12"/>
      <c r="B126" s="195"/>
      <c r="C126" s="196"/>
      <c r="D126" s="197" t="s">
        <v>75</v>
      </c>
      <c r="E126" s="198" t="s">
        <v>115</v>
      </c>
      <c r="F126" s="198" t="s">
        <v>116</v>
      </c>
      <c r="G126" s="196"/>
      <c r="H126" s="196"/>
      <c r="I126" s="199"/>
      <c r="J126" s="200">
        <f>BK126</f>
        <v>0</v>
      </c>
      <c r="K126" s="196"/>
      <c r="L126" s="201"/>
      <c r="M126" s="202"/>
      <c r="N126" s="203"/>
      <c r="O126" s="203"/>
      <c r="P126" s="204">
        <f>P127+P159+P168+P190+P214+P225</f>
        <v>0</v>
      </c>
      <c r="Q126" s="203"/>
      <c r="R126" s="204">
        <f>R127+R159+R168+R190+R214+R225</f>
        <v>162.29267597000001</v>
      </c>
      <c r="S126" s="203"/>
      <c r="T126" s="205">
        <f>T127+T159+T168+T190+T214+T225</f>
        <v>76.864999999999995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6" t="s">
        <v>14</v>
      </c>
      <c r="AT126" s="207" t="s">
        <v>75</v>
      </c>
      <c r="AU126" s="207" t="s">
        <v>76</v>
      </c>
      <c r="AY126" s="206" t="s">
        <v>117</v>
      </c>
      <c r="BK126" s="208">
        <f>BK127+BK159+BK168+BK190+BK214+BK225</f>
        <v>0</v>
      </c>
    </row>
    <row r="127" s="12" customFormat="1" ht="22.8" customHeight="1">
      <c r="A127" s="12"/>
      <c r="B127" s="195"/>
      <c r="C127" s="196"/>
      <c r="D127" s="197" t="s">
        <v>75</v>
      </c>
      <c r="E127" s="209" t="s">
        <v>14</v>
      </c>
      <c r="F127" s="209" t="s">
        <v>118</v>
      </c>
      <c r="G127" s="196"/>
      <c r="H127" s="196"/>
      <c r="I127" s="199"/>
      <c r="J127" s="210">
        <f>BK127</f>
        <v>0</v>
      </c>
      <c r="K127" s="196"/>
      <c r="L127" s="201"/>
      <c r="M127" s="202"/>
      <c r="N127" s="203"/>
      <c r="O127" s="203"/>
      <c r="P127" s="204">
        <f>SUM(P128:P158)</f>
        <v>0</v>
      </c>
      <c r="Q127" s="203"/>
      <c r="R127" s="204">
        <f>SUM(R128:R158)</f>
        <v>0.00059000000000000003</v>
      </c>
      <c r="S127" s="203"/>
      <c r="T127" s="205">
        <f>SUM(T128:T158)</f>
        <v>74.734999999999999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6" t="s">
        <v>14</v>
      </c>
      <c r="AT127" s="207" t="s">
        <v>75</v>
      </c>
      <c r="AU127" s="207" t="s">
        <v>14</v>
      </c>
      <c r="AY127" s="206" t="s">
        <v>117</v>
      </c>
      <c r="BK127" s="208">
        <f>SUM(BK128:BK158)</f>
        <v>0</v>
      </c>
    </row>
    <row r="128" s="2" customFormat="1" ht="24.15" customHeight="1">
      <c r="A128" s="37"/>
      <c r="B128" s="38"/>
      <c r="C128" s="211" t="s">
        <v>14</v>
      </c>
      <c r="D128" s="211" t="s">
        <v>119</v>
      </c>
      <c r="E128" s="212" t="s">
        <v>120</v>
      </c>
      <c r="F128" s="213" t="s">
        <v>121</v>
      </c>
      <c r="G128" s="214" t="s">
        <v>122</v>
      </c>
      <c r="H128" s="215">
        <v>49</v>
      </c>
      <c r="I128" s="216"/>
      <c r="J128" s="217">
        <f>ROUND(I128*H128,2)</f>
        <v>0</v>
      </c>
      <c r="K128" s="218"/>
      <c r="L128" s="43"/>
      <c r="M128" s="219" t="s">
        <v>1</v>
      </c>
      <c r="N128" s="220" t="s">
        <v>41</v>
      </c>
      <c r="O128" s="90"/>
      <c r="P128" s="221">
        <f>O128*H128</f>
        <v>0</v>
      </c>
      <c r="Q128" s="221">
        <v>0</v>
      </c>
      <c r="R128" s="221">
        <f>Q128*H128</f>
        <v>0</v>
      </c>
      <c r="S128" s="221">
        <v>0.29499999999999998</v>
      </c>
      <c r="T128" s="222">
        <f>S128*H128</f>
        <v>14.455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3" t="s">
        <v>123</v>
      </c>
      <c r="AT128" s="223" t="s">
        <v>119</v>
      </c>
      <c r="AU128" s="223" t="s">
        <v>82</v>
      </c>
      <c r="AY128" s="16" t="s">
        <v>117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6" t="s">
        <v>14</v>
      </c>
      <c r="BK128" s="224">
        <f>ROUND(I128*H128,2)</f>
        <v>0</v>
      </c>
      <c r="BL128" s="16" t="s">
        <v>123</v>
      </c>
      <c r="BM128" s="223" t="s">
        <v>124</v>
      </c>
    </row>
    <row r="129" s="13" customFormat="1">
      <c r="A129" s="13"/>
      <c r="B129" s="225"/>
      <c r="C129" s="226"/>
      <c r="D129" s="227" t="s">
        <v>125</v>
      </c>
      <c r="E129" s="228" t="s">
        <v>1</v>
      </c>
      <c r="F129" s="229" t="s">
        <v>126</v>
      </c>
      <c r="G129" s="226"/>
      <c r="H129" s="230">
        <v>49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125</v>
      </c>
      <c r="AU129" s="236" t="s">
        <v>82</v>
      </c>
      <c r="AV129" s="13" t="s">
        <v>82</v>
      </c>
      <c r="AW129" s="13" t="s">
        <v>32</v>
      </c>
      <c r="AX129" s="13" t="s">
        <v>14</v>
      </c>
      <c r="AY129" s="236" t="s">
        <v>117</v>
      </c>
    </row>
    <row r="130" s="2" customFormat="1" ht="24.15" customHeight="1">
      <c r="A130" s="37"/>
      <c r="B130" s="38"/>
      <c r="C130" s="211" t="s">
        <v>82</v>
      </c>
      <c r="D130" s="211" t="s">
        <v>119</v>
      </c>
      <c r="E130" s="212" t="s">
        <v>127</v>
      </c>
      <c r="F130" s="213" t="s">
        <v>128</v>
      </c>
      <c r="G130" s="214" t="s">
        <v>122</v>
      </c>
      <c r="H130" s="215">
        <v>20</v>
      </c>
      <c r="I130" s="216"/>
      <c r="J130" s="217">
        <f>ROUND(I130*H130,2)</f>
        <v>0</v>
      </c>
      <c r="K130" s="218"/>
      <c r="L130" s="43"/>
      <c r="M130" s="219" t="s">
        <v>1</v>
      </c>
      <c r="N130" s="220" t="s">
        <v>41</v>
      </c>
      <c r="O130" s="90"/>
      <c r="P130" s="221">
        <f>O130*H130</f>
        <v>0</v>
      </c>
      <c r="Q130" s="221">
        <v>0</v>
      </c>
      <c r="R130" s="221">
        <f>Q130*H130</f>
        <v>0</v>
      </c>
      <c r="S130" s="221">
        <v>0.26000000000000001</v>
      </c>
      <c r="T130" s="222">
        <f>S130*H130</f>
        <v>5.2000000000000002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3" t="s">
        <v>123</v>
      </c>
      <c r="AT130" s="223" t="s">
        <v>119</v>
      </c>
      <c r="AU130" s="223" t="s">
        <v>82</v>
      </c>
      <c r="AY130" s="16" t="s">
        <v>117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6" t="s">
        <v>14</v>
      </c>
      <c r="BK130" s="224">
        <f>ROUND(I130*H130,2)</f>
        <v>0</v>
      </c>
      <c r="BL130" s="16" t="s">
        <v>123</v>
      </c>
      <c r="BM130" s="223" t="s">
        <v>129</v>
      </c>
    </row>
    <row r="131" s="2" customFormat="1" ht="24.15" customHeight="1">
      <c r="A131" s="37"/>
      <c r="B131" s="38"/>
      <c r="C131" s="211" t="s">
        <v>130</v>
      </c>
      <c r="D131" s="211" t="s">
        <v>119</v>
      </c>
      <c r="E131" s="212" t="s">
        <v>131</v>
      </c>
      <c r="F131" s="213" t="s">
        <v>132</v>
      </c>
      <c r="G131" s="214" t="s">
        <v>122</v>
      </c>
      <c r="H131" s="215">
        <v>83</v>
      </c>
      <c r="I131" s="216"/>
      <c r="J131" s="217">
        <f>ROUND(I131*H131,2)</f>
        <v>0</v>
      </c>
      <c r="K131" s="218"/>
      <c r="L131" s="43"/>
      <c r="M131" s="219" t="s">
        <v>1</v>
      </c>
      <c r="N131" s="220" t="s">
        <v>41</v>
      </c>
      <c r="O131" s="90"/>
      <c r="P131" s="221">
        <f>O131*H131</f>
        <v>0</v>
      </c>
      <c r="Q131" s="221">
        <v>0</v>
      </c>
      <c r="R131" s="221">
        <f>Q131*H131</f>
        <v>0</v>
      </c>
      <c r="S131" s="221">
        <v>0.44</v>
      </c>
      <c r="T131" s="222">
        <f>S131*H131</f>
        <v>36.520000000000003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3" t="s">
        <v>123</v>
      </c>
      <c r="AT131" s="223" t="s">
        <v>119</v>
      </c>
      <c r="AU131" s="223" t="s">
        <v>82</v>
      </c>
      <c r="AY131" s="16" t="s">
        <v>117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6" t="s">
        <v>14</v>
      </c>
      <c r="BK131" s="224">
        <f>ROUND(I131*H131,2)</f>
        <v>0</v>
      </c>
      <c r="BL131" s="16" t="s">
        <v>123</v>
      </c>
      <c r="BM131" s="223" t="s">
        <v>133</v>
      </c>
    </row>
    <row r="132" s="13" customFormat="1">
      <c r="A132" s="13"/>
      <c r="B132" s="225"/>
      <c r="C132" s="226"/>
      <c r="D132" s="227" t="s">
        <v>125</v>
      </c>
      <c r="E132" s="228" t="s">
        <v>1</v>
      </c>
      <c r="F132" s="229" t="s">
        <v>134</v>
      </c>
      <c r="G132" s="226"/>
      <c r="H132" s="230">
        <v>83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125</v>
      </c>
      <c r="AU132" s="236" t="s">
        <v>82</v>
      </c>
      <c r="AV132" s="13" t="s">
        <v>82</v>
      </c>
      <c r="AW132" s="13" t="s">
        <v>32</v>
      </c>
      <c r="AX132" s="13" t="s">
        <v>14</v>
      </c>
      <c r="AY132" s="236" t="s">
        <v>117</v>
      </c>
    </row>
    <row r="133" s="2" customFormat="1" ht="24.15" customHeight="1">
      <c r="A133" s="37"/>
      <c r="B133" s="38"/>
      <c r="C133" s="211" t="s">
        <v>123</v>
      </c>
      <c r="D133" s="211" t="s">
        <v>119</v>
      </c>
      <c r="E133" s="212" t="s">
        <v>135</v>
      </c>
      <c r="F133" s="213" t="s">
        <v>136</v>
      </c>
      <c r="G133" s="214" t="s">
        <v>122</v>
      </c>
      <c r="H133" s="215">
        <v>5</v>
      </c>
      <c r="I133" s="216"/>
      <c r="J133" s="217">
        <f>ROUND(I133*H133,2)</f>
        <v>0</v>
      </c>
      <c r="K133" s="218"/>
      <c r="L133" s="43"/>
      <c r="M133" s="219" t="s">
        <v>1</v>
      </c>
      <c r="N133" s="220" t="s">
        <v>41</v>
      </c>
      <c r="O133" s="90"/>
      <c r="P133" s="221">
        <f>O133*H133</f>
        <v>0</v>
      </c>
      <c r="Q133" s="221">
        <v>0</v>
      </c>
      <c r="R133" s="221">
        <f>Q133*H133</f>
        <v>0</v>
      </c>
      <c r="S133" s="221">
        <v>0.22</v>
      </c>
      <c r="T133" s="222">
        <f>S133*H133</f>
        <v>1.1000000000000001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3" t="s">
        <v>123</v>
      </c>
      <c r="AT133" s="223" t="s">
        <v>119</v>
      </c>
      <c r="AU133" s="223" t="s">
        <v>82</v>
      </c>
      <c r="AY133" s="16" t="s">
        <v>117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6" t="s">
        <v>14</v>
      </c>
      <c r="BK133" s="224">
        <f>ROUND(I133*H133,2)</f>
        <v>0</v>
      </c>
      <c r="BL133" s="16" t="s">
        <v>123</v>
      </c>
      <c r="BM133" s="223" t="s">
        <v>137</v>
      </c>
    </row>
    <row r="134" s="2" customFormat="1" ht="24.15" customHeight="1">
      <c r="A134" s="37"/>
      <c r="B134" s="38"/>
      <c r="C134" s="211" t="s">
        <v>138</v>
      </c>
      <c r="D134" s="211" t="s">
        <v>119</v>
      </c>
      <c r="E134" s="212" t="s">
        <v>139</v>
      </c>
      <c r="F134" s="213" t="s">
        <v>140</v>
      </c>
      <c r="G134" s="214" t="s">
        <v>122</v>
      </c>
      <c r="H134" s="215">
        <v>9</v>
      </c>
      <c r="I134" s="216"/>
      <c r="J134" s="217">
        <f>ROUND(I134*H134,2)</f>
        <v>0</v>
      </c>
      <c r="K134" s="218"/>
      <c r="L134" s="43"/>
      <c r="M134" s="219" t="s">
        <v>1</v>
      </c>
      <c r="N134" s="220" t="s">
        <v>41</v>
      </c>
      <c r="O134" s="90"/>
      <c r="P134" s="221">
        <f>O134*H134</f>
        <v>0</v>
      </c>
      <c r="Q134" s="221">
        <v>3.0000000000000001E-05</v>
      </c>
      <c r="R134" s="221">
        <f>Q134*H134</f>
        <v>0.00027</v>
      </c>
      <c r="S134" s="221">
        <v>0.23000000000000001</v>
      </c>
      <c r="T134" s="222">
        <f>S134*H134</f>
        <v>2.0700000000000003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3" t="s">
        <v>123</v>
      </c>
      <c r="AT134" s="223" t="s">
        <v>119</v>
      </c>
      <c r="AU134" s="223" t="s">
        <v>82</v>
      </c>
      <c r="AY134" s="16" t="s">
        <v>117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6" t="s">
        <v>14</v>
      </c>
      <c r="BK134" s="224">
        <f>ROUND(I134*H134,2)</f>
        <v>0</v>
      </c>
      <c r="BL134" s="16" t="s">
        <v>123</v>
      </c>
      <c r="BM134" s="223" t="s">
        <v>141</v>
      </c>
    </row>
    <row r="135" s="2" customFormat="1" ht="16.5" customHeight="1">
      <c r="A135" s="37"/>
      <c r="B135" s="38"/>
      <c r="C135" s="211" t="s">
        <v>142</v>
      </c>
      <c r="D135" s="211" t="s">
        <v>119</v>
      </c>
      <c r="E135" s="212" t="s">
        <v>143</v>
      </c>
      <c r="F135" s="213" t="s">
        <v>144</v>
      </c>
      <c r="G135" s="214" t="s">
        <v>145</v>
      </c>
      <c r="H135" s="215">
        <v>25</v>
      </c>
      <c r="I135" s="216"/>
      <c r="J135" s="217">
        <f>ROUND(I135*H135,2)</f>
        <v>0</v>
      </c>
      <c r="K135" s="218"/>
      <c r="L135" s="43"/>
      <c r="M135" s="219" t="s">
        <v>1</v>
      </c>
      <c r="N135" s="220" t="s">
        <v>41</v>
      </c>
      <c r="O135" s="90"/>
      <c r="P135" s="221">
        <f>O135*H135</f>
        <v>0</v>
      </c>
      <c r="Q135" s="221">
        <v>0</v>
      </c>
      <c r="R135" s="221">
        <f>Q135*H135</f>
        <v>0</v>
      </c>
      <c r="S135" s="221">
        <v>0.23000000000000001</v>
      </c>
      <c r="T135" s="222">
        <f>S135*H135</f>
        <v>5.75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3" t="s">
        <v>123</v>
      </c>
      <c r="AT135" s="223" t="s">
        <v>119</v>
      </c>
      <c r="AU135" s="223" t="s">
        <v>82</v>
      </c>
      <c r="AY135" s="16" t="s">
        <v>117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6" t="s">
        <v>14</v>
      </c>
      <c r="BK135" s="224">
        <f>ROUND(I135*H135,2)</f>
        <v>0</v>
      </c>
      <c r="BL135" s="16" t="s">
        <v>123</v>
      </c>
      <c r="BM135" s="223" t="s">
        <v>146</v>
      </c>
    </row>
    <row r="136" s="2" customFormat="1" ht="16.5" customHeight="1">
      <c r="A136" s="37"/>
      <c r="B136" s="38"/>
      <c r="C136" s="211" t="s">
        <v>147</v>
      </c>
      <c r="D136" s="211" t="s">
        <v>119</v>
      </c>
      <c r="E136" s="212" t="s">
        <v>148</v>
      </c>
      <c r="F136" s="213" t="s">
        <v>149</v>
      </c>
      <c r="G136" s="214" t="s">
        <v>145</v>
      </c>
      <c r="H136" s="215">
        <v>20</v>
      </c>
      <c r="I136" s="216"/>
      <c r="J136" s="217">
        <f>ROUND(I136*H136,2)</f>
        <v>0</v>
      </c>
      <c r="K136" s="218"/>
      <c r="L136" s="43"/>
      <c r="M136" s="219" t="s">
        <v>1</v>
      </c>
      <c r="N136" s="220" t="s">
        <v>41</v>
      </c>
      <c r="O136" s="90"/>
      <c r="P136" s="221">
        <f>O136*H136</f>
        <v>0</v>
      </c>
      <c r="Q136" s="221">
        <v>0</v>
      </c>
      <c r="R136" s="221">
        <f>Q136*H136</f>
        <v>0</v>
      </c>
      <c r="S136" s="221">
        <v>0.28999999999999998</v>
      </c>
      <c r="T136" s="222">
        <f>S136*H136</f>
        <v>5.7999999999999998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3" t="s">
        <v>123</v>
      </c>
      <c r="AT136" s="223" t="s">
        <v>119</v>
      </c>
      <c r="AU136" s="223" t="s">
        <v>82</v>
      </c>
      <c r="AY136" s="16" t="s">
        <v>117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6" t="s">
        <v>14</v>
      </c>
      <c r="BK136" s="224">
        <f>ROUND(I136*H136,2)</f>
        <v>0</v>
      </c>
      <c r="BL136" s="16" t="s">
        <v>123</v>
      </c>
      <c r="BM136" s="223" t="s">
        <v>150</v>
      </c>
    </row>
    <row r="137" s="2" customFormat="1" ht="16.5" customHeight="1">
      <c r="A137" s="37"/>
      <c r="B137" s="38"/>
      <c r="C137" s="211" t="s">
        <v>151</v>
      </c>
      <c r="D137" s="211" t="s">
        <v>119</v>
      </c>
      <c r="E137" s="212" t="s">
        <v>152</v>
      </c>
      <c r="F137" s="213" t="s">
        <v>153</v>
      </c>
      <c r="G137" s="214" t="s">
        <v>122</v>
      </c>
      <c r="H137" s="215">
        <v>95</v>
      </c>
      <c r="I137" s="216"/>
      <c r="J137" s="217">
        <f>ROUND(I137*H137,2)</f>
        <v>0</v>
      </c>
      <c r="K137" s="218"/>
      <c r="L137" s="43"/>
      <c r="M137" s="219" t="s">
        <v>1</v>
      </c>
      <c r="N137" s="220" t="s">
        <v>41</v>
      </c>
      <c r="O137" s="90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3" t="s">
        <v>123</v>
      </c>
      <c r="AT137" s="223" t="s">
        <v>119</v>
      </c>
      <c r="AU137" s="223" t="s">
        <v>82</v>
      </c>
      <c r="AY137" s="16" t="s">
        <v>117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6" t="s">
        <v>14</v>
      </c>
      <c r="BK137" s="224">
        <f>ROUND(I137*H137,2)</f>
        <v>0</v>
      </c>
      <c r="BL137" s="16" t="s">
        <v>123</v>
      </c>
      <c r="BM137" s="223" t="s">
        <v>154</v>
      </c>
    </row>
    <row r="138" s="13" customFormat="1">
      <c r="A138" s="13"/>
      <c r="B138" s="225"/>
      <c r="C138" s="226"/>
      <c r="D138" s="227" t="s">
        <v>125</v>
      </c>
      <c r="E138" s="228" t="s">
        <v>1</v>
      </c>
      <c r="F138" s="229" t="s">
        <v>155</v>
      </c>
      <c r="G138" s="226"/>
      <c r="H138" s="230">
        <v>16</v>
      </c>
      <c r="I138" s="231"/>
      <c r="J138" s="226"/>
      <c r="K138" s="226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125</v>
      </c>
      <c r="AU138" s="236" t="s">
        <v>82</v>
      </c>
      <c r="AV138" s="13" t="s">
        <v>82</v>
      </c>
      <c r="AW138" s="13" t="s">
        <v>32</v>
      </c>
      <c r="AX138" s="13" t="s">
        <v>76</v>
      </c>
      <c r="AY138" s="236" t="s">
        <v>117</v>
      </c>
    </row>
    <row r="139" s="13" customFormat="1">
      <c r="A139" s="13"/>
      <c r="B139" s="225"/>
      <c r="C139" s="226"/>
      <c r="D139" s="227" t="s">
        <v>125</v>
      </c>
      <c r="E139" s="228" t="s">
        <v>1</v>
      </c>
      <c r="F139" s="229" t="s">
        <v>156</v>
      </c>
      <c r="G139" s="226"/>
      <c r="H139" s="230">
        <v>79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125</v>
      </c>
      <c r="AU139" s="236" t="s">
        <v>82</v>
      </c>
      <c r="AV139" s="13" t="s">
        <v>82</v>
      </c>
      <c r="AW139" s="13" t="s">
        <v>32</v>
      </c>
      <c r="AX139" s="13" t="s">
        <v>76</v>
      </c>
      <c r="AY139" s="236" t="s">
        <v>117</v>
      </c>
    </row>
    <row r="140" s="14" customFormat="1">
      <c r="A140" s="14"/>
      <c r="B140" s="237"/>
      <c r="C140" s="238"/>
      <c r="D140" s="227" t="s">
        <v>125</v>
      </c>
      <c r="E140" s="239" t="s">
        <v>1</v>
      </c>
      <c r="F140" s="240" t="s">
        <v>157</v>
      </c>
      <c r="G140" s="238"/>
      <c r="H140" s="241">
        <v>95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125</v>
      </c>
      <c r="AU140" s="247" t="s">
        <v>82</v>
      </c>
      <c r="AV140" s="14" t="s">
        <v>123</v>
      </c>
      <c r="AW140" s="14" t="s">
        <v>32</v>
      </c>
      <c r="AX140" s="14" t="s">
        <v>14</v>
      </c>
      <c r="AY140" s="247" t="s">
        <v>117</v>
      </c>
    </row>
    <row r="141" s="2" customFormat="1" ht="16.5" customHeight="1">
      <c r="A141" s="37"/>
      <c r="B141" s="38"/>
      <c r="C141" s="211" t="s">
        <v>158</v>
      </c>
      <c r="D141" s="211" t="s">
        <v>119</v>
      </c>
      <c r="E141" s="212" t="s">
        <v>159</v>
      </c>
      <c r="F141" s="213" t="s">
        <v>160</v>
      </c>
      <c r="G141" s="214" t="s">
        <v>122</v>
      </c>
      <c r="H141" s="215">
        <v>22</v>
      </c>
      <c r="I141" s="216"/>
      <c r="J141" s="217">
        <f>ROUND(I141*H141,2)</f>
        <v>0</v>
      </c>
      <c r="K141" s="218"/>
      <c r="L141" s="43"/>
      <c r="M141" s="219" t="s">
        <v>1</v>
      </c>
      <c r="N141" s="220" t="s">
        <v>41</v>
      </c>
      <c r="O141" s="90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3" t="s">
        <v>123</v>
      </c>
      <c r="AT141" s="223" t="s">
        <v>119</v>
      </c>
      <c r="AU141" s="223" t="s">
        <v>82</v>
      </c>
      <c r="AY141" s="16" t="s">
        <v>117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6" t="s">
        <v>14</v>
      </c>
      <c r="BK141" s="224">
        <f>ROUND(I141*H141,2)</f>
        <v>0</v>
      </c>
      <c r="BL141" s="16" t="s">
        <v>123</v>
      </c>
      <c r="BM141" s="223" t="s">
        <v>161</v>
      </c>
    </row>
    <row r="142" s="2" customFormat="1" ht="37.8" customHeight="1">
      <c r="A142" s="37"/>
      <c r="B142" s="38"/>
      <c r="C142" s="211" t="s">
        <v>162</v>
      </c>
      <c r="D142" s="211" t="s">
        <v>119</v>
      </c>
      <c r="E142" s="212" t="s">
        <v>163</v>
      </c>
      <c r="F142" s="213" t="s">
        <v>164</v>
      </c>
      <c r="G142" s="214" t="s">
        <v>165</v>
      </c>
      <c r="H142" s="215">
        <v>53.774999999999999</v>
      </c>
      <c r="I142" s="216"/>
      <c r="J142" s="217">
        <f>ROUND(I142*H142,2)</f>
        <v>0</v>
      </c>
      <c r="K142" s="218"/>
      <c r="L142" s="43"/>
      <c r="M142" s="219" t="s">
        <v>1</v>
      </c>
      <c r="N142" s="220" t="s">
        <v>41</v>
      </c>
      <c r="O142" s="90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3" t="s">
        <v>123</v>
      </c>
      <c r="AT142" s="223" t="s">
        <v>119</v>
      </c>
      <c r="AU142" s="223" t="s">
        <v>82</v>
      </c>
      <c r="AY142" s="16" t="s">
        <v>117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6" t="s">
        <v>14</v>
      </c>
      <c r="BK142" s="224">
        <f>ROUND(I142*H142,2)</f>
        <v>0</v>
      </c>
      <c r="BL142" s="16" t="s">
        <v>123</v>
      </c>
      <c r="BM142" s="223" t="s">
        <v>166</v>
      </c>
    </row>
    <row r="143" s="13" customFormat="1">
      <c r="A143" s="13"/>
      <c r="B143" s="225"/>
      <c r="C143" s="226"/>
      <c r="D143" s="227" t="s">
        <v>125</v>
      </c>
      <c r="E143" s="228" t="s">
        <v>1</v>
      </c>
      <c r="F143" s="229" t="s">
        <v>167</v>
      </c>
      <c r="G143" s="226"/>
      <c r="H143" s="230">
        <v>47.174999999999997</v>
      </c>
      <c r="I143" s="231"/>
      <c r="J143" s="226"/>
      <c r="K143" s="226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125</v>
      </c>
      <c r="AU143" s="236" t="s">
        <v>82</v>
      </c>
      <c r="AV143" s="13" t="s">
        <v>82</v>
      </c>
      <c r="AW143" s="13" t="s">
        <v>32</v>
      </c>
      <c r="AX143" s="13" t="s">
        <v>76</v>
      </c>
      <c r="AY143" s="236" t="s">
        <v>117</v>
      </c>
    </row>
    <row r="144" s="13" customFormat="1">
      <c r="A144" s="13"/>
      <c r="B144" s="225"/>
      <c r="C144" s="226"/>
      <c r="D144" s="227" t="s">
        <v>125</v>
      </c>
      <c r="E144" s="228" t="s">
        <v>1</v>
      </c>
      <c r="F144" s="229" t="s">
        <v>168</v>
      </c>
      <c r="G144" s="226"/>
      <c r="H144" s="230">
        <v>6.5999999999999996</v>
      </c>
      <c r="I144" s="231"/>
      <c r="J144" s="226"/>
      <c r="K144" s="226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125</v>
      </c>
      <c r="AU144" s="236" t="s">
        <v>82</v>
      </c>
      <c r="AV144" s="13" t="s">
        <v>82</v>
      </c>
      <c r="AW144" s="13" t="s">
        <v>32</v>
      </c>
      <c r="AX144" s="13" t="s">
        <v>76</v>
      </c>
      <c r="AY144" s="236" t="s">
        <v>117</v>
      </c>
    </row>
    <row r="145" s="14" customFormat="1">
      <c r="A145" s="14"/>
      <c r="B145" s="237"/>
      <c r="C145" s="238"/>
      <c r="D145" s="227" t="s">
        <v>125</v>
      </c>
      <c r="E145" s="239" t="s">
        <v>1</v>
      </c>
      <c r="F145" s="240" t="s">
        <v>157</v>
      </c>
      <c r="G145" s="238"/>
      <c r="H145" s="241">
        <v>53.774999999999999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125</v>
      </c>
      <c r="AU145" s="247" t="s">
        <v>82</v>
      </c>
      <c r="AV145" s="14" t="s">
        <v>123</v>
      </c>
      <c r="AW145" s="14" t="s">
        <v>32</v>
      </c>
      <c r="AX145" s="14" t="s">
        <v>14</v>
      </c>
      <c r="AY145" s="247" t="s">
        <v>117</v>
      </c>
    </row>
    <row r="146" s="2" customFormat="1" ht="24.15" customHeight="1">
      <c r="A146" s="37"/>
      <c r="B146" s="38"/>
      <c r="C146" s="211" t="s">
        <v>169</v>
      </c>
      <c r="D146" s="211" t="s">
        <v>119</v>
      </c>
      <c r="E146" s="212" t="s">
        <v>170</v>
      </c>
      <c r="F146" s="213" t="s">
        <v>171</v>
      </c>
      <c r="G146" s="214" t="s">
        <v>165</v>
      </c>
      <c r="H146" s="215">
        <v>15</v>
      </c>
      <c r="I146" s="216"/>
      <c r="J146" s="217">
        <f>ROUND(I146*H146,2)</f>
        <v>0</v>
      </c>
      <c r="K146" s="218"/>
      <c r="L146" s="43"/>
      <c r="M146" s="219" t="s">
        <v>1</v>
      </c>
      <c r="N146" s="220" t="s">
        <v>41</v>
      </c>
      <c r="O146" s="90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3" t="s">
        <v>123</v>
      </c>
      <c r="AT146" s="223" t="s">
        <v>119</v>
      </c>
      <c r="AU146" s="223" t="s">
        <v>82</v>
      </c>
      <c r="AY146" s="16" t="s">
        <v>117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6" t="s">
        <v>14</v>
      </c>
      <c r="BK146" s="224">
        <f>ROUND(I146*H146,2)</f>
        <v>0</v>
      </c>
      <c r="BL146" s="16" t="s">
        <v>123</v>
      </c>
      <c r="BM146" s="223" t="s">
        <v>172</v>
      </c>
    </row>
    <row r="147" s="13" customFormat="1">
      <c r="A147" s="13"/>
      <c r="B147" s="225"/>
      <c r="C147" s="226"/>
      <c r="D147" s="227" t="s">
        <v>125</v>
      </c>
      <c r="E147" s="228" t="s">
        <v>1</v>
      </c>
      <c r="F147" s="229" t="s">
        <v>173</v>
      </c>
      <c r="G147" s="226"/>
      <c r="H147" s="230">
        <v>15</v>
      </c>
      <c r="I147" s="231"/>
      <c r="J147" s="226"/>
      <c r="K147" s="226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125</v>
      </c>
      <c r="AU147" s="236" t="s">
        <v>82</v>
      </c>
      <c r="AV147" s="13" t="s">
        <v>82</v>
      </c>
      <c r="AW147" s="13" t="s">
        <v>32</v>
      </c>
      <c r="AX147" s="13" t="s">
        <v>14</v>
      </c>
      <c r="AY147" s="236" t="s">
        <v>117</v>
      </c>
    </row>
    <row r="148" s="2" customFormat="1" ht="24.15" customHeight="1">
      <c r="A148" s="37"/>
      <c r="B148" s="38"/>
      <c r="C148" s="211" t="s">
        <v>8</v>
      </c>
      <c r="D148" s="211" t="s">
        <v>119</v>
      </c>
      <c r="E148" s="212" t="s">
        <v>174</v>
      </c>
      <c r="F148" s="213" t="s">
        <v>175</v>
      </c>
      <c r="G148" s="214" t="s">
        <v>165</v>
      </c>
      <c r="H148" s="215">
        <v>1.9199999999999999</v>
      </c>
      <c r="I148" s="216"/>
      <c r="J148" s="217">
        <f>ROUND(I148*H148,2)</f>
        <v>0</v>
      </c>
      <c r="K148" s="218"/>
      <c r="L148" s="43"/>
      <c r="M148" s="219" t="s">
        <v>1</v>
      </c>
      <c r="N148" s="220" t="s">
        <v>41</v>
      </c>
      <c r="O148" s="90"/>
      <c r="P148" s="221">
        <f>O148*H148</f>
        <v>0</v>
      </c>
      <c r="Q148" s="221">
        <v>0</v>
      </c>
      <c r="R148" s="221">
        <f>Q148*H148</f>
        <v>0</v>
      </c>
      <c r="S148" s="221">
        <v>2</v>
      </c>
      <c r="T148" s="222">
        <f>S148*H148</f>
        <v>3.8399999999999999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3" t="s">
        <v>123</v>
      </c>
      <c r="AT148" s="223" t="s">
        <v>119</v>
      </c>
      <c r="AU148" s="223" t="s">
        <v>82</v>
      </c>
      <c r="AY148" s="16" t="s">
        <v>117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6" t="s">
        <v>14</v>
      </c>
      <c r="BK148" s="224">
        <f>ROUND(I148*H148,2)</f>
        <v>0</v>
      </c>
      <c r="BL148" s="16" t="s">
        <v>123</v>
      </c>
      <c r="BM148" s="223" t="s">
        <v>176</v>
      </c>
    </row>
    <row r="149" s="13" customFormat="1">
      <c r="A149" s="13"/>
      <c r="B149" s="225"/>
      <c r="C149" s="226"/>
      <c r="D149" s="227" t="s">
        <v>125</v>
      </c>
      <c r="E149" s="228" t="s">
        <v>1</v>
      </c>
      <c r="F149" s="229" t="s">
        <v>177</v>
      </c>
      <c r="G149" s="226"/>
      <c r="H149" s="230">
        <v>1.9199999999999999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125</v>
      </c>
      <c r="AU149" s="236" t="s">
        <v>82</v>
      </c>
      <c r="AV149" s="13" t="s">
        <v>82</v>
      </c>
      <c r="AW149" s="13" t="s">
        <v>32</v>
      </c>
      <c r="AX149" s="13" t="s">
        <v>14</v>
      </c>
      <c r="AY149" s="236" t="s">
        <v>117</v>
      </c>
    </row>
    <row r="150" s="2" customFormat="1" ht="37.8" customHeight="1">
      <c r="A150" s="37"/>
      <c r="B150" s="38"/>
      <c r="C150" s="211" t="s">
        <v>178</v>
      </c>
      <c r="D150" s="211" t="s">
        <v>119</v>
      </c>
      <c r="E150" s="212" t="s">
        <v>179</v>
      </c>
      <c r="F150" s="213" t="s">
        <v>180</v>
      </c>
      <c r="G150" s="214" t="s">
        <v>165</v>
      </c>
      <c r="H150" s="215">
        <v>53.75</v>
      </c>
      <c r="I150" s="216"/>
      <c r="J150" s="217">
        <f>ROUND(I150*H150,2)</f>
        <v>0</v>
      </c>
      <c r="K150" s="218"/>
      <c r="L150" s="43"/>
      <c r="M150" s="219" t="s">
        <v>1</v>
      </c>
      <c r="N150" s="220" t="s">
        <v>41</v>
      </c>
      <c r="O150" s="90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3" t="s">
        <v>123</v>
      </c>
      <c r="AT150" s="223" t="s">
        <v>119</v>
      </c>
      <c r="AU150" s="223" t="s">
        <v>82</v>
      </c>
      <c r="AY150" s="16" t="s">
        <v>117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6" t="s">
        <v>14</v>
      </c>
      <c r="BK150" s="224">
        <f>ROUND(I150*H150,2)</f>
        <v>0</v>
      </c>
      <c r="BL150" s="16" t="s">
        <v>123</v>
      </c>
      <c r="BM150" s="223" t="s">
        <v>181</v>
      </c>
    </row>
    <row r="151" s="13" customFormat="1">
      <c r="A151" s="13"/>
      <c r="B151" s="225"/>
      <c r="C151" s="226"/>
      <c r="D151" s="227" t="s">
        <v>125</v>
      </c>
      <c r="E151" s="228" t="s">
        <v>1</v>
      </c>
      <c r="F151" s="229" t="s">
        <v>182</v>
      </c>
      <c r="G151" s="226"/>
      <c r="H151" s="230">
        <v>53.75</v>
      </c>
      <c r="I151" s="231"/>
      <c r="J151" s="226"/>
      <c r="K151" s="226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125</v>
      </c>
      <c r="AU151" s="236" t="s">
        <v>82</v>
      </c>
      <c r="AV151" s="13" t="s">
        <v>82</v>
      </c>
      <c r="AW151" s="13" t="s">
        <v>32</v>
      </c>
      <c r="AX151" s="13" t="s">
        <v>14</v>
      </c>
      <c r="AY151" s="236" t="s">
        <v>117</v>
      </c>
    </row>
    <row r="152" s="2" customFormat="1" ht="37.8" customHeight="1">
      <c r="A152" s="37"/>
      <c r="B152" s="38"/>
      <c r="C152" s="211" t="s">
        <v>183</v>
      </c>
      <c r="D152" s="211" t="s">
        <v>119</v>
      </c>
      <c r="E152" s="212" t="s">
        <v>184</v>
      </c>
      <c r="F152" s="213" t="s">
        <v>185</v>
      </c>
      <c r="G152" s="214" t="s">
        <v>165</v>
      </c>
      <c r="H152" s="215">
        <v>1021.25</v>
      </c>
      <c r="I152" s="216"/>
      <c r="J152" s="217">
        <f>ROUND(I152*H152,2)</f>
        <v>0</v>
      </c>
      <c r="K152" s="218"/>
      <c r="L152" s="43"/>
      <c r="M152" s="219" t="s">
        <v>1</v>
      </c>
      <c r="N152" s="220" t="s">
        <v>41</v>
      </c>
      <c r="O152" s="90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3" t="s">
        <v>123</v>
      </c>
      <c r="AT152" s="223" t="s">
        <v>119</v>
      </c>
      <c r="AU152" s="223" t="s">
        <v>82</v>
      </c>
      <c r="AY152" s="16" t="s">
        <v>117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6" t="s">
        <v>14</v>
      </c>
      <c r="BK152" s="224">
        <f>ROUND(I152*H152,2)</f>
        <v>0</v>
      </c>
      <c r="BL152" s="16" t="s">
        <v>123</v>
      </c>
      <c r="BM152" s="223" t="s">
        <v>186</v>
      </c>
    </row>
    <row r="153" s="13" customFormat="1">
      <c r="A153" s="13"/>
      <c r="B153" s="225"/>
      <c r="C153" s="226"/>
      <c r="D153" s="227" t="s">
        <v>125</v>
      </c>
      <c r="E153" s="226"/>
      <c r="F153" s="229" t="s">
        <v>187</v>
      </c>
      <c r="G153" s="226"/>
      <c r="H153" s="230">
        <v>1021.25</v>
      </c>
      <c r="I153" s="231"/>
      <c r="J153" s="226"/>
      <c r="K153" s="226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125</v>
      </c>
      <c r="AU153" s="236" t="s">
        <v>82</v>
      </c>
      <c r="AV153" s="13" t="s">
        <v>82</v>
      </c>
      <c r="AW153" s="13" t="s">
        <v>4</v>
      </c>
      <c r="AX153" s="13" t="s">
        <v>14</v>
      </c>
      <c r="AY153" s="236" t="s">
        <v>117</v>
      </c>
    </row>
    <row r="154" s="2" customFormat="1" ht="24.15" customHeight="1">
      <c r="A154" s="37"/>
      <c r="B154" s="38"/>
      <c r="C154" s="211" t="s">
        <v>173</v>
      </c>
      <c r="D154" s="211" t="s">
        <v>119</v>
      </c>
      <c r="E154" s="212" t="s">
        <v>188</v>
      </c>
      <c r="F154" s="213" t="s">
        <v>189</v>
      </c>
      <c r="G154" s="214" t="s">
        <v>165</v>
      </c>
      <c r="H154" s="215">
        <v>53.75</v>
      </c>
      <c r="I154" s="216"/>
      <c r="J154" s="217">
        <f>ROUND(I154*H154,2)</f>
        <v>0</v>
      </c>
      <c r="K154" s="218"/>
      <c r="L154" s="43"/>
      <c r="M154" s="219" t="s">
        <v>1</v>
      </c>
      <c r="N154" s="220" t="s">
        <v>41</v>
      </c>
      <c r="O154" s="90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3" t="s">
        <v>123</v>
      </c>
      <c r="AT154" s="223" t="s">
        <v>119</v>
      </c>
      <c r="AU154" s="223" t="s">
        <v>82</v>
      </c>
      <c r="AY154" s="16" t="s">
        <v>117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6" t="s">
        <v>14</v>
      </c>
      <c r="BK154" s="224">
        <f>ROUND(I154*H154,2)</f>
        <v>0</v>
      </c>
      <c r="BL154" s="16" t="s">
        <v>123</v>
      </c>
      <c r="BM154" s="223" t="s">
        <v>190</v>
      </c>
    </row>
    <row r="155" s="2" customFormat="1" ht="24.15" customHeight="1">
      <c r="A155" s="37"/>
      <c r="B155" s="38"/>
      <c r="C155" s="211" t="s">
        <v>191</v>
      </c>
      <c r="D155" s="211" t="s">
        <v>119</v>
      </c>
      <c r="E155" s="212" t="s">
        <v>192</v>
      </c>
      <c r="F155" s="213" t="s">
        <v>193</v>
      </c>
      <c r="G155" s="214" t="s">
        <v>122</v>
      </c>
      <c r="H155" s="215">
        <v>16</v>
      </c>
      <c r="I155" s="216"/>
      <c r="J155" s="217">
        <f>ROUND(I155*H155,2)</f>
        <v>0</v>
      </c>
      <c r="K155" s="218"/>
      <c r="L155" s="43"/>
      <c r="M155" s="219" t="s">
        <v>1</v>
      </c>
      <c r="N155" s="220" t="s">
        <v>41</v>
      </c>
      <c r="O155" s="90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3" t="s">
        <v>123</v>
      </c>
      <c r="AT155" s="223" t="s">
        <v>119</v>
      </c>
      <c r="AU155" s="223" t="s">
        <v>82</v>
      </c>
      <c r="AY155" s="16" t="s">
        <v>117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6" t="s">
        <v>14</v>
      </c>
      <c r="BK155" s="224">
        <f>ROUND(I155*H155,2)</f>
        <v>0</v>
      </c>
      <c r="BL155" s="16" t="s">
        <v>123</v>
      </c>
      <c r="BM155" s="223" t="s">
        <v>194</v>
      </c>
    </row>
    <row r="156" s="2" customFormat="1" ht="24.15" customHeight="1">
      <c r="A156" s="37"/>
      <c r="B156" s="38"/>
      <c r="C156" s="211" t="s">
        <v>195</v>
      </c>
      <c r="D156" s="211" t="s">
        <v>119</v>
      </c>
      <c r="E156" s="212" t="s">
        <v>196</v>
      </c>
      <c r="F156" s="213" t="s">
        <v>197</v>
      </c>
      <c r="G156" s="214" t="s">
        <v>122</v>
      </c>
      <c r="H156" s="215">
        <v>16</v>
      </c>
      <c r="I156" s="216"/>
      <c r="J156" s="217">
        <f>ROUND(I156*H156,2)</f>
        <v>0</v>
      </c>
      <c r="K156" s="218"/>
      <c r="L156" s="43"/>
      <c r="M156" s="219" t="s">
        <v>1</v>
      </c>
      <c r="N156" s="220" t="s">
        <v>41</v>
      </c>
      <c r="O156" s="90"/>
      <c r="P156" s="221">
        <f>O156*H156</f>
        <v>0</v>
      </c>
      <c r="Q156" s="221">
        <v>0</v>
      </c>
      <c r="R156" s="221">
        <f>Q156*H156</f>
        <v>0</v>
      </c>
      <c r="S156" s="221">
        <v>0</v>
      </c>
      <c r="T156" s="22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3" t="s">
        <v>123</v>
      </c>
      <c r="AT156" s="223" t="s">
        <v>119</v>
      </c>
      <c r="AU156" s="223" t="s">
        <v>82</v>
      </c>
      <c r="AY156" s="16" t="s">
        <v>117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6" t="s">
        <v>14</v>
      </c>
      <c r="BK156" s="224">
        <f>ROUND(I156*H156,2)</f>
        <v>0</v>
      </c>
      <c r="BL156" s="16" t="s">
        <v>123</v>
      </c>
      <c r="BM156" s="223" t="s">
        <v>198</v>
      </c>
    </row>
    <row r="157" s="2" customFormat="1" ht="16.5" customHeight="1">
      <c r="A157" s="37"/>
      <c r="B157" s="38"/>
      <c r="C157" s="248" t="s">
        <v>199</v>
      </c>
      <c r="D157" s="248" t="s">
        <v>200</v>
      </c>
      <c r="E157" s="249" t="s">
        <v>201</v>
      </c>
      <c r="F157" s="250" t="s">
        <v>202</v>
      </c>
      <c r="G157" s="251" t="s">
        <v>203</v>
      </c>
      <c r="H157" s="252">
        <v>0.32000000000000001</v>
      </c>
      <c r="I157" s="253"/>
      <c r="J157" s="254">
        <f>ROUND(I157*H157,2)</f>
        <v>0</v>
      </c>
      <c r="K157" s="255"/>
      <c r="L157" s="256"/>
      <c r="M157" s="257" t="s">
        <v>1</v>
      </c>
      <c r="N157" s="258" t="s">
        <v>41</v>
      </c>
      <c r="O157" s="90"/>
      <c r="P157" s="221">
        <f>O157*H157</f>
        <v>0</v>
      </c>
      <c r="Q157" s="221">
        <v>0.001</v>
      </c>
      <c r="R157" s="221">
        <f>Q157*H157</f>
        <v>0.00032000000000000003</v>
      </c>
      <c r="S157" s="221">
        <v>0</v>
      </c>
      <c r="T157" s="22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3" t="s">
        <v>151</v>
      </c>
      <c r="AT157" s="223" t="s">
        <v>200</v>
      </c>
      <c r="AU157" s="223" t="s">
        <v>82</v>
      </c>
      <c r="AY157" s="16" t="s">
        <v>117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6" t="s">
        <v>14</v>
      </c>
      <c r="BK157" s="224">
        <f>ROUND(I157*H157,2)</f>
        <v>0</v>
      </c>
      <c r="BL157" s="16" t="s">
        <v>123</v>
      </c>
      <c r="BM157" s="223" t="s">
        <v>204</v>
      </c>
    </row>
    <row r="158" s="13" customFormat="1">
      <c r="A158" s="13"/>
      <c r="B158" s="225"/>
      <c r="C158" s="226"/>
      <c r="D158" s="227" t="s">
        <v>125</v>
      </c>
      <c r="E158" s="226"/>
      <c r="F158" s="229" t="s">
        <v>205</v>
      </c>
      <c r="G158" s="226"/>
      <c r="H158" s="230">
        <v>0.32000000000000001</v>
      </c>
      <c r="I158" s="231"/>
      <c r="J158" s="226"/>
      <c r="K158" s="226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125</v>
      </c>
      <c r="AU158" s="236" t="s">
        <v>82</v>
      </c>
      <c r="AV158" s="13" t="s">
        <v>82</v>
      </c>
      <c r="AW158" s="13" t="s">
        <v>4</v>
      </c>
      <c r="AX158" s="13" t="s">
        <v>14</v>
      </c>
      <c r="AY158" s="236" t="s">
        <v>117</v>
      </c>
    </row>
    <row r="159" s="12" customFormat="1" ht="22.8" customHeight="1">
      <c r="A159" s="12"/>
      <c r="B159" s="195"/>
      <c r="C159" s="196"/>
      <c r="D159" s="197" t="s">
        <v>75</v>
      </c>
      <c r="E159" s="209" t="s">
        <v>82</v>
      </c>
      <c r="F159" s="209" t="s">
        <v>206</v>
      </c>
      <c r="G159" s="196"/>
      <c r="H159" s="196"/>
      <c r="I159" s="199"/>
      <c r="J159" s="210">
        <f>BK159</f>
        <v>0</v>
      </c>
      <c r="K159" s="196"/>
      <c r="L159" s="201"/>
      <c r="M159" s="202"/>
      <c r="N159" s="203"/>
      <c r="O159" s="203"/>
      <c r="P159" s="204">
        <f>SUM(P160:P167)</f>
        <v>0</v>
      </c>
      <c r="Q159" s="203"/>
      <c r="R159" s="204">
        <f>SUM(R160:R167)</f>
        <v>81.290283169999995</v>
      </c>
      <c r="S159" s="203"/>
      <c r="T159" s="205">
        <f>SUM(T160:T167)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6" t="s">
        <v>14</v>
      </c>
      <c r="AT159" s="207" t="s">
        <v>75</v>
      </c>
      <c r="AU159" s="207" t="s">
        <v>14</v>
      </c>
      <c r="AY159" s="206" t="s">
        <v>117</v>
      </c>
      <c r="BK159" s="208">
        <f>SUM(BK160:BK167)</f>
        <v>0</v>
      </c>
    </row>
    <row r="160" s="2" customFormat="1" ht="24.15" customHeight="1">
      <c r="A160" s="37"/>
      <c r="B160" s="38"/>
      <c r="C160" s="211" t="s">
        <v>207</v>
      </c>
      <c r="D160" s="211" t="s">
        <v>119</v>
      </c>
      <c r="E160" s="212" t="s">
        <v>208</v>
      </c>
      <c r="F160" s="213" t="s">
        <v>209</v>
      </c>
      <c r="G160" s="214" t="s">
        <v>165</v>
      </c>
      <c r="H160" s="215">
        <v>1.6000000000000001</v>
      </c>
      <c r="I160" s="216"/>
      <c r="J160" s="217">
        <f>ROUND(I160*H160,2)</f>
        <v>0</v>
      </c>
      <c r="K160" s="218"/>
      <c r="L160" s="43"/>
      <c r="M160" s="219" t="s">
        <v>1</v>
      </c>
      <c r="N160" s="220" t="s">
        <v>41</v>
      </c>
      <c r="O160" s="90"/>
      <c r="P160" s="221">
        <f>O160*H160</f>
        <v>0</v>
      </c>
      <c r="Q160" s="221">
        <v>2.1600000000000001</v>
      </c>
      <c r="R160" s="221">
        <f>Q160*H160</f>
        <v>3.4560000000000004</v>
      </c>
      <c r="S160" s="221">
        <v>0</v>
      </c>
      <c r="T160" s="22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3" t="s">
        <v>123</v>
      </c>
      <c r="AT160" s="223" t="s">
        <v>119</v>
      </c>
      <c r="AU160" s="223" t="s">
        <v>82</v>
      </c>
      <c r="AY160" s="16" t="s">
        <v>117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6" t="s">
        <v>14</v>
      </c>
      <c r="BK160" s="224">
        <f>ROUND(I160*H160,2)</f>
        <v>0</v>
      </c>
      <c r="BL160" s="16" t="s">
        <v>123</v>
      </c>
      <c r="BM160" s="223" t="s">
        <v>210</v>
      </c>
    </row>
    <row r="161" s="13" customFormat="1">
      <c r="A161" s="13"/>
      <c r="B161" s="225"/>
      <c r="C161" s="226"/>
      <c r="D161" s="227" t="s">
        <v>125</v>
      </c>
      <c r="E161" s="228" t="s">
        <v>1</v>
      </c>
      <c r="F161" s="229" t="s">
        <v>211</v>
      </c>
      <c r="G161" s="226"/>
      <c r="H161" s="230">
        <v>1.6000000000000001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125</v>
      </c>
      <c r="AU161" s="236" t="s">
        <v>82</v>
      </c>
      <c r="AV161" s="13" t="s">
        <v>82</v>
      </c>
      <c r="AW161" s="13" t="s">
        <v>32</v>
      </c>
      <c r="AX161" s="13" t="s">
        <v>14</v>
      </c>
      <c r="AY161" s="236" t="s">
        <v>117</v>
      </c>
    </row>
    <row r="162" s="2" customFormat="1" ht="24.15" customHeight="1">
      <c r="A162" s="37"/>
      <c r="B162" s="38"/>
      <c r="C162" s="211" t="s">
        <v>212</v>
      </c>
      <c r="D162" s="211" t="s">
        <v>119</v>
      </c>
      <c r="E162" s="212" t="s">
        <v>213</v>
      </c>
      <c r="F162" s="213" t="s">
        <v>214</v>
      </c>
      <c r="G162" s="214" t="s">
        <v>165</v>
      </c>
      <c r="H162" s="215">
        <v>33.195</v>
      </c>
      <c r="I162" s="216"/>
      <c r="J162" s="217">
        <f>ROUND(I162*H162,2)</f>
        <v>0</v>
      </c>
      <c r="K162" s="218"/>
      <c r="L162" s="43"/>
      <c r="M162" s="219" t="s">
        <v>1</v>
      </c>
      <c r="N162" s="220" t="s">
        <v>41</v>
      </c>
      <c r="O162" s="90"/>
      <c r="P162" s="221">
        <f>O162*H162</f>
        <v>0</v>
      </c>
      <c r="Q162" s="221">
        <v>2.1600000000000001</v>
      </c>
      <c r="R162" s="221">
        <f>Q162*H162</f>
        <v>71.7012</v>
      </c>
      <c r="S162" s="221">
        <v>0</v>
      </c>
      <c r="T162" s="22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3" t="s">
        <v>123</v>
      </c>
      <c r="AT162" s="223" t="s">
        <v>119</v>
      </c>
      <c r="AU162" s="223" t="s">
        <v>82</v>
      </c>
      <c r="AY162" s="16" t="s">
        <v>117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6" t="s">
        <v>14</v>
      </c>
      <c r="BK162" s="224">
        <f>ROUND(I162*H162,2)</f>
        <v>0</v>
      </c>
      <c r="BL162" s="16" t="s">
        <v>123</v>
      </c>
      <c r="BM162" s="223" t="s">
        <v>215</v>
      </c>
    </row>
    <row r="163" s="13" customFormat="1">
      <c r="A163" s="13"/>
      <c r="B163" s="225"/>
      <c r="C163" s="226"/>
      <c r="D163" s="227" t="s">
        <v>125</v>
      </c>
      <c r="E163" s="228" t="s">
        <v>1</v>
      </c>
      <c r="F163" s="229" t="s">
        <v>216</v>
      </c>
      <c r="G163" s="226"/>
      <c r="H163" s="230">
        <v>33.195</v>
      </c>
      <c r="I163" s="231"/>
      <c r="J163" s="226"/>
      <c r="K163" s="226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125</v>
      </c>
      <c r="AU163" s="236" t="s">
        <v>82</v>
      </c>
      <c r="AV163" s="13" t="s">
        <v>82</v>
      </c>
      <c r="AW163" s="13" t="s">
        <v>32</v>
      </c>
      <c r="AX163" s="13" t="s">
        <v>14</v>
      </c>
      <c r="AY163" s="236" t="s">
        <v>117</v>
      </c>
    </row>
    <row r="164" s="2" customFormat="1" ht="24.15" customHeight="1">
      <c r="A164" s="37"/>
      <c r="B164" s="38"/>
      <c r="C164" s="211" t="s">
        <v>7</v>
      </c>
      <c r="D164" s="211" t="s">
        <v>119</v>
      </c>
      <c r="E164" s="212" t="s">
        <v>217</v>
      </c>
      <c r="F164" s="213" t="s">
        <v>218</v>
      </c>
      <c r="G164" s="214" t="s">
        <v>165</v>
      </c>
      <c r="H164" s="215">
        <v>2.3999999999999999</v>
      </c>
      <c r="I164" s="216"/>
      <c r="J164" s="217">
        <f>ROUND(I164*H164,2)</f>
        <v>0</v>
      </c>
      <c r="K164" s="218"/>
      <c r="L164" s="43"/>
      <c r="M164" s="219" t="s">
        <v>1</v>
      </c>
      <c r="N164" s="220" t="s">
        <v>41</v>
      </c>
      <c r="O164" s="90"/>
      <c r="P164" s="221">
        <f>O164*H164</f>
        <v>0</v>
      </c>
      <c r="Q164" s="221">
        <v>2.5018699999999998</v>
      </c>
      <c r="R164" s="221">
        <f>Q164*H164</f>
        <v>6.0044879999999994</v>
      </c>
      <c r="S164" s="221">
        <v>0</v>
      </c>
      <c r="T164" s="22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3" t="s">
        <v>123</v>
      </c>
      <c r="AT164" s="223" t="s">
        <v>119</v>
      </c>
      <c r="AU164" s="223" t="s">
        <v>82</v>
      </c>
      <c r="AY164" s="16" t="s">
        <v>117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6" t="s">
        <v>14</v>
      </c>
      <c r="BK164" s="224">
        <f>ROUND(I164*H164,2)</f>
        <v>0</v>
      </c>
      <c r="BL164" s="16" t="s">
        <v>123</v>
      </c>
      <c r="BM164" s="223" t="s">
        <v>219</v>
      </c>
    </row>
    <row r="165" s="13" customFormat="1">
      <c r="A165" s="13"/>
      <c r="B165" s="225"/>
      <c r="C165" s="226"/>
      <c r="D165" s="227" t="s">
        <v>125</v>
      </c>
      <c r="E165" s="228" t="s">
        <v>1</v>
      </c>
      <c r="F165" s="229" t="s">
        <v>220</v>
      </c>
      <c r="G165" s="226"/>
      <c r="H165" s="230">
        <v>2.3999999999999999</v>
      </c>
      <c r="I165" s="231"/>
      <c r="J165" s="226"/>
      <c r="K165" s="226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125</v>
      </c>
      <c r="AU165" s="236" t="s">
        <v>82</v>
      </c>
      <c r="AV165" s="13" t="s">
        <v>82</v>
      </c>
      <c r="AW165" s="13" t="s">
        <v>32</v>
      </c>
      <c r="AX165" s="13" t="s">
        <v>14</v>
      </c>
      <c r="AY165" s="236" t="s">
        <v>117</v>
      </c>
    </row>
    <row r="166" s="2" customFormat="1" ht="16.5" customHeight="1">
      <c r="A166" s="37"/>
      <c r="B166" s="38"/>
      <c r="C166" s="211" t="s">
        <v>221</v>
      </c>
      <c r="D166" s="211" t="s">
        <v>119</v>
      </c>
      <c r="E166" s="212" t="s">
        <v>222</v>
      </c>
      <c r="F166" s="213" t="s">
        <v>223</v>
      </c>
      <c r="G166" s="214" t="s">
        <v>224</v>
      </c>
      <c r="H166" s="215">
        <v>0.121</v>
      </c>
      <c r="I166" s="216"/>
      <c r="J166" s="217">
        <f>ROUND(I166*H166,2)</f>
        <v>0</v>
      </c>
      <c r="K166" s="218"/>
      <c r="L166" s="43"/>
      <c r="M166" s="219" t="s">
        <v>1</v>
      </c>
      <c r="N166" s="220" t="s">
        <v>41</v>
      </c>
      <c r="O166" s="90"/>
      <c r="P166" s="221">
        <f>O166*H166</f>
        <v>0</v>
      </c>
      <c r="Q166" s="221">
        <v>1.06277</v>
      </c>
      <c r="R166" s="221">
        <f>Q166*H166</f>
        <v>0.12859517000000001</v>
      </c>
      <c r="S166" s="221">
        <v>0</v>
      </c>
      <c r="T166" s="22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3" t="s">
        <v>123</v>
      </c>
      <c r="AT166" s="223" t="s">
        <v>119</v>
      </c>
      <c r="AU166" s="223" t="s">
        <v>82</v>
      </c>
      <c r="AY166" s="16" t="s">
        <v>117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6" t="s">
        <v>14</v>
      </c>
      <c r="BK166" s="224">
        <f>ROUND(I166*H166,2)</f>
        <v>0</v>
      </c>
      <c r="BL166" s="16" t="s">
        <v>123</v>
      </c>
      <c r="BM166" s="223" t="s">
        <v>225</v>
      </c>
    </row>
    <row r="167" s="13" customFormat="1">
      <c r="A167" s="13"/>
      <c r="B167" s="225"/>
      <c r="C167" s="226"/>
      <c r="D167" s="227" t="s">
        <v>125</v>
      </c>
      <c r="E167" s="228" t="s">
        <v>1</v>
      </c>
      <c r="F167" s="229" t="s">
        <v>226</v>
      </c>
      <c r="G167" s="226"/>
      <c r="H167" s="230">
        <v>0.121</v>
      </c>
      <c r="I167" s="231"/>
      <c r="J167" s="226"/>
      <c r="K167" s="226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125</v>
      </c>
      <c r="AU167" s="236" t="s">
        <v>82</v>
      </c>
      <c r="AV167" s="13" t="s">
        <v>82</v>
      </c>
      <c r="AW167" s="13" t="s">
        <v>32</v>
      </c>
      <c r="AX167" s="13" t="s">
        <v>14</v>
      </c>
      <c r="AY167" s="236" t="s">
        <v>117</v>
      </c>
    </row>
    <row r="168" s="12" customFormat="1" ht="22.8" customHeight="1">
      <c r="A168" s="12"/>
      <c r="B168" s="195"/>
      <c r="C168" s="196"/>
      <c r="D168" s="197" t="s">
        <v>75</v>
      </c>
      <c r="E168" s="209" t="s">
        <v>138</v>
      </c>
      <c r="F168" s="209" t="s">
        <v>227</v>
      </c>
      <c r="G168" s="196"/>
      <c r="H168" s="196"/>
      <c r="I168" s="199"/>
      <c r="J168" s="210">
        <f>BK168</f>
        <v>0</v>
      </c>
      <c r="K168" s="196"/>
      <c r="L168" s="201"/>
      <c r="M168" s="202"/>
      <c r="N168" s="203"/>
      <c r="O168" s="203"/>
      <c r="P168" s="204">
        <f>SUM(P169:P189)</f>
        <v>0</v>
      </c>
      <c r="Q168" s="203"/>
      <c r="R168" s="204">
        <f>SUM(R169:R189)</f>
        <v>69.438310000000001</v>
      </c>
      <c r="S168" s="203"/>
      <c r="T168" s="205">
        <f>SUM(T169:T189)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6" t="s">
        <v>14</v>
      </c>
      <c r="AT168" s="207" t="s">
        <v>75</v>
      </c>
      <c r="AU168" s="207" t="s">
        <v>14</v>
      </c>
      <c r="AY168" s="206" t="s">
        <v>117</v>
      </c>
      <c r="BK168" s="208">
        <f>SUM(BK169:BK189)</f>
        <v>0</v>
      </c>
    </row>
    <row r="169" s="2" customFormat="1" ht="24.15" customHeight="1">
      <c r="A169" s="37"/>
      <c r="B169" s="38"/>
      <c r="C169" s="211" t="s">
        <v>228</v>
      </c>
      <c r="D169" s="211" t="s">
        <v>119</v>
      </c>
      <c r="E169" s="212" t="s">
        <v>229</v>
      </c>
      <c r="F169" s="213" t="s">
        <v>230</v>
      </c>
      <c r="G169" s="214" t="s">
        <v>122</v>
      </c>
      <c r="H169" s="215">
        <v>52</v>
      </c>
      <c r="I169" s="216"/>
      <c r="J169" s="217">
        <f>ROUND(I169*H169,2)</f>
        <v>0</v>
      </c>
      <c r="K169" s="218"/>
      <c r="L169" s="43"/>
      <c r="M169" s="219" t="s">
        <v>1</v>
      </c>
      <c r="N169" s="220" t="s">
        <v>41</v>
      </c>
      <c r="O169" s="90"/>
      <c r="P169" s="221">
        <f>O169*H169</f>
        <v>0</v>
      </c>
      <c r="Q169" s="221">
        <v>0.091999999999999998</v>
      </c>
      <c r="R169" s="221">
        <f>Q169*H169</f>
        <v>4.7839999999999998</v>
      </c>
      <c r="S169" s="221">
        <v>0</v>
      </c>
      <c r="T169" s="22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3" t="s">
        <v>123</v>
      </c>
      <c r="AT169" s="223" t="s">
        <v>119</v>
      </c>
      <c r="AU169" s="223" t="s">
        <v>82</v>
      </c>
      <c r="AY169" s="16" t="s">
        <v>117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6" t="s">
        <v>14</v>
      </c>
      <c r="BK169" s="224">
        <f>ROUND(I169*H169,2)</f>
        <v>0</v>
      </c>
      <c r="BL169" s="16" t="s">
        <v>123</v>
      </c>
      <c r="BM169" s="223" t="s">
        <v>231</v>
      </c>
    </row>
    <row r="170" s="13" customFormat="1">
      <c r="A170" s="13"/>
      <c r="B170" s="225"/>
      <c r="C170" s="226"/>
      <c r="D170" s="227" t="s">
        <v>125</v>
      </c>
      <c r="E170" s="228" t="s">
        <v>1</v>
      </c>
      <c r="F170" s="229" t="s">
        <v>232</v>
      </c>
      <c r="G170" s="226"/>
      <c r="H170" s="230">
        <v>52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125</v>
      </c>
      <c r="AU170" s="236" t="s">
        <v>82</v>
      </c>
      <c r="AV170" s="13" t="s">
        <v>82</v>
      </c>
      <c r="AW170" s="13" t="s">
        <v>32</v>
      </c>
      <c r="AX170" s="13" t="s">
        <v>14</v>
      </c>
      <c r="AY170" s="236" t="s">
        <v>117</v>
      </c>
    </row>
    <row r="171" s="2" customFormat="1" ht="21.75" customHeight="1">
      <c r="A171" s="37"/>
      <c r="B171" s="38"/>
      <c r="C171" s="211" t="s">
        <v>233</v>
      </c>
      <c r="D171" s="211" t="s">
        <v>119</v>
      </c>
      <c r="E171" s="212" t="s">
        <v>234</v>
      </c>
      <c r="F171" s="213" t="s">
        <v>235</v>
      </c>
      <c r="G171" s="214" t="s">
        <v>122</v>
      </c>
      <c r="H171" s="215">
        <v>54</v>
      </c>
      <c r="I171" s="216"/>
      <c r="J171" s="217">
        <f>ROUND(I171*H171,2)</f>
        <v>0</v>
      </c>
      <c r="K171" s="218"/>
      <c r="L171" s="43"/>
      <c r="M171" s="219" t="s">
        <v>1</v>
      </c>
      <c r="N171" s="220" t="s">
        <v>41</v>
      </c>
      <c r="O171" s="90"/>
      <c r="P171" s="221">
        <f>O171*H171</f>
        <v>0</v>
      </c>
      <c r="Q171" s="221">
        <v>0.34499999999999997</v>
      </c>
      <c r="R171" s="221">
        <f>Q171*H171</f>
        <v>18.629999999999999</v>
      </c>
      <c r="S171" s="221">
        <v>0</v>
      </c>
      <c r="T171" s="22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3" t="s">
        <v>123</v>
      </c>
      <c r="AT171" s="223" t="s">
        <v>119</v>
      </c>
      <c r="AU171" s="223" t="s">
        <v>82</v>
      </c>
      <c r="AY171" s="16" t="s">
        <v>117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6" t="s">
        <v>14</v>
      </c>
      <c r="BK171" s="224">
        <f>ROUND(I171*H171,2)</f>
        <v>0</v>
      </c>
      <c r="BL171" s="16" t="s">
        <v>123</v>
      </c>
      <c r="BM171" s="223" t="s">
        <v>236</v>
      </c>
    </row>
    <row r="172" s="13" customFormat="1">
      <c r="A172" s="13"/>
      <c r="B172" s="225"/>
      <c r="C172" s="226"/>
      <c r="D172" s="227" t="s">
        <v>125</v>
      </c>
      <c r="E172" s="228" t="s">
        <v>1</v>
      </c>
      <c r="F172" s="229" t="s">
        <v>237</v>
      </c>
      <c r="G172" s="226"/>
      <c r="H172" s="230">
        <v>54</v>
      </c>
      <c r="I172" s="231"/>
      <c r="J172" s="226"/>
      <c r="K172" s="226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125</v>
      </c>
      <c r="AU172" s="236" t="s">
        <v>82</v>
      </c>
      <c r="AV172" s="13" t="s">
        <v>82</v>
      </c>
      <c r="AW172" s="13" t="s">
        <v>32</v>
      </c>
      <c r="AX172" s="13" t="s">
        <v>14</v>
      </c>
      <c r="AY172" s="236" t="s">
        <v>117</v>
      </c>
    </row>
    <row r="173" s="2" customFormat="1" ht="21.75" customHeight="1">
      <c r="A173" s="37"/>
      <c r="B173" s="38"/>
      <c r="C173" s="211" t="s">
        <v>238</v>
      </c>
      <c r="D173" s="211" t="s">
        <v>119</v>
      </c>
      <c r="E173" s="212" t="s">
        <v>239</v>
      </c>
      <c r="F173" s="213" t="s">
        <v>240</v>
      </c>
      <c r="G173" s="214" t="s">
        <v>122</v>
      </c>
      <c r="H173" s="215">
        <v>52</v>
      </c>
      <c r="I173" s="216"/>
      <c r="J173" s="217">
        <f>ROUND(I173*H173,2)</f>
        <v>0</v>
      </c>
      <c r="K173" s="218"/>
      <c r="L173" s="43"/>
      <c r="M173" s="219" t="s">
        <v>1</v>
      </c>
      <c r="N173" s="220" t="s">
        <v>41</v>
      </c>
      <c r="O173" s="90"/>
      <c r="P173" s="221">
        <f>O173*H173</f>
        <v>0</v>
      </c>
      <c r="Q173" s="221">
        <v>0.46000000000000002</v>
      </c>
      <c r="R173" s="221">
        <f>Q173*H173</f>
        <v>23.920000000000002</v>
      </c>
      <c r="S173" s="221">
        <v>0</v>
      </c>
      <c r="T173" s="22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3" t="s">
        <v>123</v>
      </c>
      <c r="AT173" s="223" t="s">
        <v>119</v>
      </c>
      <c r="AU173" s="223" t="s">
        <v>82</v>
      </c>
      <c r="AY173" s="16" t="s">
        <v>117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6" t="s">
        <v>14</v>
      </c>
      <c r="BK173" s="224">
        <f>ROUND(I173*H173,2)</f>
        <v>0</v>
      </c>
      <c r="BL173" s="16" t="s">
        <v>123</v>
      </c>
      <c r="BM173" s="223" t="s">
        <v>241</v>
      </c>
    </row>
    <row r="174" s="13" customFormat="1">
      <c r="A174" s="13"/>
      <c r="B174" s="225"/>
      <c r="C174" s="226"/>
      <c r="D174" s="227" t="s">
        <v>125</v>
      </c>
      <c r="E174" s="228" t="s">
        <v>1</v>
      </c>
      <c r="F174" s="229" t="s">
        <v>232</v>
      </c>
      <c r="G174" s="226"/>
      <c r="H174" s="230">
        <v>52</v>
      </c>
      <c r="I174" s="231"/>
      <c r="J174" s="226"/>
      <c r="K174" s="226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125</v>
      </c>
      <c r="AU174" s="236" t="s">
        <v>82</v>
      </c>
      <c r="AV174" s="13" t="s">
        <v>82</v>
      </c>
      <c r="AW174" s="13" t="s">
        <v>32</v>
      </c>
      <c r="AX174" s="13" t="s">
        <v>14</v>
      </c>
      <c r="AY174" s="236" t="s">
        <v>117</v>
      </c>
    </row>
    <row r="175" s="2" customFormat="1" ht="33" customHeight="1">
      <c r="A175" s="37"/>
      <c r="B175" s="38"/>
      <c r="C175" s="211" t="s">
        <v>242</v>
      </c>
      <c r="D175" s="211" t="s">
        <v>119</v>
      </c>
      <c r="E175" s="212" t="s">
        <v>243</v>
      </c>
      <c r="F175" s="213" t="s">
        <v>244</v>
      </c>
      <c r="G175" s="214" t="s">
        <v>122</v>
      </c>
      <c r="H175" s="215">
        <v>18</v>
      </c>
      <c r="I175" s="216"/>
      <c r="J175" s="217">
        <f>ROUND(I175*H175,2)</f>
        <v>0</v>
      </c>
      <c r="K175" s="218"/>
      <c r="L175" s="43"/>
      <c r="M175" s="219" t="s">
        <v>1</v>
      </c>
      <c r="N175" s="220" t="s">
        <v>41</v>
      </c>
      <c r="O175" s="90"/>
      <c r="P175" s="221">
        <f>O175*H175</f>
        <v>0</v>
      </c>
      <c r="Q175" s="221">
        <v>0.15826000000000001</v>
      </c>
      <c r="R175" s="221">
        <f>Q175*H175</f>
        <v>2.8486800000000003</v>
      </c>
      <c r="S175" s="221">
        <v>0</v>
      </c>
      <c r="T175" s="22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3" t="s">
        <v>123</v>
      </c>
      <c r="AT175" s="223" t="s">
        <v>119</v>
      </c>
      <c r="AU175" s="223" t="s">
        <v>82</v>
      </c>
      <c r="AY175" s="16" t="s">
        <v>117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6" t="s">
        <v>14</v>
      </c>
      <c r="BK175" s="224">
        <f>ROUND(I175*H175,2)</f>
        <v>0</v>
      </c>
      <c r="BL175" s="16" t="s">
        <v>123</v>
      </c>
      <c r="BM175" s="223" t="s">
        <v>245</v>
      </c>
    </row>
    <row r="176" s="2" customFormat="1" ht="33" customHeight="1">
      <c r="A176" s="37"/>
      <c r="B176" s="38"/>
      <c r="C176" s="211" t="s">
        <v>246</v>
      </c>
      <c r="D176" s="211" t="s">
        <v>119</v>
      </c>
      <c r="E176" s="212" t="s">
        <v>247</v>
      </c>
      <c r="F176" s="213" t="s">
        <v>248</v>
      </c>
      <c r="G176" s="214" t="s">
        <v>122</v>
      </c>
      <c r="H176" s="215">
        <v>9</v>
      </c>
      <c r="I176" s="216"/>
      <c r="J176" s="217">
        <f>ROUND(I176*H176,2)</f>
        <v>0</v>
      </c>
      <c r="K176" s="218"/>
      <c r="L176" s="43"/>
      <c r="M176" s="219" t="s">
        <v>1</v>
      </c>
      <c r="N176" s="220" t="s">
        <v>41</v>
      </c>
      <c r="O176" s="90"/>
      <c r="P176" s="221">
        <f>O176*H176</f>
        <v>0</v>
      </c>
      <c r="Q176" s="221">
        <v>0.13188</v>
      </c>
      <c r="R176" s="221">
        <f>Q176*H176</f>
        <v>1.18692</v>
      </c>
      <c r="S176" s="221">
        <v>0</v>
      </c>
      <c r="T176" s="22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3" t="s">
        <v>123</v>
      </c>
      <c r="AT176" s="223" t="s">
        <v>119</v>
      </c>
      <c r="AU176" s="223" t="s">
        <v>82</v>
      </c>
      <c r="AY176" s="16" t="s">
        <v>117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6" t="s">
        <v>14</v>
      </c>
      <c r="BK176" s="224">
        <f>ROUND(I176*H176,2)</f>
        <v>0</v>
      </c>
      <c r="BL176" s="16" t="s">
        <v>123</v>
      </c>
      <c r="BM176" s="223" t="s">
        <v>249</v>
      </c>
    </row>
    <row r="177" s="2" customFormat="1" ht="33" customHeight="1">
      <c r="A177" s="37"/>
      <c r="B177" s="38"/>
      <c r="C177" s="211" t="s">
        <v>250</v>
      </c>
      <c r="D177" s="211" t="s">
        <v>119</v>
      </c>
      <c r="E177" s="212" t="s">
        <v>251</v>
      </c>
      <c r="F177" s="213" t="s">
        <v>252</v>
      </c>
      <c r="G177" s="214" t="s">
        <v>122</v>
      </c>
      <c r="H177" s="215">
        <v>9</v>
      </c>
      <c r="I177" s="216"/>
      <c r="J177" s="217">
        <f>ROUND(I177*H177,2)</f>
        <v>0</v>
      </c>
      <c r="K177" s="218"/>
      <c r="L177" s="43"/>
      <c r="M177" s="219" t="s">
        <v>1</v>
      </c>
      <c r="N177" s="220" t="s">
        <v>41</v>
      </c>
      <c r="O177" s="90"/>
      <c r="P177" s="221">
        <f>O177*H177</f>
        <v>0</v>
      </c>
      <c r="Q177" s="221">
        <v>0.12966</v>
      </c>
      <c r="R177" s="221">
        <f>Q177*H177</f>
        <v>1.1669399999999999</v>
      </c>
      <c r="S177" s="221">
        <v>0</v>
      </c>
      <c r="T177" s="22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3" t="s">
        <v>123</v>
      </c>
      <c r="AT177" s="223" t="s">
        <v>119</v>
      </c>
      <c r="AU177" s="223" t="s">
        <v>82</v>
      </c>
      <c r="AY177" s="16" t="s">
        <v>117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6" t="s">
        <v>14</v>
      </c>
      <c r="BK177" s="224">
        <f>ROUND(I177*H177,2)</f>
        <v>0</v>
      </c>
      <c r="BL177" s="16" t="s">
        <v>123</v>
      </c>
      <c r="BM177" s="223" t="s">
        <v>253</v>
      </c>
    </row>
    <row r="178" s="2" customFormat="1" ht="21.75" customHeight="1">
      <c r="A178" s="37"/>
      <c r="B178" s="38"/>
      <c r="C178" s="211" t="s">
        <v>254</v>
      </c>
      <c r="D178" s="211" t="s">
        <v>119</v>
      </c>
      <c r="E178" s="212" t="s">
        <v>255</v>
      </c>
      <c r="F178" s="213" t="s">
        <v>256</v>
      </c>
      <c r="G178" s="214" t="s">
        <v>122</v>
      </c>
      <c r="H178" s="215">
        <v>27</v>
      </c>
      <c r="I178" s="216"/>
      <c r="J178" s="217">
        <f>ROUND(I178*H178,2)</f>
        <v>0</v>
      </c>
      <c r="K178" s="218"/>
      <c r="L178" s="43"/>
      <c r="M178" s="219" t="s">
        <v>1</v>
      </c>
      <c r="N178" s="220" t="s">
        <v>41</v>
      </c>
      <c r="O178" s="90"/>
      <c r="P178" s="221">
        <f>O178*H178</f>
        <v>0</v>
      </c>
      <c r="Q178" s="221">
        <v>0.00031</v>
      </c>
      <c r="R178" s="221">
        <f>Q178*H178</f>
        <v>0.0083700000000000007</v>
      </c>
      <c r="S178" s="221">
        <v>0</v>
      </c>
      <c r="T178" s="22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3" t="s">
        <v>123</v>
      </c>
      <c r="AT178" s="223" t="s">
        <v>119</v>
      </c>
      <c r="AU178" s="223" t="s">
        <v>82</v>
      </c>
      <c r="AY178" s="16" t="s">
        <v>117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6" t="s">
        <v>14</v>
      </c>
      <c r="BK178" s="224">
        <f>ROUND(I178*H178,2)</f>
        <v>0</v>
      </c>
      <c r="BL178" s="16" t="s">
        <v>123</v>
      </c>
      <c r="BM178" s="223" t="s">
        <v>257</v>
      </c>
    </row>
    <row r="179" s="2" customFormat="1" ht="24.15" customHeight="1">
      <c r="A179" s="37"/>
      <c r="B179" s="38"/>
      <c r="C179" s="211" t="s">
        <v>258</v>
      </c>
      <c r="D179" s="211" t="s">
        <v>119</v>
      </c>
      <c r="E179" s="212" t="s">
        <v>259</v>
      </c>
      <c r="F179" s="213" t="s">
        <v>260</v>
      </c>
      <c r="G179" s="214" t="s">
        <v>122</v>
      </c>
      <c r="H179" s="215">
        <v>18</v>
      </c>
      <c r="I179" s="216"/>
      <c r="J179" s="217">
        <f>ROUND(I179*H179,2)</f>
        <v>0</v>
      </c>
      <c r="K179" s="218"/>
      <c r="L179" s="43"/>
      <c r="M179" s="219" t="s">
        <v>1</v>
      </c>
      <c r="N179" s="220" t="s">
        <v>41</v>
      </c>
      <c r="O179" s="90"/>
      <c r="P179" s="221">
        <f>O179*H179</f>
        <v>0</v>
      </c>
      <c r="Q179" s="221">
        <v>0.10373</v>
      </c>
      <c r="R179" s="221">
        <f>Q179*H179</f>
        <v>1.86714</v>
      </c>
      <c r="S179" s="221">
        <v>0</v>
      </c>
      <c r="T179" s="22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3" t="s">
        <v>123</v>
      </c>
      <c r="AT179" s="223" t="s">
        <v>119</v>
      </c>
      <c r="AU179" s="223" t="s">
        <v>82</v>
      </c>
      <c r="AY179" s="16" t="s">
        <v>117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6" t="s">
        <v>14</v>
      </c>
      <c r="BK179" s="224">
        <f>ROUND(I179*H179,2)</f>
        <v>0</v>
      </c>
      <c r="BL179" s="16" t="s">
        <v>123</v>
      </c>
      <c r="BM179" s="223" t="s">
        <v>261</v>
      </c>
    </row>
    <row r="180" s="2" customFormat="1" ht="24.15" customHeight="1">
      <c r="A180" s="37"/>
      <c r="B180" s="38"/>
      <c r="C180" s="211" t="s">
        <v>262</v>
      </c>
      <c r="D180" s="211" t="s">
        <v>119</v>
      </c>
      <c r="E180" s="212" t="s">
        <v>263</v>
      </c>
      <c r="F180" s="213" t="s">
        <v>264</v>
      </c>
      <c r="G180" s="214" t="s">
        <v>122</v>
      </c>
      <c r="H180" s="215">
        <v>52</v>
      </c>
      <c r="I180" s="216"/>
      <c r="J180" s="217">
        <f>ROUND(I180*H180,2)</f>
        <v>0</v>
      </c>
      <c r="K180" s="218"/>
      <c r="L180" s="43"/>
      <c r="M180" s="219" t="s">
        <v>1</v>
      </c>
      <c r="N180" s="220" t="s">
        <v>41</v>
      </c>
      <c r="O180" s="90"/>
      <c r="P180" s="221">
        <f>O180*H180</f>
        <v>0</v>
      </c>
      <c r="Q180" s="221">
        <v>0.11162</v>
      </c>
      <c r="R180" s="221">
        <f>Q180*H180</f>
        <v>5.8042400000000001</v>
      </c>
      <c r="S180" s="221">
        <v>0</v>
      </c>
      <c r="T180" s="22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3" t="s">
        <v>123</v>
      </c>
      <c r="AT180" s="223" t="s">
        <v>119</v>
      </c>
      <c r="AU180" s="223" t="s">
        <v>82</v>
      </c>
      <c r="AY180" s="16" t="s">
        <v>117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6" t="s">
        <v>14</v>
      </c>
      <c r="BK180" s="224">
        <f>ROUND(I180*H180,2)</f>
        <v>0</v>
      </c>
      <c r="BL180" s="16" t="s">
        <v>123</v>
      </c>
      <c r="BM180" s="223" t="s">
        <v>265</v>
      </c>
    </row>
    <row r="181" s="13" customFormat="1">
      <c r="A181" s="13"/>
      <c r="B181" s="225"/>
      <c r="C181" s="226"/>
      <c r="D181" s="227" t="s">
        <v>125</v>
      </c>
      <c r="E181" s="228" t="s">
        <v>1</v>
      </c>
      <c r="F181" s="229" t="s">
        <v>232</v>
      </c>
      <c r="G181" s="226"/>
      <c r="H181" s="230">
        <v>52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125</v>
      </c>
      <c r="AU181" s="236" t="s">
        <v>82</v>
      </c>
      <c r="AV181" s="13" t="s">
        <v>82</v>
      </c>
      <c r="AW181" s="13" t="s">
        <v>32</v>
      </c>
      <c r="AX181" s="13" t="s">
        <v>14</v>
      </c>
      <c r="AY181" s="236" t="s">
        <v>117</v>
      </c>
    </row>
    <row r="182" s="2" customFormat="1" ht="24.15" customHeight="1">
      <c r="A182" s="37"/>
      <c r="B182" s="38"/>
      <c r="C182" s="248" t="s">
        <v>266</v>
      </c>
      <c r="D182" s="248" t="s">
        <v>200</v>
      </c>
      <c r="E182" s="249" t="s">
        <v>267</v>
      </c>
      <c r="F182" s="250" t="s">
        <v>268</v>
      </c>
      <c r="G182" s="251" t="s">
        <v>122</v>
      </c>
      <c r="H182" s="252">
        <v>46.009999999999998</v>
      </c>
      <c r="I182" s="253"/>
      <c r="J182" s="254">
        <f>ROUND(I182*H182,2)</f>
        <v>0</v>
      </c>
      <c r="K182" s="255"/>
      <c r="L182" s="256"/>
      <c r="M182" s="257" t="s">
        <v>1</v>
      </c>
      <c r="N182" s="258" t="s">
        <v>41</v>
      </c>
      <c r="O182" s="90"/>
      <c r="P182" s="221">
        <f>O182*H182</f>
        <v>0</v>
      </c>
      <c r="Q182" s="221">
        <v>0.17599999999999999</v>
      </c>
      <c r="R182" s="221">
        <f>Q182*H182</f>
        <v>8.0977599999999992</v>
      </c>
      <c r="S182" s="221">
        <v>0</v>
      </c>
      <c r="T182" s="22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3" t="s">
        <v>151</v>
      </c>
      <c r="AT182" s="223" t="s">
        <v>200</v>
      </c>
      <c r="AU182" s="223" t="s">
        <v>82</v>
      </c>
      <c r="AY182" s="16" t="s">
        <v>117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6" t="s">
        <v>14</v>
      </c>
      <c r="BK182" s="224">
        <f>ROUND(I182*H182,2)</f>
        <v>0</v>
      </c>
      <c r="BL182" s="16" t="s">
        <v>123</v>
      </c>
      <c r="BM182" s="223" t="s">
        <v>269</v>
      </c>
    </row>
    <row r="183" s="13" customFormat="1">
      <c r="A183" s="13"/>
      <c r="B183" s="225"/>
      <c r="C183" s="226"/>
      <c r="D183" s="227" t="s">
        <v>125</v>
      </c>
      <c r="E183" s="226"/>
      <c r="F183" s="229" t="s">
        <v>270</v>
      </c>
      <c r="G183" s="226"/>
      <c r="H183" s="230">
        <v>46.009999999999998</v>
      </c>
      <c r="I183" s="231"/>
      <c r="J183" s="226"/>
      <c r="K183" s="226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125</v>
      </c>
      <c r="AU183" s="236" t="s">
        <v>82</v>
      </c>
      <c r="AV183" s="13" t="s">
        <v>82</v>
      </c>
      <c r="AW183" s="13" t="s">
        <v>4</v>
      </c>
      <c r="AX183" s="13" t="s">
        <v>14</v>
      </c>
      <c r="AY183" s="236" t="s">
        <v>117</v>
      </c>
    </row>
    <row r="184" s="2" customFormat="1" ht="24.15" customHeight="1">
      <c r="A184" s="37"/>
      <c r="B184" s="38"/>
      <c r="C184" s="248" t="s">
        <v>271</v>
      </c>
      <c r="D184" s="248" t="s">
        <v>200</v>
      </c>
      <c r="E184" s="249" t="s">
        <v>272</v>
      </c>
      <c r="F184" s="250" t="s">
        <v>273</v>
      </c>
      <c r="G184" s="251" t="s">
        <v>122</v>
      </c>
      <c r="H184" s="252">
        <v>6.4199999999999999</v>
      </c>
      <c r="I184" s="253"/>
      <c r="J184" s="254">
        <f>ROUND(I184*H184,2)</f>
        <v>0</v>
      </c>
      <c r="K184" s="255"/>
      <c r="L184" s="256"/>
      <c r="M184" s="257" t="s">
        <v>1</v>
      </c>
      <c r="N184" s="258" t="s">
        <v>41</v>
      </c>
      <c r="O184" s="90"/>
      <c r="P184" s="221">
        <f>O184*H184</f>
        <v>0</v>
      </c>
      <c r="Q184" s="221">
        <v>0.17499999999999999</v>
      </c>
      <c r="R184" s="221">
        <f>Q184*H184</f>
        <v>1.1234999999999999</v>
      </c>
      <c r="S184" s="221">
        <v>0</v>
      </c>
      <c r="T184" s="22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3" t="s">
        <v>151</v>
      </c>
      <c r="AT184" s="223" t="s">
        <v>200</v>
      </c>
      <c r="AU184" s="223" t="s">
        <v>82</v>
      </c>
      <c r="AY184" s="16" t="s">
        <v>117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6" t="s">
        <v>14</v>
      </c>
      <c r="BK184" s="224">
        <f>ROUND(I184*H184,2)</f>
        <v>0</v>
      </c>
      <c r="BL184" s="16" t="s">
        <v>123</v>
      </c>
      <c r="BM184" s="223" t="s">
        <v>274</v>
      </c>
    </row>
    <row r="185" s="13" customFormat="1">
      <c r="A185" s="13"/>
      <c r="B185" s="225"/>
      <c r="C185" s="226"/>
      <c r="D185" s="227" t="s">
        <v>125</v>
      </c>
      <c r="E185" s="226"/>
      <c r="F185" s="229" t="s">
        <v>275</v>
      </c>
      <c r="G185" s="226"/>
      <c r="H185" s="230">
        <v>6.4199999999999999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125</v>
      </c>
      <c r="AU185" s="236" t="s">
        <v>82</v>
      </c>
      <c r="AV185" s="13" t="s">
        <v>82</v>
      </c>
      <c r="AW185" s="13" t="s">
        <v>4</v>
      </c>
      <c r="AX185" s="13" t="s">
        <v>14</v>
      </c>
      <c r="AY185" s="236" t="s">
        <v>117</v>
      </c>
    </row>
    <row r="186" s="2" customFormat="1" ht="16.5" customHeight="1">
      <c r="A186" s="37"/>
      <c r="B186" s="38"/>
      <c r="C186" s="211" t="s">
        <v>276</v>
      </c>
      <c r="D186" s="211" t="s">
        <v>119</v>
      </c>
      <c r="E186" s="212" t="s">
        <v>277</v>
      </c>
      <c r="F186" s="213" t="s">
        <v>278</v>
      </c>
      <c r="G186" s="214" t="s">
        <v>145</v>
      </c>
      <c r="H186" s="215">
        <v>54</v>
      </c>
      <c r="I186" s="216"/>
      <c r="J186" s="217">
        <f>ROUND(I186*H186,2)</f>
        <v>0</v>
      </c>
      <c r="K186" s="218"/>
      <c r="L186" s="43"/>
      <c r="M186" s="219" t="s">
        <v>1</v>
      </c>
      <c r="N186" s="220" t="s">
        <v>41</v>
      </c>
      <c r="O186" s="90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3" t="s">
        <v>123</v>
      </c>
      <c r="AT186" s="223" t="s">
        <v>119</v>
      </c>
      <c r="AU186" s="223" t="s">
        <v>82</v>
      </c>
      <c r="AY186" s="16" t="s">
        <v>117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6" t="s">
        <v>14</v>
      </c>
      <c r="BK186" s="224">
        <f>ROUND(I186*H186,2)</f>
        <v>0</v>
      </c>
      <c r="BL186" s="16" t="s">
        <v>123</v>
      </c>
      <c r="BM186" s="223" t="s">
        <v>279</v>
      </c>
    </row>
    <row r="187" s="13" customFormat="1">
      <c r="A187" s="13"/>
      <c r="B187" s="225"/>
      <c r="C187" s="226"/>
      <c r="D187" s="227" t="s">
        <v>125</v>
      </c>
      <c r="E187" s="228" t="s">
        <v>1</v>
      </c>
      <c r="F187" s="229" t="s">
        <v>280</v>
      </c>
      <c r="G187" s="226"/>
      <c r="H187" s="230">
        <v>54</v>
      </c>
      <c r="I187" s="231"/>
      <c r="J187" s="226"/>
      <c r="K187" s="226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125</v>
      </c>
      <c r="AU187" s="236" t="s">
        <v>82</v>
      </c>
      <c r="AV187" s="13" t="s">
        <v>82</v>
      </c>
      <c r="AW187" s="13" t="s">
        <v>32</v>
      </c>
      <c r="AX187" s="13" t="s">
        <v>14</v>
      </c>
      <c r="AY187" s="236" t="s">
        <v>117</v>
      </c>
    </row>
    <row r="188" s="2" customFormat="1" ht="24.15" customHeight="1">
      <c r="A188" s="37"/>
      <c r="B188" s="38"/>
      <c r="C188" s="211" t="s">
        <v>281</v>
      </c>
      <c r="D188" s="211" t="s">
        <v>119</v>
      </c>
      <c r="E188" s="212" t="s">
        <v>282</v>
      </c>
      <c r="F188" s="213" t="s">
        <v>283</v>
      </c>
      <c r="G188" s="214" t="s">
        <v>145</v>
      </c>
      <c r="H188" s="215">
        <v>76</v>
      </c>
      <c r="I188" s="216"/>
      <c r="J188" s="217">
        <f>ROUND(I188*H188,2)</f>
        <v>0</v>
      </c>
      <c r="K188" s="218"/>
      <c r="L188" s="43"/>
      <c r="M188" s="219" t="s">
        <v>1</v>
      </c>
      <c r="N188" s="220" t="s">
        <v>41</v>
      </c>
      <c r="O188" s="90"/>
      <c r="P188" s="221">
        <f>O188*H188</f>
        <v>0</v>
      </c>
      <c r="Q188" s="221">
        <v>1.0000000000000001E-05</v>
      </c>
      <c r="R188" s="221">
        <f>Q188*H188</f>
        <v>0.00076000000000000004</v>
      </c>
      <c r="S188" s="221">
        <v>0</v>
      </c>
      <c r="T188" s="22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3" t="s">
        <v>123</v>
      </c>
      <c r="AT188" s="223" t="s">
        <v>119</v>
      </c>
      <c r="AU188" s="223" t="s">
        <v>82</v>
      </c>
      <c r="AY188" s="16" t="s">
        <v>117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6" t="s">
        <v>14</v>
      </c>
      <c r="BK188" s="224">
        <f>ROUND(I188*H188,2)</f>
        <v>0</v>
      </c>
      <c r="BL188" s="16" t="s">
        <v>123</v>
      </c>
      <c r="BM188" s="223" t="s">
        <v>284</v>
      </c>
    </row>
    <row r="189" s="13" customFormat="1">
      <c r="A189" s="13"/>
      <c r="B189" s="225"/>
      <c r="C189" s="226"/>
      <c r="D189" s="227" t="s">
        <v>125</v>
      </c>
      <c r="E189" s="228" t="s">
        <v>1</v>
      </c>
      <c r="F189" s="229" t="s">
        <v>285</v>
      </c>
      <c r="G189" s="226"/>
      <c r="H189" s="230">
        <v>76</v>
      </c>
      <c r="I189" s="231"/>
      <c r="J189" s="226"/>
      <c r="K189" s="226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125</v>
      </c>
      <c r="AU189" s="236" t="s">
        <v>82</v>
      </c>
      <c r="AV189" s="13" t="s">
        <v>82</v>
      </c>
      <c r="AW189" s="13" t="s">
        <v>32</v>
      </c>
      <c r="AX189" s="13" t="s">
        <v>14</v>
      </c>
      <c r="AY189" s="236" t="s">
        <v>117</v>
      </c>
    </row>
    <row r="190" s="12" customFormat="1" ht="22.8" customHeight="1">
      <c r="A190" s="12"/>
      <c r="B190" s="195"/>
      <c r="C190" s="196"/>
      <c r="D190" s="197" t="s">
        <v>75</v>
      </c>
      <c r="E190" s="209" t="s">
        <v>158</v>
      </c>
      <c r="F190" s="209" t="s">
        <v>286</v>
      </c>
      <c r="G190" s="196"/>
      <c r="H190" s="196"/>
      <c r="I190" s="199"/>
      <c r="J190" s="210">
        <f>BK190</f>
        <v>0</v>
      </c>
      <c r="K190" s="196"/>
      <c r="L190" s="201"/>
      <c r="M190" s="202"/>
      <c r="N190" s="203"/>
      <c r="O190" s="203"/>
      <c r="P190" s="204">
        <f>SUM(P191:P213)</f>
        <v>0</v>
      </c>
      <c r="Q190" s="203"/>
      <c r="R190" s="204">
        <f>SUM(R191:R213)</f>
        <v>11.563492799999999</v>
      </c>
      <c r="S190" s="203"/>
      <c r="T190" s="205">
        <f>SUM(T191:T213)</f>
        <v>2.1300000000000003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6" t="s">
        <v>14</v>
      </c>
      <c r="AT190" s="207" t="s">
        <v>75</v>
      </c>
      <c r="AU190" s="207" t="s">
        <v>14</v>
      </c>
      <c r="AY190" s="206" t="s">
        <v>117</v>
      </c>
      <c r="BK190" s="208">
        <f>SUM(BK191:BK213)</f>
        <v>0</v>
      </c>
    </row>
    <row r="191" s="2" customFormat="1" ht="16.5" customHeight="1">
      <c r="A191" s="37"/>
      <c r="B191" s="38"/>
      <c r="C191" s="211" t="s">
        <v>287</v>
      </c>
      <c r="D191" s="211" t="s">
        <v>119</v>
      </c>
      <c r="E191" s="212" t="s">
        <v>288</v>
      </c>
      <c r="F191" s="213" t="s">
        <v>289</v>
      </c>
      <c r="G191" s="214" t="s">
        <v>290</v>
      </c>
      <c r="H191" s="215">
        <v>3</v>
      </c>
      <c r="I191" s="216"/>
      <c r="J191" s="217">
        <f>ROUND(I191*H191,2)</f>
        <v>0</v>
      </c>
      <c r="K191" s="218"/>
      <c r="L191" s="43"/>
      <c r="M191" s="219" t="s">
        <v>1</v>
      </c>
      <c r="N191" s="220" t="s">
        <v>41</v>
      </c>
      <c r="O191" s="90"/>
      <c r="P191" s="221">
        <f>O191*H191</f>
        <v>0</v>
      </c>
      <c r="Q191" s="221">
        <v>0</v>
      </c>
      <c r="R191" s="221">
        <f>Q191*H191</f>
        <v>0</v>
      </c>
      <c r="S191" s="221">
        <v>0</v>
      </c>
      <c r="T191" s="22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3" t="s">
        <v>123</v>
      </c>
      <c r="AT191" s="223" t="s">
        <v>119</v>
      </c>
      <c r="AU191" s="223" t="s">
        <v>82</v>
      </c>
      <c r="AY191" s="16" t="s">
        <v>117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6" t="s">
        <v>14</v>
      </c>
      <c r="BK191" s="224">
        <f>ROUND(I191*H191,2)</f>
        <v>0</v>
      </c>
      <c r="BL191" s="16" t="s">
        <v>123</v>
      </c>
      <c r="BM191" s="223" t="s">
        <v>291</v>
      </c>
    </row>
    <row r="192" s="13" customFormat="1">
      <c r="A192" s="13"/>
      <c r="B192" s="225"/>
      <c r="C192" s="226"/>
      <c r="D192" s="227" t="s">
        <v>125</v>
      </c>
      <c r="E192" s="228" t="s">
        <v>1</v>
      </c>
      <c r="F192" s="229" t="s">
        <v>130</v>
      </c>
      <c r="G192" s="226"/>
      <c r="H192" s="230">
        <v>3</v>
      </c>
      <c r="I192" s="231"/>
      <c r="J192" s="226"/>
      <c r="K192" s="226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125</v>
      </c>
      <c r="AU192" s="236" t="s">
        <v>82</v>
      </c>
      <c r="AV192" s="13" t="s">
        <v>82</v>
      </c>
      <c r="AW192" s="13" t="s">
        <v>32</v>
      </c>
      <c r="AX192" s="13" t="s">
        <v>14</v>
      </c>
      <c r="AY192" s="236" t="s">
        <v>117</v>
      </c>
    </row>
    <row r="193" s="2" customFormat="1" ht="24.15" customHeight="1">
      <c r="A193" s="37"/>
      <c r="B193" s="38"/>
      <c r="C193" s="211" t="s">
        <v>292</v>
      </c>
      <c r="D193" s="211" t="s">
        <v>119</v>
      </c>
      <c r="E193" s="212" t="s">
        <v>293</v>
      </c>
      <c r="F193" s="213" t="s">
        <v>294</v>
      </c>
      <c r="G193" s="214" t="s">
        <v>290</v>
      </c>
      <c r="H193" s="215">
        <v>1</v>
      </c>
      <c r="I193" s="216"/>
      <c r="J193" s="217">
        <f>ROUND(I193*H193,2)</f>
        <v>0</v>
      </c>
      <c r="K193" s="218"/>
      <c r="L193" s="43"/>
      <c r="M193" s="219" t="s">
        <v>1</v>
      </c>
      <c r="N193" s="220" t="s">
        <v>41</v>
      </c>
      <c r="O193" s="90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3" t="s">
        <v>123</v>
      </c>
      <c r="AT193" s="223" t="s">
        <v>119</v>
      </c>
      <c r="AU193" s="223" t="s">
        <v>82</v>
      </c>
      <c r="AY193" s="16" t="s">
        <v>117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6" t="s">
        <v>14</v>
      </c>
      <c r="BK193" s="224">
        <f>ROUND(I193*H193,2)</f>
        <v>0</v>
      </c>
      <c r="BL193" s="16" t="s">
        <v>123</v>
      </c>
      <c r="BM193" s="223" t="s">
        <v>295</v>
      </c>
    </row>
    <row r="194" s="2" customFormat="1" ht="24.15" customHeight="1">
      <c r="A194" s="37"/>
      <c r="B194" s="38"/>
      <c r="C194" s="211" t="s">
        <v>296</v>
      </c>
      <c r="D194" s="211" t="s">
        <v>119</v>
      </c>
      <c r="E194" s="212" t="s">
        <v>297</v>
      </c>
      <c r="F194" s="213" t="s">
        <v>298</v>
      </c>
      <c r="G194" s="214" t="s">
        <v>290</v>
      </c>
      <c r="H194" s="215">
        <v>1</v>
      </c>
      <c r="I194" s="216"/>
      <c r="J194" s="217">
        <f>ROUND(I194*H194,2)</f>
        <v>0</v>
      </c>
      <c r="K194" s="218"/>
      <c r="L194" s="43"/>
      <c r="M194" s="219" t="s">
        <v>1</v>
      </c>
      <c r="N194" s="220" t="s">
        <v>41</v>
      </c>
      <c r="O194" s="90"/>
      <c r="P194" s="221">
        <f>O194*H194</f>
        <v>0</v>
      </c>
      <c r="Q194" s="221">
        <v>0</v>
      </c>
      <c r="R194" s="221">
        <f>Q194*H194</f>
        <v>0</v>
      </c>
      <c r="S194" s="221">
        <v>0</v>
      </c>
      <c r="T194" s="222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3" t="s">
        <v>123</v>
      </c>
      <c r="AT194" s="223" t="s">
        <v>119</v>
      </c>
      <c r="AU194" s="223" t="s">
        <v>82</v>
      </c>
      <c r="AY194" s="16" t="s">
        <v>117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6" t="s">
        <v>14</v>
      </c>
      <c r="BK194" s="224">
        <f>ROUND(I194*H194,2)</f>
        <v>0</v>
      </c>
      <c r="BL194" s="16" t="s">
        <v>123</v>
      </c>
      <c r="BM194" s="223" t="s">
        <v>299</v>
      </c>
    </row>
    <row r="195" s="2" customFormat="1" ht="16.5" customHeight="1">
      <c r="A195" s="37"/>
      <c r="B195" s="38"/>
      <c r="C195" s="211" t="s">
        <v>300</v>
      </c>
      <c r="D195" s="211" t="s">
        <v>119</v>
      </c>
      <c r="E195" s="212" t="s">
        <v>301</v>
      </c>
      <c r="F195" s="213" t="s">
        <v>302</v>
      </c>
      <c r="G195" s="214" t="s">
        <v>303</v>
      </c>
      <c r="H195" s="215">
        <v>1</v>
      </c>
      <c r="I195" s="216"/>
      <c r="J195" s="217">
        <f>ROUND(I195*H195,2)</f>
        <v>0</v>
      </c>
      <c r="K195" s="218"/>
      <c r="L195" s="43"/>
      <c r="M195" s="219" t="s">
        <v>1</v>
      </c>
      <c r="N195" s="220" t="s">
        <v>41</v>
      </c>
      <c r="O195" s="90"/>
      <c r="P195" s="221">
        <f>O195*H195</f>
        <v>0</v>
      </c>
      <c r="Q195" s="221">
        <v>0</v>
      </c>
      <c r="R195" s="221">
        <f>Q195*H195</f>
        <v>0</v>
      </c>
      <c r="S195" s="221">
        <v>0</v>
      </c>
      <c r="T195" s="22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3" t="s">
        <v>123</v>
      </c>
      <c r="AT195" s="223" t="s">
        <v>119</v>
      </c>
      <c r="AU195" s="223" t="s">
        <v>82</v>
      </c>
      <c r="AY195" s="16" t="s">
        <v>117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6" t="s">
        <v>14</v>
      </c>
      <c r="BK195" s="224">
        <f>ROUND(I195*H195,2)</f>
        <v>0</v>
      </c>
      <c r="BL195" s="16" t="s">
        <v>123</v>
      </c>
      <c r="BM195" s="223" t="s">
        <v>304</v>
      </c>
    </row>
    <row r="196" s="2" customFormat="1" ht="24.15" customHeight="1">
      <c r="A196" s="37"/>
      <c r="B196" s="38"/>
      <c r="C196" s="211" t="s">
        <v>305</v>
      </c>
      <c r="D196" s="211" t="s">
        <v>119</v>
      </c>
      <c r="E196" s="212" t="s">
        <v>306</v>
      </c>
      <c r="F196" s="213" t="s">
        <v>307</v>
      </c>
      <c r="G196" s="214" t="s">
        <v>145</v>
      </c>
      <c r="H196" s="215">
        <v>18</v>
      </c>
      <c r="I196" s="216"/>
      <c r="J196" s="217">
        <f>ROUND(I196*H196,2)</f>
        <v>0</v>
      </c>
      <c r="K196" s="218"/>
      <c r="L196" s="43"/>
      <c r="M196" s="219" t="s">
        <v>1</v>
      </c>
      <c r="N196" s="220" t="s">
        <v>41</v>
      </c>
      <c r="O196" s="90"/>
      <c r="P196" s="221">
        <f>O196*H196</f>
        <v>0</v>
      </c>
      <c r="Q196" s="221">
        <v>0.00020000000000000001</v>
      </c>
      <c r="R196" s="221">
        <f>Q196*H196</f>
        <v>0.0036000000000000003</v>
      </c>
      <c r="S196" s="221">
        <v>0</v>
      </c>
      <c r="T196" s="22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3" t="s">
        <v>123</v>
      </c>
      <c r="AT196" s="223" t="s">
        <v>119</v>
      </c>
      <c r="AU196" s="223" t="s">
        <v>82</v>
      </c>
      <c r="AY196" s="16" t="s">
        <v>117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6" t="s">
        <v>14</v>
      </c>
      <c r="BK196" s="224">
        <f>ROUND(I196*H196,2)</f>
        <v>0</v>
      </c>
      <c r="BL196" s="16" t="s">
        <v>123</v>
      </c>
      <c r="BM196" s="223" t="s">
        <v>308</v>
      </c>
    </row>
    <row r="197" s="2" customFormat="1" ht="33" customHeight="1">
      <c r="A197" s="37"/>
      <c r="B197" s="38"/>
      <c r="C197" s="211" t="s">
        <v>309</v>
      </c>
      <c r="D197" s="211" t="s">
        <v>119</v>
      </c>
      <c r="E197" s="212" t="s">
        <v>310</v>
      </c>
      <c r="F197" s="213" t="s">
        <v>311</v>
      </c>
      <c r="G197" s="214" t="s">
        <v>145</v>
      </c>
      <c r="H197" s="215">
        <v>18</v>
      </c>
      <c r="I197" s="216"/>
      <c r="J197" s="217">
        <f>ROUND(I197*H197,2)</f>
        <v>0</v>
      </c>
      <c r="K197" s="218"/>
      <c r="L197" s="43"/>
      <c r="M197" s="219" t="s">
        <v>1</v>
      </c>
      <c r="N197" s="220" t="s">
        <v>41</v>
      </c>
      <c r="O197" s="90"/>
      <c r="P197" s="221">
        <f>O197*H197</f>
        <v>0</v>
      </c>
      <c r="Q197" s="221">
        <v>0.16850000000000001</v>
      </c>
      <c r="R197" s="221">
        <f>Q197*H197</f>
        <v>3.0330000000000004</v>
      </c>
      <c r="S197" s="221">
        <v>0</v>
      </c>
      <c r="T197" s="22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3" t="s">
        <v>123</v>
      </c>
      <c r="AT197" s="223" t="s">
        <v>119</v>
      </c>
      <c r="AU197" s="223" t="s">
        <v>82</v>
      </c>
      <c r="AY197" s="16" t="s">
        <v>117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6" t="s">
        <v>14</v>
      </c>
      <c r="BK197" s="224">
        <f>ROUND(I197*H197,2)</f>
        <v>0</v>
      </c>
      <c r="BL197" s="16" t="s">
        <v>123</v>
      </c>
      <c r="BM197" s="223" t="s">
        <v>312</v>
      </c>
    </row>
    <row r="198" s="13" customFormat="1">
      <c r="A198" s="13"/>
      <c r="B198" s="225"/>
      <c r="C198" s="226"/>
      <c r="D198" s="227" t="s">
        <v>125</v>
      </c>
      <c r="E198" s="228" t="s">
        <v>1</v>
      </c>
      <c r="F198" s="229" t="s">
        <v>199</v>
      </c>
      <c r="G198" s="226"/>
      <c r="H198" s="230">
        <v>18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125</v>
      </c>
      <c r="AU198" s="236" t="s">
        <v>82</v>
      </c>
      <c r="AV198" s="13" t="s">
        <v>82</v>
      </c>
      <c r="AW198" s="13" t="s">
        <v>32</v>
      </c>
      <c r="AX198" s="13" t="s">
        <v>14</v>
      </c>
      <c r="AY198" s="236" t="s">
        <v>117</v>
      </c>
    </row>
    <row r="199" s="2" customFormat="1" ht="24.15" customHeight="1">
      <c r="A199" s="37"/>
      <c r="B199" s="38"/>
      <c r="C199" s="248" t="s">
        <v>313</v>
      </c>
      <c r="D199" s="248" t="s">
        <v>200</v>
      </c>
      <c r="E199" s="249" t="s">
        <v>314</v>
      </c>
      <c r="F199" s="250" t="s">
        <v>315</v>
      </c>
      <c r="G199" s="251" t="s">
        <v>145</v>
      </c>
      <c r="H199" s="252">
        <v>20</v>
      </c>
      <c r="I199" s="253"/>
      <c r="J199" s="254">
        <f>ROUND(I199*H199,2)</f>
        <v>0</v>
      </c>
      <c r="K199" s="255"/>
      <c r="L199" s="256"/>
      <c r="M199" s="257" t="s">
        <v>1</v>
      </c>
      <c r="N199" s="258" t="s">
        <v>41</v>
      </c>
      <c r="O199" s="90"/>
      <c r="P199" s="221">
        <f>O199*H199</f>
        <v>0</v>
      </c>
      <c r="Q199" s="221">
        <v>0.048300000000000003</v>
      </c>
      <c r="R199" s="221">
        <f>Q199*H199</f>
        <v>0.96600000000000008</v>
      </c>
      <c r="S199" s="221">
        <v>0</v>
      </c>
      <c r="T199" s="22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3" t="s">
        <v>151</v>
      </c>
      <c r="AT199" s="223" t="s">
        <v>200</v>
      </c>
      <c r="AU199" s="223" t="s">
        <v>82</v>
      </c>
      <c r="AY199" s="16" t="s">
        <v>117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6" t="s">
        <v>14</v>
      </c>
      <c r="BK199" s="224">
        <f>ROUND(I199*H199,2)</f>
        <v>0</v>
      </c>
      <c r="BL199" s="16" t="s">
        <v>123</v>
      </c>
      <c r="BM199" s="223" t="s">
        <v>316</v>
      </c>
    </row>
    <row r="200" s="13" customFormat="1">
      <c r="A200" s="13"/>
      <c r="B200" s="225"/>
      <c r="C200" s="226"/>
      <c r="D200" s="227" t="s">
        <v>125</v>
      </c>
      <c r="E200" s="226"/>
      <c r="F200" s="229" t="s">
        <v>317</v>
      </c>
      <c r="G200" s="226"/>
      <c r="H200" s="230">
        <v>20</v>
      </c>
      <c r="I200" s="231"/>
      <c r="J200" s="226"/>
      <c r="K200" s="226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125</v>
      </c>
      <c r="AU200" s="236" t="s">
        <v>82</v>
      </c>
      <c r="AV200" s="13" t="s">
        <v>82</v>
      </c>
      <c r="AW200" s="13" t="s">
        <v>4</v>
      </c>
      <c r="AX200" s="13" t="s">
        <v>14</v>
      </c>
      <c r="AY200" s="236" t="s">
        <v>117</v>
      </c>
    </row>
    <row r="201" s="2" customFormat="1" ht="24.15" customHeight="1">
      <c r="A201" s="37"/>
      <c r="B201" s="38"/>
      <c r="C201" s="248" t="s">
        <v>318</v>
      </c>
      <c r="D201" s="248" t="s">
        <v>200</v>
      </c>
      <c r="E201" s="249" t="s">
        <v>319</v>
      </c>
      <c r="F201" s="250" t="s">
        <v>320</v>
      </c>
      <c r="G201" s="251" t="s">
        <v>145</v>
      </c>
      <c r="H201" s="252">
        <v>2</v>
      </c>
      <c r="I201" s="253"/>
      <c r="J201" s="254">
        <f>ROUND(I201*H201,2)</f>
        <v>0</v>
      </c>
      <c r="K201" s="255"/>
      <c r="L201" s="256"/>
      <c r="M201" s="257" t="s">
        <v>1</v>
      </c>
      <c r="N201" s="258" t="s">
        <v>41</v>
      </c>
      <c r="O201" s="90"/>
      <c r="P201" s="221">
        <f>O201*H201</f>
        <v>0</v>
      </c>
      <c r="Q201" s="221">
        <v>0.085999999999999993</v>
      </c>
      <c r="R201" s="221">
        <f>Q201*H201</f>
        <v>0.17199999999999999</v>
      </c>
      <c r="S201" s="221">
        <v>0</v>
      </c>
      <c r="T201" s="22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3" t="s">
        <v>151</v>
      </c>
      <c r="AT201" s="223" t="s">
        <v>200</v>
      </c>
      <c r="AU201" s="223" t="s">
        <v>82</v>
      </c>
      <c r="AY201" s="16" t="s">
        <v>117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6" t="s">
        <v>14</v>
      </c>
      <c r="BK201" s="224">
        <f>ROUND(I201*H201,2)</f>
        <v>0</v>
      </c>
      <c r="BL201" s="16" t="s">
        <v>123</v>
      </c>
      <c r="BM201" s="223" t="s">
        <v>321</v>
      </c>
    </row>
    <row r="202" s="2" customFormat="1" ht="33" customHeight="1">
      <c r="A202" s="37"/>
      <c r="B202" s="38"/>
      <c r="C202" s="211" t="s">
        <v>322</v>
      </c>
      <c r="D202" s="211" t="s">
        <v>119</v>
      </c>
      <c r="E202" s="212" t="s">
        <v>323</v>
      </c>
      <c r="F202" s="213" t="s">
        <v>324</v>
      </c>
      <c r="G202" s="214" t="s">
        <v>145</v>
      </c>
      <c r="H202" s="215">
        <v>16</v>
      </c>
      <c r="I202" s="216"/>
      <c r="J202" s="217">
        <f>ROUND(I202*H202,2)</f>
        <v>0</v>
      </c>
      <c r="K202" s="218"/>
      <c r="L202" s="43"/>
      <c r="M202" s="219" t="s">
        <v>1</v>
      </c>
      <c r="N202" s="220" t="s">
        <v>41</v>
      </c>
      <c r="O202" s="90"/>
      <c r="P202" s="221">
        <f>O202*H202</f>
        <v>0</v>
      </c>
      <c r="Q202" s="221">
        <v>0.14041999999999999</v>
      </c>
      <c r="R202" s="221">
        <f>Q202*H202</f>
        <v>2.2467199999999998</v>
      </c>
      <c r="S202" s="221">
        <v>0</v>
      </c>
      <c r="T202" s="22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3" t="s">
        <v>123</v>
      </c>
      <c r="AT202" s="223" t="s">
        <v>119</v>
      </c>
      <c r="AU202" s="223" t="s">
        <v>82</v>
      </c>
      <c r="AY202" s="16" t="s">
        <v>117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6" t="s">
        <v>14</v>
      </c>
      <c r="BK202" s="224">
        <f>ROUND(I202*H202,2)</f>
        <v>0</v>
      </c>
      <c r="BL202" s="16" t="s">
        <v>123</v>
      </c>
      <c r="BM202" s="223" t="s">
        <v>325</v>
      </c>
    </row>
    <row r="203" s="13" customFormat="1">
      <c r="A203" s="13"/>
      <c r="B203" s="225"/>
      <c r="C203" s="226"/>
      <c r="D203" s="227" t="s">
        <v>125</v>
      </c>
      <c r="E203" s="228" t="s">
        <v>1</v>
      </c>
      <c r="F203" s="229" t="s">
        <v>191</v>
      </c>
      <c r="G203" s="226"/>
      <c r="H203" s="230">
        <v>16</v>
      </c>
      <c r="I203" s="231"/>
      <c r="J203" s="226"/>
      <c r="K203" s="226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125</v>
      </c>
      <c r="AU203" s="236" t="s">
        <v>82</v>
      </c>
      <c r="AV203" s="13" t="s">
        <v>82</v>
      </c>
      <c r="AW203" s="13" t="s">
        <v>32</v>
      </c>
      <c r="AX203" s="13" t="s">
        <v>14</v>
      </c>
      <c r="AY203" s="236" t="s">
        <v>117</v>
      </c>
    </row>
    <row r="204" s="2" customFormat="1" ht="16.5" customHeight="1">
      <c r="A204" s="37"/>
      <c r="B204" s="38"/>
      <c r="C204" s="248" t="s">
        <v>326</v>
      </c>
      <c r="D204" s="248" t="s">
        <v>200</v>
      </c>
      <c r="E204" s="249" t="s">
        <v>327</v>
      </c>
      <c r="F204" s="250" t="s">
        <v>328</v>
      </c>
      <c r="G204" s="251" t="s">
        <v>145</v>
      </c>
      <c r="H204" s="252">
        <v>18</v>
      </c>
      <c r="I204" s="253"/>
      <c r="J204" s="254">
        <f>ROUND(I204*H204,2)</f>
        <v>0</v>
      </c>
      <c r="K204" s="255"/>
      <c r="L204" s="256"/>
      <c r="M204" s="257" t="s">
        <v>1</v>
      </c>
      <c r="N204" s="258" t="s">
        <v>41</v>
      </c>
      <c r="O204" s="90"/>
      <c r="P204" s="221">
        <f>O204*H204</f>
        <v>0</v>
      </c>
      <c r="Q204" s="221">
        <v>0.044999999999999998</v>
      </c>
      <c r="R204" s="221">
        <f>Q204*H204</f>
        <v>0.80999999999999994</v>
      </c>
      <c r="S204" s="221">
        <v>0</v>
      </c>
      <c r="T204" s="22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3" t="s">
        <v>151</v>
      </c>
      <c r="AT204" s="223" t="s">
        <v>200</v>
      </c>
      <c r="AU204" s="223" t="s">
        <v>82</v>
      </c>
      <c r="AY204" s="16" t="s">
        <v>117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6" t="s">
        <v>14</v>
      </c>
      <c r="BK204" s="224">
        <f>ROUND(I204*H204,2)</f>
        <v>0</v>
      </c>
      <c r="BL204" s="16" t="s">
        <v>123</v>
      </c>
      <c r="BM204" s="223" t="s">
        <v>329</v>
      </c>
    </row>
    <row r="205" s="13" customFormat="1">
      <c r="A205" s="13"/>
      <c r="B205" s="225"/>
      <c r="C205" s="226"/>
      <c r="D205" s="227" t="s">
        <v>125</v>
      </c>
      <c r="E205" s="226"/>
      <c r="F205" s="229" t="s">
        <v>330</v>
      </c>
      <c r="G205" s="226"/>
      <c r="H205" s="230">
        <v>18</v>
      </c>
      <c r="I205" s="231"/>
      <c r="J205" s="226"/>
      <c r="K205" s="226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125</v>
      </c>
      <c r="AU205" s="236" t="s">
        <v>82</v>
      </c>
      <c r="AV205" s="13" t="s">
        <v>82</v>
      </c>
      <c r="AW205" s="13" t="s">
        <v>4</v>
      </c>
      <c r="AX205" s="13" t="s">
        <v>14</v>
      </c>
      <c r="AY205" s="236" t="s">
        <v>117</v>
      </c>
    </row>
    <row r="206" s="2" customFormat="1" ht="24.15" customHeight="1">
      <c r="A206" s="37"/>
      <c r="B206" s="38"/>
      <c r="C206" s="211" t="s">
        <v>331</v>
      </c>
      <c r="D206" s="211" t="s">
        <v>119</v>
      </c>
      <c r="E206" s="212" t="s">
        <v>332</v>
      </c>
      <c r="F206" s="213" t="s">
        <v>333</v>
      </c>
      <c r="G206" s="214" t="s">
        <v>165</v>
      </c>
      <c r="H206" s="215">
        <v>1.9199999999999999</v>
      </c>
      <c r="I206" s="216"/>
      <c r="J206" s="217">
        <f>ROUND(I206*H206,2)</f>
        <v>0</v>
      </c>
      <c r="K206" s="218"/>
      <c r="L206" s="43"/>
      <c r="M206" s="219" t="s">
        <v>1</v>
      </c>
      <c r="N206" s="220" t="s">
        <v>41</v>
      </c>
      <c r="O206" s="90"/>
      <c r="P206" s="221">
        <f>O206*H206</f>
        <v>0</v>
      </c>
      <c r="Q206" s="221">
        <v>2.2563399999999998</v>
      </c>
      <c r="R206" s="221">
        <f>Q206*H206</f>
        <v>4.3321727999999995</v>
      </c>
      <c r="S206" s="221">
        <v>0</v>
      </c>
      <c r="T206" s="222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3" t="s">
        <v>123</v>
      </c>
      <c r="AT206" s="223" t="s">
        <v>119</v>
      </c>
      <c r="AU206" s="223" t="s">
        <v>82</v>
      </c>
      <c r="AY206" s="16" t="s">
        <v>117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6" t="s">
        <v>14</v>
      </c>
      <c r="BK206" s="224">
        <f>ROUND(I206*H206,2)</f>
        <v>0</v>
      </c>
      <c r="BL206" s="16" t="s">
        <v>123</v>
      </c>
      <c r="BM206" s="223" t="s">
        <v>334</v>
      </c>
    </row>
    <row r="207" s="13" customFormat="1">
      <c r="A207" s="13"/>
      <c r="B207" s="225"/>
      <c r="C207" s="226"/>
      <c r="D207" s="227" t="s">
        <v>125</v>
      </c>
      <c r="E207" s="228" t="s">
        <v>1</v>
      </c>
      <c r="F207" s="229" t="s">
        <v>335</v>
      </c>
      <c r="G207" s="226"/>
      <c r="H207" s="230">
        <v>1.9199999999999999</v>
      </c>
      <c r="I207" s="231"/>
      <c r="J207" s="226"/>
      <c r="K207" s="226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125</v>
      </c>
      <c r="AU207" s="236" t="s">
        <v>82</v>
      </c>
      <c r="AV207" s="13" t="s">
        <v>82</v>
      </c>
      <c r="AW207" s="13" t="s">
        <v>32</v>
      </c>
      <c r="AX207" s="13" t="s">
        <v>14</v>
      </c>
      <c r="AY207" s="236" t="s">
        <v>117</v>
      </c>
    </row>
    <row r="208" s="2" customFormat="1" ht="24.15" customHeight="1">
      <c r="A208" s="37"/>
      <c r="B208" s="38"/>
      <c r="C208" s="211" t="s">
        <v>336</v>
      </c>
      <c r="D208" s="211" t="s">
        <v>119</v>
      </c>
      <c r="E208" s="212" t="s">
        <v>337</v>
      </c>
      <c r="F208" s="213" t="s">
        <v>338</v>
      </c>
      <c r="G208" s="214" t="s">
        <v>145</v>
      </c>
      <c r="H208" s="215">
        <v>18</v>
      </c>
      <c r="I208" s="216"/>
      <c r="J208" s="217">
        <f>ROUND(I208*H208,2)</f>
        <v>0</v>
      </c>
      <c r="K208" s="218"/>
      <c r="L208" s="43"/>
      <c r="M208" s="219" t="s">
        <v>1</v>
      </c>
      <c r="N208" s="220" t="s">
        <v>41</v>
      </c>
      <c r="O208" s="90"/>
      <c r="P208" s="221">
        <f>O208*H208</f>
        <v>0</v>
      </c>
      <c r="Q208" s="221">
        <v>0</v>
      </c>
      <c r="R208" s="221">
        <f>Q208*H208</f>
        <v>0</v>
      </c>
      <c r="S208" s="221">
        <v>0</v>
      </c>
      <c r="T208" s="222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3" t="s">
        <v>123</v>
      </c>
      <c r="AT208" s="223" t="s">
        <v>119</v>
      </c>
      <c r="AU208" s="223" t="s">
        <v>82</v>
      </c>
      <c r="AY208" s="16" t="s">
        <v>117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6" t="s">
        <v>14</v>
      </c>
      <c r="BK208" s="224">
        <f>ROUND(I208*H208,2)</f>
        <v>0</v>
      </c>
      <c r="BL208" s="16" t="s">
        <v>123</v>
      </c>
      <c r="BM208" s="223" t="s">
        <v>339</v>
      </c>
    </row>
    <row r="209" s="2" customFormat="1" ht="24.15" customHeight="1">
      <c r="A209" s="37"/>
      <c r="B209" s="38"/>
      <c r="C209" s="211" t="s">
        <v>340</v>
      </c>
      <c r="D209" s="211" t="s">
        <v>119</v>
      </c>
      <c r="E209" s="212" t="s">
        <v>341</v>
      </c>
      <c r="F209" s="213" t="s">
        <v>342</v>
      </c>
      <c r="G209" s="214" t="s">
        <v>145</v>
      </c>
      <c r="H209" s="215">
        <v>36</v>
      </c>
      <c r="I209" s="216"/>
      <c r="J209" s="217">
        <f>ROUND(I209*H209,2)</f>
        <v>0</v>
      </c>
      <c r="K209" s="218"/>
      <c r="L209" s="43"/>
      <c r="M209" s="219" t="s">
        <v>1</v>
      </c>
      <c r="N209" s="220" t="s">
        <v>41</v>
      </c>
      <c r="O209" s="90"/>
      <c r="P209" s="221">
        <f>O209*H209</f>
        <v>0</v>
      </c>
      <c r="Q209" s="221">
        <v>0</v>
      </c>
      <c r="R209" s="221">
        <f>Q209*H209</f>
        <v>0</v>
      </c>
      <c r="S209" s="221">
        <v>0</v>
      </c>
      <c r="T209" s="222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3" t="s">
        <v>123</v>
      </c>
      <c r="AT209" s="223" t="s">
        <v>119</v>
      </c>
      <c r="AU209" s="223" t="s">
        <v>82</v>
      </c>
      <c r="AY209" s="16" t="s">
        <v>117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6" t="s">
        <v>14</v>
      </c>
      <c r="BK209" s="224">
        <f>ROUND(I209*H209,2)</f>
        <v>0</v>
      </c>
      <c r="BL209" s="16" t="s">
        <v>123</v>
      </c>
      <c r="BM209" s="223" t="s">
        <v>343</v>
      </c>
    </row>
    <row r="210" s="13" customFormat="1">
      <c r="A210" s="13"/>
      <c r="B210" s="225"/>
      <c r="C210" s="226"/>
      <c r="D210" s="227" t="s">
        <v>125</v>
      </c>
      <c r="E210" s="228" t="s">
        <v>1</v>
      </c>
      <c r="F210" s="229" t="s">
        <v>287</v>
      </c>
      <c r="G210" s="226"/>
      <c r="H210" s="230">
        <v>36</v>
      </c>
      <c r="I210" s="231"/>
      <c r="J210" s="226"/>
      <c r="K210" s="226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125</v>
      </c>
      <c r="AU210" s="236" t="s">
        <v>82</v>
      </c>
      <c r="AV210" s="13" t="s">
        <v>82</v>
      </c>
      <c r="AW210" s="13" t="s">
        <v>32</v>
      </c>
      <c r="AX210" s="13" t="s">
        <v>14</v>
      </c>
      <c r="AY210" s="236" t="s">
        <v>117</v>
      </c>
    </row>
    <row r="211" s="2" customFormat="1" ht="24.15" customHeight="1">
      <c r="A211" s="37"/>
      <c r="B211" s="38"/>
      <c r="C211" s="211" t="s">
        <v>344</v>
      </c>
      <c r="D211" s="211" t="s">
        <v>119</v>
      </c>
      <c r="E211" s="212" t="s">
        <v>345</v>
      </c>
      <c r="F211" s="213" t="s">
        <v>346</v>
      </c>
      <c r="G211" s="214" t="s">
        <v>165</v>
      </c>
      <c r="H211" s="215">
        <v>0.90000000000000002</v>
      </c>
      <c r="I211" s="216"/>
      <c r="J211" s="217">
        <f>ROUND(I211*H211,2)</f>
        <v>0</v>
      </c>
      <c r="K211" s="218"/>
      <c r="L211" s="43"/>
      <c r="M211" s="219" t="s">
        <v>1</v>
      </c>
      <c r="N211" s="220" t="s">
        <v>41</v>
      </c>
      <c r="O211" s="90"/>
      <c r="P211" s="221">
        <f>O211*H211</f>
        <v>0</v>
      </c>
      <c r="Q211" s="221">
        <v>0</v>
      </c>
      <c r="R211" s="221">
        <f>Q211*H211</f>
        <v>0</v>
      </c>
      <c r="S211" s="221">
        <v>2.2000000000000002</v>
      </c>
      <c r="T211" s="222">
        <f>S211*H211</f>
        <v>1.9800000000000002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3" t="s">
        <v>123</v>
      </c>
      <c r="AT211" s="223" t="s">
        <v>119</v>
      </c>
      <c r="AU211" s="223" t="s">
        <v>82</v>
      </c>
      <c r="AY211" s="16" t="s">
        <v>117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6" t="s">
        <v>14</v>
      </c>
      <c r="BK211" s="224">
        <f>ROUND(I211*H211,2)</f>
        <v>0</v>
      </c>
      <c r="BL211" s="16" t="s">
        <v>123</v>
      </c>
      <c r="BM211" s="223" t="s">
        <v>347</v>
      </c>
    </row>
    <row r="212" s="13" customFormat="1">
      <c r="A212" s="13"/>
      <c r="B212" s="225"/>
      <c r="C212" s="226"/>
      <c r="D212" s="227" t="s">
        <v>125</v>
      </c>
      <c r="E212" s="228" t="s">
        <v>1</v>
      </c>
      <c r="F212" s="229" t="s">
        <v>348</v>
      </c>
      <c r="G212" s="226"/>
      <c r="H212" s="230">
        <v>0.90000000000000002</v>
      </c>
      <c r="I212" s="231"/>
      <c r="J212" s="226"/>
      <c r="K212" s="226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125</v>
      </c>
      <c r="AU212" s="236" t="s">
        <v>82</v>
      </c>
      <c r="AV212" s="13" t="s">
        <v>82</v>
      </c>
      <c r="AW212" s="13" t="s">
        <v>32</v>
      </c>
      <c r="AX212" s="13" t="s">
        <v>14</v>
      </c>
      <c r="AY212" s="236" t="s">
        <v>117</v>
      </c>
    </row>
    <row r="213" s="2" customFormat="1" ht="16.5" customHeight="1">
      <c r="A213" s="37"/>
      <c r="B213" s="38"/>
      <c r="C213" s="211" t="s">
        <v>349</v>
      </c>
      <c r="D213" s="211" t="s">
        <v>119</v>
      </c>
      <c r="E213" s="212" t="s">
        <v>350</v>
      </c>
      <c r="F213" s="213" t="s">
        <v>351</v>
      </c>
      <c r="G213" s="214" t="s">
        <v>290</v>
      </c>
      <c r="H213" s="215">
        <v>1</v>
      </c>
      <c r="I213" s="216"/>
      <c r="J213" s="217">
        <f>ROUND(I213*H213,2)</f>
        <v>0</v>
      </c>
      <c r="K213" s="218"/>
      <c r="L213" s="43"/>
      <c r="M213" s="219" t="s">
        <v>1</v>
      </c>
      <c r="N213" s="220" t="s">
        <v>41</v>
      </c>
      <c r="O213" s="90"/>
      <c r="P213" s="221">
        <f>O213*H213</f>
        <v>0</v>
      </c>
      <c r="Q213" s="221">
        <v>0</v>
      </c>
      <c r="R213" s="221">
        <f>Q213*H213</f>
        <v>0</v>
      </c>
      <c r="S213" s="221">
        <v>0.14999999999999999</v>
      </c>
      <c r="T213" s="222">
        <f>S213*H213</f>
        <v>0.14999999999999999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3" t="s">
        <v>123</v>
      </c>
      <c r="AT213" s="223" t="s">
        <v>119</v>
      </c>
      <c r="AU213" s="223" t="s">
        <v>82</v>
      </c>
      <c r="AY213" s="16" t="s">
        <v>117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6" t="s">
        <v>14</v>
      </c>
      <c r="BK213" s="224">
        <f>ROUND(I213*H213,2)</f>
        <v>0</v>
      </c>
      <c r="BL213" s="16" t="s">
        <v>123</v>
      </c>
      <c r="BM213" s="223" t="s">
        <v>352</v>
      </c>
    </row>
    <row r="214" s="12" customFormat="1" ht="22.8" customHeight="1">
      <c r="A214" s="12"/>
      <c r="B214" s="195"/>
      <c r="C214" s="196"/>
      <c r="D214" s="197" t="s">
        <v>75</v>
      </c>
      <c r="E214" s="209" t="s">
        <v>353</v>
      </c>
      <c r="F214" s="209" t="s">
        <v>354</v>
      </c>
      <c r="G214" s="196"/>
      <c r="H214" s="196"/>
      <c r="I214" s="199"/>
      <c r="J214" s="210">
        <f>BK214</f>
        <v>0</v>
      </c>
      <c r="K214" s="196"/>
      <c r="L214" s="201"/>
      <c r="M214" s="202"/>
      <c r="N214" s="203"/>
      <c r="O214" s="203"/>
      <c r="P214" s="204">
        <f>SUM(P215:P224)</f>
        <v>0</v>
      </c>
      <c r="Q214" s="203"/>
      <c r="R214" s="204">
        <f>SUM(R215:R224)</f>
        <v>0</v>
      </c>
      <c r="S214" s="203"/>
      <c r="T214" s="205">
        <f>SUM(T215:T224)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6" t="s">
        <v>14</v>
      </c>
      <c r="AT214" s="207" t="s">
        <v>75</v>
      </c>
      <c r="AU214" s="207" t="s">
        <v>14</v>
      </c>
      <c r="AY214" s="206" t="s">
        <v>117</v>
      </c>
      <c r="BK214" s="208">
        <f>SUM(BK215:BK224)</f>
        <v>0</v>
      </c>
    </row>
    <row r="215" s="2" customFormat="1" ht="16.5" customHeight="1">
      <c r="A215" s="37"/>
      <c r="B215" s="38"/>
      <c r="C215" s="211" t="s">
        <v>355</v>
      </c>
      <c r="D215" s="211" t="s">
        <v>119</v>
      </c>
      <c r="E215" s="212" t="s">
        <v>356</v>
      </c>
      <c r="F215" s="213" t="s">
        <v>357</v>
      </c>
      <c r="G215" s="214" t="s">
        <v>224</v>
      </c>
      <c r="H215" s="215">
        <v>76.864999999999995</v>
      </c>
      <c r="I215" s="216"/>
      <c r="J215" s="217">
        <f>ROUND(I215*H215,2)</f>
        <v>0</v>
      </c>
      <c r="K215" s="218"/>
      <c r="L215" s="43"/>
      <c r="M215" s="219" t="s">
        <v>1</v>
      </c>
      <c r="N215" s="220" t="s">
        <v>41</v>
      </c>
      <c r="O215" s="90"/>
      <c r="P215" s="221">
        <f>O215*H215</f>
        <v>0</v>
      </c>
      <c r="Q215" s="221">
        <v>0</v>
      </c>
      <c r="R215" s="221">
        <f>Q215*H215</f>
        <v>0</v>
      </c>
      <c r="S215" s="221">
        <v>0</v>
      </c>
      <c r="T215" s="222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3" t="s">
        <v>123</v>
      </c>
      <c r="AT215" s="223" t="s">
        <v>119</v>
      </c>
      <c r="AU215" s="223" t="s">
        <v>82</v>
      </c>
      <c r="AY215" s="16" t="s">
        <v>117</v>
      </c>
      <c r="BE215" s="224">
        <f>IF(N215="základní",J215,0)</f>
        <v>0</v>
      </c>
      <c r="BF215" s="224">
        <f>IF(N215="snížená",J215,0)</f>
        <v>0</v>
      </c>
      <c r="BG215" s="224">
        <f>IF(N215="zákl. přenesená",J215,0)</f>
        <v>0</v>
      </c>
      <c r="BH215" s="224">
        <f>IF(N215="sníž. přenesená",J215,0)</f>
        <v>0</v>
      </c>
      <c r="BI215" s="224">
        <f>IF(N215="nulová",J215,0)</f>
        <v>0</v>
      </c>
      <c r="BJ215" s="16" t="s">
        <v>14</v>
      </c>
      <c r="BK215" s="224">
        <f>ROUND(I215*H215,2)</f>
        <v>0</v>
      </c>
      <c r="BL215" s="16" t="s">
        <v>123</v>
      </c>
      <c r="BM215" s="223" t="s">
        <v>358</v>
      </c>
    </row>
    <row r="216" s="2" customFormat="1" ht="24.15" customHeight="1">
      <c r="A216" s="37"/>
      <c r="B216" s="38"/>
      <c r="C216" s="211" t="s">
        <v>359</v>
      </c>
      <c r="D216" s="211" t="s">
        <v>119</v>
      </c>
      <c r="E216" s="212" t="s">
        <v>360</v>
      </c>
      <c r="F216" s="213" t="s">
        <v>361</v>
      </c>
      <c r="G216" s="214" t="s">
        <v>224</v>
      </c>
      <c r="H216" s="215">
        <v>2229.085</v>
      </c>
      <c r="I216" s="216"/>
      <c r="J216" s="217">
        <f>ROUND(I216*H216,2)</f>
        <v>0</v>
      </c>
      <c r="K216" s="218"/>
      <c r="L216" s="43"/>
      <c r="M216" s="219" t="s">
        <v>1</v>
      </c>
      <c r="N216" s="220" t="s">
        <v>41</v>
      </c>
      <c r="O216" s="90"/>
      <c r="P216" s="221">
        <f>O216*H216</f>
        <v>0</v>
      </c>
      <c r="Q216" s="221">
        <v>0</v>
      </c>
      <c r="R216" s="221">
        <f>Q216*H216</f>
        <v>0</v>
      </c>
      <c r="S216" s="221">
        <v>0</v>
      </c>
      <c r="T216" s="222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3" t="s">
        <v>123</v>
      </c>
      <c r="AT216" s="223" t="s">
        <v>119</v>
      </c>
      <c r="AU216" s="223" t="s">
        <v>82</v>
      </c>
      <c r="AY216" s="16" t="s">
        <v>117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6" t="s">
        <v>14</v>
      </c>
      <c r="BK216" s="224">
        <f>ROUND(I216*H216,2)</f>
        <v>0</v>
      </c>
      <c r="BL216" s="16" t="s">
        <v>123</v>
      </c>
      <c r="BM216" s="223" t="s">
        <v>362</v>
      </c>
    </row>
    <row r="217" s="13" customFormat="1">
      <c r="A217" s="13"/>
      <c r="B217" s="225"/>
      <c r="C217" s="226"/>
      <c r="D217" s="227" t="s">
        <v>125</v>
      </c>
      <c r="E217" s="226"/>
      <c r="F217" s="229" t="s">
        <v>363</v>
      </c>
      <c r="G217" s="226"/>
      <c r="H217" s="230">
        <v>2229.085</v>
      </c>
      <c r="I217" s="231"/>
      <c r="J217" s="226"/>
      <c r="K217" s="226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125</v>
      </c>
      <c r="AU217" s="236" t="s">
        <v>82</v>
      </c>
      <c r="AV217" s="13" t="s">
        <v>82</v>
      </c>
      <c r="AW217" s="13" t="s">
        <v>4</v>
      </c>
      <c r="AX217" s="13" t="s">
        <v>14</v>
      </c>
      <c r="AY217" s="236" t="s">
        <v>117</v>
      </c>
    </row>
    <row r="218" s="2" customFormat="1" ht="24.15" customHeight="1">
      <c r="A218" s="37"/>
      <c r="B218" s="38"/>
      <c r="C218" s="211" t="s">
        <v>364</v>
      </c>
      <c r="D218" s="211" t="s">
        <v>119</v>
      </c>
      <c r="E218" s="212" t="s">
        <v>365</v>
      </c>
      <c r="F218" s="213" t="s">
        <v>366</v>
      </c>
      <c r="G218" s="214" t="s">
        <v>224</v>
      </c>
      <c r="H218" s="215">
        <v>76.864999999999995</v>
      </c>
      <c r="I218" s="216"/>
      <c r="J218" s="217">
        <f>ROUND(I218*H218,2)</f>
        <v>0</v>
      </c>
      <c r="K218" s="218"/>
      <c r="L218" s="43"/>
      <c r="M218" s="219" t="s">
        <v>1</v>
      </c>
      <c r="N218" s="220" t="s">
        <v>41</v>
      </c>
      <c r="O218" s="90"/>
      <c r="P218" s="221">
        <f>O218*H218</f>
        <v>0</v>
      </c>
      <c r="Q218" s="221">
        <v>0</v>
      </c>
      <c r="R218" s="221">
        <f>Q218*H218</f>
        <v>0</v>
      </c>
      <c r="S218" s="221">
        <v>0</v>
      </c>
      <c r="T218" s="222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3" t="s">
        <v>123</v>
      </c>
      <c r="AT218" s="223" t="s">
        <v>119</v>
      </c>
      <c r="AU218" s="223" t="s">
        <v>82</v>
      </c>
      <c r="AY218" s="16" t="s">
        <v>117</v>
      </c>
      <c r="BE218" s="224">
        <f>IF(N218="základní",J218,0)</f>
        <v>0</v>
      </c>
      <c r="BF218" s="224">
        <f>IF(N218="snížená",J218,0)</f>
        <v>0</v>
      </c>
      <c r="BG218" s="224">
        <f>IF(N218="zákl. přenesená",J218,0)</f>
        <v>0</v>
      </c>
      <c r="BH218" s="224">
        <f>IF(N218="sníž. přenesená",J218,0)</f>
        <v>0</v>
      </c>
      <c r="BI218" s="224">
        <f>IF(N218="nulová",J218,0)</f>
        <v>0</v>
      </c>
      <c r="BJ218" s="16" t="s">
        <v>14</v>
      </c>
      <c r="BK218" s="224">
        <f>ROUND(I218*H218,2)</f>
        <v>0</v>
      </c>
      <c r="BL218" s="16" t="s">
        <v>123</v>
      </c>
      <c r="BM218" s="223" t="s">
        <v>367</v>
      </c>
    </row>
    <row r="219" s="2" customFormat="1" ht="33" customHeight="1">
      <c r="A219" s="37"/>
      <c r="B219" s="38"/>
      <c r="C219" s="211" t="s">
        <v>368</v>
      </c>
      <c r="D219" s="211" t="s">
        <v>119</v>
      </c>
      <c r="E219" s="212" t="s">
        <v>369</v>
      </c>
      <c r="F219" s="213" t="s">
        <v>370</v>
      </c>
      <c r="G219" s="214" t="s">
        <v>224</v>
      </c>
      <c r="H219" s="215">
        <v>37.174999999999997</v>
      </c>
      <c r="I219" s="216"/>
      <c r="J219" s="217">
        <f>ROUND(I219*H219,2)</f>
        <v>0</v>
      </c>
      <c r="K219" s="218"/>
      <c r="L219" s="43"/>
      <c r="M219" s="219" t="s">
        <v>1</v>
      </c>
      <c r="N219" s="220" t="s">
        <v>41</v>
      </c>
      <c r="O219" s="90"/>
      <c r="P219" s="221">
        <f>O219*H219</f>
        <v>0</v>
      </c>
      <c r="Q219" s="221">
        <v>0</v>
      </c>
      <c r="R219" s="221">
        <f>Q219*H219</f>
        <v>0</v>
      </c>
      <c r="S219" s="221">
        <v>0</v>
      </c>
      <c r="T219" s="222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3" t="s">
        <v>123</v>
      </c>
      <c r="AT219" s="223" t="s">
        <v>119</v>
      </c>
      <c r="AU219" s="223" t="s">
        <v>82</v>
      </c>
      <c r="AY219" s="16" t="s">
        <v>117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6" t="s">
        <v>14</v>
      </c>
      <c r="BK219" s="224">
        <f>ROUND(I219*H219,2)</f>
        <v>0</v>
      </c>
      <c r="BL219" s="16" t="s">
        <v>123</v>
      </c>
      <c r="BM219" s="223" t="s">
        <v>371</v>
      </c>
    </row>
    <row r="220" s="13" customFormat="1">
      <c r="A220" s="13"/>
      <c r="B220" s="225"/>
      <c r="C220" s="226"/>
      <c r="D220" s="227" t="s">
        <v>125</v>
      </c>
      <c r="E220" s="228" t="s">
        <v>1</v>
      </c>
      <c r="F220" s="229" t="s">
        <v>372</v>
      </c>
      <c r="G220" s="226"/>
      <c r="H220" s="230">
        <v>37.174999999999997</v>
      </c>
      <c r="I220" s="231"/>
      <c r="J220" s="226"/>
      <c r="K220" s="226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125</v>
      </c>
      <c r="AU220" s="236" t="s">
        <v>82</v>
      </c>
      <c r="AV220" s="13" t="s">
        <v>82</v>
      </c>
      <c r="AW220" s="13" t="s">
        <v>32</v>
      </c>
      <c r="AX220" s="13" t="s">
        <v>14</v>
      </c>
      <c r="AY220" s="236" t="s">
        <v>117</v>
      </c>
    </row>
    <row r="221" s="2" customFormat="1" ht="33" customHeight="1">
      <c r="A221" s="37"/>
      <c r="B221" s="38"/>
      <c r="C221" s="211" t="s">
        <v>373</v>
      </c>
      <c r="D221" s="211" t="s">
        <v>119</v>
      </c>
      <c r="E221" s="212" t="s">
        <v>374</v>
      </c>
      <c r="F221" s="213" t="s">
        <v>375</v>
      </c>
      <c r="G221" s="214" t="s">
        <v>224</v>
      </c>
      <c r="H221" s="215">
        <v>3.1699999999999999</v>
      </c>
      <c r="I221" s="216"/>
      <c r="J221" s="217">
        <f>ROUND(I221*H221,2)</f>
        <v>0</v>
      </c>
      <c r="K221" s="218"/>
      <c r="L221" s="43"/>
      <c r="M221" s="219" t="s">
        <v>1</v>
      </c>
      <c r="N221" s="220" t="s">
        <v>41</v>
      </c>
      <c r="O221" s="90"/>
      <c r="P221" s="221">
        <f>O221*H221</f>
        <v>0</v>
      </c>
      <c r="Q221" s="221">
        <v>0</v>
      </c>
      <c r="R221" s="221">
        <f>Q221*H221</f>
        <v>0</v>
      </c>
      <c r="S221" s="221">
        <v>0</v>
      </c>
      <c r="T221" s="222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3" t="s">
        <v>123</v>
      </c>
      <c r="AT221" s="223" t="s">
        <v>119</v>
      </c>
      <c r="AU221" s="223" t="s">
        <v>82</v>
      </c>
      <c r="AY221" s="16" t="s">
        <v>117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6" t="s">
        <v>14</v>
      </c>
      <c r="BK221" s="224">
        <f>ROUND(I221*H221,2)</f>
        <v>0</v>
      </c>
      <c r="BL221" s="16" t="s">
        <v>123</v>
      </c>
      <c r="BM221" s="223" t="s">
        <v>376</v>
      </c>
    </row>
    <row r="222" s="13" customFormat="1">
      <c r="A222" s="13"/>
      <c r="B222" s="225"/>
      <c r="C222" s="226"/>
      <c r="D222" s="227" t="s">
        <v>125</v>
      </c>
      <c r="E222" s="228" t="s">
        <v>1</v>
      </c>
      <c r="F222" s="229" t="s">
        <v>377</v>
      </c>
      <c r="G222" s="226"/>
      <c r="H222" s="230">
        <v>3.1699999999999999</v>
      </c>
      <c r="I222" s="231"/>
      <c r="J222" s="226"/>
      <c r="K222" s="226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125</v>
      </c>
      <c r="AU222" s="236" t="s">
        <v>82</v>
      </c>
      <c r="AV222" s="13" t="s">
        <v>82</v>
      </c>
      <c r="AW222" s="13" t="s">
        <v>32</v>
      </c>
      <c r="AX222" s="13" t="s">
        <v>14</v>
      </c>
      <c r="AY222" s="236" t="s">
        <v>117</v>
      </c>
    </row>
    <row r="223" s="2" customFormat="1" ht="44.25" customHeight="1">
      <c r="A223" s="37"/>
      <c r="B223" s="38"/>
      <c r="C223" s="211" t="s">
        <v>378</v>
      </c>
      <c r="D223" s="211" t="s">
        <v>119</v>
      </c>
      <c r="E223" s="212" t="s">
        <v>379</v>
      </c>
      <c r="F223" s="213" t="s">
        <v>380</v>
      </c>
      <c r="G223" s="214" t="s">
        <v>224</v>
      </c>
      <c r="H223" s="215">
        <v>127.938</v>
      </c>
      <c r="I223" s="216"/>
      <c r="J223" s="217">
        <f>ROUND(I223*H223,2)</f>
        <v>0</v>
      </c>
      <c r="K223" s="218"/>
      <c r="L223" s="43"/>
      <c r="M223" s="219" t="s">
        <v>1</v>
      </c>
      <c r="N223" s="220" t="s">
        <v>41</v>
      </c>
      <c r="O223" s="90"/>
      <c r="P223" s="221">
        <f>O223*H223</f>
        <v>0</v>
      </c>
      <c r="Q223" s="221">
        <v>0</v>
      </c>
      <c r="R223" s="221">
        <f>Q223*H223</f>
        <v>0</v>
      </c>
      <c r="S223" s="221">
        <v>0</v>
      </c>
      <c r="T223" s="222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3" t="s">
        <v>123</v>
      </c>
      <c r="AT223" s="223" t="s">
        <v>119</v>
      </c>
      <c r="AU223" s="223" t="s">
        <v>82</v>
      </c>
      <c r="AY223" s="16" t="s">
        <v>117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6" t="s">
        <v>14</v>
      </c>
      <c r="BK223" s="224">
        <f>ROUND(I223*H223,2)</f>
        <v>0</v>
      </c>
      <c r="BL223" s="16" t="s">
        <v>123</v>
      </c>
      <c r="BM223" s="223" t="s">
        <v>381</v>
      </c>
    </row>
    <row r="224" s="13" customFormat="1">
      <c r="A224" s="13"/>
      <c r="B224" s="225"/>
      <c r="C224" s="226"/>
      <c r="D224" s="227" t="s">
        <v>125</v>
      </c>
      <c r="E224" s="228" t="s">
        <v>1</v>
      </c>
      <c r="F224" s="229" t="s">
        <v>382</v>
      </c>
      <c r="G224" s="226"/>
      <c r="H224" s="230">
        <v>127.938</v>
      </c>
      <c r="I224" s="231"/>
      <c r="J224" s="226"/>
      <c r="K224" s="226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125</v>
      </c>
      <c r="AU224" s="236" t="s">
        <v>82</v>
      </c>
      <c r="AV224" s="13" t="s">
        <v>82</v>
      </c>
      <c r="AW224" s="13" t="s">
        <v>32</v>
      </c>
      <c r="AX224" s="13" t="s">
        <v>14</v>
      </c>
      <c r="AY224" s="236" t="s">
        <v>117</v>
      </c>
    </row>
    <row r="225" s="12" customFormat="1" ht="22.8" customHeight="1">
      <c r="A225" s="12"/>
      <c r="B225" s="195"/>
      <c r="C225" s="196"/>
      <c r="D225" s="197" t="s">
        <v>75</v>
      </c>
      <c r="E225" s="209" t="s">
        <v>383</v>
      </c>
      <c r="F225" s="209" t="s">
        <v>384</v>
      </c>
      <c r="G225" s="196"/>
      <c r="H225" s="196"/>
      <c r="I225" s="199"/>
      <c r="J225" s="210">
        <f>BK225</f>
        <v>0</v>
      </c>
      <c r="K225" s="196"/>
      <c r="L225" s="201"/>
      <c r="M225" s="202"/>
      <c r="N225" s="203"/>
      <c r="O225" s="203"/>
      <c r="P225" s="204">
        <f>P226</f>
        <v>0</v>
      </c>
      <c r="Q225" s="203"/>
      <c r="R225" s="204">
        <f>R226</f>
        <v>0</v>
      </c>
      <c r="S225" s="203"/>
      <c r="T225" s="205">
        <f>T226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6" t="s">
        <v>14</v>
      </c>
      <c r="AT225" s="207" t="s">
        <v>75</v>
      </c>
      <c r="AU225" s="207" t="s">
        <v>14</v>
      </c>
      <c r="AY225" s="206" t="s">
        <v>117</v>
      </c>
      <c r="BK225" s="208">
        <f>BK226</f>
        <v>0</v>
      </c>
    </row>
    <row r="226" s="2" customFormat="1" ht="24.15" customHeight="1">
      <c r="A226" s="37"/>
      <c r="B226" s="38"/>
      <c r="C226" s="211" t="s">
        <v>385</v>
      </c>
      <c r="D226" s="211" t="s">
        <v>119</v>
      </c>
      <c r="E226" s="212" t="s">
        <v>386</v>
      </c>
      <c r="F226" s="213" t="s">
        <v>387</v>
      </c>
      <c r="G226" s="214" t="s">
        <v>224</v>
      </c>
      <c r="H226" s="215">
        <v>162.29300000000001</v>
      </c>
      <c r="I226" s="216"/>
      <c r="J226" s="217">
        <f>ROUND(I226*H226,2)</f>
        <v>0</v>
      </c>
      <c r="K226" s="218"/>
      <c r="L226" s="43"/>
      <c r="M226" s="219" t="s">
        <v>1</v>
      </c>
      <c r="N226" s="220" t="s">
        <v>41</v>
      </c>
      <c r="O226" s="90"/>
      <c r="P226" s="221">
        <f>O226*H226</f>
        <v>0</v>
      </c>
      <c r="Q226" s="221">
        <v>0</v>
      </c>
      <c r="R226" s="221">
        <f>Q226*H226</f>
        <v>0</v>
      </c>
      <c r="S226" s="221">
        <v>0</v>
      </c>
      <c r="T226" s="222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3" t="s">
        <v>123</v>
      </c>
      <c r="AT226" s="223" t="s">
        <v>119</v>
      </c>
      <c r="AU226" s="223" t="s">
        <v>82</v>
      </c>
      <c r="AY226" s="16" t="s">
        <v>117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6" t="s">
        <v>14</v>
      </c>
      <c r="BK226" s="224">
        <f>ROUND(I226*H226,2)</f>
        <v>0</v>
      </c>
      <c r="BL226" s="16" t="s">
        <v>123</v>
      </c>
      <c r="BM226" s="223" t="s">
        <v>388</v>
      </c>
    </row>
    <row r="227" s="12" customFormat="1" ht="25.92" customHeight="1">
      <c r="A227" s="12"/>
      <c r="B227" s="195"/>
      <c r="C227" s="196"/>
      <c r="D227" s="197" t="s">
        <v>75</v>
      </c>
      <c r="E227" s="198" t="s">
        <v>389</v>
      </c>
      <c r="F227" s="198" t="s">
        <v>390</v>
      </c>
      <c r="G227" s="196"/>
      <c r="H227" s="196"/>
      <c r="I227" s="199"/>
      <c r="J227" s="200">
        <f>BK227</f>
        <v>0</v>
      </c>
      <c r="K227" s="196"/>
      <c r="L227" s="201"/>
      <c r="M227" s="202"/>
      <c r="N227" s="203"/>
      <c r="O227" s="203"/>
      <c r="P227" s="204">
        <f>P228+P230+P232+P235+P237</f>
        <v>0</v>
      </c>
      <c r="Q227" s="203"/>
      <c r="R227" s="204">
        <f>R228+R230+R232+R235+R237</f>
        <v>0</v>
      </c>
      <c r="S227" s="203"/>
      <c r="T227" s="205">
        <f>T228+T230+T232+T235+T237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6" t="s">
        <v>138</v>
      </c>
      <c r="AT227" s="207" t="s">
        <v>75</v>
      </c>
      <c r="AU227" s="207" t="s">
        <v>76</v>
      </c>
      <c r="AY227" s="206" t="s">
        <v>117</v>
      </c>
      <c r="BK227" s="208">
        <f>BK228+BK230+BK232+BK235+BK237</f>
        <v>0</v>
      </c>
    </row>
    <row r="228" s="12" customFormat="1" ht="22.8" customHeight="1">
      <c r="A228" s="12"/>
      <c r="B228" s="195"/>
      <c r="C228" s="196"/>
      <c r="D228" s="197" t="s">
        <v>75</v>
      </c>
      <c r="E228" s="209" t="s">
        <v>391</v>
      </c>
      <c r="F228" s="209" t="s">
        <v>392</v>
      </c>
      <c r="G228" s="196"/>
      <c r="H228" s="196"/>
      <c r="I228" s="199"/>
      <c r="J228" s="210">
        <f>BK228</f>
        <v>0</v>
      </c>
      <c r="K228" s="196"/>
      <c r="L228" s="201"/>
      <c r="M228" s="202"/>
      <c r="N228" s="203"/>
      <c r="O228" s="203"/>
      <c r="P228" s="204">
        <f>P229</f>
        <v>0</v>
      </c>
      <c r="Q228" s="203"/>
      <c r="R228" s="204">
        <f>R229</f>
        <v>0</v>
      </c>
      <c r="S228" s="203"/>
      <c r="T228" s="205">
        <f>T229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6" t="s">
        <v>138</v>
      </c>
      <c r="AT228" s="207" t="s">
        <v>75</v>
      </c>
      <c r="AU228" s="207" t="s">
        <v>14</v>
      </c>
      <c r="AY228" s="206" t="s">
        <v>117</v>
      </c>
      <c r="BK228" s="208">
        <f>BK229</f>
        <v>0</v>
      </c>
    </row>
    <row r="229" s="2" customFormat="1" ht="37.8" customHeight="1">
      <c r="A229" s="37"/>
      <c r="B229" s="38"/>
      <c r="C229" s="211" t="s">
        <v>393</v>
      </c>
      <c r="D229" s="211" t="s">
        <v>119</v>
      </c>
      <c r="E229" s="212" t="s">
        <v>394</v>
      </c>
      <c r="F229" s="213" t="s">
        <v>395</v>
      </c>
      <c r="G229" s="214" t="s">
        <v>303</v>
      </c>
      <c r="H229" s="215">
        <v>1</v>
      </c>
      <c r="I229" s="216"/>
      <c r="J229" s="217">
        <f>ROUND(I229*H229,2)</f>
        <v>0</v>
      </c>
      <c r="K229" s="218"/>
      <c r="L229" s="43"/>
      <c r="M229" s="219" t="s">
        <v>1</v>
      </c>
      <c r="N229" s="220" t="s">
        <v>41</v>
      </c>
      <c r="O229" s="90"/>
      <c r="P229" s="221">
        <f>O229*H229</f>
        <v>0</v>
      </c>
      <c r="Q229" s="221">
        <v>0</v>
      </c>
      <c r="R229" s="221">
        <f>Q229*H229</f>
        <v>0</v>
      </c>
      <c r="S229" s="221">
        <v>0</v>
      </c>
      <c r="T229" s="222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3" t="s">
        <v>396</v>
      </c>
      <c r="AT229" s="223" t="s">
        <v>119</v>
      </c>
      <c r="AU229" s="223" t="s">
        <v>82</v>
      </c>
      <c r="AY229" s="16" t="s">
        <v>117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6" t="s">
        <v>14</v>
      </c>
      <c r="BK229" s="224">
        <f>ROUND(I229*H229,2)</f>
        <v>0</v>
      </c>
      <c r="BL229" s="16" t="s">
        <v>396</v>
      </c>
      <c r="BM229" s="223" t="s">
        <v>397</v>
      </c>
    </row>
    <row r="230" s="12" customFormat="1" ht="22.8" customHeight="1">
      <c r="A230" s="12"/>
      <c r="B230" s="195"/>
      <c r="C230" s="196"/>
      <c r="D230" s="197" t="s">
        <v>75</v>
      </c>
      <c r="E230" s="209" t="s">
        <v>398</v>
      </c>
      <c r="F230" s="209" t="s">
        <v>399</v>
      </c>
      <c r="G230" s="196"/>
      <c r="H230" s="196"/>
      <c r="I230" s="199"/>
      <c r="J230" s="210">
        <f>BK230</f>
        <v>0</v>
      </c>
      <c r="K230" s="196"/>
      <c r="L230" s="201"/>
      <c r="M230" s="202"/>
      <c r="N230" s="203"/>
      <c r="O230" s="203"/>
      <c r="P230" s="204">
        <f>P231</f>
        <v>0</v>
      </c>
      <c r="Q230" s="203"/>
      <c r="R230" s="204">
        <f>R231</f>
        <v>0</v>
      </c>
      <c r="S230" s="203"/>
      <c r="T230" s="205">
        <f>T231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6" t="s">
        <v>138</v>
      </c>
      <c r="AT230" s="207" t="s">
        <v>75</v>
      </c>
      <c r="AU230" s="207" t="s">
        <v>14</v>
      </c>
      <c r="AY230" s="206" t="s">
        <v>117</v>
      </c>
      <c r="BK230" s="208">
        <f>BK231</f>
        <v>0</v>
      </c>
    </row>
    <row r="231" s="2" customFormat="1" ht="16.5" customHeight="1">
      <c r="A231" s="37"/>
      <c r="B231" s="38"/>
      <c r="C231" s="211" t="s">
        <v>400</v>
      </c>
      <c r="D231" s="211" t="s">
        <v>119</v>
      </c>
      <c r="E231" s="212" t="s">
        <v>401</v>
      </c>
      <c r="F231" s="213" t="s">
        <v>402</v>
      </c>
      <c r="G231" s="214" t="s">
        <v>303</v>
      </c>
      <c r="H231" s="215">
        <v>1</v>
      </c>
      <c r="I231" s="216"/>
      <c r="J231" s="217">
        <f>ROUND(I231*H231,2)</f>
        <v>0</v>
      </c>
      <c r="K231" s="218"/>
      <c r="L231" s="43"/>
      <c r="M231" s="219" t="s">
        <v>1</v>
      </c>
      <c r="N231" s="220" t="s">
        <v>41</v>
      </c>
      <c r="O231" s="90"/>
      <c r="P231" s="221">
        <f>O231*H231</f>
        <v>0</v>
      </c>
      <c r="Q231" s="221">
        <v>0</v>
      </c>
      <c r="R231" s="221">
        <f>Q231*H231</f>
        <v>0</v>
      </c>
      <c r="S231" s="221">
        <v>0</v>
      </c>
      <c r="T231" s="222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3" t="s">
        <v>396</v>
      </c>
      <c r="AT231" s="223" t="s">
        <v>119</v>
      </c>
      <c r="AU231" s="223" t="s">
        <v>82</v>
      </c>
      <c r="AY231" s="16" t="s">
        <v>117</v>
      </c>
      <c r="BE231" s="224">
        <f>IF(N231="základní",J231,0)</f>
        <v>0</v>
      </c>
      <c r="BF231" s="224">
        <f>IF(N231="snížená",J231,0)</f>
        <v>0</v>
      </c>
      <c r="BG231" s="224">
        <f>IF(N231="zákl. přenesená",J231,0)</f>
        <v>0</v>
      </c>
      <c r="BH231" s="224">
        <f>IF(N231="sníž. přenesená",J231,0)</f>
        <v>0</v>
      </c>
      <c r="BI231" s="224">
        <f>IF(N231="nulová",J231,0)</f>
        <v>0</v>
      </c>
      <c r="BJ231" s="16" t="s">
        <v>14</v>
      </c>
      <c r="BK231" s="224">
        <f>ROUND(I231*H231,2)</f>
        <v>0</v>
      </c>
      <c r="BL231" s="16" t="s">
        <v>396</v>
      </c>
      <c r="BM231" s="223" t="s">
        <v>403</v>
      </c>
    </row>
    <row r="232" s="12" customFormat="1" ht="22.8" customHeight="1">
      <c r="A232" s="12"/>
      <c r="B232" s="195"/>
      <c r="C232" s="196"/>
      <c r="D232" s="197" t="s">
        <v>75</v>
      </c>
      <c r="E232" s="209" t="s">
        <v>404</v>
      </c>
      <c r="F232" s="209" t="s">
        <v>405</v>
      </c>
      <c r="G232" s="196"/>
      <c r="H232" s="196"/>
      <c r="I232" s="199"/>
      <c r="J232" s="210">
        <f>BK232</f>
        <v>0</v>
      </c>
      <c r="K232" s="196"/>
      <c r="L232" s="201"/>
      <c r="M232" s="202"/>
      <c r="N232" s="203"/>
      <c r="O232" s="203"/>
      <c r="P232" s="204">
        <f>SUM(P233:P234)</f>
        <v>0</v>
      </c>
      <c r="Q232" s="203"/>
      <c r="R232" s="204">
        <f>SUM(R233:R234)</f>
        <v>0</v>
      </c>
      <c r="S232" s="203"/>
      <c r="T232" s="205">
        <f>SUM(T233:T234)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6" t="s">
        <v>138</v>
      </c>
      <c r="AT232" s="207" t="s">
        <v>75</v>
      </c>
      <c r="AU232" s="207" t="s">
        <v>14</v>
      </c>
      <c r="AY232" s="206" t="s">
        <v>117</v>
      </c>
      <c r="BK232" s="208">
        <f>SUM(BK233:BK234)</f>
        <v>0</v>
      </c>
    </row>
    <row r="233" s="2" customFormat="1" ht="16.5" customHeight="1">
      <c r="A233" s="37"/>
      <c r="B233" s="38"/>
      <c r="C233" s="211" t="s">
        <v>406</v>
      </c>
      <c r="D233" s="211" t="s">
        <v>119</v>
      </c>
      <c r="E233" s="212" t="s">
        <v>407</v>
      </c>
      <c r="F233" s="213" t="s">
        <v>405</v>
      </c>
      <c r="G233" s="214" t="s">
        <v>303</v>
      </c>
      <c r="H233" s="215">
        <v>1</v>
      </c>
      <c r="I233" s="216"/>
      <c r="J233" s="217">
        <f>ROUND(I233*H233,2)</f>
        <v>0</v>
      </c>
      <c r="K233" s="218"/>
      <c r="L233" s="43"/>
      <c r="M233" s="219" t="s">
        <v>1</v>
      </c>
      <c r="N233" s="220" t="s">
        <v>41</v>
      </c>
      <c r="O233" s="90"/>
      <c r="P233" s="221">
        <f>O233*H233</f>
        <v>0</v>
      </c>
      <c r="Q233" s="221">
        <v>0</v>
      </c>
      <c r="R233" s="221">
        <f>Q233*H233</f>
        <v>0</v>
      </c>
      <c r="S233" s="221">
        <v>0</v>
      </c>
      <c r="T233" s="222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3" t="s">
        <v>396</v>
      </c>
      <c r="AT233" s="223" t="s">
        <v>119</v>
      </c>
      <c r="AU233" s="223" t="s">
        <v>82</v>
      </c>
      <c r="AY233" s="16" t="s">
        <v>117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6" t="s">
        <v>14</v>
      </c>
      <c r="BK233" s="224">
        <f>ROUND(I233*H233,2)</f>
        <v>0</v>
      </c>
      <c r="BL233" s="16" t="s">
        <v>396</v>
      </c>
      <c r="BM233" s="223" t="s">
        <v>408</v>
      </c>
    </row>
    <row r="234" s="13" customFormat="1">
      <c r="A234" s="13"/>
      <c r="B234" s="225"/>
      <c r="C234" s="226"/>
      <c r="D234" s="227" t="s">
        <v>125</v>
      </c>
      <c r="E234" s="228" t="s">
        <v>1</v>
      </c>
      <c r="F234" s="229" t="s">
        <v>409</v>
      </c>
      <c r="G234" s="226"/>
      <c r="H234" s="230">
        <v>1</v>
      </c>
      <c r="I234" s="231"/>
      <c r="J234" s="226"/>
      <c r="K234" s="226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125</v>
      </c>
      <c r="AU234" s="236" t="s">
        <v>82</v>
      </c>
      <c r="AV234" s="13" t="s">
        <v>82</v>
      </c>
      <c r="AW234" s="13" t="s">
        <v>32</v>
      </c>
      <c r="AX234" s="13" t="s">
        <v>14</v>
      </c>
      <c r="AY234" s="236" t="s">
        <v>117</v>
      </c>
    </row>
    <row r="235" s="12" customFormat="1" ht="22.8" customHeight="1">
      <c r="A235" s="12"/>
      <c r="B235" s="195"/>
      <c r="C235" s="196"/>
      <c r="D235" s="197" t="s">
        <v>75</v>
      </c>
      <c r="E235" s="209" t="s">
        <v>410</v>
      </c>
      <c r="F235" s="209" t="s">
        <v>411</v>
      </c>
      <c r="G235" s="196"/>
      <c r="H235" s="196"/>
      <c r="I235" s="199"/>
      <c r="J235" s="210">
        <f>BK235</f>
        <v>0</v>
      </c>
      <c r="K235" s="196"/>
      <c r="L235" s="201"/>
      <c r="M235" s="202"/>
      <c r="N235" s="203"/>
      <c r="O235" s="203"/>
      <c r="P235" s="204">
        <f>P236</f>
        <v>0</v>
      </c>
      <c r="Q235" s="203"/>
      <c r="R235" s="204">
        <f>R236</f>
        <v>0</v>
      </c>
      <c r="S235" s="203"/>
      <c r="T235" s="205">
        <f>T236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6" t="s">
        <v>138</v>
      </c>
      <c r="AT235" s="207" t="s">
        <v>75</v>
      </c>
      <c r="AU235" s="207" t="s">
        <v>14</v>
      </c>
      <c r="AY235" s="206" t="s">
        <v>117</v>
      </c>
      <c r="BK235" s="208">
        <f>BK236</f>
        <v>0</v>
      </c>
    </row>
    <row r="236" s="2" customFormat="1" ht="24.15" customHeight="1">
      <c r="A236" s="37"/>
      <c r="B236" s="38"/>
      <c r="C236" s="211" t="s">
        <v>412</v>
      </c>
      <c r="D236" s="211" t="s">
        <v>119</v>
      </c>
      <c r="E236" s="212" t="s">
        <v>413</v>
      </c>
      <c r="F236" s="213" t="s">
        <v>414</v>
      </c>
      <c r="G236" s="214" t="s">
        <v>303</v>
      </c>
      <c r="H236" s="215">
        <v>1</v>
      </c>
      <c r="I236" s="216"/>
      <c r="J236" s="217">
        <f>ROUND(I236*H236,2)</f>
        <v>0</v>
      </c>
      <c r="K236" s="218"/>
      <c r="L236" s="43"/>
      <c r="M236" s="219" t="s">
        <v>1</v>
      </c>
      <c r="N236" s="220" t="s">
        <v>41</v>
      </c>
      <c r="O236" s="90"/>
      <c r="P236" s="221">
        <f>O236*H236</f>
        <v>0</v>
      </c>
      <c r="Q236" s="221">
        <v>0</v>
      </c>
      <c r="R236" s="221">
        <f>Q236*H236</f>
        <v>0</v>
      </c>
      <c r="S236" s="221">
        <v>0</v>
      </c>
      <c r="T236" s="222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3" t="s">
        <v>396</v>
      </c>
      <c r="AT236" s="223" t="s">
        <v>119</v>
      </c>
      <c r="AU236" s="223" t="s">
        <v>82</v>
      </c>
      <c r="AY236" s="16" t="s">
        <v>117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6" t="s">
        <v>14</v>
      </c>
      <c r="BK236" s="224">
        <f>ROUND(I236*H236,2)</f>
        <v>0</v>
      </c>
      <c r="BL236" s="16" t="s">
        <v>396</v>
      </c>
      <c r="BM236" s="223" t="s">
        <v>415</v>
      </c>
    </row>
    <row r="237" s="12" customFormat="1" ht="22.8" customHeight="1">
      <c r="A237" s="12"/>
      <c r="B237" s="195"/>
      <c r="C237" s="196"/>
      <c r="D237" s="197" t="s">
        <v>75</v>
      </c>
      <c r="E237" s="209" t="s">
        <v>416</v>
      </c>
      <c r="F237" s="209" t="s">
        <v>417</v>
      </c>
      <c r="G237" s="196"/>
      <c r="H237" s="196"/>
      <c r="I237" s="199"/>
      <c r="J237" s="210">
        <f>BK237</f>
        <v>0</v>
      </c>
      <c r="K237" s="196"/>
      <c r="L237" s="201"/>
      <c r="M237" s="202"/>
      <c r="N237" s="203"/>
      <c r="O237" s="203"/>
      <c r="P237" s="204">
        <f>P238</f>
        <v>0</v>
      </c>
      <c r="Q237" s="203"/>
      <c r="R237" s="204">
        <f>R238</f>
        <v>0</v>
      </c>
      <c r="S237" s="203"/>
      <c r="T237" s="205">
        <f>T238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6" t="s">
        <v>138</v>
      </c>
      <c r="AT237" s="207" t="s">
        <v>75</v>
      </c>
      <c r="AU237" s="207" t="s">
        <v>14</v>
      </c>
      <c r="AY237" s="206" t="s">
        <v>117</v>
      </c>
      <c r="BK237" s="208">
        <f>BK238</f>
        <v>0</v>
      </c>
    </row>
    <row r="238" s="2" customFormat="1" ht="24.15" customHeight="1">
      <c r="A238" s="37"/>
      <c r="B238" s="38"/>
      <c r="C238" s="211" t="s">
        <v>418</v>
      </c>
      <c r="D238" s="211" t="s">
        <v>119</v>
      </c>
      <c r="E238" s="212" t="s">
        <v>419</v>
      </c>
      <c r="F238" s="213" t="s">
        <v>420</v>
      </c>
      <c r="G238" s="214" t="s">
        <v>303</v>
      </c>
      <c r="H238" s="215">
        <v>1</v>
      </c>
      <c r="I238" s="216"/>
      <c r="J238" s="217">
        <f>ROUND(I238*H238,2)</f>
        <v>0</v>
      </c>
      <c r="K238" s="218"/>
      <c r="L238" s="43"/>
      <c r="M238" s="259" t="s">
        <v>1</v>
      </c>
      <c r="N238" s="260" t="s">
        <v>41</v>
      </c>
      <c r="O238" s="261"/>
      <c r="P238" s="262">
        <f>O238*H238</f>
        <v>0</v>
      </c>
      <c r="Q238" s="262">
        <v>0</v>
      </c>
      <c r="R238" s="262">
        <f>Q238*H238</f>
        <v>0</v>
      </c>
      <c r="S238" s="262">
        <v>0</v>
      </c>
      <c r="T238" s="263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3" t="s">
        <v>396</v>
      </c>
      <c r="AT238" s="223" t="s">
        <v>119</v>
      </c>
      <c r="AU238" s="223" t="s">
        <v>82</v>
      </c>
      <c r="AY238" s="16" t="s">
        <v>117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6" t="s">
        <v>14</v>
      </c>
      <c r="BK238" s="224">
        <f>ROUND(I238*H238,2)</f>
        <v>0</v>
      </c>
      <c r="BL238" s="16" t="s">
        <v>396</v>
      </c>
      <c r="BM238" s="223" t="s">
        <v>421</v>
      </c>
    </row>
    <row r="239" s="2" customFormat="1" ht="6.96" customHeight="1">
      <c r="A239" s="37"/>
      <c r="B239" s="65"/>
      <c r="C239" s="66"/>
      <c r="D239" s="66"/>
      <c r="E239" s="66"/>
      <c r="F239" s="66"/>
      <c r="G239" s="66"/>
      <c r="H239" s="66"/>
      <c r="I239" s="66"/>
      <c r="J239" s="66"/>
      <c r="K239" s="66"/>
      <c r="L239" s="43"/>
      <c r="M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</row>
  </sheetData>
  <sheetProtection sheet="1" autoFilter="0" formatColumns="0" formatRows="0" objects="1" scenarios="1" spinCount="100000" saltValue="ZTjLS6MjXkksys7DbxR3RmVEGH2dOb2fl7c5cCIJenBl2USw4Am6OKQk/RDv53B7+Me1n8SX3qY2P0P70CVISw==" hashValue="3X4ufhqUsM8SNOo0KL+m/qbex58KN5htCLkzmaWSn7D4x8bgM3S4Zx560qwFKAy0OTOxyYG1WLBgENXbkpJmxg==" algorithmName="SHA-512" password="CC74"/>
  <autoFilter ref="C124:K238"/>
  <mergeCells count="6">
    <mergeCell ref="E7:H7"/>
    <mergeCell ref="E16:H16"/>
    <mergeCell ref="E25:H25"/>
    <mergeCell ref="E85:H8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2025-05-28T06:33:28Z</dcterms:created>
  <dcterms:modified xsi:type="dcterms:W3CDTF">2025-05-28T06:33:32Z</dcterms:modified>
</cp:coreProperties>
</file>