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zaldata\d\Documents and Settings\Pavlisková\Dokumenty\Rozpočty\Glogar\2024\střecha Mas nám\"/>
    </mc:Choice>
  </mc:AlternateContent>
  <bookViews>
    <workbookView xWindow="0" yWindow="0" windowWidth="0" windowHeight="0"/>
  </bookViews>
  <sheets>
    <sheet name="Rekapitulace stavby" sheetId="1" r:id="rId1"/>
    <sheet name="01 - Stavební práce - dop..." sheetId="2" r:id="rId2"/>
    <sheet name="02 - Stavební práce - dop..." sheetId="3" r:id="rId3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'01 - Stavební práce - dop...'!$C$83:$K$122</definedName>
    <definedName name="_xlnm.Print_Area" localSheetId="1">'01 - Stavební práce - dop...'!$C$45:$J$65,'01 - Stavební práce - dop...'!$C$71:$K$122</definedName>
    <definedName name="_xlnm.Print_Titles" localSheetId="1">'01 - Stavební práce - dop...'!$83:$83</definedName>
    <definedName name="_xlnm._FilterDatabase" localSheetId="2" hidden="1">'02 - Stavební práce - dop...'!$C$80:$K$89</definedName>
    <definedName name="_xlnm.Print_Area" localSheetId="2">'02 - Stavební práce - dop...'!$C$45:$J$62,'02 - Stavební práce - dop...'!$C$68:$K$89</definedName>
    <definedName name="_xlnm.Print_Titles" localSheetId="2">'02 - Stavební práce - dop...'!$80:$80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88"/>
  <c r="BH88"/>
  <c r="BG88"/>
  <c r="BE88"/>
  <c r="T88"/>
  <c r="R88"/>
  <c r="P88"/>
  <c r="BI84"/>
  <c r="BH84"/>
  <c r="BG84"/>
  <c r="BE84"/>
  <c r="T84"/>
  <c r="R84"/>
  <c r="P84"/>
  <c r="J77"/>
  <c r="F77"/>
  <c r="F75"/>
  <c r="E73"/>
  <c r="J54"/>
  <c r="F54"/>
  <c r="F52"/>
  <c r="E50"/>
  <c r="J24"/>
  <c r="E24"/>
  <c r="J55"/>
  <c r="J23"/>
  <c r="J18"/>
  <c r="E18"/>
  <c r="F78"/>
  <c r="J17"/>
  <c r="J12"/>
  <c r="J75"/>
  <c r="E7"/>
  <c r="E71"/>
  <c i="2" r="J37"/>
  <c r="J36"/>
  <c i="1" r="AY55"/>
  <c i="2" r="J35"/>
  <c i="1" r="AX55"/>
  <c i="2" r="BI121"/>
  <c r="BH121"/>
  <c r="BG121"/>
  <c r="BE121"/>
  <c r="T121"/>
  <c r="R121"/>
  <c r="P121"/>
  <c r="BI118"/>
  <c r="BH118"/>
  <c r="BG118"/>
  <c r="BE118"/>
  <c r="T118"/>
  <c r="R118"/>
  <c r="P118"/>
  <c r="BI114"/>
  <c r="BH114"/>
  <c r="BG114"/>
  <c r="BE114"/>
  <c r="T114"/>
  <c r="R114"/>
  <c r="P114"/>
  <c r="BI111"/>
  <c r="BH111"/>
  <c r="BG111"/>
  <c r="BE111"/>
  <c r="T111"/>
  <c r="R111"/>
  <c r="P111"/>
  <c r="BI109"/>
  <c r="BH109"/>
  <c r="BG109"/>
  <c r="BE109"/>
  <c r="T109"/>
  <c r="R109"/>
  <c r="P109"/>
  <c r="BI107"/>
  <c r="BH107"/>
  <c r="BG107"/>
  <c r="BE107"/>
  <c r="T107"/>
  <c r="R107"/>
  <c r="P107"/>
  <c r="BI102"/>
  <c r="BH102"/>
  <c r="BG102"/>
  <c r="BE102"/>
  <c r="T102"/>
  <c r="R102"/>
  <c r="P102"/>
  <c r="BI98"/>
  <c r="BH98"/>
  <c r="BG98"/>
  <c r="BE98"/>
  <c r="T98"/>
  <c r="R98"/>
  <c r="P98"/>
  <c r="BI95"/>
  <c r="BH95"/>
  <c r="BG95"/>
  <c r="BE95"/>
  <c r="T95"/>
  <c r="R95"/>
  <c r="P95"/>
  <c r="BI93"/>
  <c r="BH93"/>
  <c r="BG93"/>
  <c r="BE93"/>
  <c r="T93"/>
  <c r="R93"/>
  <c r="P93"/>
  <c r="BI90"/>
  <c r="BH90"/>
  <c r="BG90"/>
  <c r="BE90"/>
  <c r="T90"/>
  <c r="R90"/>
  <c r="P90"/>
  <c r="BI87"/>
  <c r="BH87"/>
  <c r="BG87"/>
  <c r="BE87"/>
  <c r="T87"/>
  <c r="R87"/>
  <c r="P87"/>
  <c r="J80"/>
  <c r="F80"/>
  <c r="F78"/>
  <c r="E76"/>
  <c r="J54"/>
  <c r="F54"/>
  <c r="F52"/>
  <c r="E50"/>
  <c r="J24"/>
  <c r="E24"/>
  <c r="J81"/>
  <c r="J23"/>
  <c r="J18"/>
  <c r="E18"/>
  <c r="F81"/>
  <c r="J17"/>
  <c r="J12"/>
  <c r="J78"/>
  <c r="E7"/>
  <c r="E74"/>
  <c i="1" r="L50"/>
  <c r="AM50"/>
  <c r="AM49"/>
  <c r="L49"/>
  <c r="AM47"/>
  <c r="L47"/>
  <c r="L45"/>
  <c r="L44"/>
  <c i="2" r="BK114"/>
  <c r="BK93"/>
  <c r="BK87"/>
  <c r="J118"/>
  <c r="J102"/>
  <c r="BK109"/>
  <c i="3" r="BK88"/>
  <c r="J88"/>
  <c i="2" r="BK118"/>
  <c r="BK98"/>
  <c r="J95"/>
  <c r="J90"/>
  <c r="BK121"/>
  <c r="BK102"/>
  <c r="J109"/>
  <c i="3" r="J84"/>
  <c i="2" r="BK111"/>
  <c r="J98"/>
  <c r="J93"/>
  <c i="1" r="AS54"/>
  <c i="2" r="J107"/>
  <c i="3" r="BK84"/>
  <c i="2" r="J111"/>
  <c r="BK95"/>
  <c r="BK90"/>
  <c r="J87"/>
  <c r="J114"/>
  <c r="J121"/>
  <c r="BK107"/>
  <c l="1" r="BK86"/>
  <c r="J86"/>
  <c r="J61"/>
  <c r="T86"/>
  <c r="T85"/>
  <c r="P101"/>
  <c r="P100"/>
  <c r="T101"/>
  <c r="BK113"/>
  <c r="J113"/>
  <c r="J64"/>
  <c r="P113"/>
  <c r="R113"/>
  <c r="T113"/>
  <c r="T100"/>
  <c r="T84"/>
  <c r="R86"/>
  <c r="R85"/>
  <c i="3" r="R83"/>
  <c r="R82"/>
  <c r="R81"/>
  <c i="2" r="P86"/>
  <c r="P85"/>
  <c r="P84"/>
  <c i="1" r="AU55"/>
  <c i="2" r="BK101"/>
  <c r="J101"/>
  <c r="J63"/>
  <c r="R101"/>
  <c r="R100"/>
  <c i="3" r="BK83"/>
  <c r="J83"/>
  <c r="J61"/>
  <c r="P83"/>
  <c r="P82"/>
  <c r="P81"/>
  <c i="1" r="AU56"/>
  <c i="3" r="T83"/>
  <c r="T82"/>
  <c r="T81"/>
  <c i="2" r="BK85"/>
  <c i="3" r="J78"/>
  <c r="BF84"/>
  <c r="E48"/>
  <c r="J52"/>
  <c r="F55"/>
  <c r="BF88"/>
  <c i="2" r="BF107"/>
  <c r="BF109"/>
  <c r="E48"/>
  <c r="J52"/>
  <c r="F55"/>
  <c r="BF98"/>
  <c r="BF102"/>
  <c r="BF114"/>
  <c r="BF121"/>
  <c r="J55"/>
  <c r="BF87"/>
  <c r="BF90"/>
  <c r="BF93"/>
  <c r="BF95"/>
  <c r="BF111"/>
  <c r="BF118"/>
  <c r="F33"/>
  <c i="1" r="AZ55"/>
  <c i="3" r="F35"/>
  <c i="1" r="BB56"/>
  <c i="3" r="F36"/>
  <c i="1" r="BC56"/>
  <c i="2" r="F35"/>
  <c i="1" r="BB55"/>
  <c i="2" r="F37"/>
  <c i="1" r="BD55"/>
  <c i="2" r="F36"/>
  <c i="1" r="BC55"/>
  <c i="3" r="F33"/>
  <c i="1" r="AZ56"/>
  <c i="2" r="J33"/>
  <c i="1" r="AV55"/>
  <c i="3" r="F37"/>
  <c i="1" r="BD56"/>
  <c i="3" r="J33"/>
  <c i="1" r="AV56"/>
  <c i="2" l="1" r="R84"/>
  <c r="BK100"/>
  <c r="J100"/>
  <c r="J62"/>
  <c i="3" r="BK82"/>
  <c r="BK81"/>
  <c r="J81"/>
  <c r="J59"/>
  <c i="2" r="J85"/>
  <c r="J60"/>
  <c i="1" r="AU54"/>
  <c r="BC54"/>
  <c r="W32"/>
  <c i="3" r="J34"/>
  <c i="1" r="AW56"/>
  <c r="AT56"/>
  <c r="BD54"/>
  <c r="W33"/>
  <c r="AZ54"/>
  <c r="W29"/>
  <c i="2" r="F34"/>
  <c i="1" r="BA55"/>
  <c i="3" r="F34"/>
  <c i="1" r="BA56"/>
  <c i="2" r="J34"/>
  <c i="1" r="AW55"/>
  <c r="AT55"/>
  <c r="BB54"/>
  <c r="W31"/>
  <c i="2" l="1" r="BK84"/>
  <c r="J84"/>
  <c r="J59"/>
  <c i="3" r="J82"/>
  <c r="J60"/>
  <c i="1" r="BA54"/>
  <c r="W30"/>
  <c r="AY54"/>
  <c i="3" r="J30"/>
  <c i="1" r="AG56"/>
  <c r="AX54"/>
  <c r="AV54"/>
  <c r="AK29"/>
  <c i="3" l="1" r="J39"/>
  <c i="1" r="AN56"/>
  <c i="2" r="J30"/>
  <c i="1" r="AG55"/>
  <c r="AG54"/>
  <c r="AK26"/>
  <c r="AW54"/>
  <c r="AK30"/>
  <c r="AK35"/>
  <c l="1" r="AN55"/>
  <c i="2" r="J39"/>
  <c i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<sst xmlns="http://schemas.openxmlformats.org/spreadsheetml/2006/main">
  <si>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</si>
  <si>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</si>
  <si>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</si>
  <si>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</si>
  <si>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</si>
  <si>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{5a8ea2dc-c8f6-4ec7-a3ba-b73bbe714ee9}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</si>
  <si>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</si>
  <si>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</si>
  <si>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</si>
  <si>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</si>
  <si>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</si>
  <si>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</si>
  <si>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</si>
  <si>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</si>
  <si>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2025-195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</si>
  <si>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</si>
  <si>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</si>
  <si>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Dům na ul. Masarykovo nám. 27/16 - oprava havarijního stavu - doplnění</t>
  </si>
  <si>
    <t>KSO:</t>
  </si>
  <si>
    <t/>
  </si>
  <si>
    <t>CC-CZ:</t>
  </si>
  <si>
    <t>Místo:</t>
  </si>
  <si>
    <t>Masarykovo nám. 27/16</t>
  </si>
  <si>
    <t>Datum:</t>
  </si>
  <si>
    <t>6. 11. 2025</t>
  </si>
  <si>
    <t>Zadavatel:</t>
  </si>
  <si>
    <t>IČ:</t>
  </si>
  <si>
    <t>Město Nový Jičín</t>
  </si>
  <si>
    <t>DIČ:</t>
  </si>
  <si>
    <t>Účastník:</t>
  </si>
  <si>
    <t>Vyplň údaj</t>
  </si>
  <si>
    <t>Projektant:</t>
  </si>
  <si>
    <t>ing. Dušan Glogar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</si>
  <si>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</si>
  <si>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</si>
  <si>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</si>
  <si>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</si>
  <si>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</si>
  <si>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</si>
  <si>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</si>
  <si>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</si>
  <si>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</si>
  <si>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</si>
  <si>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</si>
  <si>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</si>
  <si>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</si>
  <si>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</si>
  <si>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</si>
  <si>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</si>
  <si>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</si>
  <si>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</si>
  <si>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</si>
  <si>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</si>
  <si>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</si>
  <si>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</si>
  <si>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</si>
  <si>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</si>
  <si>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</si>
  <si>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</si>
  <si>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</si>
  <si>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</si>
  <si>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</si>
  <si>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</si>
  <si>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</si>
  <si>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</si>
  <si>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</si>
  <si>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</si>
  <si>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</si>
  <si>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</si>
  <si>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</si>
  <si>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</si>
  <si>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</si>
  <si>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</si>
  <si>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</si>
  <si>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</si>
  <si>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</si>
  <si>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</si>
  <si>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</si>
  <si>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práce - doplnění světlíku</t>
  </si>
  <si>
    <t>STA</t>
  </si>
  <si>
    <t>1</t>
  </si>
  <si>
    <t>{44987cce-11a0-4596-95b9-2ab6bcbe7288}</t>
  </si>
  <si>
    <t>02</t>
  </si>
  <si>
    <t>Stavební práce - doplnění svodu</t>
  </si>
  <si>
    <t>{5d05e999-519a-4bf9-8417-b58052102793}</t>
  </si>
  <si>
    <t>KRYCÍ LIST SOUPISU PRACÍ</t>
  </si>
  <si>
    <t>Objekt:</t>
  </si>
  <si>
    <t>01 - Stavební práce - doplnění světlíku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</si>
  <si>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</si>
  <si>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</si>
  <si>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</si>
  <si>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</si>
  <si>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</si>
  <si>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997 - Přesun sutě</t>
  </si>
  <si>
    <t>PSV - Práce a dodávky PSV</t>
  </si>
  <si>
    <t xml:space="preserve">    783 - Dokončovací práce - nátěry</t>
  </si>
  <si>
    <t xml:space="preserve">    787 - Dokončovací práce - zasklívání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</si>
  <si>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</si>
  <si>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</si>
  <si>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</si>
  <si>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</si>
  <si>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</si>
  <si>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</si>
  <si>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</si>
  <si>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</si>
  <si>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</si>
  <si>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</si>
  <si>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</si>
  <si>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</si>
  <si>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</si>
  <si>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</si>
  <si>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</si>
  <si>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</si>
  <si>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997</t>
  </si>
  <si>
    <t>Přesun sutě</t>
  </si>
  <si>
    <t>4</t>
  </si>
  <si>
    <t>K</t>
  </si>
  <si>
    <t>997013215</t>
  </si>
  <si>
    <t>Vnitrostaveništní doprava suti a vybouraných hmot vodorovně do 50 m s naložením ručně pro budovy a haly výšky přes 15 do 18 m</t>
  </si>
  <si>
    <t>t</t>
  </si>
  <si>
    <t>CS ÚRS 2024 02</t>
  </si>
  <si>
    <t>2</t>
  </si>
  <si>
    <t>309085566</t>
  </si>
  <si>
    <t>Online PSC</t>
  </si>
  <si>
    <t>https://podminky.urs.cz/item/CS_URS_2024_02/997013215</t>
  </si>
  <si>
    <t>P</t>
  </si>
  <si>
    <t>Poznámka k položce:_x000d_
Poznámka k položce: cena ÚRS 998 Kč</t>
  </si>
  <si>
    <t>5</t>
  </si>
  <si>
    <t>997013501</t>
  </si>
  <si>
    <t>Odvoz suti a vybouraných hmot na skládku nebo meziskládku se složením, na vzdálenost do 1 km</t>
  </si>
  <si>
    <t>-1793865093</t>
  </si>
  <si>
    <t>https://podminky.urs.cz/item/CS_URS_2024_02/997013501</t>
  </si>
  <si>
    <t>VV</t>
  </si>
  <si>
    <t>0,034*15 'Přepočtené koeficientem množství</t>
  </si>
  <si>
    <t>6</t>
  </si>
  <si>
    <t>120232986</t>
  </si>
  <si>
    <t>7</t>
  </si>
  <si>
    <t>997013509</t>
  </si>
  <si>
    <t>Odvoz suti a vybouraných hmot na skládku nebo meziskládku se složením, na vzdálenost Příplatek k ceně za každý další i započatý 1 km přes 1 km</t>
  </si>
  <si>
    <t>-596495526</t>
  </si>
  <si>
    <t>https://podminky.urs.cz/item/CS_URS_2024_02/997013509</t>
  </si>
  <si>
    <t>8</t>
  </si>
  <si>
    <t>997013813</t>
  </si>
  <si>
    <t>Poplatek za uložení stavebního odpadu na skládce (skládkovné) z plastických hmot zatříděného do Katalogu odpadů pod kódem 17 02 03</t>
  </si>
  <si>
    <t>43214293</t>
  </si>
  <si>
    <t>https://podminky.urs.cz/item/CS_URS_2024_02/997013813</t>
  </si>
  <si>
    <t>PSV</t>
  </si>
  <si>
    <t>Práce a dodávky PSV</t>
  </si>
  <si>
    <t>783</t>
  </si>
  <si>
    <t>Dokončovací práce - nátěry</t>
  </si>
  <si>
    <t>9</t>
  </si>
  <si>
    <t>783306805</t>
  </si>
  <si>
    <t>Odstranění nátěrů ze zámečnických konstrukcí opálením s obroušením</t>
  </si>
  <si>
    <t>m2</t>
  </si>
  <si>
    <t>16</t>
  </si>
  <si>
    <t>694565218</t>
  </si>
  <si>
    <t>https://podminky.urs.cz/item/CS_URS_2024_02/783306805</t>
  </si>
  <si>
    <t>příprava před nátěrem</t>
  </si>
  <si>
    <t>výměra dle metodiky ÚRS pro světlíky</t>
  </si>
  <si>
    <t>4,9*2,59</t>
  </si>
  <si>
    <t>10</t>
  </si>
  <si>
    <t>783314101</t>
  </si>
  <si>
    <t>Základní nátěr zámečnických konstrukcí jednonásobný syntetický</t>
  </si>
  <si>
    <t>398339205</t>
  </si>
  <si>
    <t>https://podminky.urs.cz/item/CS_URS_2024_02/783314101</t>
  </si>
  <si>
    <t>11</t>
  </si>
  <si>
    <t>783315101</t>
  </si>
  <si>
    <t>Mezinátěr zámečnických konstrukcí jednonásobný syntetický standardní</t>
  </si>
  <si>
    <t>135404726</t>
  </si>
  <si>
    <t>https://podminky.urs.cz/item/CS_URS_2024_02/783315101</t>
  </si>
  <si>
    <t>783317101</t>
  </si>
  <si>
    <t>Krycí nátěr (email) zámečnických konstrukcí jednonásobný syntetický standardní</t>
  </si>
  <si>
    <t>-617121765</t>
  </si>
  <si>
    <t>https://podminky.urs.cz/item/CS_URS_2024_02/783317101</t>
  </si>
  <si>
    <t>787</t>
  </si>
  <si>
    <t>Dokončovací práce - zasklívání</t>
  </si>
  <si>
    <t>13</t>
  </si>
  <si>
    <t>787300803</t>
  </si>
  <si>
    <t>Vysklívání střešních konstrukcí a střešních světlíků netmelených</t>
  </si>
  <si>
    <t>868469102</t>
  </si>
  <si>
    <t>https://podminky.urs.cz/item/CS_URS_2024_02/787300803</t>
  </si>
  <si>
    <t>světlík</t>
  </si>
  <si>
    <t>14</t>
  </si>
  <si>
    <t>787327227</t>
  </si>
  <si>
    <t>Zasklívání střešních konstrukcí, světlíků a zahradních skleníků deskami dutinovými a komůrkovými polykarbonátovým profilem komůrkovým do hliníkového U profilu s krycí a přítlačnou lištou, tl. 25 mm</t>
  </si>
  <si>
    <t>2076495109</t>
  </si>
  <si>
    <t>https://podminky.urs.cz/item/CS_URS_2024_02/787327227</t>
  </si>
  <si>
    <t>Poznámka k položce:_x000d_
cena položky obsahuje montáž včetně dodávky montážního materiálu, systémového těsnění , lišt a profilů AL včetně napojovacích lišt na oplechování a desku komůrkovou PC s UV stabilizací a AUV filtrem ochranou ze strany exteriéru čirá tl 7/25 tl. 25mm U=1,4w/m2K</t>
  </si>
  <si>
    <t>998787203</t>
  </si>
  <si>
    <t>Přesun hmot pro zasklívání stanovený procentní sazbou (%) z ceny vodorovná dopravní vzdálenost do 50 m základní v objektech výšky přes 12 do 24 m</t>
  </si>
  <si>
    <t>%</t>
  </si>
  <si>
    <t>45604811</t>
  </si>
  <si>
    <t>https://podminky.urs.cz/item/CS_URS_2024_02/998787203</t>
  </si>
  <si>
    <t>02 - Stavební práce - doplnění svodu</t>
  </si>
  <si>
    <t xml:space="preserve">    764 - Konstrukce klempířské</t>
  </si>
  <si>
    <t>764</t>
  </si>
  <si>
    <t>Konstrukce klempířské</t>
  </si>
  <si>
    <t>764518404</t>
  </si>
  <si>
    <t>Svody kruhové včetně objímek, kolen, odskoků z Pz s povrchovou úpravou průměru 150 mm</t>
  </si>
  <si>
    <t>m</t>
  </si>
  <si>
    <t>387856758</t>
  </si>
  <si>
    <t>https://podminky.urs.cz/item/CS_URS_2024_02/764518404</t>
  </si>
  <si>
    <t>K2</t>
  </si>
  <si>
    <t>15,5*3</t>
  </si>
  <si>
    <t>998764203</t>
  </si>
  <si>
    <t>Přesun hmot pro konstrukce klempířské stanovený procentní sazbou (%) z ceny vodorovná dopravní vzdálenost do 50 m s užitím mechanizace v objektech výšky přes 12 do 24 m</t>
  </si>
  <si>
    <t>-980353733</t>
  </si>
  <si>
    <t>https://podminky.urs.cz/item/CS_URS_2024_02/998764203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</si>
</sst>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4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/>
    </xf>
    <xf numFmtId="167" fontId="20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997013215" TargetMode="External" /><Relationship Id="rId2" Type="http://schemas.openxmlformats.org/officeDocument/2006/relationships/hyperlink" Target="https://podminky.urs.cz/item/CS_URS_2024_02/997013501" TargetMode="External" /><Relationship Id="rId3" Type="http://schemas.openxmlformats.org/officeDocument/2006/relationships/hyperlink" Target="https://podminky.urs.cz/item/CS_URS_2024_02/997013501" TargetMode="External" /><Relationship Id="rId4" Type="http://schemas.openxmlformats.org/officeDocument/2006/relationships/hyperlink" Target="https://podminky.urs.cz/item/CS_URS_2024_02/997013509" TargetMode="External" /><Relationship Id="rId5" Type="http://schemas.openxmlformats.org/officeDocument/2006/relationships/hyperlink" Target="https://podminky.urs.cz/item/CS_URS_2024_02/997013813" TargetMode="External" /><Relationship Id="rId6" Type="http://schemas.openxmlformats.org/officeDocument/2006/relationships/hyperlink" Target="https://podminky.urs.cz/item/CS_URS_2024_02/783306805" TargetMode="External" /><Relationship Id="rId7" Type="http://schemas.openxmlformats.org/officeDocument/2006/relationships/hyperlink" Target="https://podminky.urs.cz/item/CS_URS_2024_02/783314101" TargetMode="External" /><Relationship Id="rId8" Type="http://schemas.openxmlformats.org/officeDocument/2006/relationships/hyperlink" Target="https://podminky.urs.cz/item/CS_URS_2024_02/783315101" TargetMode="External" /><Relationship Id="rId9" Type="http://schemas.openxmlformats.org/officeDocument/2006/relationships/hyperlink" Target="https://podminky.urs.cz/item/CS_URS_2024_02/783317101" TargetMode="External" /><Relationship Id="rId10" Type="http://schemas.openxmlformats.org/officeDocument/2006/relationships/hyperlink" Target="https://podminky.urs.cz/item/CS_URS_2024_02/787300803" TargetMode="External" /><Relationship Id="rId11" Type="http://schemas.openxmlformats.org/officeDocument/2006/relationships/hyperlink" Target="https://podminky.urs.cz/item/CS_URS_2024_02/787327227" TargetMode="External" /><Relationship Id="rId12" Type="http://schemas.openxmlformats.org/officeDocument/2006/relationships/hyperlink" Target="https://podminky.urs.cz/item/CS_URS_2024_02/998787203" TargetMode="External" /><Relationship Id="rId1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64518404" TargetMode="External" /><Relationship Id="rId2" Type="http://schemas.openxmlformats.org/officeDocument/2006/relationships/hyperlink" Target="https://podminky.urs.cz/item/CS_URS_2024_02/998764203" TargetMode="External" /><Relationship Id="rId3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19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19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19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30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30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19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19</v>
      </c>
      <c r="AO17" s="21"/>
      <c r="AP17" s="21"/>
      <c r="AQ17" s="21"/>
      <c r="AR17" s="19"/>
      <c r="BE17" s="30"/>
      <c r="BS17" s="16" t="s">
        <v>33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34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19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19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36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5" t="s">
        <v>37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38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39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40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41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42</v>
      </c>
      <c r="E29" s="46"/>
      <c r="F29" s="31" t="s">
        <v>43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44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45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46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47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3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7"/>
    </row>
    <row r="35" s="2" customFormat="1" ht="25.92" customHeight="1">
      <c r="A35" s="37"/>
      <c r="B35" s="38"/>
      <c r="C35" s="51"/>
      <c r="D35" s="52" t="s">
        <v>48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49</v>
      </c>
      <c r="U35" s="53"/>
      <c r="V35" s="53"/>
      <c r="W35" s="53"/>
      <c r="X35" s="55" t="s">
        <v>50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6.96" customHeight="1">
      <c r="A37" s="37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  <c r="BE37" s="37"/>
    </row>
    <row r="41" s="2" customFormat="1" ht="6.96" customHeight="1">
      <c r="A41" s="37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  <c r="BE41" s="37"/>
    </row>
    <row r="42" s="2" customFormat="1" ht="24.96" customHeight="1">
      <c r="A42" s="37"/>
      <c r="B42" s="38"/>
      <c r="C42" s="22" t="s">
        <v>51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  <c r="BE42" s="37"/>
    </row>
    <row r="43" s="2" customFormat="1" ht="6.96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  <c r="BE43" s="37"/>
    </row>
    <row r="44" s="4" customFormat="1" ht="12" customHeight="1">
      <c r="A44" s="4"/>
      <c r="B44" s="62"/>
      <c r="C44" s="31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2025-195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  <c r="BE44" s="4"/>
    </row>
    <row r="45" s="5" customFormat="1" ht="36.96" customHeight="1">
      <c r="A45" s="5"/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Dům na ul. Masarykovo nám. 27/16 - oprava havarijního stavu - doplnění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  <c r="BE45" s="5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  <c r="BE46" s="37"/>
    </row>
    <row r="47" s="2" customFormat="1" ht="12" customHeight="1">
      <c r="A47" s="37"/>
      <c r="B47" s="38"/>
      <c r="C47" s="31" t="s">
        <v>21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>Masarykovo nám. 27/16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23</v>
      </c>
      <c r="AJ47" s="39"/>
      <c r="AK47" s="39"/>
      <c r="AL47" s="39"/>
      <c r="AM47" s="71" t="str">
        <f>IF(AN8= "","",AN8)</f>
        <v>6. 11. 2025</v>
      </c>
      <c r="AN47" s="71"/>
      <c r="AO47" s="39"/>
      <c r="AP47" s="39"/>
      <c r="AQ47" s="39"/>
      <c r="AR47" s="43"/>
      <c r="B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  <c r="BE48" s="37"/>
    </row>
    <row r="49" s="2" customFormat="1" ht="15.15" customHeight="1">
      <c r="A49" s="37"/>
      <c r="B49" s="38"/>
      <c r="C49" s="31" t="s">
        <v>25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>Město Nový Jičín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31</v>
      </c>
      <c r="AJ49" s="39"/>
      <c r="AK49" s="39"/>
      <c r="AL49" s="39"/>
      <c r="AM49" s="72" t="str">
        <f>IF(E17="","",E17)</f>
        <v>ing. Dušan Glogar</v>
      </c>
      <c r="AN49" s="63"/>
      <c r="AO49" s="63"/>
      <c r="AP49" s="63"/>
      <c r="AQ49" s="39"/>
      <c r="AR49" s="43"/>
      <c r="AS49" s="73" t="s">
        <v>52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  <c r="BE49" s="37"/>
    </row>
    <row r="50" s="2" customFormat="1" ht="15.15" customHeight="1">
      <c r="A50" s="37"/>
      <c r="B50" s="38"/>
      <c r="C50" s="31" t="s">
        <v>29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34</v>
      </c>
      <c r="AJ50" s="39"/>
      <c r="AK50" s="39"/>
      <c r="AL50" s="39"/>
      <c r="AM50" s="72" t="str">
        <f>IF(E20="","",E20)</f>
        <v xml:space="preserve"> 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  <c r="BE50" s="37"/>
    </row>
    <row r="51" s="2" customFormat="1" ht="10.8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  <c r="BE51" s="37"/>
    </row>
    <row r="52" s="2" customFormat="1" ht="29.28" customHeight="1">
      <c r="A52" s="37"/>
      <c r="B52" s="38"/>
      <c r="C52" s="85" t="s">
        <v>53</v>
      </c>
      <c r="D52" s="86"/>
      <c r="E52" s="86"/>
      <c r="F52" s="86"/>
      <c r="G52" s="86"/>
      <c r="H52" s="87"/>
      <c r="I52" s="88" t="s">
        <v>54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55</v>
      </c>
      <c r="AH52" s="86"/>
      <c r="AI52" s="86"/>
      <c r="AJ52" s="86"/>
      <c r="AK52" s="86"/>
      <c r="AL52" s="86"/>
      <c r="AM52" s="86"/>
      <c r="AN52" s="88" t="s">
        <v>56</v>
      </c>
      <c r="AO52" s="86"/>
      <c r="AP52" s="86"/>
      <c r="AQ52" s="90" t="s">
        <v>57</v>
      </c>
      <c r="AR52" s="43"/>
      <c r="AS52" s="91" t="s">
        <v>58</v>
      </c>
      <c r="AT52" s="92" t="s">
        <v>59</v>
      </c>
      <c r="AU52" s="92" t="s">
        <v>60</v>
      </c>
      <c r="AV52" s="92" t="s">
        <v>61</v>
      </c>
      <c r="AW52" s="92" t="s">
        <v>62</v>
      </c>
      <c r="AX52" s="92" t="s">
        <v>63</v>
      </c>
      <c r="AY52" s="92" t="s">
        <v>64</v>
      </c>
      <c r="AZ52" s="92" t="s">
        <v>65</v>
      </c>
      <c r="BA52" s="92" t="s">
        <v>66</v>
      </c>
      <c r="BB52" s="92" t="s">
        <v>67</v>
      </c>
      <c r="BC52" s="92" t="s">
        <v>68</v>
      </c>
      <c r="BD52" s="93" t="s">
        <v>69</v>
      </c>
      <c r="BE52" s="37"/>
    </row>
    <row r="53" s="2" customFormat="1" ht="10.8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  <c r="BE53" s="37"/>
    </row>
    <row r="54" s="6" customFormat="1" ht="32.4" customHeight="1">
      <c r="A54" s="6"/>
      <c r="B54" s="97"/>
      <c r="C54" s="98" t="s">
        <v>70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ROUND(SUM(AG55:AG56),2)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19</v>
      </c>
      <c r="AR54" s="103"/>
      <c r="AS54" s="104">
        <f>ROUND(SUM(AS55:AS56),2)</f>
        <v>0</v>
      </c>
      <c r="AT54" s="105">
        <f>ROUND(SUM(AV54:AW54),2)</f>
        <v>0</v>
      </c>
      <c r="AU54" s="106">
        <f>ROUND(SUM(AU55:AU56),5)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ROUND(SUM(AZ55:AZ56),2)</f>
        <v>0</v>
      </c>
      <c r="BA54" s="105">
        <f>ROUND(SUM(BA55:BA56),2)</f>
        <v>0</v>
      </c>
      <c r="BB54" s="105">
        <f>ROUND(SUM(BB55:BB56),2)</f>
        <v>0</v>
      </c>
      <c r="BC54" s="105">
        <f>ROUND(SUM(BC55:BC56),2)</f>
        <v>0</v>
      </c>
      <c r="BD54" s="107">
        <f>ROUND(SUM(BD55:BD56),2)</f>
        <v>0</v>
      </c>
      <c r="BE54" s="6"/>
      <c r="BS54" s="108" t="s">
        <v>71</v>
      </c>
      <c r="BT54" s="108" t="s">
        <v>72</v>
      </c>
      <c r="BU54" s="109" t="s">
        <v>73</v>
      </c>
      <c r="BV54" s="108" t="s">
        <v>74</v>
      </c>
      <c r="BW54" s="108" t="s">
        <v>5</v>
      </c>
      <c r="BX54" s="108" t="s">
        <v>75</v>
      </c>
      <c r="CL54" s="108" t="s">
        <v>19</v>
      </c>
    </row>
    <row r="55" s="7" customFormat="1" ht="16.5" customHeight="1">
      <c r="A55" s="110" t="s">
        <v>76</v>
      </c>
      <c r="B55" s="111"/>
      <c r="C55" s="112"/>
      <c r="D55" s="113" t="s">
        <v>77</v>
      </c>
      <c r="E55" s="113"/>
      <c r="F55" s="113"/>
      <c r="G55" s="113"/>
      <c r="H55" s="113"/>
      <c r="I55" s="114"/>
      <c r="J55" s="113" t="s">
        <v>78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'01 - Stavební práce - dop...'!J30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79</v>
      </c>
      <c r="AR55" s="117"/>
      <c r="AS55" s="118">
        <v>0</v>
      </c>
      <c r="AT55" s="119">
        <f>ROUND(SUM(AV55:AW55),2)</f>
        <v>0</v>
      </c>
      <c r="AU55" s="120">
        <f>'01 - Stavební práce - dop...'!P84</f>
        <v>0</v>
      </c>
      <c r="AV55" s="119">
        <f>'01 - Stavební práce - dop...'!J33</f>
        <v>0</v>
      </c>
      <c r="AW55" s="119">
        <f>'01 - Stavební práce - dop...'!J34</f>
        <v>0</v>
      </c>
      <c r="AX55" s="119">
        <f>'01 - Stavební práce - dop...'!J35</f>
        <v>0</v>
      </c>
      <c r="AY55" s="119">
        <f>'01 - Stavební práce - dop...'!J36</f>
        <v>0</v>
      </c>
      <c r="AZ55" s="119">
        <f>'01 - Stavební práce - dop...'!F33</f>
        <v>0</v>
      </c>
      <c r="BA55" s="119">
        <f>'01 - Stavební práce - dop...'!F34</f>
        <v>0</v>
      </c>
      <c r="BB55" s="119">
        <f>'01 - Stavební práce - dop...'!F35</f>
        <v>0</v>
      </c>
      <c r="BC55" s="119">
        <f>'01 - Stavební práce - dop...'!F36</f>
        <v>0</v>
      </c>
      <c r="BD55" s="121">
        <f>'01 - Stavební práce - dop...'!F37</f>
        <v>0</v>
      </c>
      <c r="BE55" s="7"/>
      <c r="BT55" s="122" t="s">
        <v>80</v>
      </c>
      <c r="BV55" s="122" t="s">
        <v>74</v>
      </c>
      <c r="BW55" s="122" t="s">
        <v>81</v>
      </c>
      <c r="BX55" s="122" t="s">
        <v>5</v>
      </c>
      <c r="CL55" s="122" t="s">
        <v>19</v>
      </c>
      <c r="CM55" s="122" t="s">
        <v>80</v>
      </c>
    </row>
    <row r="56" s="7" customFormat="1" ht="16.5" customHeight="1">
      <c r="A56" s="110" t="s">
        <v>76</v>
      </c>
      <c r="B56" s="111"/>
      <c r="C56" s="112"/>
      <c r="D56" s="113" t="s">
        <v>82</v>
      </c>
      <c r="E56" s="113"/>
      <c r="F56" s="113"/>
      <c r="G56" s="113"/>
      <c r="H56" s="113"/>
      <c r="I56" s="114"/>
      <c r="J56" s="113" t="s">
        <v>83</v>
      </c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5">
        <f>'02 - Stavební práce - dop...'!J30</f>
        <v>0</v>
      </c>
      <c r="AH56" s="114"/>
      <c r="AI56" s="114"/>
      <c r="AJ56" s="114"/>
      <c r="AK56" s="114"/>
      <c r="AL56" s="114"/>
      <c r="AM56" s="114"/>
      <c r="AN56" s="115">
        <f>SUM(AG56,AT56)</f>
        <v>0</v>
      </c>
      <c r="AO56" s="114"/>
      <c r="AP56" s="114"/>
      <c r="AQ56" s="116" t="s">
        <v>79</v>
      </c>
      <c r="AR56" s="117"/>
      <c r="AS56" s="123">
        <v>0</v>
      </c>
      <c r="AT56" s="124">
        <f>ROUND(SUM(AV56:AW56),2)</f>
        <v>0</v>
      </c>
      <c r="AU56" s="125">
        <f>'02 - Stavební práce - dop...'!P81</f>
        <v>0</v>
      </c>
      <c r="AV56" s="124">
        <f>'02 - Stavební práce - dop...'!J33</f>
        <v>0</v>
      </c>
      <c r="AW56" s="124">
        <f>'02 - Stavební práce - dop...'!J34</f>
        <v>0</v>
      </c>
      <c r="AX56" s="124">
        <f>'02 - Stavební práce - dop...'!J35</f>
        <v>0</v>
      </c>
      <c r="AY56" s="124">
        <f>'02 - Stavební práce - dop...'!J36</f>
        <v>0</v>
      </c>
      <c r="AZ56" s="124">
        <f>'02 - Stavební práce - dop...'!F33</f>
        <v>0</v>
      </c>
      <c r="BA56" s="124">
        <f>'02 - Stavební práce - dop...'!F34</f>
        <v>0</v>
      </c>
      <c r="BB56" s="124">
        <f>'02 - Stavební práce - dop...'!F35</f>
        <v>0</v>
      </c>
      <c r="BC56" s="124">
        <f>'02 - Stavební práce - dop...'!F36</f>
        <v>0</v>
      </c>
      <c r="BD56" s="126">
        <f>'02 - Stavební práce - dop...'!F37</f>
        <v>0</v>
      </c>
      <c r="BE56" s="7"/>
      <c r="BT56" s="122" t="s">
        <v>80</v>
      </c>
      <c r="BV56" s="122" t="s">
        <v>74</v>
      </c>
      <c r="BW56" s="122" t="s">
        <v>84</v>
      </c>
      <c r="BX56" s="122" t="s">
        <v>5</v>
      </c>
      <c r="CL56" s="122" t="s">
        <v>19</v>
      </c>
      <c r="CM56" s="122" t="s">
        <v>80</v>
      </c>
    </row>
    <row r="57" s="2" customFormat="1" ht="30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43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="2" customFormat="1" ht="6.96" customHeight="1">
      <c r="A58" s="37"/>
      <c r="B58" s="58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43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</sheetData>
  <sheetProtection sheet="1" formatColumns="0" formatRows="0" objects="1" scenarios="1" spinCount="100000" saltValue="ki7NhLf4g1kOLlJfGAO+DyWQEDcrvmnozhaONgWroIaBfKOdCJW9su4KLbUoaafV82kWunI0pkn6vCTSHOV+Dg==" hashValue="wB+dukwyoLK2flwHokkMmddbfP8MtAQovHRutAj2XqModFOZlFLlpr+1qO7dVFUKInWlLselNNldroU8uoJeig==" algorithmName="SHA-512" password="C68C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01 - Stavební práce - dop...'!C2" display="/"/>
    <hyperlink ref="A56" location="'02 - Stavební práce - dop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81</v>
      </c>
    </row>
    <row r="3" hidden="1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80</v>
      </c>
    </row>
    <row r="4" hidden="1" s="1" customFormat="1" ht="24.96" customHeight="1">
      <c r="B4" s="19"/>
      <c r="D4" s="129" t="s">
        <v>85</v>
      </c>
      <c r="L4" s="19"/>
      <c r="M4" s="130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31" t="s">
        <v>16</v>
      </c>
      <c r="L6" s="19"/>
    </row>
    <row r="7" hidden="1" s="1" customFormat="1" ht="26.25" customHeight="1">
      <c r="B7" s="19"/>
      <c r="E7" s="132" t="str">
        <f>'Rekapitulace stavby'!K6</f>
        <v>Dům na ul. Masarykovo nám. 27/16 - oprava havarijního stavu - doplnění</v>
      </c>
      <c r="F7" s="131"/>
      <c r="G7" s="131"/>
      <c r="H7" s="131"/>
      <c r="L7" s="19"/>
    </row>
    <row r="8" hidden="1" s="2" customFormat="1" ht="12" customHeight="1">
      <c r="A8" s="37"/>
      <c r="B8" s="43"/>
      <c r="C8" s="37"/>
      <c r="D8" s="131" t="s">
        <v>86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34" t="s">
        <v>87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6. 11. 2025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19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35" t="s">
        <v>27</v>
      </c>
      <c r="F15" s="37"/>
      <c r="G15" s="37"/>
      <c r="H15" s="37"/>
      <c r="I15" s="131" t="s">
        <v>28</v>
      </c>
      <c r="J15" s="135" t="s">
        <v>19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31" t="s">
        <v>29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28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31" t="s">
        <v>31</v>
      </c>
      <c r="E20" s="37"/>
      <c r="F20" s="37"/>
      <c r="G20" s="37"/>
      <c r="H20" s="37"/>
      <c r="I20" s="131" t="s">
        <v>26</v>
      </c>
      <c r="J20" s="135" t="s">
        <v>19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35" t="s">
        <v>32</v>
      </c>
      <c r="F21" s="37"/>
      <c r="G21" s="37"/>
      <c r="H21" s="37"/>
      <c r="I21" s="131" t="s">
        <v>28</v>
      </c>
      <c r="J21" s="135" t="s">
        <v>19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31" t="s">
        <v>34</v>
      </c>
      <c r="E23" s="37"/>
      <c r="F23" s="37"/>
      <c r="G23" s="37"/>
      <c r="H23" s="37"/>
      <c r="I23" s="131" t="s">
        <v>26</v>
      </c>
      <c r="J23" s="135" t="str">
        <f>IF('Rekapitulace stavby'!AN19="","",'Rekapitulace stavby'!AN19)</f>
        <v/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35" t="str">
        <f>IF('Rekapitulace stavby'!E20="","",'Rekapitulace stavby'!E20)</f>
        <v xml:space="preserve"> </v>
      </c>
      <c r="F24" s="37"/>
      <c r="G24" s="37"/>
      <c r="H24" s="37"/>
      <c r="I24" s="131" t="s">
        <v>28</v>
      </c>
      <c r="J24" s="135" t="str">
        <f>IF('Rekapitulace stavby'!AN20="","",'Rekapitulace stavby'!AN20)</f>
        <v/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31" t="s">
        <v>36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42" t="s">
        <v>38</v>
      </c>
      <c r="E30" s="37"/>
      <c r="F30" s="37"/>
      <c r="G30" s="37"/>
      <c r="H30" s="37"/>
      <c r="I30" s="37"/>
      <c r="J30" s="143">
        <f>ROUND(J84,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44" t="s">
        <v>40</v>
      </c>
      <c r="G32" s="37"/>
      <c r="H32" s="37"/>
      <c r="I32" s="144" t="s">
        <v>39</v>
      </c>
      <c r="J32" s="144" t="s">
        <v>41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45" t="s">
        <v>42</v>
      </c>
      <c r="E33" s="131" t="s">
        <v>43</v>
      </c>
      <c r="F33" s="146">
        <f>ROUND((SUM(BE84:BE122)),  2)</f>
        <v>0</v>
      </c>
      <c r="G33" s="37"/>
      <c r="H33" s="37"/>
      <c r="I33" s="147">
        <v>0.20999999999999999</v>
      </c>
      <c r="J33" s="146">
        <f>ROUND(((SUM(BE84:BE122))*I33),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1" t="s">
        <v>44</v>
      </c>
      <c r="F34" s="146">
        <f>ROUND((SUM(BF84:BF122)),  2)</f>
        <v>0</v>
      </c>
      <c r="G34" s="37"/>
      <c r="H34" s="37"/>
      <c r="I34" s="147">
        <v>0.12</v>
      </c>
      <c r="J34" s="146">
        <f>ROUND(((SUM(BF84:BF122))*I34),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45</v>
      </c>
      <c r="F35" s="146">
        <f>ROUND((SUM(BG84:BG122)),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46</v>
      </c>
      <c r="F36" s="146">
        <f>ROUND((SUM(BH84:BH122)),  2)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47</v>
      </c>
      <c r="F37" s="146">
        <f>ROUND((SUM(BI84:BI122)),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48"/>
      <c r="D39" s="149" t="s">
        <v>48</v>
      </c>
      <c r="E39" s="150"/>
      <c r="F39" s="150"/>
      <c r="G39" s="151" t="s">
        <v>49</v>
      </c>
      <c r="H39" s="152" t="s">
        <v>50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/>
    <row r="42" hidden="1"/>
    <row r="43" hidden="1"/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88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26.25" customHeight="1">
      <c r="A48" s="37"/>
      <c r="B48" s="38"/>
      <c r="C48" s="39"/>
      <c r="D48" s="39"/>
      <c r="E48" s="159" t="str">
        <f>E7</f>
        <v>Dům na ul. Masarykovo nám. 27/16 - oprava havarijního stavu - doplnění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86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01 - Stavební práce - doplnění světlíku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>Masarykovo nám. 27/16</v>
      </c>
      <c r="G52" s="39"/>
      <c r="H52" s="39"/>
      <c r="I52" s="31" t="s">
        <v>23</v>
      </c>
      <c r="J52" s="71" t="str">
        <f>IF(J12="","",J12)</f>
        <v>6. 11. 2025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>Město Nový Jičín</v>
      </c>
      <c r="G54" s="39"/>
      <c r="H54" s="39"/>
      <c r="I54" s="31" t="s">
        <v>31</v>
      </c>
      <c r="J54" s="35" t="str">
        <f>E21</f>
        <v>ing. Dušan Glogar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29</v>
      </c>
      <c r="D55" s="39"/>
      <c r="E55" s="39"/>
      <c r="F55" s="26" t="str">
        <f>IF(E18="","",E18)</f>
        <v>Vyplň údaj</v>
      </c>
      <c r="G55" s="39"/>
      <c r="H55" s="39"/>
      <c r="I55" s="31" t="s">
        <v>34</v>
      </c>
      <c r="J55" s="35" t="str">
        <f>E24</f>
        <v xml:space="preserve"> 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89</v>
      </c>
      <c r="D57" s="161"/>
      <c r="E57" s="161"/>
      <c r="F57" s="161"/>
      <c r="G57" s="161"/>
      <c r="H57" s="161"/>
      <c r="I57" s="161"/>
      <c r="J57" s="162" t="s">
        <v>90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70</v>
      </c>
      <c r="D59" s="39"/>
      <c r="E59" s="39"/>
      <c r="F59" s="39"/>
      <c r="G59" s="39"/>
      <c r="H59" s="39"/>
      <c r="I59" s="39"/>
      <c r="J59" s="101">
        <f>J84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91</v>
      </c>
    </row>
    <row r="60" s="9" customFormat="1" ht="24.96" customHeight="1">
      <c r="A60" s="9"/>
      <c r="B60" s="164"/>
      <c r="C60" s="165"/>
      <c r="D60" s="166" t="s">
        <v>92</v>
      </c>
      <c r="E60" s="167"/>
      <c r="F60" s="167"/>
      <c r="G60" s="167"/>
      <c r="H60" s="167"/>
      <c r="I60" s="167"/>
      <c r="J60" s="168">
        <f>J85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93</v>
      </c>
      <c r="E61" s="173"/>
      <c r="F61" s="173"/>
      <c r="G61" s="173"/>
      <c r="H61" s="173"/>
      <c r="I61" s="173"/>
      <c r="J61" s="174">
        <f>J86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4"/>
      <c r="C62" s="165"/>
      <c r="D62" s="166" t="s">
        <v>94</v>
      </c>
      <c r="E62" s="167"/>
      <c r="F62" s="167"/>
      <c r="G62" s="167"/>
      <c r="H62" s="167"/>
      <c r="I62" s="167"/>
      <c r="J62" s="168">
        <f>J100</f>
        <v>0</v>
      </c>
      <c r="K62" s="165"/>
      <c r="L62" s="16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0"/>
      <c r="C63" s="171"/>
      <c r="D63" s="172" t="s">
        <v>95</v>
      </c>
      <c r="E63" s="173"/>
      <c r="F63" s="173"/>
      <c r="G63" s="173"/>
      <c r="H63" s="173"/>
      <c r="I63" s="173"/>
      <c r="J63" s="174">
        <f>J101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0"/>
      <c r="C64" s="171"/>
      <c r="D64" s="172" t="s">
        <v>96</v>
      </c>
      <c r="E64" s="173"/>
      <c r="F64" s="173"/>
      <c r="G64" s="173"/>
      <c r="H64" s="173"/>
      <c r="I64" s="173"/>
      <c r="J64" s="174">
        <f>J113</f>
        <v>0</v>
      </c>
      <c r="K64" s="171"/>
      <c r="L64" s="17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7"/>
      <c r="B65" s="38"/>
      <c r="C65" s="39"/>
      <c r="D65" s="39"/>
      <c r="E65" s="39"/>
      <c r="F65" s="39"/>
      <c r="G65" s="39"/>
      <c r="H65" s="39"/>
      <c r="I65" s="39"/>
      <c r="J65" s="39"/>
      <c r="K65" s="39"/>
      <c r="L65" s="133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s="2" customFormat="1" ht="6.96" customHeight="1">
      <c r="A66" s="37"/>
      <c r="B66" s="58"/>
      <c r="C66" s="59"/>
      <c r="D66" s="59"/>
      <c r="E66" s="59"/>
      <c r="F66" s="59"/>
      <c r="G66" s="59"/>
      <c r="H66" s="59"/>
      <c r="I66" s="59"/>
      <c r="J66" s="59"/>
      <c r="K66" s="59"/>
      <c r="L66" s="133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70" s="2" customFormat="1" ht="6.96" customHeight="1">
      <c r="A70" s="37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24.96" customHeight="1">
      <c r="A71" s="37"/>
      <c r="B71" s="38"/>
      <c r="C71" s="22" t="s">
        <v>97</v>
      </c>
      <c r="D71" s="39"/>
      <c r="E71" s="39"/>
      <c r="F71" s="39"/>
      <c r="G71" s="39"/>
      <c r="H71" s="39"/>
      <c r="I71" s="39"/>
      <c r="J71" s="39"/>
      <c r="K71" s="39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6.96" customHeight="1">
      <c r="A72" s="37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2" customHeight="1">
      <c r="A73" s="37"/>
      <c r="B73" s="38"/>
      <c r="C73" s="31" t="s">
        <v>16</v>
      </c>
      <c r="D73" s="39"/>
      <c r="E73" s="39"/>
      <c r="F73" s="39"/>
      <c r="G73" s="39"/>
      <c r="H73" s="39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26.25" customHeight="1">
      <c r="A74" s="37"/>
      <c r="B74" s="38"/>
      <c r="C74" s="39"/>
      <c r="D74" s="39"/>
      <c r="E74" s="159" t="str">
        <f>E7</f>
        <v>Dům na ul. Masarykovo nám. 27/16 - oprava havarijního stavu - doplnění</v>
      </c>
      <c r="F74" s="31"/>
      <c r="G74" s="31"/>
      <c r="H74" s="31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2" customHeight="1">
      <c r="A75" s="37"/>
      <c r="B75" s="38"/>
      <c r="C75" s="31" t="s">
        <v>86</v>
      </c>
      <c r="D75" s="39"/>
      <c r="E75" s="39"/>
      <c r="F75" s="39"/>
      <c r="G75" s="39"/>
      <c r="H75" s="39"/>
      <c r="I75" s="39"/>
      <c r="J75" s="39"/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6.5" customHeight="1">
      <c r="A76" s="37"/>
      <c r="B76" s="38"/>
      <c r="C76" s="39"/>
      <c r="D76" s="39"/>
      <c r="E76" s="68" t="str">
        <f>E9</f>
        <v>01 - Stavební práce - doplnění světlíku</v>
      </c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6.96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2" customHeight="1">
      <c r="A78" s="37"/>
      <c r="B78" s="38"/>
      <c r="C78" s="31" t="s">
        <v>21</v>
      </c>
      <c r="D78" s="39"/>
      <c r="E78" s="39"/>
      <c r="F78" s="26" t="str">
        <f>F12</f>
        <v>Masarykovo nám. 27/16</v>
      </c>
      <c r="G78" s="39"/>
      <c r="H78" s="39"/>
      <c r="I78" s="31" t="s">
        <v>23</v>
      </c>
      <c r="J78" s="71" t="str">
        <f>IF(J12="","",J12)</f>
        <v>6. 11. 2025</v>
      </c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6.96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5.15" customHeight="1">
      <c r="A80" s="37"/>
      <c r="B80" s="38"/>
      <c r="C80" s="31" t="s">
        <v>25</v>
      </c>
      <c r="D80" s="39"/>
      <c r="E80" s="39"/>
      <c r="F80" s="26" t="str">
        <f>E15</f>
        <v>Město Nový Jičín</v>
      </c>
      <c r="G80" s="39"/>
      <c r="H80" s="39"/>
      <c r="I80" s="31" t="s">
        <v>31</v>
      </c>
      <c r="J80" s="35" t="str">
        <f>E21</f>
        <v>ing. Dušan Glogar</v>
      </c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5.15" customHeight="1">
      <c r="A81" s="37"/>
      <c r="B81" s="38"/>
      <c r="C81" s="31" t="s">
        <v>29</v>
      </c>
      <c r="D81" s="39"/>
      <c r="E81" s="39"/>
      <c r="F81" s="26" t="str">
        <f>IF(E18="","",E18)</f>
        <v>Vyplň údaj</v>
      </c>
      <c r="G81" s="39"/>
      <c r="H81" s="39"/>
      <c r="I81" s="31" t="s">
        <v>34</v>
      </c>
      <c r="J81" s="35" t="str">
        <f>E24</f>
        <v xml:space="preserve"> </v>
      </c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0.32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3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11" customFormat="1" ht="29.28" customHeight="1">
      <c r="A83" s="176"/>
      <c r="B83" s="177"/>
      <c r="C83" s="178" t="s">
        <v>98</v>
      </c>
      <c r="D83" s="179" t="s">
        <v>57</v>
      </c>
      <c r="E83" s="179" t="s">
        <v>53</v>
      </c>
      <c r="F83" s="179" t="s">
        <v>54</v>
      </c>
      <c r="G83" s="179" t="s">
        <v>99</v>
      </c>
      <c r="H83" s="179" t="s">
        <v>100</v>
      </c>
      <c r="I83" s="179" t="s">
        <v>101</v>
      </c>
      <c r="J83" s="179" t="s">
        <v>90</v>
      </c>
      <c r="K83" s="180" t="s">
        <v>102</v>
      </c>
      <c r="L83" s="181"/>
      <c r="M83" s="91" t="s">
        <v>19</v>
      </c>
      <c r="N83" s="92" t="s">
        <v>42</v>
      </c>
      <c r="O83" s="92" t="s">
        <v>103</v>
      </c>
      <c r="P83" s="92" t="s">
        <v>104</v>
      </c>
      <c r="Q83" s="92" t="s">
        <v>105</v>
      </c>
      <c r="R83" s="92" t="s">
        <v>106</v>
      </c>
      <c r="S83" s="92" t="s">
        <v>107</v>
      </c>
      <c r="T83" s="93" t="s">
        <v>108</v>
      </c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</row>
    <row r="84" s="2" customFormat="1" ht="22.8" customHeight="1">
      <c r="A84" s="37"/>
      <c r="B84" s="38"/>
      <c r="C84" s="98" t="s">
        <v>109</v>
      </c>
      <c r="D84" s="39"/>
      <c r="E84" s="39"/>
      <c r="F84" s="39"/>
      <c r="G84" s="39"/>
      <c r="H84" s="39"/>
      <c r="I84" s="39"/>
      <c r="J84" s="182">
        <f>BK84</f>
        <v>0</v>
      </c>
      <c r="K84" s="39"/>
      <c r="L84" s="43"/>
      <c r="M84" s="94"/>
      <c r="N84" s="183"/>
      <c r="O84" s="95"/>
      <c r="P84" s="184">
        <f>P85+P100</f>
        <v>0</v>
      </c>
      <c r="Q84" s="95"/>
      <c r="R84" s="184">
        <f>R85+R100</f>
        <v>0.073227069999999991</v>
      </c>
      <c r="S84" s="95"/>
      <c r="T84" s="185">
        <f>T85+T100</f>
        <v>0.033758059999999999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T84" s="16" t="s">
        <v>71</v>
      </c>
      <c r="AU84" s="16" t="s">
        <v>91</v>
      </c>
      <c r="BK84" s="186">
        <f>BK85+BK100</f>
        <v>0</v>
      </c>
    </row>
    <row r="85" s="12" customFormat="1" ht="25.92" customHeight="1">
      <c r="A85" s="12"/>
      <c r="B85" s="187"/>
      <c r="C85" s="188"/>
      <c r="D85" s="189" t="s">
        <v>71</v>
      </c>
      <c r="E85" s="190" t="s">
        <v>110</v>
      </c>
      <c r="F85" s="190" t="s">
        <v>111</v>
      </c>
      <c r="G85" s="188"/>
      <c r="H85" s="188"/>
      <c r="I85" s="191"/>
      <c r="J85" s="192">
        <f>BK85</f>
        <v>0</v>
      </c>
      <c r="K85" s="188"/>
      <c r="L85" s="193"/>
      <c r="M85" s="194"/>
      <c r="N85" s="195"/>
      <c r="O85" s="195"/>
      <c r="P85" s="196">
        <f>P86</f>
        <v>0</v>
      </c>
      <c r="Q85" s="195"/>
      <c r="R85" s="196">
        <f>R86</f>
        <v>0</v>
      </c>
      <c r="S85" s="195"/>
      <c r="T85" s="197">
        <f>T86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98" t="s">
        <v>80</v>
      </c>
      <c r="AT85" s="199" t="s">
        <v>71</v>
      </c>
      <c r="AU85" s="199" t="s">
        <v>72</v>
      </c>
      <c r="AY85" s="198" t="s">
        <v>112</v>
      </c>
      <c r="BK85" s="200">
        <f>BK86</f>
        <v>0</v>
      </c>
    </row>
    <row r="86" s="12" customFormat="1" ht="22.8" customHeight="1">
      <c r="A86" s="12"/>
      <c r="B86" s="187"/>
      <c r="C86" s="188"/>
      <c r="D86" s="189" t="s">
        <v>71</v>
      </c>
      <c r="E86" s="201" t="s">
        <v>113</v>
      </c>
      <c r="F86" s="201" t="s">
        <v>114</v>
      </c>
      <c r="G86" s="188"/>
      <c r="H86" s="188"/>
      <c r="I86" s="191"/>
      <c r="J86" s="202">
        <f>BK86</f>
        <v>0</v>
      </c>
      <c r="K86" s="188"/>
      <c r="L86" s="193"/>
      <c r="M86" s="194"/>
      <c r="N86" s="195"/>
      <c r="O86" s="195"/>
      <c r="P86" s="196">
        <f>SUM(P87:P99)</f>
        <v>0</v>
      </c>
      <c r="Q86" s="195"/>
      <c r="R86" s="196">
        <f>SUM(R87:R99)</f>
        <v>0</v>
      </c>
      <c r="S86" s="195"/>
      <c r="T86" s="197">
        <f>SUM(T87:T99)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98" t="s">
        <v>80</v>
      </c>
      <c r="AT86" s="199" t="s">
        <v>71</v>
      </c>
      <c r="AU86" s="199" t="s">
        <v>80</v>
      </c>
      <c r="AY86" s="198" t="s">
        <v>112</v>
      </c>
      <c r="BK86" s="200">
        <f>SUM(BK87:BK99)</f>
        <v>0</v>
      </c>
    </row>
    <row r="87" s="2" customFormat="1" ht="37.8" customHeight="1">
      <c r="A87" s="37"/>
      <c r="B87" s="38"/>
      <c r="C87" s="203" t="s">
        <v>115</v>
      </c>
      <c r="D87" s="203" t="s">
        <v>116</v>
      </c>
      <c r="E87" s="204" t="s">
        <v>117</v>
      </c>
      <c r="F87" s="205" t="s">
        <v>118</v>
      </c>
      <c r="G87" s="206" t="s">
        <v>119</v>
      </c>
      <c r="H87" s="207">
        <v>0.034000000000000002</v>
      </c>
      <c r="I87" s="208"/>
      <c r="J87" s="209">
        <f>ROUND(I87*H87,2)</f>
        <v>0</v>
      </c>
      <c r="K87" s="205" t="s">
        <v>120</v>
      </c>
      <c r="L87" s="43"/>
      <c r="M87" s="210" t="s">
        <v>19</v>
      </c>
      <c r="N87" s="211" t="s">
        <v>44</v>
      </c>
      <c r="O87" s="83"/>
      <c r="P87" s="212">
        <f>O87*H87</f>
        <v>0</v>
      </c>
      <c r="Q87" s="212">
        <v>0</v>
      </c>
      <c r="R87" s="212">
        <f>Q87*H87</f>
        <v>0</v>
      </c>
      <c r="S87" s="212">
        <v>0</v>
      </c>
      <c r="T87" s="213">
        <f>S87*H87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214" t="s">
        <v>115</v>
      </c>
      <c r="AT87" s="214" t="s">
        <v>116</v>
      </c>
      <c r="AU87" s="214" t="s">
        <v>121</v>
      </c>
      <c r="AY87" s="16" t="s">
        <v>112</v>
      </c>
      <c r="BE87" s="215">
        <f>IF(N87="základní",J87,0)</f>
        <v>0</v>
      </c>
      <c r="BF87" s="215">
        <f>IF(N87="snížená",J87,0)</f>
        <v>0</v>
      </c>
      <c r="BG87" s="215">
        <f>IF(N87="zákl. přenesená",J87,0)</f>
        <v>0</v>
      </c>
      <c r="BH87" s="215">
        <f>IF(N87="sníž. přenesená",J87,0)</f>
        <v>0</v>
      </c>
      <c r="BI87" s="215">
        <f>IF(N87="nulová",J87,0)</f>
        <v>0</v>
      </c>
      <c r="BJ87" s="16" t="s">
        <v>121</v>
      </c>
      <c r="BK87" s="215">
        <f>ROUND(I87*H87,2)</f>
        <v>0</v>
      </c>
      <c r="BL87" s="16" t="s">
        <v>115</v>
      </c>
      <c r="BM87" s="214" t="s">
        <v>122</v>
      </c>
    </row>
    <row r="88" s="2" customFormat="1">
      <c r="A88" s="37"/>
      <c r="B88" s="38"/>
      <c r="C88" s="39"/>
      <c r="D88" s="216" t="s">
        <v>123</v>
      </c>
      <c r="E88" s="39"/>
      <c r="F88" s="217" t="s">
        <v>124</v>
      </c>
      <c r="G88" s="39"/>
      <c r="H88" s="39"/>
      <c r="I88" s="218"/>
      <c r="J88" s="39"/>
      <c r="K88" s="39"/>
      <c r="L88" s="43"/>
      <c r="M88" s="219"/>
      <c r="N88" s="220"/>
      <c r="O88" s="83"/>
      <c r="P88" s="83"/>
      <c r="Q88" s="83"/>
      <c r="R88" s="83"/>
      <c r="S88" s="83"/>
      <c r="T88" s="84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16" t="s">
        <v>123</v>
      </c>
      <c r="AU88" s="16" t="s">
        <v>121</v>
      </c>
    </row>
    <row r="89" s="2" customFormat="1">
      <c r="A89" s="37"/>
      <c r="B89" s="38"/>
      <c r="C89" s="39"/>
      <c r="D89" s="221" t="s">
        <v>125</v>
      </c>
      <c r="E89" s="39"/>
      <c r="F89" s="222" t="s">
        <v>126</v>
      </c>
      <c r="G89" s="39"/>
      <c r="H89" s="39"/>
      <c r="I89" s="218"/>
      <c r="J89" s="39"/>
      <c r="K89" s="39"/>
      <c r="L89" s="43"/>
      <c r="M89" s="219"/>
      <c r="N89" s="220"/>
      <c r="O89" s="83"/>
      <c r="P89" s="83"/>
      <c r="Q89" s="83"/>
      <c r="R89" s="83"/>
      <c r="S89" s="83"/>
      <c r="T89" s="84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16" t="s">
        <v>125</v>
      </c>
      <c r="AU89" s="16" t="s">
        <v>121</v>
      </c>
    </row>
    <row r="90" s="2" customFormat="1" ht="33" customHeight="1">
      <c r="A90" s="37"/>
      <c r="B90" s="38"/>
      <c r="C90" s="203" t="s">
        <v>127</v>
      </c>
      <c r="D90" s="203" t="s">
        <v>116</v>
      </c>
      <c r="E90" s="204" t="s">
        <v>128</v>
      </c>
      <c r="F90" s="205" t="s">
        <v>129</v>
      </c>
      <c r="G90" s="206" t="s">
        <v>119</v>
      </c>
      <c r="H90" s="207">
        <v>0.51000000000000001</v>
      </c>
      <c r="I90" s="208"/>
      <c r="J90" s="209">
        <f>ROUND(I90*H90,2)</f>
        <v>0</v>
      </c>
      <c r="K90" s="205" t="s">
        <v>120</v>
      </c>
      <c r="L90" s="43"/>
      <c r="M90" s="210" t="s">
        <v>19</v>
      </c>
      <c r="N90" s="211" t="s">
        <v>44</v>
      </c>
      <c r="O90" s="83"/>
      <c r="P90" s="212">
        <f>O90*H90</f>
        <v>0</v>
      </c>
      <c r="Q90" s="212">
        <v>0</v>
      </c>
      <c r="R90" s="212">
        <f>Q90*H90</f>
        <v>0</v>
      </c>
      <c r="S90" s="212">
        <v>0</v>
      </c>
      <c r="T90" s="213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214" t="s">
        <v>115</v>
      </c>
      <c r="AT90" s="214" t="s">
        <v>116</v>
      </c>
      <c r="AU90" s="214" t="s">
        <v>121</v>
      </c>
      <c r="AY90" s="16" t="s">
        <v>112</v>
      </c>
      <c r="BE90" s="215">
        <f>IF(N90="základní",J90,0)</f>
        <v>0</v>
      </c>
      <c r="BF90" s="215">
        <f>IF(N90="snížená",J90,0)</f>
        <v>0</v>
      </c>
      <c r="BG90" s="215">
        <f>IF(N90="zákl. přenesená",J90,0)</f>
        <v>0</v>
      </c>
      <c r="BH90" s="215">
        <f>IF(N90="sníž. přenesená",J90,0)</f>
        <v>0</v>
      </c>
      <c r="BI90" s="215">
        <f>IF(N90="nulová",J90,0)</f>
        <v>0</v>
      </c>
      <c r="BJ90" s="16" t="s">
        <v>121</v>
      </c>
      <c r="BK90" s="215">
        <f>ROUND(I90*H90,2)</f>
        <v>0</v>
      </c>
      <c r="BL90" s="16" t="s">
        <v>115</v>
      </c>
      <c r="BM90" s="214" t="s">
        <v>130</v>
      </c>
    </row>
    <row r="91" s="2" customFormat="1">
      <c r="A91" s="37"/>
      <c r="B91" s="38"/>
      <c r="C91" s="39"/>
      <c r="D91" s="216" t="s">
        <v>123</v>
      </c>
      <c r="E91" s="39"/>
      <c r="F91" s="217" t="s">
        <v>131</v>
      </c>
      <c r="G91" s="39"/>
      <c r="H91" s="39"/>
      <c r="I91" s="218"/>
      <c r="J91" s="39"/>
      <c r="K91" s="39"/>
      <c r="L91" s="43"/>
      <c r="M91" s="219"/>
      <c r="N91" s="220"/>
      <c r="O91" s="83"/>
      <c r="P91" s="83"/>
      <c r="Q91" s="83"/>
      <c r="R91" s="83"/>
      <c r="S91" s="83"/>
      <c r="T91" s="84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16" t="s">
        <v>123</v>
      </c>
      <c r="AU91" s="16" t="s">
        <v>121</v>
      </c>
    </row>
    <row r="92" s="13" customFormat="1">
      <c r="A92" s="13"/>
      <c r="B92" s="223"/>
      <c r="C92" s="224"/>
      <c r="D92" s="221" t="s">
        <v>132</v>
      </c>
      <c r="E92" s="224"/>
      <c r="F92" s="225" t="s">
        <v>133</v>
      </c>
      <c r="G92" s="224"/>
      <c r="H92" s="226">
        <v>0.51000000000000001</v>
      </c>
      <c r="I92" s="227"/>
      <c r="J92" s="224"/>
      <c r="K92" s="224"/>
      <c r="L92" s="228"/>
      <c r="M92" s="229"/>
      <c r="N92" s="230"/>
      <c r="O92" s="230"/>
      <c r="P92" s="230"/>
      <c r="Q92" s="230"/>
      <c r="R92" s="230"/>
      <c r="S92" s="230"/>
      <c r="T92" s="231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2" t="s">
        <v>132</v>
      </c>
      <c r="AU92" s="232" t="s">
        <v>121</v>
      </c>
      <c r="AV92" s="13" t="s">
        <v>121</v>
      </c>
      <c r="AW92" s="13" t="s">
        <v>4</v>
      </c>
      <c r="AX92" s="13" t="s">
        <v>80</v>
      </c>
      <c r="AY92" s="232" t="s">
        <v>112</v>
      </c>
    </row>
    <row r="93" s="2" customFormat="1" ht="33" customHeight="1">
      <c r="A93" s="37"/>
      <c r="B93" s="38"/>
      <c r="C93" s="203" t="s">
        <v>134</v>
      </c>
      <c r="D93" s="203" t="s">
        <v>116</v>
      </c>
      <c r="E93" s="204" t="s">
        <v>128</v>
      </c>
      <c r="F93" s="205" t="s">
        <v>129</v>
      </c>
      <c r="G93" s="206" t="s">
        <v>119</v>
      </c>
      <c r="H93" s="207">
        <v>0.034000000000000002</v>
      </c>
      <c r="I93" s="208"/>
      <c r="J93" s="209">
        <f>ROUND(I93*H93,2)</f>
        <v>0</v>
      </c>
      <c r="K93" s="205" t="s">
        <v>120</v>
      </c>
      <c r="L93" s="43"/>
      <c r="M93" s="210" t="s">
        <v>19</v>
      </c>
      <c r="N93" s="211" t="s">
        <v>44</v>
      </c>
      <c r="O93" s="83"/>
      <c r="P93" s="212">
        <f>O93*H93</f>
        <v>0</v>
      </c>
      <c r="Q93" s="212">
        <v>0</v>
      </c>
      <c r="R93" s="212">
        <f>Q93*H93</f>
        <v>0</v>
      </c>
      <c r="S93" s="212">
        <v>0</v>
      </c>
      <c r="T93" s="213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214" t="s">
        <v>115</v>
      </c>
      <c r="AT93" s="214" t="s">
        <v>116</v>
      </c>
      <c r="AU93" s="214" t="s">
        <v>121</v>
      </c>
      <c r="AY93" s="16" t="s">
        <v>112</v>
      </c>
      <c r="BE93" s="215">
        <f>IF(N93="základní",J93,0)</f>
        <v>0</v>
      </c>
      <c r="BF93" s="215">
        <f>IF(N93="snížená",J93,0)</f>
        <v>0</v>
      </c>
      <c r="BG93" s="215">
        <f>IF(N93="zákl. přenesená",J93,0)</f>
        <v>0</v>
      </c>
      <c r="BH93" s="215">
        <f>IF(N93="sníž. přenesená",J93,0)</f>
        <v>0</v>
      </c>
      <c r="BI93" s="215">
        <f>IF(N93="nulová",J93,0)</f>
        <v>0</v>
      </c>
      <c r="BJ93" s="16" t="s">
        <v>121</v>
      </c>
      <c r="BK93" s="215">
        <f>ROUND(I93*H93,2)</f>
        <v>0</v>
      </c>
      <c r="BL93" s="16" t="s">
        <v>115</v>
      </c>
      <c r="BM93" s="214" t="s">
        <v>135</v>
      </c>
    </row>
    <row r="94" s="2" customFormat="1">
      <c r="A94" s="37"/>
      <c r="B94" s="38"/>
      <c r="C94" s="39"/>
      <c r="D94" s="216" t="s">
        <v>123</v>
      </c>
      <c r="E94" s="39"/>
      <c r="F94" s="217" t="s">
        <v>131</v>
      </c>
      <c r="G94" s="39"/>
      <c r="H94" s="39"/>
      <c r="I94" s="218"/>
      <c r="J94" s="39"/>
      <c r="K94" s="39"/>
      <c r="L94" s="43"/>
      <c r="M94" s="219"/>
      <c r="N94" s="220"/>
      <c r="O94" s="83"/>
      <c r="P94" s="83"/>
      <c r="Q94" s="83"/>
      <c r="R94" s="83"/>
      <c r="S94" s="83"/>
      <c r="T94" s="84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16" t="s">
        <v>123</v>
      </c>
      <c r="AU94" s="16" t="s">
        <v>121</v>
      </c>
    </row>
    <row r="95" s="2" customFormat="1" ht="44.25" customHeight="1">
      <c r="A95" s="37"/>
      <c r="B95" s="38"/>
      <c r="C95" s="203" t="s">
        <v>136</v>
      </c>
      <c r="D95" s="203" t="s">
        <v>116</v>
      </c>
      <c r="E95" s="204" t="s">
        <v>137</v>
      </c>
      <c r="F95" s="205" t="s">
        <v>138</v>
      </c>
      <c r="G95" s="206" t="s">
        <v>119</v>
      </c>
      <c r="H95" s="207">
        <v>0.51000000000000001</v>
      </c>
      <c r="I95" s="208"/>
      <c r="J95" s="209">
        <f>ROUND(I95*H95,2)</f>
        <v>0</v>
      </c>
      <c r="K95" s="205" t="s">
        <v>120</v>
      </c>
      <c r="L95" s="43"/>
      <c r="M95" s="210" t="s">
        <v>19</v>
      </c>
      <c r="N95" s="211" t="s">
        <v>44</v>
      </c>
      <c r="O95" s="83"/>
      <c r="P95" s="212">
        <f>O95*H95</f>
        <v>0</v>
      </c>
      <c r="Q95" s="212">
        <v>0</v>
      </c>
      <c r="R95" s="212">
        <f>Q95*H95</f>
        <v>0</v>
      </c>
      <c r="S95" s="212">
        <v>0</v>
      </c>
      <c r="T95" s="213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214" t="s">
        <v>115</v>
      </c>
      <c r="AT95" s="214" t="s">
        <v>116</v>
      </c>
      <c r="AU95" s="214" t="s">
        <v>121</v>
      </c>
      <c r="AY95" s="16" t="s">
        <v>112</v>
      </c>
      <c r="BE95" s="215">
        <f>IF(N95="základní",J95,0)</f>
        <v>0</v>
      </c>
      <c r="BF95" s="215">
        <f>IF(N95="snížená",J95,0)</f>
        <v>0</v>
      </c>
      <c r="BG95" s="215">
        <f>IF(N95="zákl. přenesená",J95,0)</f>
        <v>0</v>
      </c>
      <c r="BH95" s="215">
        <f>IF(N95="sníž. přenesená",J95,0)</f>
        <v>0</v>
      </c>
      <c r="BI95" s="215">
        <f>IF(N95="nulová",J95,0)</f>
        <v>0</v>
      </c>
      <c r="BJ95" s="16" t="s">
        <v>121</v>
      </c>
      <c r="BK95" s="215">
        <f>ROUND(I95*H95,2)</f>
        <v>0</v>
      </c>
      <c r="BL95" s="16" t="s">
        <v>115</v>
      </c>
      <c r="BM95" s="214" t="s">
        <v>139</v>
      </c>
    </row>
    <row r="96" s="2" customFormat="1">
      <c r="A96" s="37"/>
      <c r="B96" s="38"/>
      <c r="C96" s="39"/>
      <c r="D96" s="216" t="s">
        <v>123</v>
      </c>
      <c r="E96" s="39"/>
      <c r="F96" s="217" t="s">
        <v>140</v>
      </c>
      <c r="G96" s="39"/>
      <c r="H96" s="39"/>
      <c r="I96" s="218"/>
      <c r="J96" s="39"/>
      <c r="K96" s="39"/>
      <c r="L96" s="43"/>
      <c r="M96" s="219"/>
      <c r="N96" s="220"/>
      <c r="O96" s="83"/>
      <c r="P96" s="83"/>
      <c r="Q96" s="83"/>
      <c r="R96" s="83"/>
      <c r="S96" s="83"/>
      <c r="T96" s="84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6" t="s">
        <v>123</v>
      </c>
      <c r="AU96" s="16" t="s">
        <v>121</v>
      </c>
    </row>
    <row r="97" s="13" customFormat="1">
      <c r="A97" s="13"/>
      <c r="B97" s="223"/>
      <c r="C97" s="224"/>
      <c r="D97" s="221" t="s">
        <v>132</v>
      </c>
      <c r="E97" s="224"/>
      <c r="F97" s="225" t="s">
        <v>133</v>
      </c>
      <c r="G97" s="224"/>
      <c r="H97" s="226">
        <v>0.51000000000000001</v>
      </c>
      <c r="I97" s="227"/>
      <c r="J97" s="224"/>
      <c r="K97" s="224"/>
      <c r="L97" s="228"/>
      <c r="M97" s="229"/>
      <c r="N97" s="230"/>
      <c r="O97" s="230"/>
      <c r="P97" s="230"/>
      <c r="Q97" s="230"/>
      <c r="R97" s="230"/>
      <c r="S97" s="230"/>
      <c r="T97" s="231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2" t="s">
        <v>132</v>
      </c>
      <c r="AU97" s="232" t="s">
        <v>121</v>
      </c>
      <c r="AV97" s="13" t="s">
        <v>121</v>
      </c>
      <c r="AW97" s="13" t="s">
        <v>4</v>
      </c>
      <c r="AX97" s="13" t="s">
        <v>80</v>
      </c>
      <c r="AY97" s="232" t="s">
        <v>112</v>
      </c>
    </row>
    <row r="98" s="2" customFormat="1" ht="44.25" customHeight="1">
      <c r="A98" s="37"/>
      <c r="B98" s="38"/>
      <c r="C98" s="203" t="s">
        <v>141</v>
      </c>
      <c r="D98" s="203" t="s">
        <v>116</v>
      </c>
      <c r="E98" s="204" t="s">
        <v>142</v>
      </c>
      <c r="F98" s="205" t="s">
        <v>143</v>
      </c>
      <c r="G98" s="206" t="s">
        <v>119</v>
      </c>
      <c r="H98" s="207">
        <v>0.034000000000000002</v>
      </c>
      <c r="I98" s="208"/>
      <c r="J98" s="209">
        <f>ROUND(I98*H98,2)</f>
        <v>0</v>
      </c>
      <c r="K98" s="205" t="s">
        <v>120</v>
      </c>
      <c r="L98" s="43"/>
      <c r="M98" s="210" t="s">
        <v>19</v>
      </c>
      <c r="N98" s="211" t="s">
        <v>44</v>
      </c>
      <c r="O98" s="83"/>
      <c r="P98" s="212">
        <f>O98*H98</f>
        <v>0</v>
      </c>
      <c r="Q98" s="212">
        <v>0</v>
      </c>
      <c r="R98" s="212">
        <f>Q98*H98</f>
        <v>0</v>
      </c>
      <c r="S98" s="212">
        <v>0</v>
      </c>
      <c r="T98" s="213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214" t="s">
        <v>115</v>
      </c>
      <c r="AT98" s="214" t="s">
        <v>116</v>
      </c>
      <c r="AU98" s="214" t="s">
        <v>121</v>
      </c>
      <c r="AY98" s="16" t="s">
        <v>112</v>
      </c>
      <c r="BE98" s="215">
        <f>IF(N98="základní",J98,0)</f>
        <v>0</v>
      </c>
      <c r="BF98" s="215">
        <f>IF(N98="snížená",J98,0)</f>
        <v>0</v>
      </c>
      <c r="BG98" s="215">
        <f>IF(N98="zákl. přenesená",J98,0)</f>
        <v>0</v>
      </c>
      <c r="BH98" s="215">
        <f>IF(N98="sníž. přenesená",J98,0)</f>
        <v>0</v>
      </c>
      <c r="BI98" s="215">
        <f>IF(N98="nulová",J98,0)</f>
        <v>0</v>
      </c>
      <c r="BJ98" s="16" t="s">
        <v>121</v>
      </c>
      <c r="BK98" s="215">
        <f>ROUND(I98*H98,2)</f>
        <v>0</v>
      </c>
      <c r="BL98" s="16" t="s">
        <v>115</v>
      </c>
      <c r="BM98" s="214" t="s">
        <v>144</v>
      </c>
    </row>
    <row r="99" s="2" customFormat="1">
      <c r="A99" s="37"/>
      <c r="B99" s="38"/>
      <c r="C99" s="39"/>
      <c r="D99" s="216" t="s">
        <v>123</v>
      </c>
      <c r="E99" s="39"/>
      <c r="F99" s="217" t="s">
        <v>145</v>
      </c>
      <c r="G99" s="39"/>
      <c r="H99" s="39"/>
      <c r="I99" s="218"/>
      <c r="J99" s="39"/>
      <c r="K99" s="39"/>
      <c r="L99" s="43"/>
      <c r="M99" s="219"/>
      <c r="N99" s="220"/>
      <c r="O99" s="83"/>
      <c r="P99" s="83"/>
      <c r="Q99" s="83"/>
      <c r="R99" s="83"/>
      <c r="S99" s="83"/>
      <c r="T99" s="84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16" t="s">
        <v>123</v>
      </c>
      <c r="AU99" s="16" t="s">
        <v>121</v>
      </c>
    </row>
    <row r="100" s="12" customFormat="1" ht="25.92" customHeight="1">
      <c r="A100" s="12"/>
      <c r="B100" s="187"/>
      <c r="C100" s="188"/>
      <c r="D100" s="189" t="s">
        <v>71</v>
      </c>
      <c r="E100" s="190" t="s">
        <v>146</v>
      </c>
      <c r="F100" s="190" t="s">
        <v>147</v>
      </c>
      <c r="G100" s="188"/>
      <c r="H100" s="188"/>
      <c r="I100" s="191"/>
      <c r="J100" s="192">
        <f>BK100</f>
        <v>0</v>
      </c>
      <c r="K100" s="188"/>
      <c r="L100" s="193"/>
      <c r="M100" s="194"/>
      <c r="N100" s="195"/>
      <c r="O100" s="195"/>
      <c r="P100" s="196">
        <f>P101+P113</f>
        <v>0</v>
      </c>
      <c r="Q100" s="195"/>
      <c r="R100" s="196">
        <f>R101+R113</f>
        <v>0.073227069999999991</v>
      </c>
      <c r="S100" s="195"/>
      <c r="T100" s="197">
        <f>T101+T113</f>
        <v>0.033758059999999999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198" t="s">
        <v>121</v>
      </c>
      <c r="AT100" s="199" t="s">
        <v>71</v>
      </c>
      <c r="AU100" s="199" t="s">
        <v>72</v>
      </c>
      <c r="AY100" s="198" t="s">
        <v>112</v>
      </c>
      <c r="BK100" s="200">
        <f>BK101+BK113</f>
        <v>0</v>
      </c>
    </row>
    <row r="101" s="12" customFormat="1" ht="22.8" customHeight="1">
      <c r="A101" s="12"/>
      <c r="B101" s="187"/>
      <c r="C101" s="188"/>
      <c r="D101" s="189" t="s">
        <v>71</v>
      </c>
      <c r="E101" s="201" t="s">
        <v>148</v>
      </c>
      <c r="F101" s="201" t="s">
        <v>149</v>
      </c>
      <c r="G101" s="188"/>
      <c r="H101" s="188"/>
      <c r="I101" s="191"/>
      <c r="J101" s="202">
        <f>BK101</f>
        <v>0</v>
      </c>
      <c r="K101" s="188"/>
      <c r="L101" s="193"/>
      <c r="M101" s="194"/>
      <c r="N101" s="195"/>
      <c r="O101" s="195"/>
      <c r="P101" s="196">
        <f>SUM(P102:P112)</f>
        <v>0</v>
      </c>
      <c r="Q101" s="195"/>
      <c r="R101" s="196">
        <f>SUM(R102:R112)</f>
        <v>0.0050764</v>
      </c>
      <c r="S101" s="195"/>
      <c r="T101" s="197">
        <f>SUM(T102:T112)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198" t="s">
        <v>121</v>
      </c>
      <c r="AT101" s="199" t="s">
        <v>71</v>
      </c>
      <c r="AU101" s="199" t="s">
        <v>80</v>
      </c>
      <c r="AY101" s="198" t="s">
        <v>112</v>
      </c>
      <c r="BK101" s="200">
        <f>SUM(BK102:BK112)</f>
        <v>0</v>
      </c>
    </row>
    <row r="102" s="2" customFormat="1" ht="24.15" customHeight="1">
      <c r="A102" s="37"/>
      <c r="B102" s="38"/>
      <c r="C102" s="203" t="s">
        <v>150</v>
      </c>
      <c r="D102" s="203" t="s">
        <v>116</v>
      </c>
      <c r="E102" s="204" t="s">
        <v>151</v>
      </c>
      <c r="F102" s="205" t="s">
        <v>152</v>
      </c>
      <c r="G102" s="206" t="s">
        <v>153</v>
      </c>
      <c r="H102" s="207">
        <v>12.691000000000001</v>
      </c>
      <c r="I102" s="208"/>
      <c r="J102" s="209">
        <f>ROUND(I102*H102,2)</f>
        <v>0</v>
      </c>
      <c r="K102" s="205" t="s">
        <v>120</v>
      </c>
      <c r="L102" s="43"/>
      <c r="M102" s="210" t="s">
        <v>19</v>
      </c>
      <c r="N102" s="211" t="s">
        <v>44</v>
      </c>
      <c r="O102" s="83"/>
      <c r="P102" s="212">
        <f>O102*H102</f>
        <v>0</v>
      </c>
      <c r="Q102" s="212">
        <v>2.0000000000000002E-05</v>
      </c>
      <c r="R102" s="212">
        <f>Q102*H102</f>
        <v>0.00025382000000000003</v>
      </c>
      <c r="S102" s="212">
        <v>0</v>
      </c>
      <c r="T102" s="213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214" t="s">
        <v>154</v>
      </c>
      <c r="AT102" s="214" t="s">
        <v>116</v>
      </c>
      <c r="AU102" s="214" t="s">
        <v>121</v>
      </c>
      <c r="AY102" s="16" t="s">
        <v>112</v>
      </c>
      <c r="BE102" s="215">
        <f>IF(N102="základní",J102,0)</f>
        <v>0</v>
      </c>
      <c r="BF102" s="215">
        <f>IF(N102="snížená",J102,0)</f>
        <v>0</v>
      </c>
      <c r="BG102" s="215">
        <f>IF(N102="zákl. přenesená",J102,0)</f>
        <v>0</v>
      </c>
      <c r="BH102" s="215">
        <f>IF(N102="sníž. přenesená",J102,0)</f>
        <v>0</v>
      </c>
      <c r="BI102" s="215">
        <f>IF(N102="nulová",J102,0)</f>
        <v>0</v>
      </c>
      <c r="BJ102" s="16" t="s">
        <v>121</v>
      </c>
      <c r="BK102" s="215">
        <f>ROUND(I102*H102,2)</f>
        <v>0</v>
      </c>
      <c r="BL102" s="16" t="s">
        <v>154</v>
      </c>
      <c r="BM102" s="214" t="s">
        <v>155</v>
      </c>
    </row>
    <row r="103" s="2" customFormat="1">
      <c r="A103" s="37"/>
      <c r="B103" s="38"/>
      <c r="C103" s="39"/>
      <c r="D103" s="216" t="s">
        <v>123</v>
      </c>
      <c r="E103" s="39"/>
      <c r="F103" s="217" t="s">
        <v>156</v>
      </c>
      <c r="G103" s="39"/>
      <c r="H103" s="39"/>
      <c r="I103" s="218"/>
      <c r="J103" s="39"/>
      <c r="K103" s="39"/>
      <c r="L103" s="43"/>
      <c r="M103" s="219"/>
      <c r="N103" s="220"/>
      <c r="O103" s="83"/>
      <c r="P103" s="83"/>
      <c r="Q103" s="83"/>
      <c r="R103" s="83"/>
      <c r="S103" s="83"/>
      <c r="T103" s="84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16" t="s">
        <v>123</v>
      </c>
      <c r="AU103" s="16" t="s">
        <v>121</v>
      </c>
    </row>
    <row r="104" s="14" customFormat="1">
      <c r="A104" s="14"/>
      <c r="B104" s="233"/>
      <c r="C104" s="234"/>
      <c r="D104" s="221" t="s">
        <v>132</v>
      </c>
      <c r="E104" s="235" t="s">
        <v>19</v>
      </c>
      <c r="F104" s="236" t="s">
        <v>157</v>
      </c>
      <c r="G104" s="234"/>
      <c r="H104" s="235" t="s">
        <v>19</v>
      </c>
      <c r="I104" s="237"/>
      <c r="J104" s="234"/>
      <c r="K104" s="234"/>
      <c r="L104" s="238"/>
      <c r="M104" s="239"/>
      <c r="N104" s="240"/>
      <c r="O104" s="240"/>
      <c r="P104" s="240"/>
      <c r="Q104" s="240"/>
      <c r="R104" s="240"/>
      <c r="S104" s="240"/>
      <c r="T104" s="241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2" t="s">
        <v>132</v>
      </c>
      <c r="AU104" s="242" t="s">
        <v>121</v>
      </c>
      <c r="AV104" s="14" t="s">
        <v>80</v>
      </c>
      <c r="AW104" s="14" t="s">
        <v>33</v>
      </c>
      <c r="AX104" s="14" t="s">
        <v>72</v>
      </c>
      <c r="AY104" s="242" t="s">
        <v>112</v>
      </c>
    </row>
    <row r="105" s="14" customFormat="1">
      <c r="A105" s="14"/>
      <c r="B105" s="233"/>
      <c r="C105" s="234"/>
      <c r="D105" s="221" t="s">
        <v>132</v>
      </c>
      <c r="E105" s="235" t="s">
        <v>19</v>
      </c>
      <c r="F105" s="236" t="s">
        <v>158</v>
      </c>
      <c r="G105" s="234"/>
      <c r="H105" s="235" t="s">
        <v>19</v>
      </c>
      <c r="I105" s="237"/>
      <c r="J105" s="234"/>
      <c r="K105" s="234"/>
      <c r="L105" s="238"/>
      <c r="M105" s="239"/>
      <c r="N105" s="240"/>
      <c r="O105" s="240"/>
      <c r="P105" s="240"/>
      <c r="Q105" s="240"/>
      <c r="R105" s="240"/>
      <c r="S105" s="240"/>
      <c r="T105" s="241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2" t="s">
        <v>132</v>
      </c>
      <c r="AU105" s="242" t="s">
        <v>121</v>
      </c>
      <c r="AV105" s="14" t="s">
        <v>80</v>
      </c>
      <c r="AW105" s="14" t="s">
        <v>33</v>
      </c>
      <c r="AX105" s="14" t="s">
        <v>72</v>
      </c>
      <c r="AY105" s="242" t="s">
        <v>112</v>
      </c>
    </row>
    <row r="106" s="13" customFormat="1">
      <c r="A106" s="13"/>
      <c r="B106" s="223"/>
      <c r="C106" s="224"/>
      <c r="D106" s="221" t="s">
        <v>132</v>
      </c>
      <c r="E106" s="243" t="s">
        <v>19</v>
      </c>
      <c r="F106" s="225" t="s">
        <v>159</v>
      </c>
      <c r="G106" s="224"/>
      <c r="H106" s="226">
        <v>12.691000000000001</v>
      </c>
      <c r="I106" s="227"/>
      <c r="J106" s="224"/>
      <c r="K106" s="224"/>
      <c r="L106" s="228"/>
      <c r="M106" s="229"/>
      <c r="N106" s="230"/>
      <c r="O106" s="230"/>
      <c r="P106" s="230"/>
      <c r="Q106" s="230"/>
      <c r="R106" s="230"/>
      <c r="S106" s="230"/>
      <c r="T106" s="231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2" t="s">
        <v>132</v>
      </c>
      <c r="AU106" s="232" t="s">
        <v>121</v>
      </c>
      <c r="AV106" s="13" t="s">
        <v>121</v>
      </c>
      <c r="AW106" s="13" t="s">
        <v>33</v>
      </c>
      <c r="AX106" s="13" t="s">
        <v>80</v>
      </c>
      <c r="AY106" s="232" t="s">
        <v>112</v>
      </c>
    </row>
    <row r="107" s="2" customFormat="1" ht="24.15" customHeight="1">
      <c r="A107" s="37"/>
      <c r="B107" s="38"/>
      <c r="C107" s="203" t="s">
        <v>160</v>
      </c>
      <c r="D107" s="203" t="s">
        <v>116</v>
      </c>
      <c r="E107" s="204" t="s">
        <v>161</v>
      </c>
      <c r="F107" s="205" t="s">
        <v>162</v>
      </c>
      <c r="G107" s="206" t="s">
        <v>153</v>
      </c>
      <c r="H107" s="207">
        <v>12.691000000000001</v>
      </c>
      <c r="I107" s="208"/>
      <c r="J107" s="209">
        <f>ROUND(I107*H107,2)</f>
        <v>0</v>
      </c>
      <c r="K107" s="205" t="s">
        <v>120</v>
      </c>
      <c r="L107" s="43"/>
      <c r="M107" s="210" t="s">
        <v>19</v>
      </c>
      <c r="N107" s="211" t="s">
        <v>44</v>
      </c>
      <c r="O107" s="83"/>
      <c r="P107" s="212">
        <f>O107*H107</f>
        <v>0</v>
      </c>
      <c r="Q107" s="212">
        <v>0.00013999999999999999</v>
      </c>
      <c r="R107" s="212">
        <f>Q107*H107</f>
        <v>0.00177674</v>
      </c>
      <c r="S107" s="212">
        <v>0</v>
      </c>
      <c r="T107" s="213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214" t="s">
        <v>154</v>
      </c>
      <c r="AT107" s="214" t="s">
        <v>116</v>
      </c>
      <c r="AU107" s="214" t="s">
        <v>121</v>
      </c>
      <c r="AY107" s="16" t="s">
        <v>112</v>
      </c>
      <c r="BE107" s="215">
        <f>IF(N107="základní",J107,0)</f>
        <v>0</v>
      </c>
      <c r="BF107" s="215">
        <f>IF(N107="snížená",J107,0)</f>
        <v>0</v>
      </c>
      <c r="BG107" s="215">
        <f>IF(N107="zákl. přenesená",J107,0)</f>
        <v>0</v>
      </c>
      <c r="BH107" s="215">
        <f>IF(N107="sníž. přenesená",J107,0)</f>
        <v>0</v>
      </c>
      <c r="BI107" s="215">
        <f>IF(N107="nulová",J107,0)</f>
        <v>0</v>
      </c>
      <c r="BJ107" s="16" t="s">
        <v>121</v>
      </c>
      <c r="BK107" s="215">
        <f>ROUND(I107*H107,2)</f>
        <v>0</v>
      </c>
      <c r="BL107" s="16" t="s">
        <v>154</v>
      </c>
      <c r="BM107" s="214" t="s">
        <v>163</v>
      </c>
    </row>
    <row r="108" s="2" customFormat="1">
      <c r="A108" s="37"/>
      <c r="B108" s="38"/>
      <c r="C108" s="39"/>
      <c r="D108" s="216" t="s">
        <v>123</v>
      </c>
      <c r="E108" s="39"/>
      <c r="F108" s="217" t="s">
        <v>164</v>
      </c>
      <c r="G108" s="39"/>
      <c r="H108" s="39"/>
      <c r="I108" s="218"/>
      <c r="J108" s="39"/>
      <c r="K108" s="39"/>
      <c r="L108" s="43"/>
      <c r="M108" s="219"/>
      <c r="N108" s="220"/>
      <c r="O108" s="83"/>
      <c r="P108" s="83"/>
      <c r="Q108" s="83"/>
      <c r="R108" s="83"/>
      <c r="S108" s="83"/>
      <c r="T108" s="84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16" t="s">
        <v>123</v>
      </c>
      <c r="AU108" s="16" t="s">
        <v>121</v>
      </c>
    </row>
    <row r="109" s="2" customFormat="1" ht="24.15" customHeight="1">
      <c r="A109" s="37"/>
      <c r="B109" s="38"/>
      <c r="C109" s="203" t="s">
        <v>165</v>
      </c>
      <c r="D109" s="203" t="s">
        <v>116</v>
      </c>
      <c r="E109" s="204" t="s">
        <v>166</v>
      </c>
      <c r="F109" s="205" t="s">
        <v>167</v>
      </c>
      <c r="G109" s="206" t="s">
        <v>153</v>
      </c>
      <c r="H109" s="207">
        <v>12.691000000000001</v>
      </c>
      <c r="I109" s="208"/>
      <c r="J109" s="209">
        <f>ROUND(I109*H109,2)</f>
        <v>0</v>
      </c>
      <c r="K109" s="205" t="s">
        <v>120</v>
      </c>
      <c r="L109" s="43"/>
      <c r="M109" s="210" t="s">
        <v>19</v>
      </c>
      <c r="N109" s="211" t="s">
        <v>44</v>
      </c>
      <c r="O109" s="83"/>
      <c r="P109" s="212">
        <f>O109*H109</f>
        <v>0</v>
      </c>
      <c r="Q109" s="212">
        <v>0.00012</v>
      </c>
      <c r="R109" s="212">
        <f>Q109*H109</f>
        <v>0.0015229200000000001</v>
      </c>
      <c r="S109" s="212">
        <v>0</v>
      </c>
      <c r="T109" s="213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214" t="s">
        <v>154</v>
      </c>
      <c r="AT109" s="214" t="s">
        <v>116</v>
      </c>
      <c r="AU109" s="214" t="s">
        <v>121</v>
      </c>
      <c r="AY109" s="16" t="s">
        <v>112</v>
      </c>
      <c r="BE109" s="215">
        <f>IF(N109="základní",J109,0)</f>
        <v>0</v>
      </c>
      <c r="BF109" s="215">
        <f>IF(N109="snížená",J109,0)</f>
        <v>0</v>
      </c>
      <c r="BG109" s="215">
        <f>IF(N109="zákl. přenesená",J109,0)</f>
        <v>0</v>
      </c>
      <c r="BH109" s="215">
        <f>IF(N109="sníž. přenesená",J109,0)</f>
        <v>0</v>
      </c>
      <c r="BI109" s="215">
        <f>IF(N109="nulová",J109,0)</f>
        <v>0</v>
      </c>
      <c r="BJ109" s="16" t="s">
        <v>121</v>
      </c>
      <c r="BK109" s="215">
        <f>ROUND(I109*H109,2)</f>
        <v>0</v>
      </c>
      <c r="BL109" s="16" t="s">
        <v>154</v>
      </c>
      <c r="BM109" s="214" t="s">
        <v>168</v>
      </c>
    </row>
    <row r="110" s="2" customFormat="1">
      <c r="A110" s="37"/>
      <c r="B110" s="38"/>
      <c r="C110" s="39"/>
      <c r="D110" s="216" t="s">
        <v>123</v>
      </c>
      <c r="E110" s="39"/>
      <c r="F110" s="217" t="s">
        <v>169</v>
      </c>
      <c r="G110" s="39"/>
      <c r="H110" s="39"/>
      <c r="I110" s="218"/>
      <c r="J110" s="39"/>
      <c r="K110" s="39"/>
      <c r="L110" s="43"/>
      <c r="M110" s="219"/>
      <c r="N110" s="220"/>
      <c r="O110" s="83"/>
      <c r="P110" s="83"/>
      <c r="Q110" s="83"/>
      <c r="R110" s="83"/>
      <c r="S110" s="83"/>
      <c r="T110" s="84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16" t="s">
        <v>123</v>
      </c>
      <c r="AU110" s="16" t="s">
        <v>121</v>
      </c>
    </row>
    <row r="111" s="2" customFormat="1" ht="24.15" customHeight="1">
      <c r="A111" s="37"/>
      <c r="B111" s="38"/>
      <c r="C111" s="203" t="s">
        <v>8</v>
      </c>
      <c r="D111" s="203" t="s">
        <v>116</v>
      </c>
      <c r="E111" s="204" t="s">
        <v>170</v>
      </c>
      <c r="F111" s="205" t="s">
        <v>171</v>
      </c>
      <c r="G111" s="206" t="s">
        <v>153</v>
      </c>
      <c r="H111" s="207">
        <v>12.691000000000001</v>
      </c>
      <c r="I111" s="208"/>
      <c r="J111" s="209">
        <f>ROUND(I111*H111,2)</f>
        <v>0</v>
      </c>
      <c r="K111" s="205" t="s">
        <v>120</v>
      </c>
      <c r="L111" s="43"/>
      <c r="M111" s="210" t="s">
        <v>19</v>
      </c>
      <c r="N111" s="211" t="s">
        <v>44</v>
      </c>
      <c r="O111" s="83"/>
      <c r="P111" s="212">
        <f>O111*H111</f>
        <v>0</v>
      </c>
      <c r="Q111" s="212">
        <v>0.00012</v>
      </c>
      <c r="R111" s="212">
        <f>Q111*H111</f>
        <v>0.0015229200000000001</v>
      </c>
      <c r="S111" s="212">
        <v>0</v>
      </c>
      <c r="T111" s="213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214" t="s">
        <v>154</v>
      </c>
      <c r="AT111" s="214" t="s">
        <v>116</v>
      </c>
      <c r="AU111" s="214" t="s">
        <v>121</v>
      </c>
      <c r="AY111" s="16" t="s">
        <v>112</v>
      </c>
      <c r="BE111" s="215">
        <f>IF(N111="základní",J111,0)</f>
        <v>0</v>
      </c>
      <c r="BF111" s="215">
        <f>IF(N111="snížená",J111,0)</f>
        <v>0</v>
      </c>
      <c r="BG111" s="215">
        <f>IF(N111="zákl. přenesená",J111,0)</f>
        <v>0</v>
      </c>
      <c r="BH111" s="215">
        <f>IF(N111="sníž. přenesená",J111,0)</f>
        <v>0</v>
      </c>
      <c r="BI111" s="215">
        <f>IF(N111="nulová",J111,0)</f>
        <v>0</v>
      </c>
      <c r="BJ111" s="16" t="s">
        <v>121</v>
      </c>
      <c r="BK111" s="215">
        <f>ROUND(I111*H111,2)</f>
        <v>0</v>
      </c>
      <c r="BL111" s="16" t="s">
        <v>154</v>
      </c>
      <c r="BM111" s="214" t="s">
        <v>172</v>
      </c>
    </row>
    <row r="112" s="2" customFormat="1">
      <c r="A112" s="37"/>
      <c r="B112" s="38"/>
      <c r="C112" s="39"/>
      <c r="D112" s="216" t="s">
        <v>123</v>
      </c>
      <c r="E112" s="39"/>
      <c r="F112" s="217" t="s">
        <v>173</v>
      </c>
      <c r="G112" s="39"/>
      <c r="H112" s="39"/>
      <c r="I112" s="218"/>
      <c r="J112" s="39"/>
      <c r="K112" s="39"/>
      <c r="L112" s="43"/>
      <c r="M112" s="219"/>
      <c r="N112" s="220"/>
      <c r="O112" s="83"/>
      <c r="P112" s="83"/>
      <c r="Q112" s="83"/>
      <c r="R112" s="83"/>
      <c r="S112" s="83"/>
      <c r="T112" s="84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16" t="s">
        <v>123</v>
      </c>
      <c r="AU112" s="16" t="s">
        <v>121</v>
      </c>
    </row>
    <row r="113" s="12" customFormat="1" ht="22.8" customHeight="1">
      <c r="A113" s="12"/>
      <c r="B113" s="187"/>
      <c r="C113" s="188"/>
      <c r="D113" s="189" t="s">
        <v>71</v>
      </c>
      <c r="E113" s="201" t="s">
        <v>174</v>
      </c>
      <c r="F113" s="201" t="s">
        <v>175</v>
      </c>
      <c r="G113" s="188"/>
      <c r="H113" s="188"/>
      <c r="I113" s="191"/>
      <c r="J113" s="202">
        <f>BK113</f>
        <v>0</v>
      </c>
      <c r="K113" s="188"/>
      <c r="L113" s="193"/>
      <c r="M113" s="194"/>
      <c r="N113" s="195"/>
      <c r="O113" s="195"/>
      <c r="P113" s="196">
        <f>SUM(P114:P122)</f>
        <v>0</v>
      </c>
      <c r="Q113" s="195"/>
      <c r="R113" s="196">
        <f>SUM(R114:R122)</f>
        <v>0.068150669999999997</v>
      </c>
      <c r="S113" s="195"/>
      <c r="T113" s="197">
        <f>SUM(T114:T122)</f>
        <v>0.033758059999999999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198" t="s">
        <v>121</v>
      </c>
      <c r="AT113" s="199" t="s">
        <v>71</v>
      </c>
      <c r="AU113" s="199" t="s">
        <v>80</v>
      </c>
      <c r="AY113" s="198" t="s">
        <v>112</v>
      </c>
      <c r="BK113" s="200">
        <f>SUM(BK114:BK122)</f>
        <v>0</v>
      </c>
    </row>
    <row r="114" s="2" customFormat="1" ht="24.15" customHeight="1">
      <c r="A114" s="37"/>
      <c r="B114" s="38"/>
      <c r="C114" s="203" t="s">
        <v>176</v>
      </c>
      <c r="D114" s="203" t="s">
        <v>116</v>
      </c>
      <c r="E114" s="204" t="s">
        <v>177</v>
      </c>
      <c r="F114" s="205" t="s">
        <v>178</v>
      </c>
      <c r="G114" s="206" t="s">
        <v>153</v>
      </c>
      <c r="H114" s="207">
        <v>12.691000000000001</v>
      </c>
      <c r="I114" s="208"/>
      <c r="J114" s="209">
        <f>ROUND(I114*H114,2)</f>
        <v>0</v>
      </c>
      <c r="K114" s="205" t="s">
        <v>120</v>
      </c>
      <c r="L114" s="43"/>
      <c r="M114" s="210" t="s">
        <v>19</v>
      </c>
      <c r="N114" s="211" t="s">
        <v>44</v>
      </c>
      <c r="O114" s="83"/>
      <c r="P114" s="212">
        <f>O114*H114</f>
        <v>0</v>
      </c>
      <c r="Q114" s="212">
        <v>0</v>
      </c>
      <c r="R114" s="212">
        <f>Q114*H114</f>
        <v>0</v>
      </c>
      <c r="S114" s="212">
        <v>0.00266</v>
      </c>
      <c r="T114" s="213">
        <f>S114*H114</f>
        <v>0.033758059999999999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214" t="s">
        <v>154</v>
      </c>
      <c r="AT114" s="214" t="s">
        <v>116</v>
      </c>
      <c r="AU114" s="214" t="s">
        <v>121</v>
      </c>
      <c r="AY114" s="16" t="s">
        <v>112</v>
      </c>
      <c r="BE114" s="215">
        <f>IF(N114="základní",J114,0)</f>
        <v>0</v>
      </c>
      <c r="BF114" s="215">
        <f>IF(N114="snížená",J114,0)</f>
        <v>0</v>
      </c>
      <c r="BG114" s="215">
        <f>IF(N114="zákl. přenesená",J114,0)</f>
        <v>0</v>
      </c>
      <c r="BH114" s="215">
        <f>IF(N114="sníž. přenesená",J114,0)</f>
        <v>0</v>
      </c>
      <c r="BI114" s="215">
        <f>IF(N114="nulová",J114,0)</f>
        <v>0</v>
      </c>
      <c r="BJ114" s="16" t="s">
        <v>121</v>
      </c>
      <c r="BK114" s="215">
        <f>ROUND(I114*H114,2)</f>
        <v>0</v>
      </c>
      <c r="BL114" s="16" t="s">
        <v>154</v>
      </c>
      <c r="BM114" s="214" t="s">
        <v>179</v>
      </c>
    </row>
    <row r="115" s="2" customFormat="1">
      <c r="A115" s="37"/>
      <c r="B115" s="38"/>
      <c r="C115" s="39"/>
      <c r="D115" s="216" t="s">
        <v>123</v>
      </c>
      <c r="E115" s="39"/>
      <c r="F115" s="217" t="s">
        <v>180</v>
      </c>
      <c r="G115" s="39"/>
      <c r="H115" s="39"/>
      <c r="I115" s="218"/>
      <c r="J115" s="39"/>
      <c r="K115" s="39"/>
      <c r="L115" s="43"/>
      <c r="M115" s="219"/>
      <c r="N115" s="220"/>
      <c r="O115" s="83"/>
      <c r="P115" s="83"/>
      <c r="Q115" s="83"/>
      <c r="R115" s="83"/>
      <c r="S115" s="83"/>
      <c r="T115" s="84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16" t="s">
        <v>123</v>
      </c>
      <c r="AU115" s="16" t="s">
        <v>121</v>
      </c>
    </row>
    <row r="116" s="14" customFormat="1">
      <c r="A116" s="14"/>
      <c r="B116" s="233"/>
      <c r="C116" s="234"/>
      <c r="D116" s="221" t="s">
        <v>132</v>
      </c>
      <c r="E116" s="235" t="s">
        <v>19</v>
      </c>
      <c r="F116" s="236" t="s">
        <v>181</v>
      </c>
      <c r="G116" s="234"/>
      <c r="H116" s="235" t="s">
        <v>19</v>
      </c>
      <c r="I116" s="237"/>
      <c r="J116" s="234"/>
      <c r="K116" s="234"/>
      <c r="L116" s="238"/>
      <c r="M116" s="239"/>
      <c r="N116" s="240"/>
      <c r="O116" s="240"/>
      <c r="P116" s="240"/>
      <c r="Q116" s="240"/>
      <c r="R116" s="240"/>
      <c r="S116" s="240"/>
      <c r="T116" s="241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2" t="s">
        <v>132</v>
      </c>
      <c r="AU116" s="242" t="s">
        <v>121</v>
      </c>
      <c r="AV116" s="14" t="s">
        <v>80</v>
      </c>
      <c r="AW116" s="14" t="s">
        <v>33</v>
      </c>
      <c r="AX116" s="14" t="s">
        <v>72</v>
      </c>
      <c r="AY116" s="242" t="s">
        <v>112</v>
      </c>
    </row>
    <row r="117" s="13" customFormat="1">
      <c r="A117" s="13"/>
      <c r="B117" s="223"/>
      <c r="C117" s="224"/>
      <c r="D117" s="221" t="s">
        <v>132</v>
      </c>
      <c r="E117" s="243" t="s">
        <v>19</v>
      </c>
      <c r="F117" s="225" t="s">
        <v>159</v>
      </c>
      <c r="G117" s="224"/>
      <c r="H117" s="226">
        <v>12.691000000000001</v>
      </c>
      <c r="I117" s="227"/>
      <c r="J117" s="224"/>
      <c r="K117" s="224"/>
      <c r="L117" s="228"/>
      <c r="M117" s="229"/>
      <c r="N117" s="230"/>
      <c r="O117" s="230"/>
      <c r="P117" s="230"/>
      <c r="Q117" s="230"/>
      <c r="R117" s="230"/>
      <c r="S117" s="230"/>
      <c r="T117" s="231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2" t="s">
        <v>132</v>
      </c>
      <c r="AU117" s="232" t="s">
        <v>121</v>
      </c>
      <c r="AV117" s="13" t="s">
        <v>121</v>
      </c>
      <c r="AW117" s="13" t="s">
        <v>33</v>
      </c>
      <c r="AX117" s="13" t="s">
        <v>80</v>
      </c>
      <c r="AY117" s="232" t="s">
        <v>112</v>
      </c>
    </row>
    <row r="118" s="2" customFormat="1" ht="62.7" customHeight="1">
      <c r="A118" s="37"/>
      <c r="B118" s="38"/>
      <c r="C118" s="203" t="s">
        <v>182</v>
      </c>
      <c r="D118" s="203" t="s">
        <v>116</v>
      </c>
      <c r="E118" s="204" t="s">
        <v>183</v>
      </c>
      <c r="F118" s="205" t="s">
        <v>184</v>
      </c>
      <c r="G118" s="206" t="s">
        <v>153</v>
      </c>
      <c r="H118" s="207">
        <v>12.691000000000001</v>
      </c>
      <c r="I118" s="208"/>
      <c r="J118" s="209">
        <f>ROUND(I118*H118,2)</f>
        <v>0</v>
      </c>
      <c r="K118" s="205" t="s">
        <v>120</v>
      </c>
      <c r="L118" s="43"/>
      <c r="M118" s="210" t="s">
        <v>19</v>
      </c>
      <c r="N118" s="211" t="s">
        <v>44</v>
      </c>
      <c r="O118" s="83"/>
      <c r="P118" s="212">
        <f>O118*H118</f>
        <v>0</v>
      </c>
      <c r="Q118" s="212">
        <v>0.0053699999999999998</v>
      </c>
      <c r="R118" s="212">
        <f>Q118*H118</f>
        <v>0.068150669999999997</v>
      </c>
      <c r="S118" s="212">
        <v>0</v>
      </c>
      <c r="T118" s="213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214" t="s">
        <v>154</v>
      </c>
      <c r="AT118" s="214" t="s">
        <v>116</v>
      </c>
      <c r="AU118" s="214" t="s">
        <v>121</v>
      </c>
      <c r="AY118" s="16" t="s">
        <v>112</v>
      </c>
      <c r="BE118" s="215">
        <f>IF(N118="základní",J118,0)</f>
        <v>0</v>
      </c>
      <c r="BF118" s="215">
        <f>IF(N118="snížená",J118,0)</f>
        <v>0</v>
      </c>
      <c r="BG118" s="215">
        <f>IF(N118="zákl. přenesená",J118,0)</f>
        <v>0</v>
      </c>
      <c r="BH118" s="215">
        <f>IF(N118="sníž. přenesená",J118,0)</f>
        <v>0</v>
      </c>
      <c r="BI118" s="215">
        <f>IF(N118="nulová",J118,0)</f>
        <v>0</v>
      </c>
      <c r="BJ118" s="16" t="s">
        <v>121</v>
      </c>
      <c r="BK118" s="215">
        <f>ROUND(I118*H118,2)</f>
        <v>0</v>
      </c>
      <c r="BL118" s="16" t="s">
        <v>154</v>
      </c>
      <c r="BM118" s="214" t="s">
        <v>185</v>
      </c>
    </row>
    <row r="119" s="2" customFormat="1">
      <c r="A119" s="37"/>
      <c r="B119" s="38"/>
      <c r="C119" s="39"/>
      <c r="D119" s="216" t="s">
        <v>123</v>
      </c>
      <c r="E119" s="39"/>
      <c r="F119" s="217" t="s">
        <v>186</v>
      </c>
      <c r="G119" s="39"/>
      <c r="H119" s="39"/>
      <c r="I119" s="218"/>
      <c r="J119" s="39"/>
      <c r="K119" s="39"/>
      <c r="L119" s="43"/>
      <c r="M119" s="219"/>
      <c r="N119" s="220"/>
      <c r="O119" s="83"/>
      <c r="P119" s="83"/>
      <c r="Q119" s="83"/>
      <c r="R119" s="83"/>
      <c r="S119" s="83"/>
      <c r="T119" s="84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123</v>
      </c>
      <c r="AU119" s="16" t="s">
        <v>121</v>
      </c>
    </row>
    <row r="120" s="2" customFormat="1">
      <c r="A120" s="37"/>
      <c r="B120" s="38"/>
      <c r="C120" s="39"/>
      <c r="D120" s="221" t="s">
        <v>125</v>
      </c>
      <c r="E120" s="39"/>
      <c r="F120" s="222" t="s">
        <v>187</v>
      </c>
      <c r="G120" s="39"/>
      <c r="H120" s="39"/>
      <c r="I120" s="218"/>
      <c r="J120" s="39"/>
      <c r="K120" s="39"/>
      <c r="L120" s="43"/>
      <c r="M120" s="219"/>
      <c r="N120" s="220"/>
      <c r="O120" s="83"/>
      <c r="P120" s="83"/>
      <c r="Q120" s="83"/>
      <c r="R120" s="83"/>
      <c r="S120" s="83"/>
      <c r="T120" s="84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125</v>
      </c>
      <c r="AU120" s="16" t="s">
        <v>121</v>
      </c>
    </row>
    <row r="121" s="2" customFormat="1" ht="44.25" customHeight="1">
      <c r="A121" s="37"/>
      <c r="B121" s="38"/>
      <c r="C121" s="203" t="s">
        <v>154</v>
      </c>
      <c r="D121" s="203" t="s">
        <v>116</v>
      </c>
      <c r="E121" s="204" t="s">
        <v>188</v>
      </c>
      <c r="F121" s="205" t="s">
        <v>189</v>
      </c>
      <c r="G121" s="206" t="s">
        <v>190</v>
      </c>
      <c r="H121" s="244"/>
      <c r="I121" s="208"/>
      <c r="J121" s="209">
        <f>ROUND(I121*H121,2)</f>
        <v>0</v>
      </c>
      <c r="K121" s="205" t="s">
        <v>120</v>
      </c>
      <c r="L121" s="43"/>
      <c r="M121" s="210" t="s">
        <v>19</v>
      </c>
      <c r="N121" s="211" t="s">
        <v>44</v>
      </c>
      <c r="O121" s="83"/>
      <c r="P121" s="212">
        <f>O121*H121</f>
        <v>0</v>
      </c>
      <c r="Q121" s="212">
        <v>0</v>
      </c>
      <c r="R121" s="212">
        <f>Q121*H121</f>
        <v>0</v>
      </c>
      <c r="S121" s="212">
        <v>0</v>
      </c>
      <c r="T121" s="213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14" t="s">
        <v>154</v>
      </c>
      <c r="AT121" s="214" t="s">
        <v>116</v>
      </c>
      <c r="AU121" s="214" t="s">
        <v>121</v>
      </c>
      <c r="AY121" s="16" t="s">
        <v>112</v>
      </c>
      <c r="BE121" s="215">
        <f>IF(N121="základní",J121,0)</f>
        <v>0</v>
      </c>
      <c r="BF121" s="215">
        <f>IF(N121="snížená",J121,0)</f>
        <v>0</v>
      </c>
      <c r="BG121" s="215">
        <f>IF(N121="zákl. přenesená",J121,0)</f>
        <v>0</v>
      </c>
      <c r="BH121" s="215">
        <f>IF(N121="sníž. přenesená",J121,0)</f>
        <v>0</v>
      </c>
      <c r="BI121" s="215">
        <f>IF(N121="nulová",J121,0)</f>
        <v>0</v>
      </c>
      <c r="BJ121" s="16" t="s">
        <v>121</v>
      </c>
      <c r="BK121" s="215">
        <f>ROUND(I121*H121,2)</f>
        <v>0</v>
      </c>
      <c r="BL121" s="16" t="s">
        <v>154</v>
      </c>
      <c r="BM121" s="214" t="s">
        <v>191</v>
      </c>
    </row>
    <row r="122" s="2" customFormat="1">
      <c r="A122" s="37"/>
      <c r="B122" s="38"/>
      <c r="C122" s="39"/>
      <c r="D122" s="216" t="s">
        <v>123</v>
      </c>
      <c r="E122" s="39"/>
      <c r="F122" s="217" t="s">
        <v>192</v>
      </c>
      <c r="G122" s="39"/>
      <c r="H122" s="39"/>
      <c r="I122" s="218"/>
      <c r="J122" s="39"/>
      <c r="K122" s="39"/>
      <c r="L122" s="43"/>
      <c r="M122" s="245"/>
      <c r="N122" s="246"/>
      <c r="O122" s="247"/>
      <c r="P122" s="247"/>
      <c r="Q122" s="247"/>
      <c r="R122" s="247"/>
      <c r="S122" s="247"/>
      <c r="T122" s="248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123</v>
      </c>
      <c r="AU122" s="16" t="s">
        <v>121</v>
      </c>
    </row>
    <row r="123" s="2" customFormat="1" ht="6.96" customHeight="1">
      <c r="A123" s="37"/>
      <c r="B123" s="58"/>
      <c r="C123" s="59"/>
      <c r="D123" s="59"/>
      <c r="E123" s="59"/>
      <c r="F123" s="59"/>
      <c r="G123" s="59"/>
      <c r="H123" s="59"/>
      <c r="I123" s="59"/>
      <c r="J123" s="59"/>
      <c r="K123" s="59"/>
      <c r="L123" s="43"/>
      <c r="M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</sheetData>
  <sheetProtection sheet="1" autoFilter="0" formatColumns="0" formatRows="0" objects="1" scenarios="1" spinCount="100000" saltValue="x/JSXf3NJ27cL2yK4k5k8LRDwBAtpvGgWauZcV6kajlySTHG3suP0to6QXG4fnt3ncbDsLzUp7H7IiKk4IC8Jg==" hashValue="6Wkqd4d4IBn3rIsI88Z9Kqca24jLW7HKBy5Uhvxpl7Yw4fyA604J9RdyKrLbfOeolHqGvgBWDJn9xbxzKVUhMw==" algorithmName="SHA-512" password="C68C"/>
  <autoFilter ref="C83:K122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997013215"/>
    <hyperlink ref="F91" r:id="rId2" display="https://podminky.urs.cz/item/CS_URS_2024_02/997013501"/>
    <hyperlink ref="F94" r:id="rId3" display="https://podminky.urs.cz/item/CS_URS_2024_02/997013501"/>
    <hyperlink ref="F96" r:id="rId4" display="https://podminky.urs.cz/item/CS_URS_2024_02/997013509"/>
    <hyperlink ref="F99" r:id="rId5" display="https://podminky.urs.cz/item/CS_URS_2024_02/997013813"/>
    <hyperlink ref="F103" r:id="rId6" display="https://podminky.urs.cz/item/CS_URS_2024_02/783306805"/>
    <hyperlink ref="F108" r:id="rId7" display="https://podminky.urs.cz/item/CS_URS_2024_02/783314101"/>
    <hyperlink ref="F110" r:id="rId8" display="https://podminky.urs.cz/item/CS_URS_2024_02/783315101"/>
    <hyperlink ref="F112" r:id="rId9" display="https://podminky.urs.cz/item/CS_URS_2024_02/783317101"/>
    <hyperlink ref="F115" r:id="rId10" display="https://podminky.urs.cz/item/CS_URS_2024_02/787300803"/>
    <hyperlink ref="F119" r:id="rId11" display="https://podminky.urs.cz/item/CS_URS_2024_02/787327227"/>
    <hyperlink ref="F122" r:id="rId12" display="https://podminky.urs.cz/item/CS_URS_2024_02/99878720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84</v>
      </c>
    </row>
    <row r="3" hidden="1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80</v>
      </c>
    </row>
    <row r="4" hidden="1" s="1" customFormat="1" ht="24.96" customHeight="1">
      <c r="B4" s="19"/>
      <c r="D4" s="129" t="s">
        <v>85</v>
      </c>
      <c r="L4" s="19"/>
      <c r="M4" s="130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31" t="s">
        <v>16</v>
      </c>
      <c r="L6" s="19"/>
    </row>
    <row r="7" hidden="1" s="1" customFormat="1" ht="26.25" customHeight="1">
      <c r="B7" s="19"/>
      <c r="E7" s="132" t="str">
        <f>'Rekapitulace stavby'!K6</f>
        <v>Dům na ul. Masarykovo nám. 27/16 - oprava havarijního stavu - doplnění</v>
      </c>
      <c r="F7" s="131"/>
      <c r="G7" s="131"/>
      <c r="H7" s="131"/>
      <c r="L7" s="19"/>
    </row>
    <row r="8" hidden="1" s="2" customFormat="1" ht="12" customHeight="1">
      <c r="A8" s="37"/>
      <c r="B8" s="43"/>
      <c r="C8" s="37"/>
      <c r="D8" s="131" t="s">
        <v>86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34" t="s">
        <v>193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6. 11. 2025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19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35" t="s">
        <v>27</v>
      </c>
      <c r="F15" s="37"/>
      <c r="G15" s="37"/>
      <c r="H15" s="37"/>
      <c r="I15" s="131" t="s">
        <v>28</v>
      </c>
      <c r="J15" s="135" t="s">
        <v>19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31" t="s">
        <v>29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28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31" t="s">
        <v>31</v>
      </c>
      <c r="E20" s="37"/>
      <c r="F20" s="37"/>
      <c r="G20" s="37"/>
      <c r="H20" s="37"/>
      <c r="I20" s="131" t="s">
        <v>26</v>
      </c>
      <c r="J20" s="135" t="s">
        <v>19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35" t="s">
        <v>32</v>
      </c>
      <c r="F21" s="37"/>
      <c r="G21" s="37"/>
      <c r="H21" s="37"/>
      <c r="I21" s="131" t="s">
        <v>28</v>
      </c>
      <c r="J21" s="135" t="s">
        <v>19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31" t="s">
        <v>34</v>
      </c>
      <c r="E23" s="37"/>
      <c r="F23" s="37"/>
      <c r="G23" s="37"/>
      <c r="H23" s="37"/>
      <c r="I23" s="131" t="s">
        <v>26</v>
      </c>
      <c r="J23" s="135" t="str">
        <f>IF('Rekapitulace stavby'!AN19="","",'Rekapitulace stavby'!AN19)</f>
        <v/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35" t="str">
        <f>IF('Rekapitulace stavby'!E20="","",'Rekapitulace stavby'!E20)</f>
        <v xml:space="preserve"> </v>
      </c>
      <c r="F24" s="37"/>
      <c r="G24" s="37"/>
      <c r="H24" s="37"/>
      <c r="I24" s="131" t="s">
        <v>28</v>
      </c>
      <c r="J24" s="135" t="str">
        <f>IF('Rekapitulace stavby'!AN20="","",'Rekapitulace stavby'!AN20)</f>
        <v/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31" t="s">
        <v>36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42" t="s">
        <v>38</v>
      </c>
      <c r="E30" s="37"/>
      <c r="F30" s="37"/>
      <c r="G30" s="37"/>
      <c r="H30" s="37"/>
      <c r="I30" s="37"/>
      <c r="J30" s="143">
        <f>ROUND(J81,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44" t="s">
        <v>40</v>
      </c>
      <c r="G32" s="37"/>
      <c r="H32" s="37"/>
      <c r="I32" s="144" t="s">
        <v>39</v>
      </c>
      <c r="J32" s="144" t="s">
        <v>41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45" t="s">
        <v>42</v>
      </c>
      <c r="E33" s="131" t="s">
        <v>43</v>
      </c>
      <c r="F33" s="146">
        <f>ROUND((SUM(BE81:BE89)),  2)</f>
        <v>0</v>
      </c>
      <c r="G33" s="37"/>
      <c r="H33" s="37"/>
      <c r="I33" s="147">
        <v>0.20999999999999999</v>
      </c>
      <c r="J33" s="146">
        <f>ROUND(((SUM(BE81:BE89))*I33),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1" t="s">
        <v>44</v>
      </c>
      <c r="F34" s="146">
        <f>ROUND((SUM(BF81:BF89)),  2)</f>
        <v>0</v>
      </c>
      <c r="G34" s="37"/>
      <c r="H34" s="37"/>
      <c r="I34" s="147">
        <v>0.12</v>
      </c>
      <c r="J34" s="146">
        <f>ROUND(((SUM(BF81:BF89))*I34),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45</v>
      </c>
      <c r="F35" s="146">
        <f>ROUND((SUM(BG81:BG89)),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46</v>
      </c>
      <c r="F36" s="146">
        <f>ROUND((SUM(BH81:BH89)),  2)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47</v>
      </c>
      <c r="F37" s="146">
        <f>ROUND((SUM(BI81:BI89)),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48"/>
      <c r="D39" s="149" t="s">
        <v>48</v>
      </c>
      <c r="E39" s="150"/>
      <c r="F39" s="150"/>
      <c r="G39" s="151" t="s">
        <v>49</v>
      </c>
      <c r="H39" s="152" t="s">
        <v>50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/>
    <row r="42" hidden="1"/>
    <row r="43" hidden="1"/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88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26.25" customHeight="1">
      <c r="A48" s="37"/>
      <c r="B48" s="38"/>
      <c r="C48" s="39"/>
      <c r="D48" s="39"/>
      <c r="E48" s="159" t="str">
        <f>E7</f>
        <v>Dům na ul. Masarykovo nám. 27/16 - oprava havarijního stavu - doplnění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86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02 - Stavební práce - doplnění svodu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>Masarykovo nám. 27/16</v>
      </c>
      <c r="G52" s="39"/>
      <c r="H52" s="39"/>
      <c r="I52" s="31" t="s">
        <v>23</v>
      </c>
      <c r="J52" s="71" t="str">
        <f>IF(J12="","",J12)</f>
        <v>6. 11. 2025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>Město Nový Jičín</v>
      </c>
      <c r="G54" s="39"/>
      <c r="H54" s="39"/>
      <c r="I54" s="31" t="s">
        <v>31</v>
      </c>
      <c r="J54" s="35" t="str">
        <f>E21</f>
        <v>ing. Dušan Glogar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29</v>
      </c>
      <c r="D55" s="39"/>
      <c r="E55" s="39"/>
      <c r="F55" s="26" t="str">
        <f>IF(E18="","",E18)</f>
        <v>Vyplň údaj</v>
      </c>
      <c r="G55" s="39"/>
      <c r="H55" s="39"/>
      <c r="I55" s="31" t="s">
        <v>34</v>
      </c>
      <c r="J55" s="35" t="str">
        <f>E24</f>
        <v xml:space="preserve"> 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89</v>
      </c>
      <c r="D57" s="161"/>
      <c r="E57" s="161"/>
      <c r="F57" s="161"/>
      <c r="G57" s="161"/>
      <c r="H57" s="161"/>
      <c r="I57" s="161"/>
      <c r="J57" s="162" t="s">
        <v>90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70</v>
      </c>
      <c r="D59" s="39"/>
      <c r="E59" s="39"/>
      <c r="F59" s="39"/>
      <c r="G59" s="39"/>
      <c r="H59" s="39"/>
      <c r="I59" s="39"/>
      <c r="J59" s="101">
        <f>J81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91</v>
      </c>
    </row>
    <row r="60" s="9" customFormat="1" ht="24.96" customHeight="1">
      <c r="A60" s="9"/>
      <c r="B60" s="164"/>
      <c r="C60" s="165"/>
      <c r="D60" s="166" t="s">
        <v>94</v>
      </c>
      <c r="E60" s="167"/>
      <c r="F60" s="167"/>
      <c r="G60" s="167"/>
      <c r="H60" s="167"/>
      <c r="I60" s="167"/>
      <c r="J60" s="168">
        <f>J82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194</v>
      </c>
      <c r="E61" s="173"/>
      <c r="F61" s="173"/>
      <c r="G61" s="173"/>
      <c r="H61" s="173"/>
      <c r="I61" s="173"/>
      <c r="J61" s="174">
        <f>J83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3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="2" customFormat="1" ht="6.96" customHeight="1">
      <c r="A63" s="37"/>
      <c r="B63" s="58"/>
      <c r="C63" s="59"/>
      <c r="D63" s="59"/>
      <c r="E63" s="59"/>
      <c r="F63" s="59"/>
      <c r="G63" s="59"/>
      <c r="H63" s="59"/>
      <c r="I63" s="59"/>
      <c r="J63" s="59"/>
      <c r="K63" s="59"/>
      <c r="L63" s="13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</row>
    <row r="67" s="2" customFormat="1" ht="6.96" customHeight="1">
      <c r="A67" s="37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3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="2" customFormat="1" ht="24.96" customHeight="1">
      <c r="A68" s="37"/>
      <c r="B68" s="38"/>
      <c r="C68" s="22" t="s">
        <v>97</v>
      </c>
      <c r="D68" s="39"/>
      <c r="E68" s="39"/>
      <c r="F68" s="39"/>
      <c r="G68" s="39"/>
      <c r="H68" s="39"/>
      <c r="I68" s="39"/>
      <c r="J68" s="39"/>
      <c r="K68" s="39"/>
      <c r="L68" s="13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="2" customFormat="1" ht="6.96" customHeight="1">
      <c r="A69" s="37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13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12" customHeight="1">
      <c r="A70" s="37"/>
      <c r="B70" s="38"/>
      <c r="C70" s="31" t="s">
        <v>16</v>
      </c>
      <c r="D70" s="39"/>
      <c r="E70" s="39"/>
      <c r="F70" s="39"/>
      <c r="G70" s="39"/>
      <c r="H70" s="39"/>
      <c r="I70" s="39"/>
      <c r="J70" s="39"/>
      <c r="K70" s="39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26.25" customHeight="1">
      <c r="A71" s="37"/>
      <c r="B71" s="38"/>
      <c r="C71" s="39"/>
      <c r="D71" s="39"/>
      <c r="E71" s="159" t="str">
        <f>E7</f>
        <v>Dům na ul. Masarykovo nám. 27/16 - oprava havarijního stavu - doplnění</v>
      </c>
      <c r="F71" s="31"/>
      <c r="G71" s="31"/>
      <c r="H71" s="31"/>
      <c r="I71" s="39"/>
      <c r="J71" s="39"/>
      <c r="K71" s="39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12" customHeight="1">
      <c r="A72" s="37"/>
      <c r="B72" s="38"/>
      <c r="C72" s="31" t="s">
        <v>86</v>
      </c>
      <c r="D72" s="39"/>
      <c r="E72" s="39"/>
      <c r="F72" s="39"/>
      <c r="G72" s="39"/>
      <c r="H72" s="39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6.5" customHeight="1">
      <c r="A73" s="37"/>
      <c r="B73" s="38"/>
      <c r="C73" s="39"/>
      <c r="D73" s="39"/>
      <c r="E73" s="68" t="str">
        <f>E9</f>
        <v>02 - Stavební práce - doplnění svodu</v>
      </c>
      <c r="F73" s="39"/>
      <c r="G73" s="39"/>
      <c r="H73" s="39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6.96" customHeight="1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2" customHeight="1">
      <c r="A75" s="37"/>
      <c r="B75" s="38"/>
      <c r="C75" s="31" t="s">
        <v>21</v>
      </c>
      <c r="D75" s="39"/>
      <c r="E75" s="39"/>
      <c r="F75" s="26" t="str">
        <f>F12</f>
        <v>Masarykovo nám. 27/16</v>
      </c>
      <c r="G75" s="39"/>
      <c r="H75" s="39"/>
      <c r="I75" s="31" t="s">
        <v>23</v>
      </c>
      <c r="J75" s="71" t="str">
        <f>IF(J12="","",J12)</f>
        <v>6. 11. 2025</v>
      </c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6.96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5.15" customHeight="1">
      <c r="A77" s="37"/>
      <c r="B77" s="38"/>
      <c r="C77" s="31" t="s">
        <v>25</v>
      </c>
      <c r="D77" s="39"/>
      <c r="E77" s="39"/>
      <c r="F77" s="26" t="str">
        <f>E15</f>
        <v>Město Nový Jičín</v>
      </c>
      <c r="G77" s="39"/>
      <c r="H77" s="39"/>
      <c r="I77" s="31" t="s">
        <v>31</v>
      </c>
      <c r="J77" s="35" t="str">
        <f>E21</f>
        <v>ing. Dušan Glogar</v>
      </c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5.15" customHeight="1">
      <c r="A78" s="37"/>
      <c r="B78" s="38"/>
      <c r="C78" s="31" t="s">
        <v>29</v>
      </c>
      <c r="D78" s="39"/>
      <c r="E78" s="39"/>
      <c r="F78" s="26" t="str">
        <f>IF(E18="","",E18)</f>
        <v>Vyplň údaj</v>
      </c>
      <c r="G78" s="39"/>
      <c r="H78" s="39"/>
      <c r="I78" s="31" t="s">
        <v>34</v>
      </c>
      <c r="J78" s="35" t="str">
        <f>E24</f>
        <v xml:space="preserve"> </v>
      </c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0.32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11" customFormat="1" ht="29.28" customHeight="1">
      <c r="A80" s="176"/>
      <c r="B80" s="177"/>
      <c r="C80" s="178" t="s">
        <v>98</v>
      </c>
      <c r="D80" s="179" t="s">
        <v>57</v>
      </c>
      <c r="E80" s="179" t="s">
        <v>53</v>
      </c>
      <c r="F80" s="179" t="s">
        <v>54</v>
      </c>
      <c r="G80" s="179" t="s">
        <v>99</v>
      </c>
      <c r="H80" s="179" t="s">
        <v>100</v>
      </c>
      <c r="I80" s="179" t="s">
        <v>101</v>
      </c>
      <c r="J80" s="179" t="s">
        <v>90</v>
      </c>
      <c r="K80" s="180" t="s">
        <v>102</v>
      </c>
      <c r="L80" s="181"/>
      <c r="M80" s="91" t="s">
        <v>19</v>
      </c>
      <c r="N80" s="92" t="s">
        <v>42</v>
      </c>
      <c r="O80" s="92" t="s">
        <v>103</v>
      </c>
      <c r="P80" s="92" t="s">
        <v>104</v>
      </c>
      <c r="Q80" s="92" t="s">
        <v>105</v>
      </c>
      <c r="R80" s="92" t="s">
        <v>106</v>
      </c>
      <c r="S80" s="92" t="s">
        <v>107</v>
      </c>
      <c r="T80" s="93" t="s">
        <v>108</v>
      </c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</row>
    <row r="81" s="2" customFormat="1" ht="22.8" customHeight="1">
      <c r="A81" s="37"/>
      <c r="B81" s="38"/>
      <c r="C81" s="98" t="s">
        <v>109</v>
      </c>
      <c r="D81" s="39"/>
      <c r="E81" s="39"/>
      <c r="F81" s="39"/>
      <c r="G81" s="39"/>
      <c r="H81" s="39"/>
      <c r="I81" s="39"/>
      <c r="J81" s="182">
        <f>BK81</f>
        <v>0</v>
      </c>
      <c r="K81" s="39"/>
      <c r="L81" s="43"/>
      <c r="M81" s="94"/>
      <c r="N81" s="183"/>
      <c r="O81" s="95"/>
      <c r="P81" s="184">
        <f>P82</f>
        <v>0</v>
      </c>
      <c r="Q81" s="95"/>
      <c r="R81" s="184">
        <f>R82</f>
        <v>0.18274500000000002</v>
      </c>
      <c r="S81" s="95"/>
      <c r="T81" s="185">
        <f>T82</f>
        <v>0</v>
      </c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T81" s="16" t="s">
        <v>71</v>
      </c>
      <c r="AU81" s="16" t="s">
        <v>91</v>
      </c>
      <c r="BK81" s="186">
        <f>BK82</f>
        <v>0</v>
      </c>
    </row>
    <row r="82" s="12" customFormat="1" ht="25.92" customHeight="1">
      <c r="A82" s="12"/>
      <c r="B82" s="187"/>
      <c r="C82" s="188"/>
      <c r="D82" s="189" t="s">
        <v>71</v>
      </c>
      <c r="E82" s="190" t="s">
        <v>146</v>
      </c>
      <c r="F82" s="190" t="s">
        <v>147</v>
      </c>
      <c r="G82" s="188"/>
      <c r="H82" s="188"/>
      <c r="I82" s="191"/>
      <c r="J82" s="192">
        <f>BK82</f>
        <v>0</v>
      </c>
      <c r="K82" s="188"/>
      <c r="L82" s="193"/>
      <c r="M82" s="194"/>
      <c r="N82" s="195"/>
      <c r="O82" s="195"/>
      <c r="P82" s="196">
        <f>P83</f>
        <v>0</v>
      </c>
      <c r="Q82" s="195"/>
      <c r="R82" s="196">
        <f>R83</f>
        <v>0.18274500000000002</v>
      </c>
      <c r="S82" s="195"/>
      <c r="T82" s="197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198" t="s">
        <v>121</v>
      </c>
      <c r="AT82" s="199" t="s">
        <v>71</v>
      </c>
      <c r="AU82" s="199" t="s">
        <v>72</v>
      </c>
      <c r="AY82" s="198" t="s">
        <v>112</v>
      </c>
      <c r="BK82" s="200">
        <f>BK83</f>
        <v>0</v>
      </c>
    </row>
    <row r="83" s="12" customFormat="1" ht="22.8" customHeight="1">
      <c r="A83" s="12"/>
      <c r="B83" s="187"/>
      <c r="C83" s="188"/>
      <c r="D83" s="189" t="s">
        <v>71</v>
      </c>
      <c r="E83" s="201" t="s">
        <v>195</v>
      </c>
      <c r="F83" s="201" t="s">
        <v>196</v>
      </c>
      <c r="G83" s="188"/>
      <c r="H83" s="188"/>
      <c r="I83" s="191"/>
      <c r="J83" s="202">
        <f>BK83</f>
        <v>0</v>
      </c>
      <c r="K83" s="188"/>
      <c r="L83" s="193"/>
      <c r="M83" s="194"/>
      <c r="N83" s="195"/>
      <c r="O83" s="195"/>
      <c r="P83" s="196">
        <f>SUM(P84:P89)</f>
        <v>0</v>
      </c>
      <c r="Q83" s="195"/>
      <c r="R83" s="196">
        <f>SUM(R84:R89)</f>
        <v>0.18274500000000002</v>
      </c>
      <c r="S83" s="195"/>
      <c r="T83" s="197">
        <f>SUM(T84:T89)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98" t="s">
        <v>121</v>
      </c>
      <c r="AT83" s="199" t="s">
        <v>71</v>
      </c>
      <c r="AU83" s="199" t="s">
        <v>80</v>
      </c>
      <c r="AY83" s="198" t="s">
        <v>112</v>
      </c>
      <c r="BK83" s="200">
        <f>SUM(BK84:BK89)</f>
        <v>0</v>
      </c>
    </row>
    <row r="84" s="2" customFormat="1" ht="24.15" customHeight="1">
      <c r="A84" s="37"/>
      <c r="B84" s="38"/>
      <c r="C84" s="203" t="s">
        <v>80</v>
      </c>
      <c r="D84" s="203" t="s">
        <v>116</v>
      </c>
      <c r="E84" s="204" t="s">
        <v>197</v>
      </c>
      <c r="F84" s="205" t="s">
        <v>198</v>
      </c>
      <c r="G84" s="206" t="s">
        <v>199</v>
      </c>
      <c r="H84" s="207">
        <v>46.5</v>
      </c>
      <c r="I84" s="208"/>
      <c r="J84" s="209">
        <f>ROUND(I84*H84,2)</f>
        <v>0</v>
      </c>
      <c r="K84" s="205" t="s">
        <v>120</v>
      </c>
      <c r="L84" s="43"/>
      <c r="M84" s="210" t="s">
        <v>19</v>
      </c>
      <c r="N84" s="211" t="s">
        <v>44</v>
      </c>
      <c r="O84" s="83"/>
      <c r="P84" s="212">
        <f>O84*H84</f>
        <v>0</v>
      </c>
      <c r="Q84" s="212">
        <v>0.0039300000000000003</v>
      </c>
      <c r="R84" s="212">
        <f>Q84*H84</f>
        <v>0.18274500000000002</v>
      </c>
      <c r="S84" s="212">
        <v>0</v>
      </c>
      <c r="T84" s="213">
        <f>S84*H84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R84" s="214" t="s">
        <v>154</v>
      </c>
      <c r="AT84" s="214" t="s">
        <v>116</v>
      </c>
      <c r="AU84" s="214" t="s">
        <v>121</v>
      </c>
      <c r="AY84" s="16" t="s">
        <v>112</v>
      </c>
      <c r="BE84" s="215">
        <f>IF(N84="základní",J84,0)</f>
        <v>0</v>
      </c>
      <c r="BF84" s="215">
        <f>IF(N84="snížená",J84,0)</f>
        <v>0</v>
      </c>
      <c r="BG84" s="215">
        <f>IF(N84="zákl. přenesená",J84,0)</f>
        <v>0</v>
      </c>
      <c r="BH84" s="215">
        <f>IF(N84="sníž. přenesená",J84,0)</f>
        <v>0</v>
      </c>
      <c r="BI84" s="215">
        <f>IF(N84="nulová",J84,0)</f>
        <v>0</v>
      </c>
      <c r="BJ84" s="16" t="s">
        <v>121</v>
      </c>
      <c r="BK84" s="215">
        <f>ROUND(I84*H84,2)</f>
        <v>0</v>
      </c>
      <c r="BL84" s="16" t="s">
        <v>154</v>
      </c>
      <c r="BM84" s="214" t="s">
        <v>200</v>
      </c>
    </row>
    <row r="85" s="2" customFormat="1">
      <c r="A85" s="37"/>
      <c r="B85" s="38"/>
      <c r="C85" s="39"/>
      <c r="D85" s="216" t="s">
        <v>123</v>
      </c>
      <c r="E85" s="39"/>
      <c r="F85" s="217" t="s">
        <v>201</v>
      </c>
      <c r="G85" s="39"/>
      <c r="H85" s="39"/>
      <c r="I85" s="218"/>
      <c r="J85" s="39"/>
      <c r="K85" s="39"/>
      <c r="L85" s="43"/>
      <c r="M85" s="219"/>
      <c r="N85" s="220"/>
      <c r="O85" s="83"/>
      <c r="P85" s="83"/>
      <c r="Q85" s="83"/>
      <c r="R85" s="83"/>
      <c r="S85" s="83"/>
      <c r="T85" s="84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T85" s="16" t="s">
        <v>123</v>
      </c>
      <c r="AU85" s="16" t="s">
        <v>121</v>
      </c>
    </row>
    <row r="86" s="14" customFormat="1">
      <c r="A86" s="14"/>
      <c r="B86" s="233"/>
      <c r="C86" s="234"/>
      <c r="D86" s="221" t="s">
        <v>132</v>
      </c>
      <c r="E86" s="235" t="s">
        <v>19</v>
      </c>
      <c r="F86" s="236" t="s">
        <v>202</v>
      </c>
      <c r="G86" s="234"/>
      <c r="H86" s="235" t="s">
        <v>19</v>
      </c>
      <c r="I86" s="237"/>
      <c r="J86" s="234"/>
      <c r="K86" s="234"/>
      <c r="L86" s="238"/>
      <c r="M86" s="239"/>
      <c r="N86" s="240"/>
      <c r="O86" s="240"/>
      <c r="P86" s="240"/>
      <c r="Q86" s="240"/>
      <c r="R86" s="240"/>
      <c r="S86" s="240"/>
      <c r="T86" s="241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T86" s="242" t="s">
        <v>132</v>
      </c>
      <c r="AU86" s="242" t="s">
        <v>121</v>
      </c>
      <c r="AV86" s="14" t="s">
        <v>80</v>
      </c>
      <c r="AW86" s="14" t="s">
        <v>33</v>
      </c>
      <c r="AX86" s="14" t="s">
        <v>72</v>
      </c>
      <c r="AY86" s="242" t="s">
        <v>112</v>
      </c>
    </row>
    <row r="87" s="13" customFormat="1">
      <c r="A87" s="13"/>
      <c r="B87" s="223"/>
      <c r="C87" s="224"/>
      <c r="D87" s="221" t="s">
        <v>132</v>
      </c>
      <c r="E87" s="243" t="s">
        <v>19</v>
      </c>
      <c r="F87" s="225" t="s">
        <v>203</v>
      </c>
      <c r="G87" s="224"/>
      <c r="H87" s="226">
        <v>46.5</v>
      </c>
      <c r="I87" s="227"/>
      <c r="J87" s="224"/>
      <c r="K87" s="224"/>
      <c r="L87" s="228"/>
      <c r="M87" s="229"/>
      <c r="N87" s="230"/>
      <c r="O87" s="230"/>
      <c r="P87" s="230"/>
      <c r="Q87" s="230"/>
      <c r="R87" s="230"/>
      <c r="S87" s="230"/>
      <c r="T87" s="231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2" t="s">
        <v>132</v>
      </c>
      <c r="AU87" s="232" t="s">
        <v>121</v>
      </c>
      <c r="AV87" s="13" t="s">
        <v>121</v>
      </c>
      <c r="AW87" s="13" t="s">
        <v>33</v>
      </c>
      <c r="AX87" s="13" t="s">
        <v>80</v>
      </c>
      <c r="AY87" s="232" t="s">
        <v>112</v>
      </c>
    </row>
    <row r="88" s="2" customFormat="1" ht="55.5" customHeight="1">
      <c r="A88" s="37"/>
      <c r="B88" s="38"/>
      <c r="C88" s="203" t="s">
        <v>121</v>
      </c>
      <c r="D88" s="203" t="s">
        <v>116</v>
      </c>
      <c r="E88" s="204" t="s">
        <v>204</v>
      </c>
      <c r="F88" s="205" t="s">
        <v>205</v>
      </c>
      <c r="G88" s="206" t="s">
        <v>190</v>
      </c>
      <c r="H88" s="244"/>
      <c r="I88" s="208"/>
      <c r="J88" s="209">
        <f>ROUND(I88*H88,2)</f>
        <v>0</v>
      </c>
      <c r="K88" s="205" t="s">
        <v>120</v>
      </c>
      <c r="L88" s="43"/>
      <c r="M88" s="210" t="s">
        <v>19</v>
      </c>
      <c r="N88" s="211" t="s">
        <v>44</v>
      </c>
      <c r="O88" s="83"/>
      <c r="P88" s="212">
        <f>O88*H88</f>
        <v>0</v>
      </c>
      <c r="Q88" s="212">
        <v>0</v>
      </c>
      <c r="R88" s="212">
        <f>Q88*H88</f>
        <v>0</v>
      </c>
      <c r="S88" s="212">
        <v>0</v>
      </c>
      <c r="T88" s="213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214" t="s">
        <v>154</v>
      </c>
      <c r="AT88" s="214" t="s">
        <v>116</v>
      </c>
      <c r="AU88" s="214" t="s">
        <v>121</v>
      </c>
      <c r="AY88" s="16" t="s">
        <v>112</v>
      </c>
      <c r="BE88" s="215">
        <f>IF(N88="základní",J88,0)</f>
        <v>0</v>
      </c>
      <c r="BF88" s="215">
        <f>IF(N88="snížená",J88,0)</f>
        <v>0</v>
      </c>
      <c r="BG88" s="215">
        <f>IF(N88="zákl. přenesená",J88,0)</f>
        <v>0</v>
      </c>
      <c r="BH88" s="215">
        <f>IF(N88="sníž. přenesená",J88,0)</f>
        <v>0</v>
      </c>
      <c r="BI88" s="215">
        <f>IF(N88="nulová",J88,0)</f>
        <v>0</v>
      </c>
      <c r="BJ88" s="16" t="s">
        <v>121</v>
      </c>
      <c r="BK88" s="215">
        <f>ROUND(I88*H88,2)</f>
        <v>0</v>
      </c>
      <c r="BL88" s="16" t="s">
        <v>154</v>
      </c>
      <c r="BM88" s="214" t="s">
        <v>206</v>
      </c>
    </row>
    <row r="89" s="2" customFormat="1">
      <c r="A89" s="37"/>
      <c r="B89" s="38"/>
      <c r="C89" s="39"/>
      <c r="D89" s="216" t="s">
        <v>123</v>
      </c>
      <c r="E89" s="39"/>
      <c r="F89" s="217" t="s">
        <v>207</v>
      </c>
      <c r="G89" s="39"/>
      <c r="H89" s="39"/>
      <c r="I89" s="218"/>
      <c r="J89" s="39"/>
      <c r="K89" s="39"/>
      <c r="L89" s="43"/>
      <c r="M89" s="245"/>
      <c r="N89" s="246"/>
      <c r="O89" s="247"/>
      <c r="P89" s="247"/>
      <c r="Q89" s="247"/>
      <c r="R89" s="247"/>
      <c r="S89" s="247"/>
      <c r="T89" s="248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16" t="s">
        <v>123</v>
      </c>
      <c r="AU89" s="16" t="s">
        <v>121</v>
      </c>
    </row>
    <row r="90" s="2" customFormat="1" ht="6.96" customHeight="1">
      <c r="A90" s="37"/>
      <c r="B90" s="58"/>
      <c r="C90" s="59"/>
      <c r="D90" s="59"/>
      <c r="E90" s="59"/>
      <c r="F90" s="59"/>
      <c r="G90" s="59"/>
      <c r="H90" s="59"/>
      <c r="I90" s="59"/>
      <c r="J90" s="59"/>
      <c r="K90" s="59"/>
      <c r="L90" s="43"/>
      <c r="M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</sheetData>
  <sheetProtection sheet="1" autoFilter="0" formatColumns="0" formatRows="0" objects="1" scenarios="1" spinCount="100000" saltValue="xRrikOlD8on/L6qkFlBfzjfVU6JTMlBWqnsXOruq14FEEG8De1vKQsMzJIqlKvM//rzuaZMytZdx2RfJeUUNug==" hashValue="kAL4DuBImCojuQU7SDco6vgJ0oy32T5YQ8P2dtgt9G8Cw6mgxUmbc+831qT5SpPeL9G7FEOUpMNfDMlk5voyUQ==" algorithmName="SHA-512" password="C68C"/>
  <autoFilter ref="C80:K89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5" r:id="rId1" display="https://podminky.urs.cz/item/CS_URS_2024_02/764518404"/>
    <hyperlink ref="F89" r:id="rId2" display="https://podminky.urs.cz/item/CS_URS_2024_02/99876420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DESKTOP-GN17150\Ivana</dc:creator>
  <cp:lastModifiedBy>DESKTOP-GN17150\Ivana</cp:lastModifiedBy>
  <dcterms:created xsi:type="dcterms:W3CDTF">2025-11-10T13:00:08Z</dcterms:created>
  <dcterms:modified xsi:type="dcterms:W3CDTF">2025-11-10T13:00:12Z</dcterms:modified>
</cp:coreProperties>
</file>