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'Rozpočet'!$A$2:$AB$82</definedName>
    <definedName name="__MAIN1__">'KrycíList'!$A$1:$O$50</definedName>
    <definedName name="__MvymF__">'Rozpočet'!#REF!</definedName>
    <definedName name="__OobjF__">'Rozpočet'!$A$8:$AB$82</definedName>
    <definedName name="__OoddF__">'Rozpočet'!$A$10:$AB$27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<sst xmlns="http://schemas.openxmlformats.org/spreadsheetml/2006/main" count="364" uniqueCount="214">
  <si>
    <t>.</t>
  </si>
  <si>
    <t>B</t>
  </si>
  <si>
    <t>M</t>
  </si>
  <si>
    <t>O</t>
  </si>
  <si>
    <t>P</t>
  </si>
  <si>
    <t>S</t>
  </si>
  <si>
    <t>m</t>
  </si>
  <si>
    <t>t</t>
  </si>
  <si>
    <t>Ř</t>
  </si>
  <si>
    <t>Mj</t>
  </si>
  <si>
    <t>m2</t>
  </si>
  <si>
    <t>m3</t>
  </si>
  <si>
    <t>001</t>
  </si>
  <si>
    <t>002</t>
  </si>
  <si>
    <t>011</t>
  </si>
  <si>
    <t>045</t>
  </si>
  <si>
    <t>056</t>
  </si>
  <si>
    <t>057</t>
  </si>
  <si>
    <t>063</t>
  </si>
  <si>
    <t>087</t>
  </si>
  <si>
    <t>089</t>
  </si>
  <si>
    <t>091</t>
  </si>
  <si>
    <t>095</t>
  </si>
  <si>
    <t>099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</si>
  <si>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</si>
  <si>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</si>
  <si>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</si>
  <si>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</si>
  <si>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</si>
  <si>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</si>
  <si>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</si>
  <si>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</si>
  <si>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</si>
  <si>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</si>
  <si>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</si>
  <si>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% Dph</t>
  </si>
  <si>
    <t>Název</t>
  </si>
  <si>
    <t>Oddíl</t>
  </si>
  <si>
    <t>Sazba</t>
  </si>
  <si>
    <t>Daň</t>
  </si>
  <si>
    <t>Celkem</t>
  </si>
  <si>
    <t>Objekt</t>
  </si>
  <si>
    <t>Základ</t>
  </si>
  <si>
    <t>Datum :</t>
  </si>
  <si>
    <t>Dodávka</t>
  </si>
  <si>
    <t>Nhod/Mj</t>
  </si>
  <si>
    <t>034/2016</t>
  </si>
  <si>
    <t>58337304</t>
  </si>
  <si>
    <t>58344169</t>
  </si>
  <si>
    <t>Název MJ</t>
  </si>
  <si>
    <t>Razítko:</t>
  </si>
  <si>
    <t>SML.CENA</t>
  </si>
  <si>
    <t>Sazba[%]</t>
  </si>
  <si>
    <t>Soubor :</t>
  </si>
  <si>
    <t>Základna</t>
  </si>
  <si>
    <t>113106151</t>
  </si>
  <si>
    <t>113107211</t>
  </si>
  <si>
    <t>113107213</t>
  </si>
  <si>
    <t>113107222</t>
  </si>
  <si>
    <t>113107242</t>
  </si>
  <si>
    <t>113151111</t>
  </si>
  <si>
    <t>119001401</t>
  </si>
  <si>
    <t>119001421</t>
  </si>
  <si>
    <t>120001101</t>
  </si>
  <si>
    <t>132201202</t>
  </si>
  <si>
    <t>132201209</t>
  </si>
  <si>
    <t>151101101</t>
  </si>
  <si>
    <t>151101111</t>
  </si>
  <si>
    <t>162201101</t>
  </si>
  <si>
    <t>162301101</t>
  </si>
  <si>
    <t>167101101</t>
  </si>
  <si>
    <t>171201201</t>
  </si>
  <si>
    <t>174101101</t>
  </si>
  <si>
    <t>175101101</t>
  </si>
  <si>
    <t>230170014</t>
  </si>
  <si>
    <t>451573111</t>
  </si>
  <si>
    <t>451575111</t>
  </si>
  <si>
    <t>564251111</t>
  </si>
  <si>
    <t>564751111</t>
  </si>
  <si>
    <t>564962111</t>
  </si>
  <si>
    <t>573322711</t>
  </si>
  <si>
    <t>574472111</t>
  </si>
  <si>
    <t>577141312</t>
  </si>
  <si>
    <t>577156112</t>
  </si>
  <si>
    <t>631315711</t>
  </si>
  <si>
    <t>871313121</t>
  </si>
  <si>
    <t>894812262</t>
  </si>
  <si>
    <t>919722211</t>
  </si>
  <si>
    <t>919731400</t>
  </si>
  <si>
    <t>919735113</t>
  </si>
  <si>
    <t>965042000</t>
  </si>
  <si>
    <t>979084216</t>
  </si>
  <si>
    <t>979087212</t>
  </si>
  <si>
    <t>998222011</t>
  </si>
  <si>
    <t>998224211</t>
  </si>
  <si>
    <t>998225111</t>
  </si>
  <si>
    <t>998276101</t>
  </si>
  <si>
    <t>Faktura :</t>
  </si>
  <si>
    <t>Hm1[t]/Mj</t>
  </si>
  <si>
    <t>Hm2[t]/Mj</t>
  </si>
  <si>
    <t>Sazba DPH</t>
  </si>
  <si>
    <t>Zakázka :</t>
  </si>
  <si>
    <t>Řádek</t>
  </si>
  <si>
    <t>12/07/2016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</si>
  <si>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</si>
  <si>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</si>
  <si>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</si>
  <si>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</si>
  <si>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</si>
  <si>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</si>
  <si>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</si>
  <si>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</si>
  <si>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</si>
  <si>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</si>
  <si>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</si>
  <si>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</si>
  <si>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</si>
  <si>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Odsouhlasil:</t>
  </si>
  <si>
    <t>Projektant :</t>
  </si>
  <si>
    <t>Název nákladu</t>
  </si>
  <si>
    <t>Valová Kamila</t>
  </si>
  <si>
    <t>Hmoty1[t] za Mj</t>
  </si>
  <si>
    <t>Hmoty2[t] za Mj</t>
  </si>
  <si>
    <t>Ostatní náklady</t>
  </si>
  <si>
    <t>Přirážky</t>
  </si>
  <si>
    <t>Počet MJ</t>
  </si>
  <si>
    <t>STERKODRTE 0-32A</t>
  </si>
  <si>
    <t>Krycí list zadání</t>
  </si>
  <si>
    <t>Dílčí DPH</t>
  </si>
  <si>
    <t>Poplatek za skládku</t>
  </si>
  <si>
    <t>Číslo(SKP)</t>
  </si>
  <si>
    <t>Sazba [Kč]</t>
  </si>
  <si>
    <t>Umístění :</t>
  </si>
  <si>
    <t>STERKOPISEK 0-16 B A</t>
  </si>
  <si>
    <t>Množství Mj</t>
  </si>
  <si>
    <t>Popis řádku</t>
  </si>
  <si>
    <t>Celkové ostatní náklady</t>
  </si>
  <si>
    <t>POTRUBÍ PVC SN 8 DN 150</t>
  </si>
  <si>
    <t>Cena vč. DPH</t>
  </si>
  <si>
    <t>Množství [Mj]</t>
  </si>
  <si>
    <t>AVONA - Ing. Lubomír Novák</t>
  </si>
  <si>
    <t>potrubí z trub plastických</t>
  </si>
  <si>
    <t>kryty poz.komunikací - kámen</t>
  </si>
  <si>
    <t>podkl.vrstvy poz. komunikací</t>
  </si>
  <si>
    <t>podkladní a vedl. konstrukce</t>
  </si>
  <si>
    <t>podlahy a podlah. konstrukce</t>
  </si>
  <si>
    <t>Dodatek číslo :</t>
  </si>
  <si>
    <t>Zakázka číslo :</t>
  </si>
  <si>
    <t>Archivní číslo :</t>
  </si>
  <si>
    <t>Rozpočet číslo :</t>
  </si>
  <si>
    <t>Mak pen hrub vys strus deh tl 8cm</t>
  </si>
  <si>
    <t>Prolití podkl deh bez posyp 8kgm2</t>
  </si>
  <si>
    <t>Bet asf 3 ABJ ABS ABH do 3m tl 5cm</t>
  </si>
  <si>
    <t>Položkový rozpočet</t>
  </si>
  <si>
    <t>doplňující konstrukce</t>
  </si>
  <si>
    <t>Rozpočtové náklady [Kč]</t>
  </si>
  <si>
    <t>Stavební objekt číslo :</t>
  </si>
  <si>
    <t>Nový Jičín, ul. Palackého</t>
  </si>
  <si>
    <t>Přesun hmot pro  kamenivo</t>
  </si>
  <si>
    <t>drobné objekty a zařízení</t>
  </si>
  <si>
    <t>Vodorovná doprava vybouraných hmot po suchu do 5 km</t>
  </si>
  <si>
    <t>Seznam položek pro oddíl :</t>
  </si>
  <si>
    <t>Uloženi sypaniny na skládku</t>
  </si>
  <si>
    <t>Základní rozpočtové náklady</t>
  </si>
  <si>
    <t>přesun hm.-dočas.jeřáb.dráhy</t>
  </si>
  <si>
    <t>přípravné a přidružené práce</t>
  </si>
  <si>
    <t>různé dokončovací konstrukce</t>
  </si>
  <si>
    <t>Podklad z kameniva hrubého drceného vel. 32-63 mm tl 150 mm</t>
  </si>
  <si>
    <t>Přes hmot tr plast a sklolam OV</t>
  </si>
  <si>
    <t>Účelové měrné jednotky (bez DPH)</t>
  </si>
  <si>
    <t>Přesun hmot pro  beton monolitický</t>
  </si>
  <si>
    <t>Celkové rozpočtové náklady (bezDPH)</t>
  </si>
  <si>
    <t>SO 011 Přípojka splaškové kanalizace</t>
  </si>
  <si>
    <t>Revizní šachta plastová DN 425-dodávka</t>
  </si>
  <si>
    <t>Daň z přidané hodnoty (Rozpočet+Ostatní)</t>
  </si>
  <si>
    <t>Celkové náklady (Rozpočet +Ostatní) vč. DPH</t>
  </si>
  <si>
    <t>Podkladní vrstva tl do 250 mm ze štěrkopísku</t>
  </si>
  <si>
    <t>Lože pod potrubí otevřený výkop ze štěrkopísku</t>
  </si>
  <si>
    <t>Rozebrání zpevněných ploch ze silničních dílců</t>
  </si>
  <si>
    <t>Nakládání výkopku z hornin tř. 1 až 4 do 100 m3</t>
  </si>
  <si>
    <t>Řezání stávajícího živičného krytu hl do 150 mm</t>
  </si>
  <si>
    <t>Asfaltový beton ABVH (ACL 22) I tl 70 mm š do 3 m</t>
  </si>
  <si>
    <t>Mazanina tl do 240 mm z betonu prostého tř. C 25/30</t>
  </si>
  <si>
    <t>Přesun hmot pro pozemní komunikace s krytem živičným</t>
  </si>
  <si>
    <t>TSM Nového Jičína, p.o., Suvorovova 909/114, N.Jičín</t>
  </si>
  <si>
    <t>Tlakové zkoušky těsnosti potrubí - zkouška DN do 200</t>
  </si>
  <si>
    <t>Bourání podlah a mazanin betonových tloušťky do 30 cm</t>
  </si>
  <si>
    <t>Odstranění podkladu pl nad 200 m2 živičných tl 120 mm</t>
  </si>
  <si>
    <t>Napojení do stáv. bet. šachty DN 150 (úprava požlábku)</t>
  </si>
  <si>
    <t>Přesun hmot pro pozemní komunikace s krytem z kameniva</t>
  </si>
  <si>
    <t>Podklad z mechanicky zpevněného kameniva MZK tl 200 mm</t>
  </si>
  <si>
    <t>Řezání podkladu nebo krytu betonového hloubky do 20 cm</t>
  </si>
  <si>
    <t>Podklad nebo podsyp ze štěrkopísku ŠP tl 150 mm (4-8 mm)</t>
  </si>
  <si>
    <t>Zřízení příložného pažení a rozepření stěn rýh hl do 2 m</t>
  </si>
  <si>
    <t>Vodorovné přemístění do 20 m výkopku z horniny tř. 1 až 4</t>
  </si>
  <si>
    <t>Vodorovné přemístění do 500 m výkopku z horniny tř. 1 až 4</t>
  </si>
  <si>
    <t>Hloubení rýh š do 2000 mm v hornině tř. 3 objemu do 1000 m3</t>
  </si>
  <si>
    <t>Odstranění příložného pažení a rozepření stěn rýh hl do 2 m</t>
  </si>
  <si>
    <t>Nakládání na dopravní prostředky pro vodorovnou dopravu suti</t>
  </si>
  <si>
    <t>Odkanalizování střediska zeleně ul. Palackého v Novém Jičíně</t>
  </si>
  <si>
    <t>Příplatek za ztížení vykopávky v blízkosti podzemního vedení</t>
  </si>
  <si>
    <t>Dočasné zajištění potrubí ocelového nebo litinového DN do 200</t>
  </si>
  <si>
    <t>Zalití dilatačních spár příčných za studena s těsněním š 9 mm</t>
  </si>
  <si>
    <t>Odstranění podkladu pl nad 200 m2 z kameniva těženého tl 80 mm</t>
  </si>
  <si>
    <t>Odstranění podkladu pl nad 200 m2 z kameniva drceného tl 150 mm</t>
  </si>
  <si>
    <t>Odstranění podkladu pl nad 200 m2 z kameniva těženého tl 300 mm</t>
  </si>
  <si>
    <t>Zásyp jam, šachet rýh nebo kolem objektů sypaninou se zhutněním</t>
  </si>
  <si>
    <t>Příplatek za lepivost k hloubení rýh š do 2000 mm v hornině tř. 3</t>
  </si>
  <si>
    <t>Dočasné zajištění kabelů a kabelových tratí ze 3 volně ložených kabelů</t>
  </si>
  <si>
    <t>Montáž potrubí z kanalizačních trub z PVC otevřený výkop sklon do 20 % DN 150</t>
  </si>
  <si>
    <t>c:\RozpNz\Data;407;Odkanalizování střediska zeleně ul. Palackého v Novém Jičíně</t>
  </si>
  <si>
    <t>Rozebrání dlažeb vozovek pl do 50 m2 z velkých kostek do lože z kameniva těženého</t>
  </si>
  <si>
    <t>Revizní a čistící šachta z PP DN 425 poklop litinový plný do teleskopické trubky (40 t)</t>
  </si>
  <si>
    <t>Obsyp potrubí bez prohození sypaniny z hornin tř. 1 až 4 uloženým do 3 m od kraje výkopu-zeminou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</si>
</sst>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2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168" fontId="19" fillId="2" borderId="0" xfId="0" applyNumberFormat="1" applyFont="1" applyFill="1" applyBorder="1" applyAlignment="1">
      <alignment/>
    </xf>
    <xf numFmtId="168" fontId="21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8" fontId="6" fillId="2" borderId="0" xfId="0" applyNumberFormat="1" applyFont="1" applyFill="1" applyBorder="1" applyAlignment="1">
      <alignment/>
    </xf>
    <xf numFmtId="170" fontId="22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8" fontId="9" fillId="3" borderId="6" xfId="0" applyNumberFormat="1" applyFont="1" applyFill="1" applyBorder="1" applyAlignment="1">
      <alignment horizontal="center"/>
    </xf>
    <xf numFmtId="168" fontId="23" fillId="3" borderId="6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center"/>
    </xf>
    <xf numFmtId="170" fontId="25" fillId="3" borderId="6" xfId="0" applyNumberFormat="1" applyFont="1" applyFill="1" applyBorder="1" applyAlignment="1">
      <alignment horizontal="center"/>
    </xf>
    <xf numFmtId="4" fontId="25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 wrapText="1"/>
    </xf>
    <xf numFmtId="4" fontId="16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8" fontId="13" fillId="2" borderId="8" xfId="0" applyNumberFormat="1" applyFont="1" applyFill="1" applyBorder="1" applyAlignment="1">
      <alignment horizontal="center"/>
    </xf>
    <xf numFmtId="168" fontId="26" fillId="2" borderId="8" xfId="0" applyNumberFormat="1" applyFont="1" applyFill="1" applyBorder="1" applyAlignment="1">
      <alignment/>
    </xf>
    <xf numFmtId="0" fontId="24" fillId="2" borderId="8" xfId="0" applyFont="1" applyFill="1" applyBorder="1" applyAlignment="1">
      <alignment/>
    </xf>
    <xf numFmtId="170" fontId="13" fillId="5" borderId="8" xfId="0" applyNumberFormat="1" applyFont="1" applyFill="1" applyBorder="1" applyAlignment="1">
      <alignment/>
    </xf>
    <xf numFmtId="4" fontId="13" fillId="5" borderId="8" xfId="0" applyNumberFormat="1" applyFont="1" applyFill="1" applyBorder="1" applyAlignment="1">
      <alignment/>
    </xf>
    <xf numFmtId="4" fontId="13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right" vertical="top"/>
    </xf>
    <xf numFmtId="0" fontId="27" fillId="5" borderId="8" xfId="0" applyFont="1" applyFill="1" applyBorder="1" applyAlignment="1">
      <alignment vertical="top"/>
    </xf>
    <xf numFmtId="0" fontId="13" fillId="5" borderId="8" xfId="0" applyFont="1" applyFill="1" applyBorder="1" applyAlignment="1">
      <alignment horizontal="center" vertical="top"/>
    </xf>
    <xf numFmtId="0" fontId="13" fillId="5" borderId="8" xfId="0" applyFont="1" applyFill="1" applyBorder="1" applyAlignment="1">
      <alignment vertical="top"/>
    </xf>
    <xf numFmtId="0" fontId="13" fillId="5" borderId="8" xfId="0" applyFont="1" applyFill="1" applyBorder="1" applyAlignment="1">
      <alignment vertical="top" wrapText="1"/>
    </xf>
    <xf numFmtId="170" fontId="13" fillId="5" borderId="8" xfId="0" applyNumberFormat="1" applyFont="1" applyFill="1" applyBorder="1" applyAlignment="1">
      <alignment vertical="top"/>
    </xf>
    <xf numFmtId="4" fontId="13" fillId="5" borderId="8" xfId="0" applyNumberFormat="1" applyFont="1" applyFill="1" applyBorder="1" applyAlignment="1">
      <alignment vertical="top"/>
    </xf>
    <xf numFmtId="169" fontId="13" fillId="5" borderId="8" xfId="0" applyNumberFormat="1" applyFont="1" applyFill="1" applyBorder="1" applyAlignment="1">
      <alignment vertical="top"/>
    </xf>
    <xf numFmtId="4" fontId="13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6" borderId="8" xfId="0" applyFont="1" applyFill="1" applyBorder="1" applyAlignment="1">
      <alignment horizontal="right" vertical="top"/>
    </xf>
    <xf numFmtId="0" fontId="13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vertical="top"/>
    </xf>
    <xf numFmtId="0" fontId="13" fillId="6" borderId="8" xfId="0" applyFont="1" applyFill="1" applyBorder="1" applyAlignment="1">
      <alignment vertical="top" wrapText="1"/>
    </xf>
    <xf numFmtId="164" fontId="13" fillId="6" borderId="8" xfId="0" applyNumberFormat="1" applyFont="1" applyFill="1" applyBorder="1" applyAlignment="1">
      <alignment vertical="top"/>
    </xf>
    <xf numFmtId="4" fontId="13" fillId="6" borderId="8" xfId="0" applyNumberFormat="1" applyFont="1" applyFill="1" applyBorder="1" applyAlignment="1">
      <alignment vertical="top"/>
    </xf>
    <xf numFmtId="169" fontId="13" fillId="6" borderId="8" xfId="0" applyNumberFormat="1" applyFont="1" applyFill="1" applyBorder="1" applyAlignment="1">
      <alignment vertical="top"/>
    </xf>
    <xf numFmtId="4" fontId="13" fillId="6" borderId="8" xfId="0" applyNumberFormat="1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69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69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71" fontId="9" fillId="2" borderId="6" xfId="0" applyNumberFormat="1" applyFont="1" applyFill="1" applyBorder="1" applyAlignment="1">
      <alignment vertical="top"/>
    </xf>
    <xf numFmtId="171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71" fontId="9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1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167" fontId="13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7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7" fontId="9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3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167" fontId="15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8" fontId="19" fillId="2" borderId="0" xfId="0" applyNumberFormat="1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26" t="s">
        <v>127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7"/>
    </row>
    <row r="3" spans="1:15" ht="27" customHeight="1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7"/>
    </row>
    <row r="4" spans="1:15" ht="24" customHeight="1">
      <c r="A4" s="6"/>
      <c r="B4" s="8" t="s">
        <v>101</v>
      </c>
      <c r="C4" s="127" t="s">
        <v>199</v>
      </c>
      <c r="D4" s="127"/>
      <c r="E4" s="127"/>
      <c r="F4" s="127"/>
      <c r="G4" s="127"/>
      <c r="H4" s="127"/>
      <c r="I4" s="9" t="s">
        <v>114</v>
      </c>
      <c r="J4" s="128" t="s">
        <v>172</v>
      </c>
      <c r="K4" s="128"/>
      <c r="L4" s="128"/>
      <c r="M4" s="128"/>
      <c r="N4" s="128"/>
      <c r="O4" s="10"/>
    </row>
    <row r="5" spans="1:15" ht="23.25" customHeight="1">
      <c r="A5" s="6"/>
      <c r="B5" s="11" t="s">
        <v>97</v>
      </c>
      <c r="C5" s="12"/>
      <c r="D5" s="129"/>
      <c r="E5" s="129"/>
      <c r="F5" s="13"/>
      <c r="G5" s="130"/>
      <c r="H5" s="130"/>
      <c r="I5" s="130"/>
      <c r="J5" s="130"/>
      <c r="K5" s="130"/>
      <c r="L5" s="130"/>
      <c r="M5" s="130"/>
      <c r="N5" s="130"/>
      <c r="O5" s="14"/>
    </row>
    <row r="6" spans="1:15" ht="15" customHeight="1">
      <c r="A6" s="6"/>
      <c r="B6" s="131" t="s">
        <v>147</v>
      </c>
      <c r="C6" s="131"/>
      <c r="D6" s="132" t="s">
        <v>46</v>
      </c>
      <c r="E6" s="132"/>
      <c r="F6" s="15" t="s">
        <v>132</v>
      </c>
      <c r="G6" s="131" t="s">
        <v>157</v>
      </c>
      <c r="H6" s="131"/>
      <c r="I6" s="131"/>
      <c r="J6" s="131"/>
      <c r="K6" s="131"/>
      <c r="L6" s="131"/>
      <c r="M6" s="131"/>
      <c r="N6" s="131"/>
      <c r="O6" s="14"/>
    </row>
    <row r="7" spans="1:15" ht="15" customHeight="1">
      <c r="A7" s="6"/>
      <c r="B7" s="131" t="s">
        <v>156</v>
      </c>
      <c r="C7" s="131"/>
      <c r="D7" s="132"/>
      <c r="E7" s="132"/>
      <c r="F7" s="15" t="s">
        <v>104</v>
      </c>
      <c r="G7" s="131" t="s">
        <v>184</v>
      </c>
      <c r="H7" s="131"/>
      <c r="I7" s="131"/>
      <c r="J7" s="131"/>
      <c r="K7" s="131"/>
      <c r="L7" s="131"/>
      <c r="M7" s="131"/>
      <c r="N7" s="131"/>
      <c r="O7" s="14"/>
    </row>
    <row r="8" spans="1:15" ht="15" customHeight="1">
      <c r="A8" s="6"/>
      <c r="B8" s="131" t="s">
        <v>149</v>
      </c>
      <c r="C8" s="131"/>
      <c r="D8" s="132" t="s">
        <v>210</v>
      </c>
      <c r="E8" s="132"/>
      <c r="F8" s="15" t="s">
        <v>106</v>
      </c>
      <c r="G8" s="133"/>
      <c r="H8" s="133"/>
      <c r="I8" s="133"/>
      <c r="J8" s="133"/>
      <c r="K8" s="133"/>
      <c r="L8" s="133"/>
      <c r="M8" s="133"/>
      <c r="N8" s="133"/>
      <c r="O8" s="14"/>
    </row>
    <row r="9" spans="1:15" ht="15" customHeight="1">
      <c r="A9" s="6"/>
      <c r="B9" s="131" t="s">
        <v>146</v>
      </c>
      <c r="C9" s="131"/>
      <c r="D9" s="132"/>
      <c r="E9" s="132"/>
      <c r="F9" s="15" t="s">
        <v>118</v>
      </c>
      <c r="G9" s="133" t="s">
        <v>140</v>
      </c>
      <c r="H9" s="133"/>
      <c r="I9" s="133"/>
      <c r="J9" s="133"/>
      <c r="K9" s="133"/>
      <c r="L9" s="133"/>
      <c r="M9" s="133"/>
      <c r="N9" s="133"/>
      <c r="O9" s="14"/>
    </row>
    <row r="10" spans="1:15" ht="15" customHeight="1">
      <c r="A10" s="6"/>
      <c r="B10" s="131" t="s">
        <v>148</v>
      </c>
      <c r="C10" s="131"/>
      <c r="D10" s="131"/>
      <c r="E10" s="131"/>
      <c r="F10" s="15" t="s">
        <v>112</v>
      </c>
      <c r="G10" s="133" t="s">
        <v>120</v>
      </c>
      <c r="H10" s="133"/>
      <c r="I10" s="133"/>
      <c r="J10" s="133"/>
      <c r="K10" s="133"/>
      <c r="L10" s="133"/>
      <c r="M10" s="133"/>
      <c r="N10" s="133"/>
      <c r="O10" s="14"/>
    </row>
    <row r="11" spans="1:15" ht="15" customHeight="1">
      <c r="A11" s="6"/>
      <c r="B11" s="131" t="s">
        <v>43</v>
      </c>
      <c r="C11" s="131"/>
      <c r="D11" s="134" t="s">
        <v>103</v>
      </c>
      <c r="E11" s="134"/>
      <c r="F11" s="15"/>
      <c r="G11" s="131"/>
      <c r="H11" s="131"/>
      <c r="I11" s="131"/>
      <c r="J11" s="131"/>
      <c r="K11" s="131"/>
      <c r="L11" s="131"/>
      <c r="M11" s="131"/>
      <c r="N11" s="131"/>
      <c r="O11" s="14"/>
    </row>
    <row r="12" spans="1:15" ht="15" customHeight="1">
      <c r="A12" s="6"/>
      <c r="B12" s="135"/>
      <c r="C12" s="135"/>
      <c r="D12" s="135"/>
      <c r="E12" s="135"/>
      <c r="F12" s="15" t="s">
        <v>53</v>
      </c>
      <c r="G12" s="131" t="s">
        <v>210</v>
      </c>
      <c r="H12" s="131"/>
      <c r="I12" s="131"/>
      <c r="J12" s="131"/>
      <c r="K12" s="131"/>
      <c r="L12" s="131"/>
      <c r="M12" s="131"/>
      <c r="N12" s="131"/>
      <c r="O12" s="14"/>
    </row>
    <row r="13" spans="1:15" ht="15" customHeight="1">
      <c r="A13" s="6"/>
      <c r="B13" s="136" t="s">
        <v>155</v>
      </c>
      <c r="C13" s="136"/>
      <c r="D13" s="136"/>
      <c r="E13" s="136"/>
      <c r="F13" s="136"/>
      <c r="G13" s="137" t="s">
        <v>123</v>
      </c>
      <c r="H13" s="137"/>
      <c r="I13" s="137"/>
      <c r="J13" s="137"/>
      <c r="K13" s="137"/>
      <c r="L13" s="138" t="s">
        <v>111</v>
      </c>
      <c r="M13" s="138"/>
      <c r="N13" s="138"/>
      <c r="O13" s="14"/>
    </row>
    <row r="14" spans="1:15" ht="15" customHeight="1">
      <c r="A14" s="6"/>
      <c r="B14" s="16" t="s">
        <v>107</v>
      </c>
      <c r="C14" s="17" t="s">
        <v>44</v>
      </c>
      <c r="D14" s="17" t="s">
        <v>116</v>
      </c>
      <c r="E14" s="18" t="s">
        <v>26</v>
      </c>
      <c r="F14" s="19" t="s">
        <v>124</v>
      </c>
      <c r="G14" s="139" t="s">
        <v>119</v>
      </c>
      <c r="H14" s="139"/>
      <c r="I14" s="139"/>
      <c r="J14" s="21" t="s">
        <v>115</v>
      </c>
      <c r="K14" s="22" t="s">
        <v>100</v>
      </c>
      <c r="L14" s="14"/>
      <c r="M14" s="3"/>
      <c r="N14" s="3"/>
      <c r="O14" s="14"/>
    </row>
    <row r="15" spans="1:15" ht="15" customHeight="1">
      <c r="A15" s="6"/>
      <c r="B15" s="23" t="s">
        <v>25</v>
      </c>
      <c r="C15" s="24">
        <f>SUMIF(Rozpočet!F9:F83,B15,Rozpočet!L9:L83)</f>
        <v>0</v>
      </c>
      <c r="D15" s="24">
        <f>SUMIF(Rozpočet!F9:F83,B15,Rozpočet!M9:M83)</f>
        <v>0</v>
      </c>
      <c r="E15" s="25">
        <f>SUMIF(Rozpočet!F9:F83,B15,Rozpočet!N9:N83)</f>
        <v>0</v>
      </c>
      <c r="F15" s="26">
        <f>SUMIF(Rozpočet!F9:F83,B15,Rozpočet!O9:O83)</f>
        <v>0</v>
      </c>
      <c r="G15" s="140"/>
      <c r="H15" s="140"/>
      <c r="I15" s="140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29</v>
      </c>
      <c r="C16" s="24">
        <f>SUMIF(Rozpočet!F9:F83,B16,Rozpočet!L9:L83)</f>
        <v>0</v>
      </c>
      <c r="D16" s="24">
        <f>SUMIF(Rozpočet!F9:F83,B16,Rozpočet!M9:M83)</f>
        <v>0</v>
      </c>
      <c r="E16" s="25">
        <f>SUMIF(Rozpočet!F9:F83,B16,Rozpočet!N9:N83)</f>
        <v>0</v>
      </c>
      <c r="F16" s="26">
        <f>SUMIF(Rozpočet!F9:F83,B16,Rozpočet!O9:O83)</f>
        <v>0</v>
      </c>
      <c r="G16" s="140"/>
      <c r="H16" s="140"/>
      <c r="I16" s="140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27</v>
      </c>
      <c r="C17" s="24">
        <f>SUMIF(Rozpočet!F9:F83,B17,Rozpočet!L9:L83)</f>
        <v>0</v>
      </c>
      <c r="D17" s="24">
        <f>SUMIF(Rozpočet!F9:F83,B17,Rozpočet!M9:M83)</f>
        <v>0</v>
      </c>
      <c r="E17" s="25">
        <f>SUMIF(Rozpočet!F9:F83,B17,Rozpočet!N9:N83)</f>
        <v>0</v>
      </c>
      <c r="F17" s="26">
        <f>SUMIF(Rozpočet!F9:F83,B17,Rozpočet!O9:O83)</f>
        <v>0</v>
      </c>
      <c r="G17" s="140"/>
      <c r="H17" s="140"/>
      <c r="I17" s="140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30</v>
      </c>
      <c r="C18" s="24">
        <f>SUMIF(Rozpočet!F9:F83,B18,Rozpočet!L9:L83)</f>
        <v>0</v>
      </c>
      <c r="D18" s="24">
        <f>SUMIF(Rozpočet!F9:F83,B18,Rozpočet!M9:M83)</f>
        <v>0</v>
      </c>
      <c r="E18" s="25">
        <f>SUMIF(Rozpočet!F9:F83,B18,Rozpočet!N9:N83)</f>
        <v>0</v>
      </c>
      <c r="F18" s="26">
        <f>SUMIF(Rozpočet!F9:F83,B18,Rozpočet!O9:O83)</f>
        <v>0</v>
      </c>
      <c r="G18" s="140"/>
      <c r="H18" s="140"/>
      <c r="I18" s="140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28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0"/>
      <c r="H19" s="140"/>
      <c r="I19" s="140"/>
      <c r="J19" s="27"/>
      <c r="K19" s="28"/>
      <c r="L19" s="29" t="s">
        <v>33</v>
      </c>
      <c r="M19" s="3"/>
      <c r="N19" s="3"/>
      <c r="O19" s="14"/>
    </row>
    <row r="20" spans="1:15" ht="15" customHeight="1">
      <c r="A20" s="6"/>
      <c r="B20" s="30" t="s">
        <v>40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0"/>
      <c r="H20" s="140"/>
      <c r="I20" s="140"/>
      <c r="J20" s="27"/>
      <c r="K20" s="28"/>
      <c r="L20" s="14"/>
      <c r="M20" s="34"/>
      <c r="N20" s="34"/>
      <c r="O20" s="14"/>
    </row>
    <row r="21" spans="1:15" ht="15" customHeight="1">
      <c r="A21" s="6"/>
      <c r="B21" s="141" t="s">
        <v>163</v>
      </c>
      <c r="C21" s="141"/>
      <c r="D21" s="141"/>
      <c r="E21" s="142">
        <f>SUM(C20:E20)</f>
        <v>0</v>
      </c>
      <c r="F21" s="142"/>
      <c r="G21" s="140"/>
      <c r="H21" s="140"/>
      <c r="I21" s="140"/>
      <c r="J21" s="27"/>
      <c r="K21" s="28"/>
      <c r="L21" s="138" t="s">
        <v>117</v>
      </c>
      <c r="M21" s="138"/>
      <c r="N21" s="138"/>
      <c r="O21" s="14"/>
    </row>
    <row r="22" spans="1:15" ht="15" customHeight="1">
      <c r="A22" s="6"/>
      <c r="B22" s="143" t="s">
        <v>124</v>
      </c>
      <c r="C22" s="143"/>
      <c r="D22" s="143"/>
      <c r="E22" s="144">
        <f>F20</f>
        <v>0</v>
      </c>
      <c r="F22" s="144"/>
      <c r="G22" s="140"/>
      <c r="H22" s="140"/>
      <c r="I22" s="140"/>
      <c r="J22" s="27"/>
      <c r="K22" s="28"/>
      <c r="L22" s="35"/>
      <c r="M22" s="3"/>
      <c r="N22" s="3"/>
      <c r="O22" s="14"/>
    </row>
    <row r="23" spans="1:15" ht="15" customHeight="1">
      <c r="A23" s="6"/>
      <c r="B23" s="145" t="s">
        <v>171</v>
      </c>
      <c r="C23" s="145"/>
      <c r="D23" s="145"/>
      <c r="E23" s="146">
        <f>E21+E22</f>
        <v>0</v>
      </c>
      <c r="F23" s="146"/>
      <c r="G23" s="147" t="s">
        <v>136</v>
      </c>
      <c r="H23" s="147"/>
      <c r="I23" s="147"/>
      <c r="J23" s="148">
        <f>SUM(J15:J22)</f>
        <v>0</v>
      </c>
      <c r="K23" s="148"/>
      <c r="L23" s="14"/>
      <c r="M23" s="3"/>
      <c r="N23" s="3"/>
      <c r="O23" s="14"/>
    </row>
    <row r="24" spans="1:15" ht="15" customHeight="1">
      <c r="A24" s="6"/>
      <c r="B24" s="145"/>
      <c r="C24" s="145"/>
      <c r="D24" s="145"/>
      <c r="E24" s="146"/>
      <c r="F24" s="146"/>
      <c r="G24" s="147"/>
      <c r="H24" s="147"/>
      <c r="I24" s="147"/>
      <c r="J24" s="148"/>
      <c r="K24" s="148"/>
      <c r="L24" s="14"/>
      <c r="M24" s="3"/>
      <c r="N24" s="3"/>
      <c r="O24" s="14"/>
    </row>
    <row r="25" spans="1:15" ht="15" customHeight="1">
      <c r="A25" s="6"/>
      <c r="B25" s="138" t="s">
        <v>174</v>
      </c>
      <c r="C25" s="138"/>
      <c r="D25" s="138"/>
      <c r="E25" s="138"/>
      <c r="F25" s="138"/>
      <c r="G25" s="149" t="s">
        <v>128</v>
      </c>
      <c r="H25" s="149"/>
      <c r="I25" s="149"/>
      <c r="J25" s="149"/>
      <c r="K25" s="149"/>
      <c r="L25" s="14"/>
      <c r="M25" s="3"/>
      <c r="N25" s="3"/>
      <c r="O25" s="14"/>
    </row>
    <row r="26" spans="1:15" ht="15" customHeight="1">
      <c r="A26" s="6"/>
      <c r="B26" s="30" t="s">
        <v>52</v>
      </c>
      <c r="C26" s="150" t="s">
        <v>42</v>
      </c>
      <c r="D26" s="150"/>
      <c r="E26" s="151" t="s">
        <v>39</v>
      </c>
      <c r="F26" s="151"/>
      <c r="G26" s="20"/>
      <c r="H26" s="139" t="s">
        <v>54</v>
      </c>
      <c r="I26" s="139"/>
      <c r="J26" s="152" t="s">
        <v>39</v>
      </c>
      <c r="K26" s="152"/>
      <c r="L26" s="14"/>
      <c r="M26" s="3"/>
      <c r="N26" s="3"/>
      <c r="O26" s="14"/>
    </row>
    <row r="27" spans="1:15" ht="15" customHeight="1">
      <c r="A27" s="6"/>
      <c r="B27" s="36">
        <v>21</v>
      </c>
      <c r="C27" s="153">
        <f>SUMIF(Rozpočet!S9:S83,B27,Rozpočet!K9:K83)+H27</f>
        <v>0</v>
      </c>
      <c r="D27" s="153"/>
      <c r="E27" s="154">
        <f>C27/100*B27</f>
        <v>0</v>
      </c>
      <c r="F27" s="154"/>
      <c r="G27" s="37"/>
      <c r="H27" s="155">
        <f>SUMIF(K15:K22,B27,J15:J22)</f>
        <v>0</v>
      </c>
      <c r="I27" s="155"/>
      <c r="J27" s="156">
        <f>H27*B27/100</f>
        <v>0</v>
      </c>
      <c r="K27" s="156"/>
      <c r="L27" s="29" t="s">
        <v>33</v>
      </c>
      <c r="M27" s="3"/>
      <c r="N27" s="3"/>
      <c r="O27" s="14"/>
    </row>
    <row r="28" spans="1:15" ht="15" customHeight="1">
      <c r="A28" s="6"/>
      <c r="B28" s="36">
        <v>15</v>
      </c>
      <c r="C28" s="153">
        <f>SUMIF(Rozpočet!S9:S83,B28,Rozpočet!K9:K83)+H28</f>
        <v>0</v>
      </c>
      <c r="D28" s="153"/>
      <c r="E28" s="154">
        <f>C28/100*B28</f>
        <v>0</v>
      </c>
      <c r="F28" s="154"/>
      <c r="G28" s="37"/>
      <c r="H28" s="156">
        <f>SUMIF(K15:K22,B28,J15:J22)</f>
        <v>0</v>
      </c>
      <c r="I28" s="156"/>
      <c r="J28" s="156">
        <f>H28*B28/100</f>
        <v>0</v>
      </c>
      <c r="K28" s="156"/>
      <c r="L28" s="14"/>
      <c r="M28" s="3"/>
      <c r="N28" s="3"/>
      <c r="O28" s="14"/>
    </row>
    <row r="29" spans="1:15" ht="15" customHeight="1">
      <c r="A29" s="6"/>
      <c r="B29" s="36">
        <v>0</v>
      </c>
      <c r="C29" s="153">
        <f>(E23+J23)-(C27+C28)</f>
        <v>0</v>
      </c>
      <c r="D29" s="153"/>
      <c r="E29" s="154">
        <f>C29/100*B29</f>
        <v>0</v>
      </c>
      <c r="F29" s="154"/>
      <c r="G29" s="37"/>
      <c r="H29" s="156">
        <f>J23-(H27+H28)</f>
        <v>0</v>
      </c>
      <c r="I29" s="156"/>
      <c r="J29" s="156">
        <f>H29*B29/100</f>
        <v>0</v>
      </c>
      <c r="K29" s="156"/>
      <c r="L29" s="138" t="s">
        <v>50</v>
      </c>
      <c r="M29" s="138"/>
      <c r="N29" s="138"/>
      <c r="O29" s="14"/>
    </row>
    <row r="30" spans="1:15" ht="15" customHeight="1">
      <c r="A30" s="6"/>
      <c r="B30" s="157"/>
      <c r="C30" s="158">
        <f>ROUNDUP(C27+C28+C29,1)</f>
        <v>0</v>
      </c>
      <c r="D30" s="158"/>
      <c r="E30" s="159">
        <f>ROUNDUP(E27+E28+E29,1)</f>
        <v>0</v>
      </c>
      <c r="F30" s="159"/>
      <c r="G30" s="160"/>
      <c r="H30" s="160"/>
      <c r="I30" s="160"/>
      <c r="J30" s="161">
        <f>J27+J28+J29</f>
        <v>0</v>
      </c>
      <c r="K30" s="161"/>
      <c r="L30" s="14"/>
      <c r="M30" s="3"/>
      <c r="N30" s="3"/>
      <c r="O30" s="14"/>
    </row>
    <row r="31" spans="1:15" ht="15" customHeight="1">
      <c r="A31" s="6"/>
      <c r="B31" s="157"/>
      <c r="C31" s="158"/>
      <c r="D31" s="158"/>
      <c r="E31" s="159"/>
      <c r="F31" s="159"/>
      <c r="G31" s="160"/>
      <c r="H31" s="160"/>
      <c r="I31" s="160"/>
      <c r="J31" s="161"/>
      <c r="K31" s="161"/>
      <c r="L31" s="14"/>
      <c r="M31" s="3"/>
      <c r="N31" s="3"/>
      <c r="O31" s="14"/>
    </row>
    <row r="32" spans="1:15" ht="15" customHeight="1">
      <c r="A32" s="6"/>
      <c r="B32" s="162" t="s">
        <v>175</v>
      </c>
      <c r="C32" s="162"/>
      <c r="D32" s="162"/>
      <c r="E32" s="162"/>
      <c r="F32" s="162"/>
      <c r="G32" s="163" t="s">
        <v>169</v>
      </c>
      <c r="H32" s="163"/>
      <c r="I32" s="163"/>
      <c r="J32" s="163"/>
      <c r="K32" s="163"/>
      <c r="L32" s="3"/>
      <c r="M32" s="3"/>
      <c r="N32" s="3"/>
      <c r="O32" s="14"/>
    </row>
    <row r="33" spans="1:15" ht="15" customHeight="1">
      <c r="A33" s="6"/>
      <c r="B33" s="164">
        <f>C30+E30</f>
        <v>0</v>
      </c>
      <c r="C33" s="164"/>
      <c r="D33" s="164"/>
      <c r="E33" s="164"/>
      <c r="F33" s="164"/>
      <c r="G33" s="165" t="s">
        <v>49</v>
      </c>
      <c r="H33" s="165"/>
      <c r="I33" s="165"/>
      <c r="J33" s="17" t="s">
        <v>125</v>
      </c>
      <c r="K33" s="38" t="s">
        <v>105</v>
      </c>
      <c r="L33" s="3"/>
      <c r="M33" s="3"/>
      <c r="N33" s="3"/>
      <c r="O33" s="14"/>
    </row>
    <row r="34" spans="1:15" ht="15" customHeight="1">
      <c r="A34" s="6"/>
      <c r="B34" s="164"/>
      <c r="C34" s="164"/>
      <c r="D34" s="164"/>
      <c r="E34" s="164"/>
      <c r="F34" s="164"/>
      <c r="G34" s="134"/>
      <c r="H34" s="134"/>
      <c r="I34" s="134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64"/>
      <c r="C35" s="164"/>
      <c r="D35" s="164"/>
      <c r="E35" s="164"/>
      <c r="F35" s="164"/>
      <c r="G35" s="134"/>
      <c r="H35" s="134"/>
      <c r="I35" s="134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64"/>
      <c r="C36" s="164"/>
      <c r="D36" s="164"/>
      <c r="E36" s="164"/>
      <c r="F36" s="164"/>
      <c r="G36" s="134"/>
      <c r="H36" s="134"/>
      <c r="I36" s="134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mergeCells count="78"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  <col min="243" max="16384" width="11.57421875" style="0" customWidth="1"/>
  </cols>
  <sheetData>
    <row r="1" spans="1:256" s="50" customFormat="1" ht="12.75" customHeight="1" hidden="1">
      <c r="A1" s="46" t="s">
        <v>32</v>
      </c>
      <c r="B1" s="47" t="s">
        <v>41</v>
      </c>
      <c r="C1" s="47" t="s">
        <v>37</v>
      </c>
      <c r="D1" s="47" t="s">
        <v>34</v>
      </c>
      <c r="E1" s="47" t="s">
        <v>102</v>
      </c>
      <c r="F1" s="47" t="s">
        <v>130</v>
      </c>
      <c r="G1" s="47" t="s">
        <v>36</v>
      </c>
      <c r="H1" s="47" t="s">
        <v>139</v>
      </c>
      <c r="I1" s="47" t="s">
        <v>9</v>
      </c>
      <c r="J1" s="47" t="s">
        <v>131</v>
      </c>
      <c r="K1" s="47" t="s">
        <v>109</v>
      </c>
      <c r="L1" s="48" t="s">
        <v>44</v>
      </c>
      <c r="M1" s="48" t="s">
        <v>116</v>
      </c>
      <c r="N1" s="48" t="s">
        <v>26</v>
      </c>
      <c r="O1" s="48" t="s">
        <v>124</v>
      </c>
      <c r="P1" s="49" t="s">
        <v>121</v>
      </c>
      <c r="Q1" s="47" t="s">
        <v>122</v>
      </c>
      <c r="R1" s="47" t="s">
        <v>110</v>
      </c>
      <c r="S1" s="47" t="s">
        <v>24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66" t="s">
        <v>153</v>
      </c>
      <c r="H2" s="166"/>
      <c r="I2" s="166"/>
      <c r="J2" s="166"/>
      <c r="K2" s="166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101</v>
      </c>
      <c r="C3" s="55"/>
      <c r="D3" s="167" t="str">
        <f>KrycíList!D6</f>
        <v>034/2016</v>
      </c>
      <c r="E3" s="167"/>
      <c r="F3" s="167"/>
      <c r="G3" s="56" t="str">
        <f>KrycíList!C4</f>
        <v>Odkanalizování střediska zeleně ul. Palackého v Novém Jičíně</v>
      </c>
      <c r="H3" s="168" t="str">
        <f>KrycíList!J4</f>
        <v>SO 011 Přípojka splaškové kanalizace</v>
      </c>
      <c r="I3" s="168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69">
        <f>KrycíList!C5</f>
        <v>0</v>
      </c>
      <c r="E4" s="169"/>
      <c r="F4" s="169"/>
      <c r="G4" s="59">
        <f>KrycíList!G5</f>
        <v>0</v>
      </c>
      <c r="H4" s="170">
        <f>KrycíList!D5</f>
        <v>0</v>
      </c>
      <c r="I4" s="170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c:\RozpNz\Data;407;Odkanalizování střediska zeleně ul. Palackého v Novém Jičíně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0</v>
      </c>
    </row>
    <row r="6" spans="1:256" s="74" customFormat="1" ht="21.75" customHeight="1">
      <c r="A6" s="69"/>
      <c r="B6" s="70" t="s">
        <v>41</v>
      </c>
      <c r="C6" s="70" t="s">
        <v>37</v>
      </c>
      <c r="D6" s="71" t="s">
        <v>34</v>
      </c>
      <c r="E6" s="70" t="s">
        <v>8</v>
      </c>
      <c r="F6" s="70" t="s">
        <v>130</v>
      </c>
      <c r="G6" s="70" t="s">
        <v>135</v>
      </c>
      <c r="H6" s="70" t="s">
        <v>134</v>
      </c>
      <c r="I6" s="70" t="s">
        <v>9</v>
      </c>
      <c r="J6" s="70" t="s">
        <v>38</v>
      </c>
      <c r="K6" s="72" t="s">
        <v>108</v>
      </c>
      <c r="L6" s="73" t="s">
        <v>44</v>
      </c>
      <c r="M6" s="73" t="s">
        <v>116</v>
      </c>
      <c r="N6" s="73" t="s">
        <v>26</v>
      </c>
      <c r="O6" s="73" t="s">
        <v>124</v>
      </c>
      <c r="P6" s="73" t="s">
        <v>98</v>
      </c>
      <c r="Q6" s="73" t="s">
        <v>99</v>
      </c>
      <c r="R6" s="73" t="s">
        <v>45</v>
      </c>
      <c r="S6" s="73" t="s">
        <v>35</v>
      </c>
      <c r="T6" s="73" t="s">
        <v>138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SUMIF($D9:$D84,"B",K9:K84)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86.25806110000005</v>
      </c>
      <c r="Q7" s="80">
        <f t="shared" si="0"/>
        <v>12.82455</v>
      </c>
      <c r="R7" s="80">
        <f t="shared" si="0"/>
        <v>11.815649999994411</v>
      </c>
      <c r="S7" s="81">
        <f>ROUNDUP(SUMIF($D9:$D84,"B",S9:S84),1)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13</v>
      </c>
      <c r="C9" s="84"/>
      <c r="D9" s="85" t="s">
        <v>1</v>
      </c>
      <c r="E9" s="84"/>
      <c r="F9" s="86"/>
      <c r="G9" s="87" t="s">
        <v>172</v>
      </c>
      <c r="H9" s="84"/>
      <c r="I9" s="85"/>
      <c r="J9" s="84"/>
      <c r="K9" s="88">
        <f aca="true" t="shared" si="1" ref="K9:S9">SUMIF($D10:$D82,"O",K10:K82)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86.25806110000005</v>
      </c>
      <c r="Q9" s="90">
        <f t="shared" si="1"/>
        <v>12.82455</v>
      </c>
      <c r="R9" s="90">
        <f t="shared" si="1"/>
        <v>11.815649999994411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12</v>
      </c>
      <c r="D10" s="95" t="s">
        <v>3</v>
      </c>
      <c r="E10" s="96"/>
      <c r="F10" s="96" t="s">
        <v>25</v>
      </c>
      <c r="G10" s="97" t="s">
        <v>113</v>
      </c>
      <c r="H10" s="96"/>
      <c r="I10" s="95"/>
      <c r="J10" s="96"/>
      <c r="K10" s="98">
        <f>SUBTOTAL(9,K11:K27)</f>
        <v>0</v>
      </c>
      <c r="L10" s="99">
        <f>SUBTOTAL(9,L11:L27)</f>
        <v>0</v>
      </c>
      <c r="M10" s="99">
        <f>SUBTOTAL(9,M11:M27)</f>
        <v>0</v>
      </c>
      <c r="N10" s="99">
        <f>SUBTOTAL(9,N11:N27)</f>
        <v>0</v>
      </c>
      <c r="O10" s="99">
        <f>SUBTOTAL(9,O11:O27)</f>
        <v>0</v>
      </c>
      <c r="P10" s="100">
        <f>SUMPRODUCT(P11:P27,H11:H27)</f>
        <v>46.950142</v>
      </c>
      <c r="Q10" s="100">
        <f>SUMPRODUCT(Q11:Q27,H11:H27)</f>
        <v>0</v>
      </c>
      <c r="R10" s="100">
        <f>SUMPRODUCT(R11:R27,H11:H27)</f>
        <v>11.295649999993975</v>
      </c>
      <c r="S10" s="101">
        <f>SUMPRODUCT(S11:S27,K11:K27)/100</f>
        <v>0</v>
      </c>
      <c r="T10" s="101">
        <f>K10+S10</f>
        <v>0</v>
      </c>
      <c r="U10" s="92"/>
    </row>
    <row r="11" spans="1:21" ht="12.75" outlineLevel="2">
      <c r="A11" s="3"/>
      <c r="B11" s="102"/>
      <c r="C11" s="103"/>
      <c r="D11" s="104"/>
      <c r="E11" s="105" t="s">
        <v>161</v>
      </c>
      <c r="F11" s="106"/>
      <c r="G11" s="107"/>
      <c r="H11" s="106"/>
      <c r="I11" s="104"/>
      <c r="J11" s="106"/>
      <c r="K11" s="108"/>
      <c r="L11" s="109"/>
      <c r="M11" s="109"/>
      <c r="N11" s="109"/>
      <c r="O11" s="109"/>
      <c r="P11" s="110"/>
      <c r="Q11" s="110"/>
      <c r="R11" s="110"/>
      <c r="S11" s="111"/>
      <c r="T11" s="111"/>
      <c r="U11" s="92"/>
    </row>
    <row r="12" spans="1:21" ht="12.75" outlineLevel="2">
      <c r="A12" s="3"/>
      <c r="B12" s="92"/>
      <c r="C12" s="92"/>
      <c r="D12" s="112" t="s">
        <v>4</v>
      </c>
      <c r="E12" s="113">
        <v>1</v>
      </c>
      <c r="F12" s="114" t="s">
        <v>64</v>
      </c>
      <c r="G12" s="115" t="s">
        <v>196</v>
      </c>
      <c r="H12" s="116">
        <v>132.89</v>
      </c>
      <c r="I12" s="117" t="s">
        <v>11</v>
      </c>
      <c r="J12" s="118"/>
      <c r="K12" s="119">
        <f aca="true" t="shared" si="2" ref="K12:K27">H12*J12</f>
        <v>0</v>
      </c>
      <c r="L12" s="120">
        <f aca="true" t="shared" si="3" ref="L12:L27">IF(D12="S",K12,"")</f>
      </c>
      <c r="M12" s="121">
        <f aca="true" t="shared" si="4" ref="M12:M27">IF(OR(D12="P",D12="U"),K12,"")</f>
        <v>0</v>
      </c>
      <c r="N12" s="121">
        <f aca="true" t="shared" si="5" ref="N12:N27">IF(D12="H",K12,"")</f>
      </c>
      <c r="O12" s="121">
        <f aca="true" t="shared" si="6" ref="O12:O27">IF(D12="V",K12,"")</f>
      </c>
      <c r="P12" s="122">
        <v>0</v>
      </c>
      <c r="Q12" s="122">
        <v>0</v>
      </c>
      <c r="R12" s="122">
        <v>0</v>
      </c>
      <c r="S12" s="123">
        <v>21</v>
      </c>
      <c r="T12" s="124">
        <f aca="true" t="shared" si="7" ref="T12:T27">K12*(S12+100)/100</f>
        <v>0</v>
      </c>
      <c r="U12" s="125"/>
    </row>
    <row r="13" spans="1:21" ht="12.75" outlineLevel="2">
      <c r="A13" s="3"/>
      <c r="B13" s="92"/>
      <c r="C13" s="92"/>
      <c r="D13" s="112" t="s">
        <v>4</v>
      </c>
      <c r="E13" s="113">
        <v>2</v>
      </c>
      <c r="F13" s="114" t="s">
        <v>65</v>
      </c>
      <c r="G13" s="115" t="s">
        <v>207</v>
      </c>
      <c r="H13" s="116">
        <v>132.89</v>
      </c>
      <c r="I13" s="117" t="s">
        <v>11</v>
      </c>
      <c r="J13" s="118"/>
      <c r="K13" s="119">
        <f t="shared" si="2"/>
        <v>0</v>
      </c>
      <c r="L13" s="120">
        <f t="shared" si="3"/>
      </c>
      <c r="M13" s="121">
        <f t="shared" si="4"/>
        <v>0</v>
      </c>
      <c r="N13" s="121">
        <f t="shared" si="5"/>
      </c>
      <c r="O13" s="121">
        <f t="shared" si="6"/>
      </c>
      <c r="P13" s="122">
        <v>0</v>
      </c>
      <c r="Q13" s="122">
        <v>0</v>
      </c>
      <c r="R13" s="122">
        <v>0.08499999999995467</v>
      </c>
      <c r="S13" s="123">
        <v>21</v>
      </c>
      <c r="T13" s="124">
        <f t="shared" si="7"/>
        <v>0</v>
      </c>
      <c r="U13" s="125"/>
    </row>
    <row r="14" spans="1:21" ht="12.75" outlineLevel="2">
      <c r="A14" s="3"/>
      <c r="B14" s="92"/>
      <c r="C14" s="92"/>
      <c r="D14" s="112" t="s">
        <v>4</v>
      </c>
      <c r="E14" s="113">
        <v>3</v>
      </c>
      <c r="F14" s="114" t="s">
        <v>66</v>
      </c>
      <c r="G14" s="115" t="s">
        <v>193</v>
      </c>
      <c r="H14" s="116">
        <v>139.85</v>
      </c>
      <c r="I14" s="117" t="s">
        <v>10</v>
      </c>
      <c r="J14" s="118"/>
      <c r="K14" s="119">
        <f t="shared" si="2"/>
        <v>0</v>
      </c>
      <c r="L14" s="120">
        <f t="shared" si="3"/>
      </c>
      <c r="M14" s="121">
        <f t="shared" si="4"/>
        <v>0</v>
      </c>
      <c r="N14" s="121">
        <f t="shared" si="5"/>
      </c>
      <c r="O14" s="121">
        <f t="shared" si="6"/>
      </c>
      <c r="P14" s="122">
        <v>0.00084</v>
      </c>
      <c r="Q14" s="122">
        <v>0</v>
      </c>
      <c r="R14" s="122">
        <v>0</v>
      </c>
      <c r="S14" s="123">
        <v>21</v>
      </c>
      <c r="T14" s="124">
        <f t="shared" si="7"/>
        <v>0</v>
      </c>
      <c r="U14" s="125"/>
    </row>
    <row r="15" spans="1:21" ht="12.75" outlineLevel="2">
      <c r="A15" s="3"/>
      <c r="B15" s="92"/>
      <c r="C15" s="92"/>
      <c r="D15" s="112" t="s">
        <v>4</v>
      </c>
      <c r="E15" s="113">
        <v>4</v>
      </c>
      <c r="F15" s="114" t="s">
        <v>67</v>
      </c>
      <c r="G15" s="115" t="s">
        <v>197</v>
      </c>
      <c r="H15" s="116">
        <v>139.85</v>
      </c>
      <c r="I15" s="117" t="s">
        <v>10</v>
      </c>
      <c r="J15" s="118"/>
      <c r="K15" s="119">
        <f t="shared" si="2"/>
        <v>0</v>
      </c>
      <c r="L15" s="120">
        <f t="shared" si="3"/>
      </c>
      <c r="M15" s="121">
        <f t="shared" si="4"/>
        <v>0</v>
      </c>
      <c r="N15" s="121">
        <f t="shared" si="5"/>
      </c>
      <c r="O15" s="121">
        <f t="shared" si="6"/>
      </c>
      <c r="P15" s="122">
        <v>0</v>
      </c>
      <c r="Q15" s="122">
        <v>0</v>
      </c>
      <c r="R15" s="122">
        <v>0</v>
      </c>
      <c r="S15" s="123">
        <v>21</v>
      </c>
      <c r="T15" s="124">
        <f t="shared" si="7"/>
        <v>0</v>
      </c>
      <c r="U15" s="125"/>
    </row>
    <row r="16" spans="1:21" ht="12.75" outlineLevel="2">
      <c r="A16" s="3"/>
      <c r="B16" s="92"/>
      <c r="C16" s="92"/>
      <c r="D16" s="112" t="s">
        <v>4</v>
      </c>
      <c r="E16" s="113">
        <v>5</v>
      </c>
      <c r="F16" s="114" t="s">
        <v>63</v>
      </c>
      <c r="G16" s="115" t="s">
        <v>200</v>
      </c>
      <c r="H16" s="116">
        <v>10.8</v>
      </c>
      <c r="I16" s="117" t="s">
        <v>11</v>
      </c>
      <c r="J16" s="118"/>
      <c r="K16" s="119">
        <f t="shared" si="2"/>
        <v>0</v>
      </c>
      <c r="L16" s="120">
        <f t="shared" si="3"/>
      </c>
      <c r="M16" s="121">
        <f t="shared" si="4"/>
        <v>0</v>
      </c>
      <c r="N16" s="121">
        <f t="shared" si="5"/>
      </c>
      <c r="O16" s="121">
        <f t="shared" si="6"/>
      </c>
      <c r="P16" s="122">
        <v>0</v>
      </c>
      <c r="Q16" s="122">
        <v>0</v>
      </c>
      <c r="R16" s="122">
        <v>0</v>
      </c>
      <c r="S16" s="123">
        <v>21</v>
      </c>
      <c r="T16" s="124">
        <f t="shared" si="7"/>
        <v>0</v>
      </c>
      <c r="U16" s="125"/>
    </row>
    <row r="17" spans="1:21" ht="12.75" outlineLevel="2">
      <c r="A17" s="3"/>
      <c r="B17" s="92"/>
      <c r="C17" s="92"/>
      <c r="D17" s="112" t="s">
        <v>4</v>
      </c>
      <c r="E17" s="113">
        <v>6</v>
      </c>
      <c r="F17" s="114" t="s">
        <v>61</v>
      </c>
      <c r="G17" s="115" t="s">
        <v>201</v>
      </c>
      <c r="H17" s="116">
        <v>3.6</v>
      </c>
      <c r="I17" s="117" t="s">
        <v>6</v>
      </c>
      <c r="J17" s="118"/>
      <c r="K17" s="119">
        <f t="shared" si="2"/>
        <v>0</v>
      </c>
      <c r="L17" s="120">
        <f t="shared" si="3"/>
      </c>
      <c r="M17" s="121">
        <f t="shared" si="4"/>
        <v>0</v>
      </c>
      <c r="N17" s="121">
        <f t="shared" si="5"/>
      </c>
      <c r="O17" s="121">
        <f t="shared" si="6"/>
      </c>
      <c r="P17" s="122">
        <v>0.00868</v>
      </c>
      <c r="Q17" s="122">
        <v>0</v>
      </c>
      <c r="R17" s="122">
        <v>0</v>
      </c>
      <c r="S17" s="123">
        <v>21</v>
      </c>
      <c r="T17" s="124">
        <f t="shared" si="7"/>
        <v>0</v>
      </c>
      <c r="U17" s="125"/>
    </row>
    <row r="18" spans="1:21" ht="12.75" outlineLevel="2">
      <c r="A18" s="3"/>
      <c r="B18" s="92"/>
      <c r="C18" s="92"/>
      <c r="D18" s="112" t="s">
        <v>4</v>
      </c>
      <c r="E18" s="113">
        <v>7</v>
      </c>
      <c r="F18" s="114" t="s">
        <v>62</v>
      </c>
      <c r="G18" s="115" t="s">
        <v>208</v>
      </c>
      <c r="H18" s="116">
        <v>1.8</v>
      </c>
      <c r="I18" s="117" t="s">
        <v>6</v>
      </c>
      <c r="J18" s="118"/>
      <c r="K18" s="119">
        <f t="shared" si="2"/>
        <v>0</v>
      </c>
      <c r="L18" s="120">
        <f t="shared" si="3"/>
      </c>
      <c r="M18" s="121">
        <f t="shared" si="4"/>
        <v>0</v>
      </c>
      <c r="N18" s="121">
        <f t="shared" si="5"/>
      </c>
      <c r="O18" s="121">
        <f t="shared" si="6"/>
      </c>
      <c r="P18" s="122">
        <v>0.0369</v>
      </c>
      <c r="Q18" s="122">
        <v>0</v>
      </c>
      <c r="R18" s="122">
        <v>0</v>
      </c>
      <c r="S18" s="123">
        <v>21</v>
      </c>
      <c r="T18" s="124">
        <f t="shared" si="7"/>
        <v>0</v>
      </c>
      <c r="U18" s="125"/>
    </row>
    <row r="19" spans="1:21" ht="12.75" outlineLevel="2">
      <c r="A19" s="3"/>
      <c r="B19" s="92"/>
      <c r="C19" s="92"/>
      <c r="D19" s="112" t="s">
        <v>4</v>
      </c>
      <c r="E19" s="113">
        <v>8</v>
      </c>
      <c r="F19" s="114" t="s">
        <v>68</v>
      </c>
      <c r="G19" s="115" t="s">
        <v>194</v>
      </c>
      <c r="H19" s="116">
        <v>94.44</v>
      </c>
      <c r="I19" s="117" t="s">
        <v>11</v>
      </c>
      <c r="J19" s="118"/>
      <c r="K19" s="119">
        <f t="shared" si="2"/>
        <v>0</v>
      </c>
      <c r="L19" s="120">
        <f t="shared" si="3"/>
      </c>
      <c r="M19" s="121">
        <f t="shared" si="4"/>
        <v>0</v>
      </c>
      <c r="N19" s="121">
        <f t="shared" si="5"/>
      </c>
      <c r="O19" s="121">
        <f t="shared" si="6"/>
      </c>
      <c r="P19" s="122">
        <v>0</v>
      </c>
      <c r="Q19" s="122">
        <v>0</v>
      </c>
      <c r="R19" s="122">
        <v>0</v>
      </c>
      <c r="S19" s="123">
        <v>21</v>
      </c>
      <c r="T19" s="124">
        <f t="shared" si="7"/>
        <v>0</v>
      </c>
      <c r="U19" s="125"/>
    </row>
    <row r="20" spans="1:21" ht="12.75" outlineLevel="2">
      <c r="A20" s="3"/>
      <c r="B20" s="92"/>
      <c r="C20" s="92"/>
      <c r="D20" s="112" t="s">
        <v>4</v>
      </c>
      <c r="E20" s="113">
        <v>9</v>
      </c>
      <c r="F20" s="114" t="s">
        <v>69</v>
      </c>
      <c r="G20" s="115" t="s">
        <v>195</v>
      </c>
      <c r="H20" s="116">
        <v>38.45</v>
      </c>
      <c r="I20" s="117" t="s">
        <v>11</v>
      </c>
      <c r="J20" s="118"/>
      <c r="K20" s="119">
        <f t="shared" si="2"/>
        <v>0</v>
      </c>
      <c r="L20" s="120">
        <f t="shared" si="3"/>
      </c>
      <c r="M20" s="121">
        <f t="shared" si="4"/>
        <v>0</v>
      </c>
      <c r="N20" s="121">
        <f t="shared" si="5"/>
      </c>
      <c r="O20" s="121">
        <f t="shared" si="6"/>
      </c>
      <c r="P20" s="122">
        <v>0</v>
      </c>
      <c r="Q20" s="122">
        <v>0</v>
      </c>
      <c r="R20" s="122">
        <v>0</v>
      </c>
      <c r="S20" s="123">
        <v>21</v>
      </c>
      <c r="T20" s="124">
        <f t="shared" si="7"/>
        <v>0</v>
      </c>
      <c r="U20" s="125"/>
    </row>
    <row r="21" spans="1:21" ht="12.75" outlineLevel="2">
      <c r="A21" s="3"/>
      <c r="B21" s="92"/>
      <c r="C21" s="92"/>
      <c r="D21" s="112" t="s">
        <v>4</v>
      </c>
      <c r="E21" s="113">
        <v>10</v>
      </c>
      <c r="F21" s="114" t="s">
        <v>70</v>
      </c>
      <c r="G21" s="115" t="s">
        <v>179</v>
      </c>
      <c r="H21" s="116">
        <v>38.45</v>
      </c>
      <c r="I21" s="117" t="s">
        <v>11</v>
      </c>
      <c r="J21" s="118"/>
      <c r="K21" s="119">
        <f t="shared" si="2"/>
        <v>0</v>
      </c>
      <c r="L21" s="120">
        <f t="shared" si="3"/>
      </c>
      <c r="M21" s="121">
        <f t="shared" si="4"/>
        <v>0</v>
      </c>
      <c r="N21" s="121">
        <f t="shared" si="5"/>
      </c>
      <c r="O21" s="121">
        <f t="shared" si="6"/>
      </c>
      <c r="P21" s="122">
        <v>0</v>
      </c>
      <c r="Q21" s="122">
        <v>0</v>
      </c>
      <c r="R21" s="122">
        <v>0</v>
      </c>
      <c r="S21" s="123">
        <v>21</v>
      </c>
      <c r="T21" s="124">
        <f t="shared" si="7"/>
        <v>0</v>
      </c>
      <c r="U21" s="125"/>
    </row>
    <row r="22" spans="1:21" ht="12.75" outlineLevel="2">
      <c r="A22" s="3"/>
      <c r="B22" s="92"/>
      <c r="C22" s="92"/>
      <c r="D22" s="112" t="s">
        <v>4</v>
      </c>
      <c r="E22" s="113">
        <v>11</v>
      </c>
      <c r="F22" s="114" t="s">
        <v>71</v>
      </c>
      <c r="G22" s="115" t="s">
        <v>162</v>
      </c>
      <c r="H22" s="116">
        <v>38.45</v>
      </c>
      <c r="I22" s="117" t="s">
        <v>11</v>
      </c>
      <c r="J22" s="118"/>
      <c r="K22" s="119">
        <f t="shared" si="2"/>
        <v>0</v>
      </c>
      <c r="L22" s="120">
        <f t="shared" si="3"/>
      </c>
      <c r="M22" s="121">
        <f t="shared" si="4"/>
        <v>0</v>
      </c>
      <c r="N22" s="121">
        <f t="shared" si="5"/>
      </c>
      <c r="O22" s="121">
        <f t="shared" si="6"/>
      </c>
      <c r="P22" s="122">
        <v>0</v>
      </c>
      <c r="Q22" s="122">
        <v>0</v>
      </c>
      <c r="R22" s="122">
        <v>0</v>
      </c>
      <c r="S22" s="123">
        <v>21</v>
      </c>
      <c r="T22" s="124">
        <f t="shared" si="7"/>
        <v>0</v>
      </c>
      <c r="U22" s="125"/>
    </row>
    <row r="23" spans="1:21" ht="25.5" outlineLevel="2">
      <c r="A23" s="3"/>
      <c r="B23" s="92"/>
      <c r="C23" s="92"/>
      <c r="D23" s="112" t="s">
        <v>4</v>
      </c>
      <c r="E23" s="113">
        <v>12</v>
      </c>
      <c r="F23" s="114" t="s">
        <v>73</v>
      </c>
      <c r="G23" s="115" t="s">
        <v>213</v>
      </c>
      <c r="H23" s="116">
        <v>28.2</v>
      </c>
      <c r="I23" s="117" t="s">
        <v>11</v>
      </c>
      <c r="J23" s="118"/>
      <c r="K23" s="119">
        <f t="shared" si="2"/>
        <v>0</v>
      </c>
      <c r="L23" s="120">
        <f t="shared" si="3"/>
      </c>
      <c r="M23" s="121">
        <f t="shared" si="4"/>
        <v>0</v>
      </c>
      <c r="N23" s="121">
        <f t="shared" si="5"/>
      </c>
      <c r="O23" s="121">
        <f t="shared" si="6"/>
      </c>
      <c r="P23" s="122">
        <v>0</v>
      </c>
      <c r="Q23" s="122">
        <v>0</v>
      </c>
      <c r="R23" s="122">
        <v>0</v>
      </c>
      <c r="S23" s="123">
        <v>21</v>
      </c>
      <c r="T23" s="124">
        <f t="shared" si="7"/>
        <v>0</v>
      </c>
      <c r="U23" s="125"/>
    </row>
    <row r="24" spans="1:21" ht="12.75" outlineLevel="2">
      <c r="A24" s="3"/>
      <c r="B24" s="92"/>
      <c r="C24" s="92"/>
      <c r="D24" s="112" t="s">
        <v>5</v>
      </c>
      <c r="E24" s="113">
        <v>13</v>
      </c>
      <c r="F24" s="114" t="s">
        <v>47</v>
      </c>
      <c r="G24" s="115" t="s">
        <v>133</v>
      </c>
      <c r="H24" s="116">
        <v>45.12</v>
      </c>
      <c r="I24" s="117" t="s">
        <v>7</v>
      </c>
      <c r="J24" s="118"/>
      <c r="K24" s="119">
        <f t="shared" si="2"/>
        <v>0</v>
      </c>
      <c r="L24" s="120">
        <f t="shared" si="3"/>
        <v>0</v>
      </c>
      <c r="M24" s="121">
        <f t="shared" si="4"/>
      </c>
      <c r="N24" s="121">
        <f t="shared" si="5"/>
      </c>
      <c r="O24" s="121">
        <f t="shared" si="6"/>
      </c>
      <c r="P24" s="122">
        <v>1</v>
      </c>
      <c r="Q24" s="122">
        <v>0</v>
      </c>
      <c r="R24" s="122">
        <v>0</v>
      </c>
      <c r="S24" s="123">
        <v>21</v>
      </c>
      <c r="T24" s="124">
        <f t="shared" si="7"/>
        <v>0</v>
      </c>
      <c r="U24" s="125"/>
    </row>
    <row r="25" spans="1:21" ht="12.75" outlineLevel="2">
      <c r="A25" s="3"/>
      <c r="B25" s="92"/>
      <c r="C25" s="92"/>
      <c r="D25" s="112" t="s">
        <v>4</v>
      </c>
      <c r="E25" s="113">
        <v>14</v>
      </c>
      <c r="F25" s="114" t="s">
        <v>72</v>
      </c>
      <c r="G25" s="115" t="s">
        <v>206</v>
      </c>
      <c r="H25" s="116">
        <v>94.44</v>
      </c>
      <c r="I25" s="117" t="s">
        <v>11</v>
      </c>
      <c r="J25" s="118"/>
      <c r="K25" s="119">
        <f t="shared" si="2"/>
        <v>0</v>
      </c>
      <c r="L25" s="120">
        <f t="shared" si="3"/>
      </c>
      <c r="M25" s="121">
        <f t="shared" si="4"/>
        <v>0</v>
      </c>
      <c r="N25" s="121">
        <f t="shared" si="5"/>
      </c>
      <c r="O25" s="121">
        <f t="shared" si="6"/>
      </c>
      <c r="P25" s="122">
        <v>0</v>
      </c>
      <c r="Q25" s="122">
        <v>0</v>
      </c>
      <c r="R25" s="122">
        <v>0</v>
      </c>
      <c r="S25" s="123">
        <v>21</v>
      </c>
      <c r="T25" s="124">
        <f t="shared" si="7"/>
        <v>0</v>
      </c>
      <c r="U25" s="125"/>
    </row>
    <row r="26" spans="1:21" ht="12.75" outlineLevel="2">
      <c r="A26" s="3"/>
      <c r="B26" s="92"/>
      <c r="C26" s="92"/>
      <c r="D26" s="112" t="s">
        <v>4</v>
      </c>
      <c r="E26" s="113">
        <v>15</v>
      </c>
      <c r="F26" s="114" t="s">
        <v>72</v>
      </c>
      <c r="G26" s="115" t="s">
        <v>206</v>
      </c>
      <c r="H26" s="116">
        <v>0.85</v>
      </c>
      <c r="I26" s="117" t="s">
        <v>11</v>
      </c>
      <c r="J26" s="118"/>
      <c r="K26" s="119">
        <f t="shared" si="2"/>
        <v>0</v>
      </c>
      <c r="L26" s="120">
        <f t="shared" si="3"/>
      </c>
      <c r="M26" s="121">
        <f t="shared" si="4"/>
        <v>0</v>
      </c>
      <c r="N26" s="121">
        <f t="shared" si="5"/>
      </c>
      <c r="O26" s="121">
        <f t="shared" si="6"/>
      </c>
      <c r="P26" s="122">
        <v>0</v>
      </c>
      <c r="Q26" s="122">
        <v>0</v>
      </c>
      <c r="R26" s="122">
        <v>0</v>
      </c>
      <c r="S26" s="123">
        <v>21</v>
      </c>
      <c r="T26" s="124">
        <f t="shared" si="7"/>
        <v>0</v>
      </c>
      <c r="U26" s="125"/>
    </row>
    <row r="27" spans="1:21" ht="12.75" outlineLevel="2">
      <c r="A27" s="3"/>
      <c r="B27" s="92"/>
      <c r="C27" s="92"/>
      <c r="D27" s="112" t="s">
        <v>5</v>
      </c>
      <c r="E27" s="113">
        <v>16</v>
      </c>
      <c r="F27" s="114" t="s">
        <v>48</v>
      </c>
      <c r="G27" s="115" t="s">
        <v>126</v>
      </c>
      <c r="H27" s="116">
        <v>1.615</v>
      </c>
      <c r="I27" s="117" t="s">
        <v>7</v>
      </c>
      <c r="J27" s="118"/>
      <c r="K27" s="119">
        <f t="shared" si="2"/>
        <v>0</v>
      </c>
      <c r="L27" s="120">
        <f t="shared" si="3"/>
        <v>0</v>
      </c>
      <c r="M27" s="121">
        <f t="shared" si="4"/>
      </c>
      <c r="N27" s="121">
        <f t="shared" si="5"/>
      </c>
      <c r="O27" s="121">
        <f t="shared" si="6"/>
      </c>
      <c r="P27" s="122">
        <v>1</v>
      </c>
      <c r="Q27" s="122">
        <v>0</v>
      </c>
      <c r="R27" s="122">
        <v>0</v>
      </c>
      <c r="S27" s="123">
        <v>21</v>
      </c>
      <c r="T27" s="124">
        <f t="shared" si="7"/>
        <v>0</v>
      </c>
      <c r="U27" s="125"/>
    </row>
    <row r="28" spans="1:21" ht="12.75" outlineLevel="1">
      <c r="A28" s="3"/>
      <c r="B28" s="93"/>
      <c r="C28" s="94" t="s">
        <v>14</v>
      </c>
      <c r="D28" s="95" t="s">
        <v>3</v>
      </c>
      <c r="E28" s="96"/>
      <c r="F28" s="96" t="s">
        <v>25</v>
      </c>
      <c r="G28" s="97" t="s">
        <v>165</v>
      </c>
      <c r="H28" s="96"/>
      <c r="I28" s="95"/>
      <c r="J28" s="96"/>
      <c r="K28" s="98">
        <f>SUBTOTAL(9,K29:K35)</f>
        <v>0</v>
      </c>
      <c r="L28" s="99">
        <f>SUBTOTAL(9,L29:L35)</f>
        <v>0</v>
      </c>
      <c r="M28" s="99">
        <f>SUBTOTAL(9,M29:M35)</f>
        <v>0</v>
      </c>
      <c r="N28" s="99">
        <f>SUBTOTAL(9,N29:N35)</f>
        <v>0</v>
      </c>
      <c r="O28" s="99">
        <f>SUBTOTAL(9,O29:O35)</f>
        <v>0</v>
      </c>
      <c r="P28" s="100">
        <f>SUMPRODUCT(P29:P35,H29:H35)</f>
        <v>0</v>
      </c>
      <c r="Q28" s="100">
        <f>SUMPRODUCT(Q29:Q35,H29:H35)</f>
        <v>6.58755</v>
      </c>
      <c r="R28" s="100">
        <f>SUMPRODUCT(R29:R35,H29:H35)</f>
        <v>0</v>
      </c>
      <c r="S28" s="101">
        <f>SUMPRODUCT(S29:S35,K29:K35)/100</f>
        <v>0</v>
      </c>
      <c r="T28" s="101">
        <f>K28+S28</f>
        <v>0</v>
      </c>
      <c r="U28" s="92"/>
    </row>
    <row r="29" spans="1:21" ht="12.75" outlineLevel="2">
      <c r="A29" s="3"/>
      <c r="B29" s="102"/>
      <c r="C29" s="103"/>
      <c r="D29" s="104"/>
      <c r="E29" s="105" t="s">
        <v>161</v>
      </c>
      <c r="F29" s="106"/>
      <c r="G29" s="107"/>
      <c r="H29" s="106"/>
      <c r="I29" s="104"/>
      <c r="J29" s="106"/>
      <c r="K29" s="108"/>
      <c r="L29" s="109"/>
      <c r="M29" s="109"/>
      <c r="N29" s="109"/>
      <c r="O29" s="109"/>
      <c r="P29" s="110"/>
      <c r="Q29" s="110"/>
      <c r="R29" s="110"/>
      <c r="S29" s="111"/>
      <c r="T29" s="111"/>
      <c r="U29" s="92"/>
    </row>
    <row r="30" spans="1:21" ht="12.75" outlineLevel="2">
      <c r="A30" s="3"/>
      <c r="B30" s="92"/>
      <c r="C30" s="92"/>
      <c r="D30" s="112" t="s">
        <v>4</v>
      </c>
      <c r="E30" s="113">
        <v>1</v>
      </c>
      <c r="F30" s="114" t="s">
        <v>59</v>
      </c>
      <c r="G30" s="115" t="s">
        <v>187</v>
      </c>
      <c r="H30" s="116">
        <v>0.9</v>
      </c>
      <c r="I30" s="117" t="s">
        <v>10</v>
      </c>
      <c r="J30" s="118"/>
      <c r="K30" s="119">
        <f aca="true" t="shared" si="8" ref="K30:K35">H30*J30</f>
        <v>0</v>
      </c>
      <c r="L30" s="120">
        <f aca="true" t="shared" si="9" ref="L30:L35">IF(D30="S",K30,"")</f>
      </c>
      <c r="M30" s="121">
        <f aca="true" t="shared" si="10" ref="M30:M35">IF(OR(D30="P",D30="U"),K30,"")</f>
        <v>0</v>
      </c>
      <c r="N30" s="121">
        <f aca="true" t="shared" si="11" ref="N30:N35">IF(D30="H",K30,"")</f>
      </c>
      <c r="O30" s="121">
        <f aca="true" t="shared" si="12" ref="O30:O35">IF(D30="V",K30,"")</f>
      </c>
      <c r="P30" s="122">
        <v>0</v>
      </c>
      <c r="Q30" s="122">
        <v>0.181</v>
      </c>
      <c r="R30" s="122">
        <v>0</v>
      </c>
      <c r="S30" s="123">
        <v>21</v>
      </c>
      <c r="T30" s="124">
        <f aca="true" t="shared" si="13" ref="T30:T35">K30*(S30+100)/100</f>
        <v>0</v>
      </c>
      <c r="U30" s="125"/>
    </row>
    <row r="31" spans="1:21" ht="12.75" outlineLevel="2">
      <c r="A31" s="3"/>
      <c r="B31" s="92"/>
      <c r="C31" s="92"/>
      <c r="D31" s="112" t="s">
        <v>4</v>
      </c>
      <c r="E31" s="113">
        <v>2</v>
      </c>
      <c r="F31" s="114" t="s">
        <v>56</v>
      </c>
      <c r="G31" s="115" t="s">
        <v>203</v>
      </c>
      <c r="H31" s="116">
        <v>0.9</v>
      </c>
      <c r="I31" s="117" t="s">
        <v>10</v>
      </c>
      <c r="J31" s="118"/>
      <c r="K31" s="119">
        <f t="shared" si="8"/>
        <v>0</v>
      </c>
      <c r="L31" s="120">
        <f t="shared" si="9"/>
      </c>
      <c r="M31" s="121">
        <f t="shared" si="10"/>
        <v>0</v>
      </c>
      <c r="N31" s="121">
        <f t="shared" si="11"/>
      </c>
      <c r="O31" s="121">
        <f t="shared" si="12"/>
      </c>
      <c r="P31" s="122">
        <v>0</v>
      </c>
      <c r="Q31" s="122">
        <v>0.16</v>
      </c>
      <c r="R31" s="122">
        <v>0</v>
      </c>
      <c r="S31" s="123">
        <v>21</v>
      </c>
      <c r="T31" s="124">
        <f t="shared" si="13"/>
        <v>0</v>
      </c>
      <c r="U31" s="125"/>
    </row>
    <row r="32" spans="1:21" ht="12.75" outlineLevel="2">
      <c r="A32" s="3"/>
      <c r="B32" s="92"/>
      <c r="C32" s="92"/>
      <c r="D32" s="112" t="s">
        <v>4</v>
      </c>
      <c r="E32" s="113">
        <v>3</v>
      </c>
      <c r="F32" s="114" t="s">
        <v>57</v>
      </c>
      <c r="G32" s="115" t="s">
        <v>205</v>
      </c>
      <c r="H32" s="116">
        <v>0.9</v>
      </c>
      <c r="I32" s="117" t="s">
        <v>10</v>
      </c>
      <c r="J32" s="118"/>
      <c r="K32" s="119">
        <f t="shared" si="8"/>
        <v>0</v>
      </c>
      <c r="L32" s="120">
        <f t="shared" si="9"/>
      </c>
      <c r="M32" s="121">
        <f t="shared" si="10"/>
        <v>0</v>
      </c>
      <c r="N32" s="121">
        <f t="shared" si="11"/>
      </c>
      <c r="O32" s="121">
        <f t="shared" si="12"/>
      </c>
      <c r="P32" s="122">
        <v>0</v>
      </c>
      <c r="Q32" s="122">
        <v>0.5</v>
      </c>
      <c r="R32" s="122">
        <v>0</v>
      </c>
      <c r="S32" s="123">
        <v>21</v>
      </c>
      <c r="T32" s="124">
        <f t="shared" si="13"/>
        <v>0</v>
      </c>
      <c r="U32" s="125"/>
    </row>
    <row r="33" spans="1:21" ht="12.75" outlineLevel="2">
      <c r="A33" s="3"/>
      <c r="B33" s="92"/>
      <c r="C33" s="92"/>
      <c r="D33" s="112" t="s">
        <v>4</v>
      </c>
      <c r="E33" s="113">
        <v>4</v>
      </c>
      <c r="F33" s="114" t="s">
        <v>58</v>
      </c>
      <c r="G33" s="115" t="s">
        <v>204</v>
      </c>
      <c r="H33" s="116">
        <v>0.9</v>
      </c>
      <c r="I33" s="117" t="s">
        <v>10</v>
      </c>
      <c r="J33" s="118"/>
      <c r="K33" s="119">
        <f t="shared" si="8"/>
        <v>0</v>
      </c>
      <c r="L33" s="120">
        <f t="shared" si="9"/>
      </c>
      <c r="M33" s="121">
        <f t="shared" si="10"/>
        <v>0</v>
      </c>
      <c r="N33" s="121">
        <f t="shared" si="11"/>
      </c>
      <c r="O33" s="121">
        <f t="shared" si="12"/>
      </c>
      <c r="P33" s="122">
        <v>0</v>
      </c>
      <c r="Q33" s="122">
        <v>0.235</v>
      </c>
      <c r="R33" s="122">
        <v>0</v>
      </c>
      <c r="S33" s="123">
        <v>21</v>
      </c>
      <c r="T33" s="124">
        <f t="shared" si="13"/>
        <v>0</v>
      </c>
      <c r="U33" s="125"/>
    </row>
    <row r="34" spans="1:21" ht="25.5" outlineLevel="2">
      <c r="A34" s="3"/>
      <c r="B34" s="92"/>
      <c r="C34" s="92"/>
      <c r="D34" s="112" t="s">
        <v>4</v>
      </c>
      <c r="E34" s="113">
        <v>5</v>
      </c>
      <c r="F34" s="114" t="s">
        <v>55</v>
      </c>
      <c r="G34" s="115" t="s">
        <v>211</v>
      </c>
      <c r="H34" s="116">
        <v>0.45</v>
      </c>
      <c r="I34" s="117" t="s">
        <v>10</v>
      </c>
      <c r="J34" s="118"/>
      <c r="K34" s="119">
        <f t="shared" si="8"/>
        <v>0</v>
      </c>
      <c r="L34" s="120">
        <f t="shared" si="9"/>
      </c>
      <c r="M34" s="121">
        <f t="shared" si="10"/>
        <v>0</v>
      </c>
      <c r="N34" s="121">
        <f t="shared" si="11"/>
      </c>
      <c r="O34" s="121">
        <f t="shared" si="12"/>
      </c>
      <c r="P34" s="122">
        <v>0</v>
      </c>
      <c r="Q34" s="122">
        <v>0.417</v>
      </c>
      <c r="R34" s="122">
        <v>0</v>
      </c>
      <c r="S34" s="123">
        <v>21</v>
      </c>
      <c r="T34" s="124">
        <f t="shared" si="13"/>
        <v>0</v>
      </c>
      <c r="U34" s="125"/>
    </row>
    <row r="35" spans="1:21" ht="12.75" outlineLevel="2">
      <c r="A35" s="3"/>
      <c r="B35" s="92"/>
      <c r="C35" s="92"/>
      <c r="D35" s="112" t="s">
        <v>4</v>
      </c>
      <c r="E35" s="113">
        <v>6</v>
      </c>
      <c r="F35" s="114" t="s">
        <v>60</v>
      </c>
      <c r="G35" s="115" t="s">
        <v>178</v>
      </c>
      <c r="H35" s="116">
        <v>15.3</v>
      </c>
      <c r="I35" s="117" t="s">
        <v>10</v>
      </c>
      <c r="J35" s="118"/>
      <c r="K35" s="119">
        <f t="shared" si="8"/>
        <v>0</v>
      </c>
      <c r="L35" s="120">
        <f t="shared" si="9"/>
      </c>
      <c r="M35" s="121">
        <f t="shared" si="10"/>
        <v>0</v>
      </c>
      <c r="N35" s="121">
        <f t="shared" si="11"/>
      </c>
      <c r="O35" s="121">
        <f t="shared" si="12"/>
      </c>
      <c r="P35" s="122">
        <v>0</v>
      </c>
      <c r="Q35" s="122">
        <v>0.355</v>
      </c>
      <c r="R35" s="122">
        <v>0</v>
      </c>
      <c r="S35" s="123">
        <v>21</v>
      </c>
      <c r="T35" s="124">
        <f t="shared" si="13"/>
        <v>0</v>
      </c>
      <c r="U35" s="125"/>
    </row>
    <row r="36" spans="1:21" ht="12.75" outlineLevel="1">
      <c r="A36" s="3"/>
      <c r="B36" s="93"/>
      <c r="C36" s="94" t="s">
        <v>15</v>
      </c>
      <c r="D36" s="95" t="s">
        <v>3</v>
      </c>
      <c r="E36" s="96"/>
      <c r="F36" s="96" t="s">
        <v>25</v>
      </c>
      <c r="G36" s="97" t="s">
        <v>144</v>
      </c>
      <c r="H36" s="96"/>
      <c r="I36" s="95"/>
      <c r="J36" s="96"/>
      <c r="K36" s="98">
        <f>SUBTOTAL(9,K37:K39)</f>
        <v>0</v>
      </c>
      <c r="L36" s="99">
        <f>SUBTOTAL(9,L37:L39)</f>
        <v>0</v>
      </c>
      <c r="M36" s="99">
        <f>SUBTOTAL(9,M37:M39)</f>
        <v>0</v>
      </c>
      <c r="N36" s="99">
        <f>SUBTOTAL(9,N37:N39)</f>
        <v>0</v>
      </c>
      <c r="O36" s="99">
        <f>SUBTOTAL(9,O37:O39)</f>
        <v>0</v>
      </c>
      <c r="P36" s="100">
        <f>SUMPRODUCT(P37:P39,H37:H39)</f>
        <v>19.745925500000002</v>
      </c>
      <c r="Q36" s="100">
        <f>SUMPRODUCT(Q37:Q39,H37:H39)</f>
        <v>0</v>
      </c>
      <c r="R36" s="100">
        <f>SUMPRODUCT(R37:R39,H37:H39)</f>
        <v>0</v>
      </c>
      <c r="S36" s="101">
        <f>SUMPRODUCT(S37:S39,K37:K39)/100</f>
        <v>0</v>
      </c>
      <c r="T36" s="101">
        <f>K36+S36</f>
        <v>0</v>
      </c>
      <c r="U36" s="92"/>
    </row>
    <row r="37" spans="1:21" ht="12.75" outlineLevel="2">
      <c r="A37" s="3"/>
      <c r="B37" s="102"/>
      <c r="C37" s="103"/>
      <c r="D37" s="104"/>
      <c r="E37" s="105" t="s">
        <v>161</v>
      </c>
      <c r="F37" s="106"/>
      <c r="G37" s="107"/>
      <c r="H37" s="106"/>
      <c r="I37" s="104"/>
      <c r="J37" s="106"/>
      <c r="K37" s="108"/>
      <c r="L37" s="109"/>
      <c r="M37" s="109"/>
      <c r="N37" s="109"/>
      <c r="O37" s="109"/>
      <c r="P37" s="110"/>
      <c r="Q37" s="110"/>
      <c r="R37" s="110"/>
      <c r="S37" s="111"/>
      <c r="T37" s="111"/>
      <c r="U37" s="92"/>
    </row>
    <row r="38" spans="1:21" ht="12.75" outlineLevel="2">
      <c r="A38" s="3"/>
      <c r="B38" s="92"/>
      <c r="C38" s="92"/>
      <c r="D38" s="112" t="s">
        <v>4</v>
      </c>
      <c r="E38" s="113">
        <v>1</v>
      </c>
      <c r="F38" s="114" t="s">
        <v>75</v>
      </c>
      <c r="G38" s="115" t="s">
        <v>177</v>
      </c>
      <c r="H38" s="116">
        <v>9.4</v>
      </c>
      <c r="I38" s="117" t="s">
        <v>11</v>
      </c>
      <c r="J38" s="118"/>
      <c r="K38" s="119">
        <f>H38*J38</f>
        <v>0</v>
      </c>
      <c r="L38" s="120">
        <f>IF(D38="S",K38,"")</f>
      </c>
      <c r="M38" s="121">
        <f>IF(OR(D38="P",D38="U"),K38,"")</f>
        <v>0</v>
      </c>
      <c r="N38" s="121">
        <f>IF(D38="H",K38,"")</f>
      </c>
      <c r="O38" s="121">
        <f>IF(D38="V",K38,"")</f>
      </c>
      <c r="P38" s="122">
        <v>1.8907700000000003</v>
      </c>
      <c r="Q38" s="122">
        <v>0</v>
      </c>
      <c r="R38" s="122">
        <v>0</v>
      </c>
      <c r="S38" s="123">
        <v>21</v>
      </c>
      <c r="T38" s="124">
        <f>K38*(S38+100)/100</f>
        <v>0</v>
      </c>
      <c r="U38" s="125"/>
    </row>
    <row r="39" spans="1:21" ht="12.75" outlineLevel="2">
      <c r="A39" s="3"/>
      <c r="B39" s="92"/>
      <c r="C39" s="92"/>
      <c r="D39" s="112" t="s">
        <v>4</v>
      </c>
      <c r="E39" s="113">
        <v>2</v>
      </c>
      <c r="F39" s="114" t="s">
        <v>76</v>
      </c>
      <c r="G39" s="115" t="s">
        <v>176</v>
      </c>
      <c r="H39" s="116">
        <v>0.945</v>
      </c>
      <c r="I39" s="117" t="s">
        <v>11</v>
      </c>
      <c r="J39" s="118"/>
      <c r="K39" s="119">
        <f>H39*J39</f>
        <v>0</v>
      </c>
      <c r="L39" s="120">
        <f>IF(D39="S",K39,"")</f>
      </c>
      <c r="M39" s="121">
        <f>IF(OR(D39="P",D39="U"),K39,"")</f>
        <v>0</v>
      </c>
      <c r="N39" s="121">
        <f>IF(D39="H",K39,"")</f>
      </c>
      <c r="O39" s="121">
        <f>IF(D39="V",K39,"")</f>
      </c>
      <c r="P39" s="122">
        <v>2.0875</v>
      </c>
      <c r="Q39" s="122">
        <v>0</v>
      </c>
      <c r="R39" s="122">
        <v>0</v>
      </c>
      <c r="S39" s="123">
        <v>21</v>
      </c>
      <c r="T39" s="124">
        <f>K39*(S39+100)/100</f>
        <v>0</v>
      </c>
      <c r="U39" s="125"/>
    </row>
    <row r="40" spans="1:21" ht="12.75" outlineLevel="1">
      <c r="A40" s="3"/>
      <c r="B40" s="93"/>
      <c r="C40" s="94" t="s">
        <v>16</v>
      </c>
      <c r="D40" s="95" t="s">
        <v>3</v>
      </c>
      <c r="E40" s="96"/>
      <c r="F40" s="96" t="s">
        <v>25</v>
      </c>
      <c r="G40" s="97" t="s">
        <v>143</v>
      </c>
      <c r="H40" s="96"/>
      <c r="I40" s="95"/>
      <c r="J40" s="96"/>
      <c r="K40" s="98">
        <f>SUBTOTAL(9,K41:K45)</f>
        <v>0</v>
      </c>
      <c r="L40" s="99">
        <f>SUBTOTAL(9,L41:L45)</f>
        <v>0</v>
      </c>
      <c r="M40" s="99">
        <f>SUBTOTAL(9,M41:M45)</f>
        <v>0</v>
      </c>
      <c r="N40" s="99">
        <f>SUBTOTAL(9,N41:N45)</f>
        <v>0</v>
      </c>
      <c r="O40" s="99">
        <f>SUBTOTAL(9,O41:O45)</f>
        <v>0</v>
      </c>
      <c r="P40" s="100">
        <f>SUMPRODUCT(P41:P45,H41:H45)</f>
        <v>14.4097605</v>
      </c>
      <c r="Q40" s="100">
        <f>SUMPRODUCT(Q41:Q45,H41:H45)</f>
        <v>0</v>
      </c>
      <c r="R40" s="100">
        <f>SUMPRODUCT(R41:R45,H41:H45)</f>
        <v>0</v>
      </c>
      <c r="S40" s="101">
        <f>SUMPRODUCT(S41:S45,K41:K45)/100</f>
        <v>0</v>
      </c>
      <c r="T40" s="101">
        <f>K40+S40</f>
        <v>0</v>
      </c>
      <c r="U40" s="92"/>
    </row>
    <row r="41" spans="1:21" ht="12.75" outlineLevel="2">
      <c r="A41" s="3"/>
      <c r="B41" s="102"/>
      <c r="C41" s="103"/>
      <c r="D41" s="104"/>
      <c r="E41" s="105" t="s">
        <v>161</v>
      </c>
      <c r="F41" s="106"/>
      <c r="G41" s="107"/>
      <c r="H41" s="106"/>
      <c r="I41" s="104"/>
      <c r="J41" s="106"/>
      <c r="K41" s="108"/>
      <c r="L41" s="109"/>
      <c r="M41" s="109"/>
      <c r="N41" s="109"/>
      <c r="O41" s="109"/>
      <c r="P41" s="110"/>
      <c r="Q41" s="110"/>
      <c r="R41" s="110"/>
      <c r="S41" s="111"/>
      <c r="T41" s="111"/>
      <c r="U41" s="92"/>
    </row>
    <row r="42" spans="1:21" ht="12.75" outlineLevel="2">
      <c r="A42" s="3"/>
      <c r="B42" s="92"/>
      <c r="C42" s="92"/>
      <c r="D42" s="112" t="s">
        <v>4</v>
      </c>
      <c r="E42" s="113">
        <v>1</v>
      </c>
      <c r="F42" s="114" t="s">
        <v>78</v>
      </c>
      <c r="G42" s="115" t="s">
        <v>167</v>
      </c>
      <c r="H42" s="116">
        <v>0.9</v>
      </c>
      <c r="I42" s="117" t="s">
        <v>10</v>
      </c>
      <c r="J42" s="118"/>
      <c r="K42" s="119">
        <f>H42*J42</f>
        <v>0</v>
      </c>
      <c r="L42" s="120">
        <f>IF(D42="S",K42,"")</f>
      </c>
      <c r="M42" s="121">
        <f>IF(OR(D42="P",D42="U"),K42,"")</f>
        <v>0</v>
      </c>
      <c r="N42" s="121">
        <f>IF(D42="H",K42,"")</f>
      </c>
      <c r="O42" s="121">
        <f>IF(D42="V",K42,"")</f>
      </c>
      <c r="P42" s="122">
        <v>0.2916</v>
      </c>
      <c r="Q42" s="122">
        <v>0</v>
      </c>
      <c r="R42" s="122">
        <v>0</v>
      </c>
      <c r="S42" s="123">
        <v>21</v>
      </c>
      <c r="T42" s="124">
        <f>K42*(S42+100)/100</f>
        <v>0</v>
      </c>
      <c r="U42" s="125"/>
    </row>
    <row r="43" spans="1:21" ht="12.75" outlineLevel="2">
      <c r="A43" s="3"/>
      <c r="B43" s="92"/>
      <c r="C43" s="92"/>
      <c r="D43" s="112" t="s">
        <v>4</v>
      </c>
      <c r="E43" s="113">
        <v>2</v>
      </c>
      <c r="F43" s="114" t="s">
        <v>78</v>
      </c>
      <c r="G43" s="115" t="s">
        <v>167</v>
      </c>
      <c r="H43" s="116">
        <v>0.9</v>
      </c>
      <c r="I43" s="117" t="s">
        <v>10</v>
      </c>
      <c r="J43" s="118"/>
      <c r="K43" s="119">
        <f>H43*J43</f>
        <v>0</v>
      </c>
      <c r="L43" s="120">
        <f>IF(D43="S",K43,"")</f>
      </c>
      <c r="M43" s="121">
        <f>IF(OR(D43="P",D43="U"),K43,"")</f>
        <v>0</v>
      </c>
      <c r="N43" s="121">
        <f>IF(D43="H",K43,"")</f>
      </c>
      <c r="O43" s="121">
        <f>IF(D43="V",K43,"")</f>
      </c>
      <c r="P43" s="122">
        <v>0.2916</v>
      </c>
      <c r="Q43" s="122">
        <v>0</v>
      </c>
      <c r="R43" s="122">
        <v>0</v>
      </c>
      <c r="S43" s="123">
        <v>21</v>
      </c>
      <c r="T43" s="124">
        <f>K43*(S43+100)/100</f>
        <v>0</v>
      </c>
      <c r="U43" s="125"/>
    </row>
    <row r="44" spans="1:21" ht="12.75" outlineLevel="2">
      <c r="A44" s="3"/>
      <c r="B44" s="92"/>
      <c r="C44" s="92"/>
      <c r="D44" s="112" t="s">
        <v>4</v>
      </c>
      <c r="E44" s="113">
        <v>3</v>
      </c>
      <c r="F44" s="114" t="s">
        <v>77</v>
      </c>
      <c r="G44" s="115" t="s">
        <v>192</v>
      </c>
      <c r="H44" s="116">
        <v>0.9</v>
      </c>
      <c r="I44" s="117" t="s">
        <v>10</v>
      </c>
      <c r="J44" s="118"/>
      <c r="K44" s="119">
        <f>H44*J44</f>
        <v>0</v>
      </c>
      <c r="L44" s="120">
        <f>IF(D44="S",K44,"")</f>
      </c>
      <c r="M44" s="121">
        <f>IF(OR(D44="P",D44="U"),K44,"")</f>
        <v>0</v>
      </c>
      <c r="N44" s="121">
        <f>IF(D44="H",K44,"")</f>
      </c>
      <c r="O44" s="121">
        <f>IF(D44="V",K44,"")</f>
      </c>
      <c r="P44" s="122">
        <v>0.30361000000000005</v>
      </c>
      <c r="Q44" s="122">
        <v>0</v>
      </c>
      <c r="R44" s="122">
        <v>0</v>
      </c>
      <c r="S44" s="123">
        <v>21</v>
      </c>
      <c r="T44" s="124">
        <f>K44*(S44+100)/100</f>
        <v>0</v>
      </c>
      <c r="U44" s="125"/>
    </row>
    <row r="45" spans="1:21" ht="12.75" outlineLevel="2">
      <c r="A45" s="3"/>
      <c r="B45" s="92"/>
      <c r="C45" s="92"/>
      <c r="D45" s="112" t="s">
        <v>4</v>
      </c>
      <c r="E45" s="113">
        <v>4</v>
      </c>
      <c r="F45" s="114" t="s">
        <v>79</v>
      </c>
      <c r="G45" s="115" t="s">
        <v>190</v>
      </c>
      <c r="H45" s="116">
        <v>27.45</v>
      </c>
      <c r="I45" s="117" t="s">
        <v>10</v>
      </c>
      <c r="J45" s="118"/>
      <c r="K45" s="119">
        <f>H45*J45</f>
        <v>0</v>
      </c>
      <c r="L45" s="120">
        <f>IF(D45="S",K45,"")</f>
      </c>
      <c r="M45" s="121">
        <f>IF(OR(D45="P",D45="U"),K45,"")</f>
        <v>0</v>
      </c>
      <c r="N45" s="121">
        <f>IF(D45="H",K45,"")</f>
      </c>
      <c r="O45" s="121">
        <f>IF(D45="V",K45,"")</f>
      </c>
      <c r="P45" s="122">
        <v>0.49587000000000003</v>
      </c>
      <c r="Q45" s="122">
        <v>0</v>
      </c>
      <c r="R45" s="122">
        <v>0</v>
      </c>
      <c r="S45" s="123">
        <v>21</v>
      </c>
      <c r="T45" s="124">
        <f>K45*(S45+100)/100</f>
        <v>0</v>
      </c>
      <c r="U45" s="125"/>
    </row>
    <row r="46" spans="1:21" ht="12.75" outlineLevel="1">
      <c r="A46" s="3"/>
      <c r="B46" s="93"/>
      <c r="C46" s="94" t="s">
        <v>17</v>
      </c>
      <c r="D46" s="95" t="s">
        <v>3</v>
      </c>
      <c r="E46" s="96"/>
      <c r="F46" s="96" t="s">
        <v>25</v>
      </c>
      <c r="G46" s="97" t="s">
        <v>142</v>
      </c>
      <c r="H46" s="96"/>
      <c r="I46" s="95"/>
      <c r="J46" s="96"/>
      <c r="K46" s="98">
        <f>SUBTOTAL(9,K47:K51)</f>
        <v>0</v>
      </c>
      <c r="L46" s="99">
        <f>SUBTOTAL(9,L47:L51)</f>
        <v>0</v>
      </c>
      <c r="M46" s="99">
        <f>SUBTOTAL(9,M47:M51)</f>
        <v>0</v>
      </c>
      <c r="N46" s="99">
        <f>SUBTOTAL(9,N47:N51)</f>
        <v>0</v>
      </c>
      <c r="O46" s="99">
        <f>SUBTOTAL(9,O47:O51)</f>
        <v>0</v>
      </c>
      <c r="P46" s="100">
        <f>SUMPRODUCT(P47:P51,H47:H51)</f>
        <v>0.3032550000000526</v>
      </c>
      <c r="Q46" s="100">
        <f>SUMPRODUCT(Q47:Q51,H47:H51)</f>
        <v>0</v>
      </c>
      <c r="R46" s="100">
        <f>SUMPRODUCT(R47:R51,H47:H51)</f>
        <v>0</v>
      </c>
      <c r="S46" s="101">
        <f>SUMPRODUCT(S47:S51,K47:K51)/100</f>
        <v>0</v>
      </c>
      <c r="T46" s="101">
        <f>K46+S46</f>
        <v>0</v>
      </c>
      <c r="U46" s="92"/>
    </row>
    <row r="47" spans="1:21" ht="12.75" outlineLevel="2">
      <c r="A47" s="3"/>
      <c r="B47" s="102"/>
      <c r="C47" s="103"/>
      <c r="D47" s="104"/>
      <c r="E47" s="105" t="s">
        <v>161</v>
      </c>
      <c r="F47" s="106"/>
      <c r="G47" s="107"/>
      <c r="H47" s="106"/>
      <c r="I47" s="104"/>
      <c r="J47" s="106"/>
      <c r="K47" s="108"/>
      <c r="L47" s="109"/>
      <c r="M47" s="109"/>
      <c r="N47" s="109"/>
      <c r="O47" s="109"/>
      <c r="P47" s="110"/>
      <c r="Q47" s="110"/>
      <c r="R47" s="110"/>
      <c r="S47" s="111"/>
      <c r="T47" s="111"/>
      <c r="U47" s="92"/>
    </row>
    <row r="48" spans="1:21" ht="12.75" outlineLevel="2">
      <c r="A48" s="3"/>
      <c r="B48" s="92"/>
      <c r="C48" s="92"/>
      <c r="D48" s="112" t="s">
        <v>4</v>
      </c>
      <c r="E48" s="113">
        <v>1</v>
      </c>
      <c r="F48" s="114" t="s">
        <v>83</v>
      </c>
      <c r="G48" s="115" t="s">
        <v>181</v>
      </c>
      <c r="H48" s="116">
        <v>0.9</v>
      </c>
      <c r="I48" s="117" t="s">
        <v>10</v>
      </c>
      <c r="J48" s="118"/>
      <c r="K48" s="119">
        <f>H48*J48</f>
        <v>0</v>
      </c>
      <c r="L48" s="120">
        <f>IF(D48="S",K48,"")</f>
      </c>
      <c r="M48" s="121">
        <f>IF(OR(D48="P",D48="U"),K48,"")</f>
        <v>0</v>
      </c>
      <c r="N48" s="121">
        <f>IF(D48="H",K48,"")</f>
      </c>
      <c r="O48" s="121">
        <f>IF(D48="V",K48,"")</f>
      </c>
      <c r="P48" s="122">
        <v>0</v>
      </c>
      <c r="Q48" s="122">
        <v>0</v>
      </c>
      <c r="R48" s="122">
        <v>0</v>
      </c>
      <c r="S48" s="123">
        <v>21</v>
      </c>
      <c r="T48" s="124">
        <f>K48*(S48+100)/100</f>
        <v>0</v>
      </c>
      <c r="U48" s="125"/>
    </row>
    <row r="49" spans="1:21" ht="12.75" outlineLevel="2">
      <c r="A49" s="3"/>
      <c r="B49" s="92"/>
      <c r="C49" s="92"/>
      <c r="D49" s="112" t="s">
        <v>4</v>
      </c>
      <c r="E49" s="113">
        <v>2</v>
      </c>
      <c r="F49" s="114" t="s">
        <v>82</v>
      </c>
      <c r="G49" s="115" t="s">
        <v>152</v>
      </c>
      <c r="H49" s="116">
        <v>0.9</v>
      </c>
      <c r="I49" s="117" t="s">
        <v>10</v>
      </c>
      <c r="J49" s="118"/>
      <c r="K49" s="119">
        <f>H49*J49</f>
        <v>0</v>
      </c>
      <c r="L49" s="120">
        <f>IF(D49="S",K49,"")</f>
      </c>
      <c r="M49" s="121">
        <f>IF(OR(D49="P",D49="U"),K49,"")</f>
        <v>0</v>
      </c>
      <c r="N49" s="121">
        <f>IF(D49="H",K49,"")</f>
      </c>
      <c r="O49" s="121">
        <f>IF(D49="V",K49,"")</f>
      </c>
      <c r="P49" s="122">
        <v>0.12715000000002874</v>
      </c>
      <c r="Q49" s="122">
        <v>0</v>
      </c>
      <c r="R49" s="122">
        <v>0</v>
      </c>
      <c r="S49" s="123">
        <v>21</v>
      </c>
      <c r="T49" s="124">
        <f>K49*(S49+100)/100</f>
        <v>0</v>
      </c>
      <c r="U49" s="125"/>
    </row>
    <row r="50" spans="1:21" ht="12.75" outlineLevel="2">
      <c r="A50" s="3"/>
      <c r="B50" s="92"/>
      <c r="C50" s="92"/>
      <c r="D50" s="112" t="s">
        <v>4</v>
      </c>
      <c r="E50" s="113">
        <v>3</v>
      </c>
      <c r="F50" s="114" t="s">
        <v>80</v>
      </c>
      <c r="G50" s="115" t="s">
        <v>151</v>
      </c>
      <c r="H50" s="116">
        <v>0.9</v>
      </c>
      <c r="I50" s="117" t="s">
        <v>10</v>
      </c>
      <c r="J50" s="118"/>
      <c r="K50" s="119">
        <f>H50*J50</f>
        <v>0</v>
      </c>
      <c r="L50" s="120">
        <f>IF(D50="S",K50,"")</f>
      </c>
      <c r="M50" s="121">
        <f>IF(OR(D50="P",D50="U"),K50,"")</f>
        <v>0</v>
      </c>
      <c r="N50" s="121">
        <f>IF(D50="H",K50,"")</f>
      </c>
      <c r="O50" s="121">
        <f>IF(D50="V",K50,"")</f>
      </c>
      <c r="P50" s="122">
        <v>0.008080000000006748</v>
      </c>
      <c r="Q50" s="122">
        <v>0</v>
      </c>
      <c r="R50" s="122">
        <v>0</v>
      </c>
      <c r="S50" s="123">
        <v>21</v>
      </c>
      <c r="T50" s="124">
        <f>K50*(S50+100)/100</f>
        <v>0</v>
      </c>
      <c r="U50" s="125"/>
    </row>
    <row r="51" spans="1:21" ht="12.75" outlineLevel="2">
      <c r="A51" s="3"/>
      <c r="B51" s="92"/>
      <c r="C51" s="92"/>
      <c r="D51" s="112" t="s">
        <v>4</v>
      </c>
      <c r="E51" s="113">
        <v>4</v>
      </c>
      <c r="F51" s="114" t="s">
        <v>81</v>
      </c>
      <c r="G51" s="115" t="s">
        <v>150</v>
      </c>
      <c r="H51" s="116">
        <v>0.9</v>
      </c>
      <c r="I51" s="117" t="s">
        <v>10</v>
      </c>
      <c r="J51" s="118"/>
      <c r="K51" s="119">
        <f>H51*J51</f>
        <v>0</v>
      </c>
      <c r="L51" s="120">
        <f>IF(D51="S",K51,"")</f>
      </c>
      <c r="M51" s="121">
        <f>IF(OR(D51="P",D51="U"),K51,"")</f>
        <v>0</v>
      </c>
      <c r="N51" s="121">
        <f>IF(D51="H",K51,"")</f>
      </c>
      <c r="O51" s="121">
        <f>IF(D51="V",K51,"")</f>
      </c>
      <c r="P51" s="122">
        <v>0.201720000000023</v>
      </c>
      <c r="Q51" s="122">
        <v>0</v>
      </c>
      <c r="R51" s="122">
        <v>0</v>
      </c>
      <c r="S51" s="123">
        <v>21</v>
      </c>
      <c r="T51" s="124">
        <f>K51*(S51+100)/100</f>
        <v>0</v>
      </c>
      <c r="U51" s="125"/>
    </row>
    <row r="52" spans="1:21" ht="12.75" outlineLevel="1">
      <c r="A52" s="3"/>
      <c r="B52" s="93"/>
      <c r="C52" s="94" t="s">
        <v>18</v>
      </c>
      <c r="D52" s="95" t="s">
        <v>3</v>
      </c>
      <c r="E52" s="96"/>
      <c r="F52" s="96" t="s">
        <v>25</v>
      </c>
      <c r="G52" s="97" t="s">
        <v>145</v>
      </c>
      <c r="H52" s="96"/>
      <c r="I52" s="95"/>
      <c r="J52" s="96"/>
      <c r="K52" s="98">
        <f>SUBTOTAL(9,K53:K54)</f>
        <v>0</v>
      </c>
      <c r="L52" s="99">
        <f>SUBTOTAL(9,L53:L54)</f>
        <v>0</v>
      </c>
      <c r="M52" s="99">
        <f>SUBTOTAL(9,M53:M54)</f>
        <v>0</v>
      </c>
      <c r="N52" s="99">
        <f>SUBTOTAL(9,N53:N54)</f>
        <v>0</v>
      </c>
      <c r="O52" s="99">
        <f>SUBTOTAL(9,O53:O54)</f>
        <v>0</v>
      </c>
      <c r="P52" s="100">
        <f>SUMPRODUCT(P53:P54,H53:H54)</f>
        <v>4.6367180999999995</v>
      </c>
      <c r="Q52" s="100">
        <f>SUMPRODUCT(Q53:Q54,H53:H54)</f>
        <v>0</v>
      </c>
      <c r="R52" s="100">
        <f>SUMPRODUCT(R53:R54,H53:H54)</f>
        <v>0</v>
      </c>
      <c r="S52" s="101">
        <f>SUMPRODUCT(S53:S54,K53:K54)/100</f>
        <v>0</v>
      </c>
      <c r="T52" s="101">
        <f>K52+S52</f>
        <v>0</v>
      </c>
      <c r="U52" s="92"/>
    </row>
    <row r="53" spans="1:21" ht="12.75" outlineLevel="2">
      <c r="A53" s="3"/>
      <c r="B53" s="102"/>
      <c r="C53" s="103"/>
      <c r="D53" s="104"/>
      <c r="E53" s="105" t="s">
        <v>161</v>
      </c>
      <c r="F53" s="106"/>
      <c r="G53" s="107"/>
      <c r="H53" s="106"/>
      <c r="I53" s="104"/>
      <c r="J53" s="106"/>
      <c r="K53" s="108"/>
      <c r="L53" s="109"/>
      <c r="M53" s="109"/>
      <c r="N53" s="109"/>
      <c r="O53" s="109"/>
      <c r="P53" s="110"/>
      <c r="Q53" s="110"/>
      <c r="R53" s="110"/>
      <c r="S53" s="111"/>
      <c r="T53" s="111"/>
      <c r="U53" s="92"/>
    </row>
    <row r="54" spans="1:21" ht="12.75" outlineLevel="2">
      <c r="A54" s="3"/>
      <c r="B54" s="92"/>
      <c r="C54" s="92"/>
      <c r="D54" s="112" t="s">
        <v>4</v>
      </c>
      <c r="E54" s="113">
        <v>1</v>
      </c>
      <c r="F54" s="114" t="s">
        <v>84</v>
      </c>
      <c r="G54" s="115" t="s">
        <v>182</v>
      </c>
      <c r="H54" s="116">
        <v>1.89</v>
      </c>
      <c r="I54" s="117" t="s">
        <v>11</v>
      </c>
      <c r="J54" s="118"/>
      <c r="K54" s="119">
        <f>H54*J54</f>
        <v>0</v>
      </c>
      <c r="L54" s="120">
        <f>IF(D54="S",K54,"")</f>
      </c>
      <c r="M54" s="121">
        <f>IF(OR(D54="P",D54="U"),K54,"")</f>
        <v>0</v>
      </c>
      <c r="N54" s="121">
        <f>IF(D54="H",K54,"")</f>
      </c>
      <c r="O54" s="121">
        <f>IF(D54="V",K54,"")</f>
      </c>
      <c r="P54" s="122">
        <v>2.45329</v>
      </c>
      <c r="Q54" s="122">
        <v>0</v>
      </c>
      <c r="R54" s="122">
        <v>0</v>
      </c>
      <c r="S54" s="123">
        <v>21</v>
      </c>
      <c r="T54" s="124">
        <f>K54*(S54+100)/100</f>
        <v>0</v>
      </c>
      <c r="U54" s="125"/>
    </row>
    <row r="55" spans="1:21" ht="12.75" outlineLevel="1">
      <c r="A55" s="3"/>
      <c r="B55" s="93"/>
      <c r="C55" s="94" t="s">
        <v>19</v>
      </c>
      <c r="D55" s="95" t="s">
        <v>3</v>
      </c>
      <c r="E55" s="96"/>
      <c r="F55" s="96" t="s">
        <v>25</v>
      </c>
      <c r="G55" s="97" t="s">
        <v>141</v>
      </c>
      <c r="H55" s="96"/>
      <c r="I55" s="95"/>
      <c r="J55" s="96"/>
      <c r="K55" s="98">
        <f>SUBTOTAL(9,K56:K58)</f>
        <v>0</v>
      </c>
      <c r="L55" s="99">
        <f>SUBTOTAL(9,L56:L58)</f>
        <v>0</v>
      </c>
      <c r="M55" s="99">
        <f>SUBTOTAL(9,M56:M58)</f>
        <v>0</v>
      </c>
      <c r="N55" s="99">
        <f>SUBTOTAL(9,N56:N58)</f>
        <v>0</v>
      </c>
      <c r="O55" s="99">
        <f>SUBTOTAL(9,O56:O58)</f>
        <v>0</v>
      </c>
      <c r="P55" s="100">
        <f>SUMPRODUCT(P56:P58,H56:H58)</f>
        <v>0.07</v>
      </c>
      <c r="Q55" s="100">
        <f>SUMPRODUCT(Q56:Q58,H56:H58)</f>
        <v>0</v>
      </c>
      <c r="R55" s="100">
        <f>SUMPRODUCT(R56:R58,H56:H58)</f>
        <v>0</v>
      </c>
      <c r="S55" s="101">
        <f>SUMPRODUCT(S56:S58,K56:K58)/100</f>
        <v>0</v>
      </c>
      <c r="T55" s="101">
        <f>K55+S55</f>
        <v>0</v>
      </c>
      <c r="U55" s="92"/>
    </row>
    <row r="56" spans="1:21" ht="12.75" outlineLevel="2">
      <c r="A56" s="3"/>
      <c r="B56" s="102"/>
      <c r="C56" s="103"/>
      <c r="D56" s="104"/>
      <c r="E56" s="105" t="s">
        <v>161</v>
      </c>
      <c r="F56" s="106"/>
      <c r="G56" s="107"/>
      <c r="H56" s="106"/>
      <c r="I56" s="104"/>
      <c r="J56" s="106"/>
      <c r="K56" s="108"/>
      <c r="L56" s="109"/>
      <c r="M56" s="109"/>
      <c r="N56" s="109"/>
      <c r="O56" s="109"/>
      <c r="P56" s="110"/>
      <c r="Q56" s="110"/>
      <c r="R56" s="110"/>
      <c r="S56" s="111"/>
      <c r="T56" s="111"/>
      <c r="U56" s="92"/>
    </row>
    <row r="57" spans="1:21" ht="25.5" outlineLevel="2">
      <c r="A57" s="3"/>
      <c r="B57" s="92"/>
      <c r="C57" s="92"/>
      <c r="D57" s="112" t="s">
        <v>4</v>
      </c>
      <c r="E57" s="113">
        <v>1</v>
      </c>
      <c r="F57" s="114" t="s">
        <v>85</v>
      </c>
      <c r="G57" s="115" t="s">
        <v>209</v>
      </c>
      <c r="H57" s="116">
        <v>70</v>
      </c>
      <c r="I57" s="117" t="s">
        <v>6</v>
      </c>
      <c r="J57" s="118"/>
      <c r="K57" s="119">
        <f>H57*J57</f>
        <v>0</v>
      </c>
      <c r="L57" s="120">
        <f>IF(D57="S",K57,"")</f>
      </c>
      <c r="M57" s="121">
        <f>IF(OR(D57="P",D57="U"),K57,"")</f>
        <v>0</v>
      </c>
      <c r="N57" s="121">
        <f>IF(D57="H",K57,"")</f>
      </c>
      <c r="O57" s="121">
        <f>IF(D57="V",K57,"")</f>
      </c>
      <c r="P57" s="122">
        <v>0</v>
      </c>
      <c r="Q57" s="122">
        <v>0</v>
      </c>
      <c r="R57" s="122">
        <v>0</v>
      </c>
      <c r="S57" s="123">
        <v>21</v>
      </c>
      <c r="T57" s="124">
        <f>K57*(S57+100)/100</f>
        <v>0</v>
      </c>
      <c r="U57" s="125"/>
    </row>
    <row r="58" spans="1:21" ht="12.75" outlineLevel="2">
      <c r="A58" s="3"/>
      <c r="B58" s="92"/>
      <c r="C58" s="92"/>
      <c r="D58" s="112" t="s">
        <v>5</v>
      </c>
      <c r="E58" s="113">
        <v>2</v>
      </c>
      <c r="F58" s="114"/>
      <c r="G58" s="115" t="s">
        <v>137</v>
      </c>
      <c r="H58" s="116">
        <v>70</v>
      </c>
      <c r="I58" s="117" t="s">
        <v>2</v>
      </c>
      <c r="J58" s="118"/>
      <c r="K58" s="119">
        <f>H58*J58</f>
        <v>0</v>
      </c>
      <c r="L58" s="120">
        <f>IF(D58="S",K58,"")</f>
        <v>0</v>
      </c>
      <c r="M58" s="121">
        <f>IF(OR(D58="P",D58="U"),K58,"")</f>
      </c>
      <c r="N58" s="121">
        <f>IF(D58="H",K58,"")</f>
      </c>
      <c r="O58" s="121">
        <f>IF(D58="V",K58,"")</f>
      </c>
      <c r="P58" s="122">
        <v>0.001</v>
      </c>
      <c r="Q58" s="122">
        <v>0</v>
      </c>
      <c r="R58" s="122">
        <v>0</v>
      </c>
      <c r="S58" s="123">
        <v>21</v>
      </c>
      <c r="T58" s="124">
        <f>K58*(S58+100)/100</f>
        <v>0</v>
      </c>
      <c r="U58" s="125"/>
    </row>
    <row r="59" spans="1:21" ht="12.75" outlineLevel="1">
      <c r="A59" s="3"/>
      <c r="B59" s="93"/>
      <c r="C59" s="94" t="s">
        <v>20</v>
      </c>
      <c r="D59" s="95" t="s">
        <v>3</v>
      </c>
      <c r="E59" s="96"/>
      <c r="F59" s="96" t="s">
        <v>25</v>
      </c>
      <c r="G59" s="97" t="s">
        <v>159</v>
      </c>
      <c r="H59" s="96"/>
      <c r="I59" s="95"/>
      <c r="J59" s="96"/>
      <c r="K59" s="98">
        <f>SUBTOTAL(9,K60:K64)</f>
        <v>0</v>
      </c>
      <c r="L59" s="99">
        <f>SUBTOTAL(9,L60:L64)</f>
        <v>0</v>
      </c>
      <c r="M59" s="99">
        <f>SUBTOTAL(9,M60:M64)</f>
        <v>0</v>
      </c>
      <c r="N59" s="99">
        <f>SUBTOTAL(9,N60:N64)</f>
        <v>0</v>
      </c>
      <c r="O59" s="99">
        <f>SUBTOTAL(9,O60:O64)</f>
        <v>0</v>
      </c>
      <c r="P59" s="100">
        <f>SUMPRODUCT(P60:P64,H60:H64)</f>
        <v>0.1414</v>
      </c>
      <c r="Q59" s="100">
        <f>SUMPRODUCT(Q60:Q64,H60:H64)</f>
        <v>0</v>
      </c>
      <c r="R59" s="100">
        <f>SUMPRODUCT(R60:R64,H60:H64)</f>
        <v>0</v>
      </c>
      <c r="S59" s="101">
        <f>SUMPRODUCT(S60:S64,K60:K64)/100</f>
        <v>0</v>
      </c>
      <c r="T59" s="101">
        <f>K59+S59</f>
        <v>0</v>
      </c>
      <c r="U59" s="92"/>
    </row>
    <row r="60" spans="1:21" ht="12.75" outlineLevel="2">
      <c r="A60" s="3"/>
      <c r="B60" s="102"/>
      <c r="C60" s="103"/>
      <c r="D60" s="104"/>
      <c r="E60" s="105" t="s">
        <v>161</v>
      </c>
      <c r="F60" s="106"/>
      <c r="G60" s="107"/>
      <c r="H60" s="106"/>
      <c r="I60" s="104"/>
      <c r="J60" s="106"/>
      <c r="K60" s="108"/>
      <c r="L60" s="109"/>
      <c r="M60" s="109"/>
      <c r="N60" s="109"/>
      <c r="O60" s="109"/>
      <c r="P60" s="110"/>
      <c r="Q60" s="110"/>
      <c r="R60" s="110"/>
      <c r="S60" s="111"/>
      <c r="T60" s="111"/>
      <c r="U60" s="92"/>
    </row>
    <row r="61" spans="1:21" ht="12.75" outlineLevel="2">
      <c r="A61" s="3"/>
      <c r="B61" s="92"/>
      <c r="C61" s="92"/>
      <c r="D61" s="112" t="s">
        <v>4</v>
      </c>
      <c r="E61" s="113">
        <v>1</v>
      </c>
      <c r="F61" s="114" t="s">
        <v>74</v>
      </c>
      <c r="G61" s="115" t="s">
        <v>185</v>
      </c>
      <c r="H61" s="116">
        <v>70</v>
      </c>
      <c r="I61" s="117" t="s">
        <v>6</v>
      </c>
      <c r="J61" s="118"/>
      <c r="K61" s="119">
        <f>H61*J61</f>
        <v>0</v>
      </c>
      <c r="L61" s="120">
        <f>IF(D61="S",K61,"")</f>
      </c>
      <c r="M61" s="121">
        <f>IF(OR(D61="P",D61="U"),K61,"")</f>
        <v>0</v>
      </c>
      <c r="N61" s="121">
        <f>IF(D61="H",K61,"")</f>
      </c>
      <c r="O61" s="121">
        <f>IF(D61="V",K61,"")</f>
      </c>
      <c r="P61" s="122">
        <v>0</v>
      </c>
      <c r="Q61" s="122">
        <v>0</v>
      </c>
      <c r="R61" s="122">
        <v>0</v>
      </c>
      <c r="S61" s="123">
        <v>21</v>
      </c>
      <c r="T61" s="124">
        <f>K61*(S61+100)/100</f>
        <v>0</v>
      </c>
      <c r="U61" s="125"/>
    </row>
    <row r="62" spans="1:21" ht="25.5" outlineLevel="2">
      <c r="A62" s="3"/>
      <c r="B62" s="92"/>
      <c r="C62" s="92"/>
      <c r="D62" s="112" t="s">
        <v>4</v>
      </c>
      <c r="E62" s="113">
        <v>2</v>
      </c>
      <c r="F62" s="114" t="s">
        <v>86</v>
      </c>
      <c r="G62" s="115" t="s">
        <v>212</v>
      </c>
      <c r="H62" s="116">
        <v>4</v>
      </c>
      <c r="I62" s="117" t="s">
        <v>31</v>
      </c>
      <c r="J62" s="118"/>
      <c r="K62" s="119">
        <f>H62*J62</f>
        <v>0</v>
      </c>
      <c r="L62" s="120">
        <f>IF(D62="S",K62,"")</f>
      </c>
      <c r="M62" s="121">
        <f>IF(OR(D62="P",D62="U"),K62,"")</f>
        <v>0</v>
      </c>
      <c r="N62" s="121">
        <f>IF(D62="H",K62,"")</f>
      </c>
      <c r="O62" s="121">
        <f>IF(D62="V",K62,"")</f>
      </c>
      <c r="P62" s="122">
        <v>0.03535</v>
      </c>
      <c r="Q62" s="122">
        <v>0</v>
      </c>
      <c r="R62" s="122">
        <v>0</v>
      </c>
      <c r="S62" s="123">
        <v>21</v>
      </c>
      <c r="T62" s="124">
        <f>K62*(S62+100)/100</f>
        <v>0</v>
      </c>
      <c r="U62" s="125"/>
    </row>
    <row r="63" spans="1:21" ht="12.75" outlineLevel="2">
      <c r="A63" s="3"/>
      <c r="B63" s="92"/>
      <c r="C63" s="92"/>
      <c r="D63" s="112" t="s">
        <v>5</v>
      </c>
      <c r="E63" s="113">
        <v>3</v>
      </c>
      <c r="F63" s="114"/>
      <c r="G63" s="115" t="s">
        <v>173</v>
      </c>
      <c r="H63" s="116">
        <v>4</v>
      </c>
      <c r="I63" s="117" t="s">
        <v>31</v>
      </c>
      <c r="J63" s="118"/>
      <c r="K63" s="119">
        <f>H63*J63</f>
        <v>0</v>
      </c>
      <c r="L63" s="120">
        <f>IF(D63="S",K63,"")</f>
        <v>0</v>
      </c>
      <c r="M63" s="121">
        <f>IF(OR(D63="P",D63="U"),K63,"")</f>
      </c>
      <c r="N63" s="121">
        <f>IF(D63="H",K63,"")</f>
      </c>
      <c r="O63" s="121">
        <f>IF(D63="V",K63,"")</f>
      </c>
      <c r="P63" s="122">
        <v>0</v>
      </c>
      <c r="Q63" s="122">
        <v>0</v>
      </c>
      <c r="R63" s="122">
        <v>0</v>
      </c>
      <c r="S63" s="123">
        <v>21</v>
      </c>
      <c r="T63" s="124">
        <f>K63*(S63+100)/100</f>
        <v>0</v>
      </c>
      <c r="U63" s="125"/>
    </row>
    <row r="64" spans="1:21" ht="12.75" outlineLevel="2">
      <c r="A64" s="3"/>
      <c r="B64" s="92"/>
      <c r="C64" s="92"/>
      <c r="D64" s="112" t="s">
        <v>4</v>
      </c>
      <c r="E64" s="113">
        <v>4</v>
      </c>
      <c r="F64" s="114" t="s">
        <v>51</v>
      </c>
      <c r="G64" s="115" t="s">
        <v>188</v>
      </c>
      <c r="H64" s="116">
        <v>1</v>
      </c>
      <c r="I64" s="117" t="s">
        <v>31</v>
      </c>
      <c r="J64" s="118"/>
      <c r="K64" s="119">
        <f>H64*J64</f>
        <v>0</v>
      </c>
      <c r="L64" s="120">
        <f>IF(D64="S",K64,"")</f>
      </c>
      <c r="M64" s="121">
        <f>IF(OR(D64="P",D64="U"),K64,"")</f>
        <v>0</v>
      </c>
      <c r="N64" s="121">
        <f>IF(D64="H",K64,"")</f>
      </c>
      <c r="O64" s="121">
        <f>IF(D64="V",K64,"")</f>
      </c>
      <c r="P64" s="122">
        <v>0</v>
      </c>
      <c r="Q64" s="122">
        <v>0</v>
      </c>
      <c r="R64" s="122">
        <v>0</v>
      </c>
      <c r="S64" s="123">
        <v>21</v>
      </c>
      <c r="T64" s="124">
        <f>K64*(S64+100)/100</f>
        <v>0</v>
      </c>
      <c r="U64" s="125"/>
    </row>
    <row r="65" spans="1:21" ht="12.75" outlineLevel="1">
      <c r="A65" s="3"/>
      <c r="B65" s="93"/>
      <c r="C65" s="94" t="s">
        <v>21</v>
      </c>
      <c r="D65" s="95" t="s">
        <v>3</v>
      </c>
      <c r="E65" s="96"/>
      <c r="F65" s="96" t="s">
        <v>25</v>
      </c>
      <c r="G65" s="97" t="s">
        <v>154</v>
      </c>
      <c r="H65" s="96"/>
      <c r="I65" s="95"/>
      <c r="J65" s="96"/>
      <c r="K65" s="98">
        <f>SUBTOTAL(9,K66:K69)</f>
        <v>0</v>
      </c>
      <c r="L65" s="99">
        <f>SUBTOTAL(9,L66:L69)</f>
        <v>0</v>
      </c>
      <c r="M65" s="99">
        <f>SUBTOTAL(9,M66:M69)</f>
        <v>0</v>
      </c>
      <c r="N65" s="99">
        <f>SUBTOTAL(9,N66:N69)</f>
        <v>0</v>
      </c>
      <c r="O65" s="99">
        <f>SUBTOTAL(9,O66:O69)</f>
        <v>0</v>
      </c>
      <c r="P65" s="100">
        <f>SUMPRODUCT(P66:P69,H66:H69)</f>
        <v>0.00086</v>
      </c>
      <c r="Q65" s="100">
        <f>SUMPRODUCT(Q66:Q69,H66:H69)</f>
        <v>0</v>
      </c>
      <c r="R65" s="100">
        <f>SUMPRODUCT(R66:R69,H66:H69)</f>
        <v>0.5200000000004366</v>
      </c>
      <c r="S65" s="101">
        <f>SUMPRODUCT(S66:S69,K66:K69)/100</f>
        <v>0</v>
      </c>
      <c r="T65" s="101">
        <f>K65+S65</f>
        <v>0</v>
      </c>
      <c r="U65" s="92"/>
    </row>
    <row r="66" spans="1:21" ht="12.75" outlineLevel="2">
      <c r="A66" s="3"/>
      <c r="B66" s="102"/>
      <c r="C66" s="103"/>
      <c r="D66" s="104"/>
      <c r="E66" s="105" t="s">
        <v>161</v>
      </c>
      <c r="F66" s="106"/>
      <c r="G66" s="107"/>
      <c r="H66" s="106"/>
      <c r="I66" s="104"/>
      <c r="J66" s="106"/>
      <c r="K66" s="108"/>
      <c r="L66" s="109"/>
      <c r="M66" s="109"/>
      <c r="N66" s="109"/>
      <c r="O66" s="109"/>
      <c r="P66" s="110"/>
      <c r="Q66" s="110"/>
      <c r="R66" s="110"/>
      <c r="S66" s="111"/>
      <c r="T66" s="111"/>
      <c r="U66" s="92"/>
    </row>
    <row r="67" spans="1:21" ht="12.75" outlineLevel="2">
      <c r="A67" s="3"/>
      <c r="B67" s="92"/>
      <c r="C67" s="92"/>
      <c r="D67" s="112" t="s">
        <v>4</v>
      </c>
      <c r="E67" s="113">
        <v>1</v>
      </c>
      <c r="F67" s="114" t="s">
        <v>89</v>
      </c>
      <c r="G67" s="115" t="s">
        <v>180</v>
      </c>
      <c r="H67" s="116">
        <v>2</v>
      </c>
      <c r="I67" s="117" t="s">
        <v>6</v>
      </c>
      <c r="J67" s="118"/>
      <c r="K67" s="119">
        <f>H67*J67</f>
        <v>0</v>
      </c>
      <c r="L67" s="120">
        <f>IF(D67="S",K67,"")</f>
      </c>
      <c r="M67" s="121">
        <f>IF(OR(D67="P",D67="U"),K67,"")</f>
        <v>0</v>
      </c>
      <c r="N67" s="121">
        <f>IF(D67="H",K67,"")</f>
      </c>
      <c r="O67" s="121">
        <f>IF(D67="V",K67,"")</f>
      </c>
      <c r="P67" s="122">
        <v>0</v>
      </c>
      <c r="Q67" s="122">
        <v>0</v>
      </c>
      <c r="R67" s="122">
        <v>0.2600000000002183</v>
      </c>
      <c r="S67" s="123">
        <v>21</v>
      </c>
      <c r="T67" s="124">
        <f>K67*(S67+100)/100</f>
        <v>0</v>
      </c>
      <c r="U67" s="125"/>
    </row>
    <row r="68" spans="1:21" ht="12.75" outlineLevel="2">
      <c r="A68" s="3"/>
      <c r="B68" s="92"/>
      <c r="C68" s="92"/>
      <c r="D68" s="112" t="s">
        <v>4</v>
      </c>
      <c r="E68" s="113">
        <v>2</v>
      </c>
      <c r="F68" s="114" t="s">
        <v>87</v>
      </c>
      <c r="G68" s="115" t="s">
        <v>202</v>
      </c>
      <c r="H68" s="116">
        <v>2</v>
      </c>
      <c r="I68" s="117" t="s">
        <v>6</v>
      </c>
      <c r="J68" s="118"/>
      <c r="K68" s="119">
        <f>H68*J68</f>
        <v>0</v>
      </c>
      <c r="L68" s="120">
        <f>IF(D68="S",K68,"")</f>
      </c>
      <c r="M68" s="121">
        <f>IF(OR(D68="P",D68="U"),K68,"")</f>
        <v>0</v>
      </c>
      <c r="N68" s="121">
        <f>IF(D68="H",K68,"")</f>
      </c>
      <c r="O68" s="121">
        <f>IF(D68="V",K68,"")</f>
      </c>
      <c r="P68" s="122">
        <v>1E-05</v>
      </c>
      <c r="Q68" s="122">
        <v>0</v>
      </c>
      <c r="R68" s="122">
        <v>0</v>
      </c>
      <c r="S68" s="123">
        <v>21</v>
      </c>
      <c r="T68" s="124">
        <f>K68*(S68+100)/100</f>
        <v>0</v>
      </c>
      <c r="U68" s="125"/>
    </row>
    <row r="69" spans="1:21" ht="12.75" outlineLevel="2">
      <c r="A69" s="3"/>
      <c r="B69" s="92"/>
      <c r="C69" s="92"/>
      <c r="D69" s="112" t="s">
        <v>4</v>
      </c>
      <c r="E69" s="113">
        <v>3</v>
      </c>
      <c r="F69" s="114" t="s">
        <v>88</v>
      </c>
      <c r="G69" s="115" t="s">
        <v>191</v>
      </c>
      <c r="H69" s="116">
        <v>21</v>
      </c>
      <c r="I69" s="117" t="s">
        <v>6</v>
      </c>
      <c r="J69" s="118"/>
      <c r="K69" s="119">
        <f>H69*J69</f>
        <v>0</v>
      </c>
      <c r="L69" s="120">
        <f>IF(D69="S",K69,"")</f>
      </c>
      <c r="M69" s="121">
        <f>IF(OR(D69="P",D69="U"),K69,"")</f>
        <v>0</v>
      </c>
      <c r="N69" s="121">
        <f>IF(D69="H",K69,"")</f>
      </c>
      <c r="O69" s="121">
        <f>IF(D69="V",K69,"")</f>
      </c>
      <c r="P69" s="122">
        <v>3.9999999999999996E-05</v>
      </c>
      <c r="Q69" s="122">
        <v>0</v>
      </c>
      <c r="R69" s="122">
        <v>0</v>
      </c>
      <c r="S69" s="123">
        <v>21</v>
      </c>
      <c r="T69" s="124">
        <f>K69*(S69+100)/100</f>
        <v>0</v>
      </c>
      <c r="U69" s="125"/>
    </row>
    <row r="70" spans="1:21" ht="12.75" outlineLevel="1">
      <c r="A70" s="3"/>
      <c r="B70" s="93"/>
      <c r="C70" s="94" t="s">
        <v>22</v>
      </c>
      <c r="D70" s="95" t="s">
        <v>3</v>
      </c>
      <c r="E70" s="96"/>
      <c r="F70" s="96" t="s">
        <v>25</v>
      </c>
      <c r="G70" s="97" t="s">
        <v>166</v>
      </c>
      <c r="H70" s="96"/>
      <c r="I70" s="95"/>
      <c r="J70" s="96"/>
      <c r="K70" s="98">
        <f>SUBTOTAL(9,K71:K72)</f>
        <v>0</v>
      </c>
      <c r="L70" s="99">
        <f>SUBTOTAL(9,L71:L72)</f>
        <v>0</v>
      </c>
      <c r="M70" s="99">
        <f>SUBTOTAL(9,M71:M72)</f>
        <v>0</v>
      </c>
      <c r="N70" s="99">
        <f>SUBTOTAL(9,N71:N72)</f>
        <v>0</v>
      </c>
      <c r="O70" s="99">
        <f>SUBTOTAL(9,O71:O72)</f>
        <v>0</v>
      </c>
      <c r="P70" s="100">
        <f>SUMPRODUCT(P71:P72,H71:H72)</f>
        <v>0</v>
      </c>
      <c r="Q70" s="100">
        <f>SUMPRODUCT(Q71:Q72,H71:H72)</f>
        <v>6.237</v>
      </c>
      <c r="R70" s="100">
        <f>SUMPRODUCT(R71:R72,H71:H72)</f>
        <v>0</v>
      </c>
      <c r="S70" s="101">
        <f>SUMPRODUCT(S71:S72,K71:K72)/100</f>
        <v>0</v>
      </c>
      <c r="T70" s="101">
        <f>K70+S70</f>
        <v>0</v>
      </c>
      <c r="U70" s="92"/>
    </row>
    <row r="71" spans="1:21" ht="12.75" outlineLevel="2">
      <c r="A71" s="3"/>
      <c r="B71" s="102"/>
      <c r="C71" s="103"/>
      <c r="D71" s="104"/>
      <c r="E71" s="105" t="s">
        <v>161</v>
      </c>
      <c r="F71" s="106"/>
      <c r="G71" s="107"/>
      <c r="H71" s="106"/>
      <c r="I71" s="104"/>
      <c r="J71" s="106"/>
      <c r="K71" s="108"/>
      <c r="L71" s="109"/>
      <c r="M71" s="109"/>
      <c r="N71" s="109"/>
      <c r="O71" s="109"/>
      <c r="P71" s="110"/>
      <c r="Q71" s="110"/>
      <c r="R71" s="110"/>
      <c r="S71" s="111"/>
      <c r="T71" s="111"/>
      <c r="U71" s="92"/>
    </row>
    <row r="72" spans="1:21" ht="12.75" outlineLevel="2">
      <c r="A72" s="3"/>
      <c r="B72" s="92"/>
      <c r="C72" s="92"/>
      <c r="D72" s="112" t="s">
        <v>4</v>
      </c>
      <c r="E72" s="113">
        <v>1</v>
      </c>
      <c r="F72" s="114" t="s">
        <v>90</v>
      </c>
      <c r="G72" s="115" t="s">
        <v>186</v>
      </c>
      <c r="H72" s="116">
        <v>9.45</v>
      </c>
      <c r="I72" s="117" t="s">
        <v>10</v>
      </c>
      <c r="J72" s="118"/>
      <c r="K72" s="119">
        <f>H72*J72</f>
        <v>0</v>
      </c>
      <c r="L72" s="120">
        <f>IF(D72="S",K72,"")</f>
      </c>
      <c r="M72" s="121">
        <f>IF(OR(D72="P",D72="U"),K72,"")</f>
        <v>0</v>
      </c>
      <c r="N72" s="121">
        <f>IF(D72="H",K72,"")</f>
      </c>
      <c r="O72" s="121">
        <f>IF(D72="V",K72,"")</f>
      </c>
      <c r="P72" s="122">
        <v>0</v>
      </c>
      <c r="Q72" s="122">
        <v>0.66</v>
      </c>
      <c r="R72" s="122">
        <v>0</v>
      </c>
      <c r="S72" s="123">
        <v>21</v>
      </c>
      <c r="T72" s="124">
        <f>K72*(S72+100)/100</f>
        <v>0</v>
      </c>
      <c r="U72" s="125"/>
    </row>
    <row r="73" spans="1:21" ht="12.75" outlineLevel="1">
      <c r="A73" s="3"/>
      <c r="B73" s="93"/>
      <c r="C73" s="94" t="s">
        <v>23</v>
      </c>
      <c r="D73" s="95" t="s">
        <v>3</v>
      </c>
      <c r="E73" s="96"/>
      <c r="F73" s="96" t="s">
        <v>25</v>
      </c>
      <c r="G73" s="97" t="s">
        <v>164</v>
      </c>
      <c r="H73" s="96"/>
      <c r="I73" s="95"/>
      <c r="J73" s="96"/>
      <c r="K73" s="98">
        <f>SUBTOTAL(9,K74:K82)</f>
        <v>0</v>
      </c>
      <c r="L73" s="99">
        <f>SUBTOTAL(9,L74:L82)</f>
        <v>0</v>
      </c>
      <c r="M73" s="99">
        <f>SUBTOTAL(9,M74:M82)</f>
        <v>0</v>
      </c>
      <c r="N73" s="99">
        <f>SUBTOTAL(9,N74:N82)</f>
        <v>0</v>
      </c>
      <c r="O73" s="99">
        <f>SUBTOTAL(9,O74:O82)</f>
        <v>0</v>
      </c>
      <c r="P73" s="100">
        <f>SUMPRODUCT(P74:P82,H74:H82)</f>
        <v>0</v>
      </c>
      <c r="Q73" s="100">
        <f>SUMPRODUCT(Q74:Q82,H74:H82)</f>
        <v>0</v>
      </c>
      <c r="R73" s="100">
        <f>SUMPRODUCT(R74:R82,H74:H82)</f>
        <v>0</v>
      </c>
      <c r="S73" s="101">
        <f>SUMPRODUCT(S74:S82,K74:K82)/100</f>
        <v>0</v>
      </c>
      <c r="T73" s="101">
        <f>K73+S73</f>
        <v>0</v>
      </c>
      <c r="U73" s="92"/>
    </row>
    <row r="74" spans="1:21" ht="12.75" outlineLevel="2">
      <c r="A74" s="3"/>
      <c r="B74" s="102"/>
      <c r="C74" s="103"/>
      <c r="D74" s="104"/>
      <c r="E74" s="105" t="s">
        <v>161</v>
      </c>
      <c r="F74" s="106"/>
      <c r="G74" s="107"/>
      <c r="H74" s="106"/>
      <c r="I74" s="104"/>
      <c r="J74" s="106"/>
      <c r="K74" s="108"/>
      <c r="L74" s="109"/>
      <c r="M74" s="109"/>
      <c r="N74" s="109"/>
      <c r="O74" s="109"/>
      <c r="P74" s="110"/>
      <c r="Q74" s="110"/>
      <c r="R74" s="110"/>
      <c r="S74" s="111"/>
      <c r="T74" s="111"/>
      <c r="U74" s="92"/>
    </row>
    <row r="75" spans="1:21" ht="12.75" outlineLevel="2">
      <c r="A75" s="3"/>
      <c r="B75" s="92"/>
      <c r="C75" s="92"/>
      <c r="D75" s="112" t="s">
        <v>4</v>
      </c>
      <c r="E75" s="113">
        <v>1</v>
      </c>
      <c r="F75" s="114" t="s">
        <v>96</v>
      </c>
      <c r="G75" s="115" t="s">
        <v>168</v>
      </c>
      <c r="H75" s="116">
        <v>0.512</v>
      </c>
      <c r="I75" s="117" t="s">
        <v>7</v>
      </c>
      <c r="J75" s="118"/>
      <c r="K75" s="119">
        <f aca="true" t="shared" si="14" ref="K75:K82">H75*J75</f>
        <v>0</v>
      </c>
      <c r="L75" s="120">
        <f aca="true" t="shared" si="15" ref="L75:L82">IF(D75="S",K75,"")</f>
      </c>
      <c r="M75" s="121">
        <f aca="true" t="shared" si="16" ref="M75:M82">IF(OR(D75="P",D75="U"),K75,"")</f>
        <v>0</v>
      </c>
      <c r="N75" s="121">
        <f aca="true" t="shared" si="17" ref="N75:N82">IF(D75="H",K75,"")</f>
      </c>
      <c r="O75" s="121">
        <f aca="true" t="shared" si="18" ref="O75:O82">IF(D75="V",K75,"")</f>
      </c>
      <c r="P75" s="122">
        <v>0</v>
      </c>
      <c r="Q75" s="122">
        <v>0</v>
      </c>
      <c r="R75" s="122">
        <v>0</v>
      </c>
      <c r="S75" s="123">
        <v>21</v>
      </c>
      <c r="T75" s="124">
        <f aca="true" t="shared" si="19" ref="T75:T82">K75*(S75+100)/100</f>
        <v>0</v>
      </c>
      <c r="U75" s="125"/>
    </row>
    <row r="76" spans="1:21" ht="12.75" outlineLevel="2">
      <c r="A76" s="3"/>
      <c r="B76" s="92"/>
      <c r="C76" s="92"/>
      <c r="D76" s="112" t="s">
        <v>4</v>
      </c>
      <c r="E76" s="113">
        <v>2</v>
      </c>
      <c r="F76" s="114" t="s">
        <v>92</v>
      </c>
      <c r="G76" s="115" t="s">
        <v>198</v>
      </c>
      <c r="H76" s="116">
        <v>12.825</v>
      </c>
      <c r="I76" s="117" t="s">
        <v>7</v>
      </c>
      <c r="J76" s="118"/>
      <c r="K76" s="119">
        <f t="shared" si="14"/>
        <v>0</v>
      </c>
      <c r="L76" s="120">
        <f t="shared" si="15"/>
      </c>
      <c r="M76" s="121">
        <f t="shared" si="16"/>
        <v>0</v>
      </c>
      <c r="N76" s="121">
        <f t="shared" si="17"/>
      </c>
      <c r="O76" s="121">
        <f t="shared" si="18"/>
      </c>
      <c r="P76" s="122">
        <v>0</v>
      </c>
      <c r="Q76" s="122">
        <v>0</v>
      </c>
      <c r="R76" s="122">
        <v>0</v>
      </c>
      <c r="S76" s="123">
        <v>21</v>
      </c>
      <c r="T76" s="124">
        <f t="shared" si="19"/>
        <v>0</v>
      </c>
      <c r="U76" s="125"/>
    </row>
    <row r="77" spans="1:21" ht="12.75" outlineLevel="2">
      <c r="A77" s="3"/>
      <c r="B77" s="92"/>
      <c r="C77" s="92"/>
      <c r="D77" s="112" t="s">
        <v>4</v>
      </c>
      <c r="E77" s="113">
        <v>3</v>
      </c>
      <c r="F77" s="114" t="s">
        <v>91</v>
      </c>
      <c r="G77" s="115" t="s">
        <v>160</v>
      </c>
      <c r="H77" s="116">
        <v>12.825</v>
      </c>
      <c r="I77" s="117" t="s">
        <v>7</v>
      </c>
      <c r="J77" s="118"/>
      <c r="K77" s="119">
        <f t="shared" si="14"/>
        <v>0</v>
      </c>
      <c r="L77" s="120">
        <f t="shared" si="15"/>
      </c>
      <c r="M77" s="121">
        <f t="shared" si="16"/>
        <v>0</v>
      </c>
      <c r="N77" s="121">
        <f t="shared" si="17"/>
      </c>
      <c r="O77" s="121">
        <f t="shared" si="18"/>
      </c>
      <c r="P77" s="122">
        <v>0</v>
      </c>
      <c r="Q77" s="122">
        <v>0</v>
      </c>
      <c r="R77" s="122">
        <v>0</v>
      </c>
      <c r="S77" s="123">
        <v>21</v>
      </c>
      <c r="T77" s="124">
        <f t="shared" si="19"/>
        <v>0</v>
      </c>
      <c r="U77" s="125"/>
    </row>
    <row r="78" spans="1:21" ht="12.75" outlineLevel="2">
      <c r="A78" s="3"/>
      <c r="B78" s="92"/>
      <c r="C78" s="92"/>
      <c r="D78" s="112" t="s">
        <v>4</v>
      </c>
      <c r="E78" s="113">
        <v>4</v>
      </c>
      <c r="F78" s="114" t="s">
        <v>51</v>
      </c>
      <c r="G78" s="115" t="s">
        <v>129</v>
      </c>
      <c r="H78" s="116">
        <v>12.825</v>
      </c>
      <c r="I78" s="117" t="s">
        <v>7</v>
      </c>
      <c r="J78" s="118"/>
      <c r="K78" s="119">
        <f t="shared" si="14"/>
        <v>0</v>
      </c>
      <c r="L78" s="120">
        <f t="shared" si="15"/>
      </c>
      <c r="M78" s="121">
        <f t="shared" si="16"/>
        <v>0</v>
      </c>
      <c r="N78" s="121">
        <f t="shared" si="17"/>
      </c>
      <c r="O78" s="121">
        <f t="shared" si="18"/>
      </c>
      <c r="P78" s="122">
        <v>0</v>
      </c>
      <c r="Q78" s="122">
        <v>0</v>
      </c>
      <c r="R78" s="122">
        <v>0</v>
      </c>
      <c r="S78" s="123">
        <v>21</v>
      </c>
      <c r="T78" s="124">
        <f t="shared" si="19"/>
        <v>0</v>
      </c>
      <c r="U78" s="125"/>
    </row>
    <row r="79" spans="1:21" ht="12.75" outlineLevel="2">
      <c r="A79" s="3"/>
      <c r="B79" s="92"/>
      <c r="C79" s="92"/>
      <c r="D79" s="112" t="s">
        <v>4</v>
      </c>
      <c r="E79" s="113">
        <v>5</v>
      </c>
      <c r="F79" s="114" t="s">
        <v>93</v>
      </c>
      <c r="G79" s="115" t="s">
        <v>158</v>
      </c>
      <c r="H79" s="116">
        <v>66.48</v>
      </c>
      <c r="I79" s="117" t="s">
        <v>7</v>
      </c>
      <c r="J79" s="118"/>
      <c r="K79" s="119">
        <f t="shared" si="14"/>
        <v>0</v>
      </c>
      <c r="L79" s="120">
        <f t="shared" si="15"/>
      </c>
      <c r="M79" s="121">
        <f t="shared" si="16"/>
        <v>0</v>
      </c>
      <c r="N79" s="121">
        <f t="shared" si="17"/>
      </c>
      <c r="O79" s="121">
        <f t="shared" si="18"/>
      </c>
      <c r="P79" s="122">
        <v>0</v>
      </c>
      <c r="Q79" s="122">
        <v>0</v>
      </c>
      <c r="R79" s="122">
        <v>0</v>
      </c>
      <c r="S79" s="123">
        <v>21</v>
      </c>
      <c r="T79" s="124">
        <f t="shared" si="19"/>
        <v>0</v>
      </c>
      <c r="U79" s="125"/>
    </row>
    <row r="80" spans="1:21" ht="12.75" outlineLevel="2">
      <c r="A80" s="3"/>
      <c r="B80" s="92"/>
      <c r="C80" s="92"/>
      <c r="D80" s="112" t="s">
        <v>4</v>
      </c>
      <c r="E80" s="113">
        <v>6</v>
      </c>
      <c r="F80" s="114" t="s">
        <v>93</v>
      </c>
      <c r="G80" s="115" t="s">
        <v>189</v>
      </c>
      <c r="H80" s="116">
        <v>11.401</v>
      </c>
      <c r="I80" s="117" t="s">
        <v>7</v>
      </c>
      <c r="J80" s="118"/>
      <c r="K80" s="119">
        <f t="shared" si="14"/>
        <v>0</v>
      </c>
      <c r="L80" s="120">
        <f t="shared" si="15"/>
      </c>
      <c r="M80" s="121">
        <f t="shared" si="16"/>
        <v>0</v>
      </c>
      <c r="N80" s="121">
        <f t="shared" si="17"/>
      </c>
      <c r="O80" s="121">
        <f t="shared" si="18"/>
      </c>
      <c r="P80" s="122">
        <v>0</v>
      </c>
      <c r="Q80" s="122">
        <v>0</v>
      </c>
      <c r="R80" s="122">
        <v>0</v>
      </c>
      <c r="S80" s="123">
        <v>21</v>
      </c>
      <c r="T80" s="124">
        <f t="shared" si="19"/>
        <v>0</v>
      </c>
      <c r="U80" s="125"/>
    </row>
    <row r="81" spans="1:21" ht="12.75" outlineLevel="2">
      <c r="A81" s="3"/>
      <c r="B81" s="92"/>
      <c r="C81" s="92"/>
      <c r="D81" s="112" t="s">
        <v>4</v>
      </c>
      <c r="E81" s="113">
        <v>7</v>
      </c>
      <c r="F81" s="114" t="s">
        <v>95</v>
      </c>
      <c r="G81" s="115" t="s">
        <v>183</v>
      </c>
      <c r="H81" s="116">
        <v>0.303</v>
      </c>
      <c r="I81" s="117" t="s">
        <v>7</v>
      </c>
      <c r="J81" s="118"/>
      <c r="K81" s="119">
        <f t="shared" si="14"/>
        <v>0</v>
      </c>
      <c r="L81" s="120">
        <f t="shared" si="15"/>
      </c>
      <c r="M81" s="121">
        <f t="shared" si="16"/>
        <v>0</v>
      </c>
      <c r="N81" s="121">
        <f t="shared" si="17"/>
      </c>
      <c r="O81" s="121">
        <f t="shared" si="18"/>
      </c>
      <c r="P81" s="122">
        <v>0</v>
      </c>
      <c r="Q81" s="122">
        <v>0</v>
      </c>
      <c r="R81" s="122">
        <v>0</v>
      </c>
      <c r="S81" s="123">
        <v>21</v>
      </c>
      <c r="T81" s="124">
        <f t="shared" si="19"/>
        <v>0</v>
      </c>
      <c r="U81" s="125"/>
    </row>
    <row r="82" spans="1:21" ht="12.75" outlineLevel="2">
      <c r="A82" s="3"/>
      <c r="B82" s="92"/>
      <c r="C82" s="92"/>
      <c r="D82" s="112" t="s">
        <v>4</v>
      </c>
      <c r="E82" s="113">
        <v>8</v>
      </c>
      <c r="F82" s="114" t="s">
        <v>94</v>
      </c>
      <c r="G82" s="115" t="s">
        <v>170</v>
      </c>
      <c r="H82" s="116">
        <v>4.637</v>
      </c>
      <c r="I82" s="117" t="s">
        <v>7</v>
      </c>
      <c r="J82" s="118"/>
      <c r="K82" s="119">
        <f t="shared" si="14"/>
        <v>0</v>
      </c>
      <c r="L82" s="120">
        <f t="shared" si="15"/>
      </c>
      <c r="M82" s="121">
        <f t="shared" si="16"/>
        <v>0</v>
      </c>
      <c r="N82" s="121">
        <f t="shared" si="17"/>
      </c>
      <c r="O82" s="121">
        <f t="shared" si="18"/>
      </c>
      <c r="P82" s="122">
        <v>0</v>
      </c>
      <c r="Q82" s="122">
        <v>0</v>
      </c>
      <c r="R82" s="122">
        <v>0</v>
      </c>
      <c r="S82" s="123">
        <v>21</v>
      </c>
      <c r="T82" s="124">
        <f t="shared" si="19"/>
        <v>0</v>
      </c>
      <c r="U82" s="125"/>
    </row>
  </sheetData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KV</cp:lastModifiedBy>
  <cp:lastPrinted>2005-02-24T07:33:05Z</cp:lastPrinted>
  <dcterms:created xsi:type="dcterms:W3CDTF">2005-02-12T09:43:29Z</dcterms:created>
  <dcterms:modified xsi:type="dcterms:W3CDTF">2016-07-19T12:58:05Z</dcterms:modified>
  <cp:category/>
  <cp:version/>
  <cp:contentType/>
  <cp:contentStatus/>
  <cp:revision>1</cp:revision>
</cp:coreProperties>
</file>