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'Rozpočet'!$A$2:$AB$113</definedName>
    <definedName name="__MAIN1__">'KrycíList'!$A$1:$O$50</definedName>
    <definedName name="__MvymF__">'Rozpočet'!#REF!</definedName>
    <definedName name="__OobjF__">'Rozpočet'!$A$8:$AB$113</definedName>
    <definedName name="__OoddF__">'Rozpočet'!$A$10:$AB$38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<sst xmlns="http://schemas.openxmlformats.org/spreadsheetml/2006/main" count="481" uniqueCount="259">
  <si>
    <t>.</t>
  </si>
  <si>
    <t>B</t>
  </si>
  <si>
    <t>M</t>
  </si>
  <si>
    <t>O</t>
  </si>
  <si>
    <t>P</t>
  </si>
  <si>
    <t>S</t>
  </si>
  <si>
    <t>m</t>
  </si>
  <si>
    <t>t</t>
  </si>
  <si>
    <t>Ř</t>
  </si>
  <si>
    <t>Mj</t>
  </si>
  <si>
    <t>m2</t>
  </si>
  <si>
    <t>m3</t>
  </si>
  <si>
    <t>001</t>
  </si>
  <si>
    <t>002</t>
  </si>
  <si>
    <t>011</t>
  </si>
  <si>
    <t>038</t>
  </si>
  <si>
    <t>045</t>
  </si>
  <si>
    <t>046</t>
  </si>
  <si>
    <t>056</t>
  </si>
  <si>
    <t>057</t>
  </si>
  <si>
    <t>058</t>
  </si>
  <si>
    <t>087</t>
  </si>
  <si>
    <t>089</t>
  </si>
  <si>
    <t>091</t>
  </si>
  <si>
    <t>099</t>
  </si>
  <si>
    <t>711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</si>
  <si>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</si>
  <si>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</si>
  <si>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</si>
  <si>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</si>
  <si>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</si>
  <si>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</si>
  <si>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</si>
  <si>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</si>
  <si>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</si>
  <si>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</si>
  <si>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</si>
  <si>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</si>
  <si>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</si>
  <si>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</si>
  <si>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</si>
  <si>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</si>
  <si>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</si>
  <si>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Objekt</t>
  </si>
  <si>
    <t>Základ</t>
  </si>
  <si>
    <t>rigoly</t>
  </si>
  <si>
    <t>Datum :</t>
  </si>
  <si>
    <t>Dodávka</t>
  </si>
  <si>
    <t>Nhod/Mj</t>
  </si>
  <si>
    <t>034/2016</t>
  </si>
  <si>
    <t>55243442</t>
  </si>
  <si>
    <t>58337304</t>
  </si>
  <si>
    <t>59217474</t>
  </si>
  <si>
    <t>59224312</t>
  </si>
  <si>
    <t>62831116</t>
  </si>
  <si>
    <t>Název MJ</t>
  </si>
  <si>
    <t>Razítko:</t>
  </si>
  <si>
    <t>SML.CENA</t>
  </si>
  <si>
    <t>Sazba[%]</t>
  </si>
  <si>
    <t>Soubor :</t>
  </si>
  <si>
    <t>Základna</t>
  </si>
  <si>
    <t>113107211</t>
  </si>
  <si>
    <t>113107213</t>
  </si>
  <si>
    <t>113107222</t>
  </si>
  <si>
    <t>113107242</t>
  </si>
  <si>
    <t>113151111</t>
  </si>
  <si>
    <t>113202111</t>
  </si>
  <si>
    <t>119001401</t>
  </si>
  <si>
    <t>120001101</t>
  </si>
  <si>
    <t>122201101</t>
  </si>
  <si>
    <t>122201109</t>
  </si>
  <si>
    <t>129103201</t>
  </si>
  <si>
    <t>131201201</t>
  </si>
  <si>
    <t>131201209</t>
  </si>
  <si>
    <t>132201201</t>
  </si>
  <si>
    <t>132201209</t>
  </si>
  <si>
    <t>151101101</t>
  </si>
  <si>
    <t>151101111</t>
  </si>
  <si>
    <t>151101201</t>
  </si>
  <si>
    <t>151101211</t>
  </si>
  <si>
    <t>162201101</t>
  </si>
  <si>
    <t>162301101</t>
  </si>
  <si>
    <t>167101101</t>
  </si>
  <si>
    <t>167101102</t>
  </si>
  <si>
    <t>171201201</t>
  </si>
  <si>
    <t>174101101</t>
  </si>
  <si>
    <t>175101101</t>
  </si>
  <si>
    <t>230170014</t>
  </si>
  <si>
    <t>380326121</t>
  </si>
  <si>
    <t>451573111</t>
  </si>
  <si>
    <t>451575111</t>
  </si>
  <si>
    <t>452321131</t>
  </si>
  <si>
    <t>462511161</t>
  </si>
  <si>
    <t>564251111</t>
  </si>
  <si>
    <t>564751111</t>
  </si>
  <si>
    <t>564791111</t>
  </si>
  <si>
    <t>573322711</t>
  </si>
  <si>
    <t>574472111</t>
  </si>
  <si>
    <t>577141312</t>
  </si>
  <si>
    <t>577156112</t>
  </si>
  <si>
    <t>581103000</t>
  </si>
  <si>
    <t>581111111</t>
  </si>
  <si>
    <t>711142559</t>
  </si>
  <si>
    <t>871313121</t>
  </si>
  <si>
    <t>894402311</t>
  </si>
  <si>
    <t>894812262</t>
  </si>
  <si>
    <t>894812263</t>
  </si>
  <si>
    <t>899103111</t>
  </si>
  <si>
    <t>917431111</t>
  </si>
  <si>
    <t>918101111</t>
  </si>
  <si>
    <t>919722211</t>
  </si>
  <si>
    <t>919735113</t>
  </si>
  <si>
    <t>979084216</t>
  </si>
  <si>
    <t>979087212</t>
  </si>
  <si>
    <t>998222011</t>
  </si>
  <si>
    <t>998224211</t>
  </si>
  <si>
    <t>998225111</t>
  </si>
  <si>
    <t>998276101</t>
  </si>
  <si>
    <t>998332011</t>
  </si>
  <si>
    <t>Faktura :</t>
  </si>
  <si>
    <t>Hm1[t]/Mj</t>
  </si>
  <si>
    <t>Hm2[t]/Mj</t>
  </si>
  <si>
    <t>Sazba DPH</t>
  </si>
  <si>
    <t>Zakázka :</t>
  </si>
  <si>
    <t>Řádek</t>
  </si>
  <si>
    <t>12/07/2016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</si>
  <si>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</si>
  <si>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</si>
  <si>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</si>
  <si>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</si>
  <si>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</si>
  <si>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</si>
  <si>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</si>
  <si>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</si>
  <si>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</si>
  <si>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zemní práce</t>
  </si>
  <si>
    <t>Část :</t>
  </si>
  <si>
    <t>Částka</t>
  </si>
  <si>
    <t>Montáž</t>
  </si>
  <si>
    <t>Odsouhlasil:</t>
  </si>
  <si>
    <t>Projektant :</t>
  </si>
  <si>
    <t>Název nákladu</t>
  </si>
  <si>
    <t>Valová Kamila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</si>
  <si>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</si>
  <si>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</si>
  <si>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</si>
  <si>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</si>
  <si>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</si>
  <si>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</si>
  <si>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</si>
  <si>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SO 021 Mycí plocha</t>
  </si>
  <si>
    <t>Poplatek za skládku</t>
  </si>
  <si>
    <t>Číslo(SKP)</t>
  </si>
  <si>
    <t>Sazba [Kč]</t>
  </si>
  <si>
    <t>Umístění :</t>
  </si>
  <si>
    <t>STERKOPISEK 0-16 B A</t>
  </si>
  <si>
    <t>kompletní konstrukce</t>
  </si>
  <si>
    <t>Výustní objekt DN 150</t>
  </si>
  <si>
    <t>Množství Mj</t>
  </si>
  <si>
    <t>Popis řádku</t>
  </si>
  <si>
    <t>Celkové ostatní náklady</t>
  </si>
  <si>
    <t>POTRUBÍ PVC SN 8 DN 150</t>
  </si>
  <si>
    <t>Cena vč. DPH</t>
  </si>
  <si>
    <t>SO 021 Mycí plocha a OLK</t>
  </si>
  <si>
    <t>Množství [Mj]</t>
  </si>
  <si>
    <t>AVONA - Ing. Lubomír Novák</t>
  </si>
  <si>
    <t>potrubí z trub plastických</t>
  </si>
  <si>
    <t>OBRUB SIL ABO 100/15/25 II A</t>
  </si>
  <si>
    <t>kryty poz.komunikací - beton</t>
  </si>
  <si>
    <t>kryty poz.komunikací - kámen</t>
  </si>
  <si>
    <t>podkl.vrstvy poz. komunikací</t>
  </si>
  <si>
    <t>podkladní a vedl. konstrukce</t>
  </si>
  <si>
    <t>Dodatek číslo :</t>
  </si>
  <si>
    <t>Zakázka číslo :</t>
  </si>
  <si>
    <t>PAS TEZ ASFALT IPA 400/H-PE S40</t>
  </si>
  <si>
    <t>Archivní číslo :</t>
  </si>
  <si>
    <t>Rozpočet číslo :</t>
  </si>
  <si>
    <t>Mak pen hrub vys strus deh tl 8cm</t>
  </si>
  <si>
    <t>Prolití podkl deh bez posyp 8kgm2</t>
  </si>
  <si>
    <t>Bet asf 3 ABJ ABS ABH do 3m tl 5cm</t>
  </si>
  <si>
    <t>KONUS SACH TBR-Q.1 100-63/58 KPS A</t>
  </si>
  <si>
    <t>Položkový rozpočet</t>
  </si>
  <si>
    <t>izolace proti vodě</t>
  </si>
  <si>
    <t>doplňující konstrukce</t>
  </si>
  <si>
    <t>OSAZENÍ ODLUČOVAČE 3l/s</t>
  </si>
  <si>
    <t>Rozpočtové náklady [Kč]</t>
  </si>
  <si>
    <t>Stavební objekt číslo :</t>
  </si>
  <si>
    <t>Nový Jičín, ul. Palackého</t>
  </si>
  <si>
    <t>Přesun hmot pro  kamenivo</t>
  </si>
  <si>
    <t>drobné objekty a zařízení</t>
  </si>
  <si>
    <t>Kryt cementobetonový vozovek skupiny CB I tl 100 mm</t>
  </si>
  <si>
    <t>Vodorovná doprava vybouraných hmot po suchu do 5 km</t>
  </si>
  <si>
    <t>Seznam položek pro oddíl :</t>
  </si>
  <si>
    <t>Uloženi sypaniny na skládku</t>
  </si>
  <si>
    <t>Základní rozpočtové náklady</t>
  </si>
  <si>
    <t>přesun hm.-dočas.jeřáb.dráhy</t>
  </si>
  <si>
    <t>přípravné a přidružené práce</t>
  </si>
  <si>
    <t>Podklad z kameniva hrubého drceného vel. 32-63 mm tl 150 mm</t>
  </si>
  <si>
    <t>POKLOP BEGU D400 BEZ ODVĚTRÁNÍ</t>
  </si>
  <si>
    <t>Přes hmot tr plast a sklolam OV</t>
  </si>
  <si>
    <t>Účelové měrné jednotky (bez DPH)</t>
  </si>
  <si>
    <t>Přesun hmot pro  beton monolitický</t>
  </si>
  <si>
    <t>Celkové rozpočtové náklady (bezDPH)</t>
  </si>
  <si>
    <t>Revizní šachta plastová DN 425-dodávka</t>
  </si>
  <si>
    <t>Daň z přidané hodnoty (Rozpočet+Ostatní)</t>
  </si>
  <si>
    <t>Celkové náklady (Rozpočet +Ostatní) vč. DPH</t>
  </si>
  <si>
    <t>Odlučovač lehkých kapalin AS TOP 3 VF EO/PB</t>
  </si>
  <si>
    <t>Odstranění příložného pažení stěn hl do 4 m</t>
  </si>
  <si>
    <t>Vytrhání obrub krajníků obrubníků stojatých</t>
  </si>
  <si>
    <t>Přesun hmot pro úpravy vodních toků a kanály</t>
  </si>
  <si>
    <t>Podkladní vrstva tl do 250 mm ze štěrkopísku</t>
  </si>
  <si>
    <t>Lože pod potrubí otevřený výkop ze štěrkopísku</t>
  </si>
  <si>
    <t>Rozebrání zpevněných ploch ze silničních dílců</t>
  </si>
  <si>
    <t>Nakládání výkopku z hornin tř. 1 až 4 do 100 m3</t>
  </si>
  <si>
    <t>Řezání stávajícího živičného krytu hl do 150 mm</t>
  </si>
  <si>
    <t>Zřízení příložného pažení stěn výkopu hl do 4 m</t>
  </si>
  <si>
    <t>Podkladní desky ze ŽB tř. C 12/15 otevřený výkop</t>
  </si>
  <si>
    <t>Asfaltový beton ABVH (ACL 22) I tl 70 mm š do 3 m</t>
  </si>
  <si>
    <t>Nakládání výkopku z hornin tř. 1 až 4 přes 100 m3</t>
  </si>
  <si>
    <t>Kryt komunikací z betonu prostého tloušťky do 15 cm</t>
  </si>
  <si>
    <t>Přesun hmot pro pozemní komunikace s krytem živičným</t>
  </si>
  <si>
    <t>TSM Nového Jičína, p.o., Suvorovova 909/114, N.Jičín</t>
  </si>
  <si>
    <t>Tlakové zkoušky těsnosti potrubí - zkouška DN do 200</t>
  </si>
  <si>
    <t>Odstranění podkladu pl nad 200 m2 živičných tl 120 mm</t>
  </si>
  <si>
    <t>Přesun hmot pro pozemní komunikace s krytem z kameniva</t>
  </si>
  <si>
    <t>Příplatek za lepivost u odkopávek v hornině tř. 1 až 3</t>
  </si>
  <si>
    <t>Podklad zpevněné plochy z kameniva drceného 0 až 63 mm</t>
  </si>
  <si>
    <t>Podklad nebo podsyp ze štěrkopísku ŠP tl 150 mm (4-8 mm)</t>
  </si>
  <si>
    <t>Zřízení příložného pažení a rozepření stěn rýh hl do 2 m</t>
  </si>
  <si>
    <t>Vodorovné přemístění do 20 m výkopku z horniny tř. 1 až 4</t>
  </si>
  <si>
    <t>Hloubení rýh š do 2000 mm v hornině tř. 3 objemu do 100 m3</t>
  </si>
  <si>
    <t>Vodorovné přemístění do 500 m výkopku z horniny tř. 1 až 4</t>
  </si>
  <si>
    <t>Odstranění příložného pažení a rozepření stěn rýh hl do 2 m</t>
  </si>
  <si>
    <t>Hloubení jam zapažených v hornině tř. 3 objemu do 100 m3-OLK</t>
  </si>
  <si>
    <t>Nakládání na dopravní prostředky pro vodorovnou dopravu suti</t>
  </si>
  <si>
    <t>Odkanalizování střediska zeleně ul. Palackého v Novém Jičíně</t>
  </si>
  <si>
    <t>Příplatek za ztížení vykopávky v blízkosti podzemního vedení</t>
  </si>
  <si>
    <t>Dočasné zajištění potrubí ocelového nebo litinového DN do 200</t>
  </si>
  <si>
    <t>Zalití dilatačních spár příčných za studena s těsněním š 9 mm</t>
  </si>
  <si>
    <t>Odstranění podkladu pl nad 200 m2 z kameniva těženého tl 80 mm</t>
  </si>
  <si>
    <t>Odstranění podkladu pl nad 200 m2 z kameniva drceného tl 150 mm</t>
  </si>
  <si>
    <t>Odstranění podkladu pl nad 200 m2 z kameniva těženého tl 300 mm</t>
  </si>
  <si>
    <t>Zásyp jam, šachet rýh nebo kolem objektů sypaninou se zhutněním</t>
  </si>
  <si>
    <t>Příplatek za lepivost u hloubení jam zapažených v hornině tř.  3</t>
  </si>
  <si>
    <t>Odkopávky a prokopávky nezapažené v hornině tř. 3 objem do 100 m3</t>
  </si>
  <si>
    <t>Příplatek za lepivost k hloubení rýh š do 2000 mm v hornině tř. 3</t>
  </si>
  <si>
    <t>Provedení izolace proti zemní vlhkosti pásy přitavením svislé NAIP</t>
  </si>
  <si>
    <t>Osazení betonových dílců pro šachty skruže přechodové TBS 29/100/80/9</t>
  </si>
  <si>
    <t>Zához z lomového kamene tříděného hmotnost kamenů do 80 kg bez výplně</t>
  </si>
  <si>
    <t>Montáž potrubí z kanalizačních trub z PVC otevřený výkop sklon do 20 % DN 150</t>
  </si>
  <si>
    <t>Čištění otevřených koryt vodotečí š dna přes 5 m hl do 5 m v hornině tř. 1 a 2</t>
  </si>
  <si>
    <t>Lože pod obrubníky, krajníky nebo obruby z dlažebních kostek z betonu prostého</t>
  </si>
  <si>
    <t>c:\RozpNz\Data;406;Odkanalizování střediska zeleně ul. Palackého v Novém Jičíně</t>
  </si>
  <si>
    <t>Osazení poklopů litinových nebo ocelových včetně rámů hmotnosti nad 100 do 150 kg</t>
  </si>
  <si>
    <t>Revizní a čistící šachta z PP DN 425 poklop litinový plný do teleskopické trubky (40 t)</t>
  </si>
  <si>
    <t>Kompletní konstrukce ČOV, nádrží nebo vodojemů z ŽB vodostavebného V4 tř. B 20 tl do 150 mm</t>
  </si>
  <si>
    <t>Revizní a čistící šachta z PP DN 425 poklop litinový děrovaný do teleskopické trubky (40 t)</t>
  </si>
  <si>
    <t>Osazení chodníkového obrubníku kamenného stojatého bez boční opěry do lože z betonu prostého</t>
  </si>
  <si>
    <t>Obsyp potrubí bez prohození sypaniny z hornin tř. 1 až 4 uloženým do 3 m od kraje výkopu-zeminou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</si>
</sst>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168" fontId="19" fillId="2" borderId="0" xfId="0" applyNumberFormat="1" applyFont="1" applyFill="1" applyBorder="1" applyAlignment="1">
      <alignment/>
    </xf>
    <xf numFmtId="168" fontId="21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8" fontId="6" fillId="2" borderId="0" xfId="0" applyNumberFormat="1" applyFont="1" applyFill="1" applyBorder="1" applyAlignment="1">
      <alignment/>
    </xf>
    <xf numFmtId="170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168" fontId="23" fillId="3" borderId="6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center"/>
    </xf>
    <xf numFmtId="170" fontId="25" fillId="3" borderId="6" xfId="0" applyNumberFormat="1" applyFont="1" applyFill="1" applyBorder="1" applyAlignment="1">
      <alignment horizontal="center"/>
    </xf>
    <xf numFmtId="4" fontId="25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8" fontId="13" fillId="2" borderId="8" xfId="0" applyNumberFormat="1" applyFont="1" applyFill="1" applyBorder="1" applyAlignment="1">
      <alignment horizontal="center"/>
    </xf>
    <xf numFmtId="168" fontId="26" fillId="2" borderId="8" xfId="0" applyNumberFormat="1" applyFont="1" applyFill="1" applyBorder="1" applyAlignment="1">
      <alignment/>
    </xf>
    <xf numFmtId="0" fontId="24" fillId="2" borderId="8" xfId="0" applyFont="1" applyFill="1" applyBorder="1" applyAlignment="1">
      <alignment/>
    </xf>
    <xf numFmtId="170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/>
    </xf>
    <xf numFmtId="4" fontId="13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right" vertical="top"/>
    </xf>
    <xf numFmtId="0" fontId="27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 wrapText="1"/>
    </xf>
    <xf numFmtId="170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vertical="top"/>
    </xf>
    <xf numFmtId="169" fontId="13" fillId="5" borderId="8" xfId="0" applyNumberFormat="1" applyFont="1" applyFill="1" applyBorder="1" applyAlignment="1">
      <alignment vertical="top"/>
    </xf>
    <xf numFmtId="4" fontId="13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6" borderId="8" xfId="0" applyFont="1" applyFill="1" applyBorder="1" applyAlignment="1">
      <alignment horizontal="right" vertical="top"/>
    </xf>
    <xf numFmtId="0" fontId="13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vertical="top"/>
    </xf>
    <xf numFmtId="0" fontId="13" fillId="6" borderId="8" xfId="0" applyFont="1" applyFill="1" applyBorder="1" applyAlignment="1">
      <alignment vertical="top" wrapText="1"/>
    </xf>
    <xf numFmtId="164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vertical="top"/>
    </xf>
    <xf numFmtId="169" fontId="13" fillId="6" borderId="8" xfId="0" applyNumberFormat="1" applyFont="1" applyFill="1" applyBorder="1" applyAlignment="1">
      <alignment vertical="top"/>
    </xf>
    <xf numFmtId="4" fontId="13" fillId="6" borderId="8" xfId="0" applyNumberFormat="1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69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69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71" fontId="9" fillId="2" borderId="6" xfId="0" applyNumberFormat="1" applyFont="1" applyFill="1" applyBorder="1" applyAlignment="1">
      <alignment vertical="top"/>
    </xf>
    <xf numFmtId="171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71" fontId="9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167" fontId="13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7" fontId="9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3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167" fontId="15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26" t="s">
        <v>148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7"/>
    </row>
    <row r="3" spans="1:15" ht="27" customHeight="1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7"/>
    </row>
    <row r="4" spans="1:15" ht="24" customHeight="1">
      <c r="A4" s="6"/>
      <c r="B4" s="8" t="s">
        <v>123</v>
      </c>
      <c r="C4" s="127" t="s">
        <v>235</v>
      </c>
      <c r="D4" s="127"/>
      <c r="E4" s="127"/>
      <c r="F4" s="127"/>
      <c r="G4" s="127"/>
      <c r="H4" s="127"/>
      <c r="I4" s="9" t="s">
        <v>136</v>
      </c>
      <c r="J4" s="128" t="s">
        <v>163</v>
      </c>
      <c r="K4" s="128"/>
      <c r="L4" s="128"/>
      <c r="M4" s="128"/>
      <c r="N4" s="128"/>
      <c r="O4" s="10"/>
    </row>
    <row r="5" spans="1:15" ht="23.25" customHeight="1">
      <c r="A5" s="6"/>
      <c r="B5" s="11" t="s">
        <v>119</v>
      </c>
      <c r="C5" s="12"/>
      <c r="D5" s="129"/>
      <c r="E5" s="129"/>
      <c r="F5" s="13"/>
      <c r="G5" s="130"/>
      <c r="H5" s="130"/>
      <c r="I5" s="130"/>
      <c r="J5" s="130"/>
      <c r="K5" s="130"/>
      <c r="L5" s="130"/>
      <c r="M5" s="130"/>
      <c r="N5" s="130"/>
      <c r="O5" s="14"/>
    </row>
    <row r="6" spans="1:15" ht="15" customHeight="1">
      <c r="A6" s="6"/>
      <c r="B6" s="131" t="s">
        <v>173</v>
      </c>
      <c r="C6" s="131"/>
      <c r="D6" s="132" t="s">
        <v>49</v>
      </c>
      <c r="E6" s="132"/>
      <c r="F6" s="15" t="s">
        <v>154</v>
      </c>
      <c r="G6" s="131" t="s">
        <v>187</v>
      </c>
      <c r="H6" s="131"/>
      <c r="I6" s="131"/>
      <c r="J6" s="131"/>
      <c r="K6" s="131"/>
      <c r="L6" s="131"/>
      <c r="M6" s="131"/>
      <c r="N6" s="131"/>
      <c r="O6" s="14"/>
    </row>
    <row r="7" spans="1:15" ht="15" customHeight="1">
      <c r="A7" s="6"/>
      <c r="B7" s="131" t="s">
        <v>186</v>
      </c>
      <c r="C7" s="131"/>
      <c r="D7" s="132"/>
      <c r="E7" s="132"/>
      <c r="F7" s="15" t="s">
        <v>126</v>
      </c>
      <c r="G7" s="131" t="s">
        <v>221</v>
      </c>
      <c r="H7" s="131"/>
      <c r="I7" s="131"/>
      <c r="J7" s="131"/>
      <c r="K7" s="131"/>
      <c r="L7" s="131"/>
      <c r="M7" s="131"/>
      <c r="N7" s="131"/>
      <c r="O7" s="14"/>
    </row>
    <row r="8" spans="1:15" ht="15" customHeight="1">
      <c r="A8" s="6"/>
      <c r="B8" s="131" t="s">
        <v>176</v>
      </c>
      <c r="C8" s="131"/>
      <c r="D8" s="132" t="s">
        <v>252</v>
      </c>
      <c r="E8" s="132"/>
      <c r="F8" s="15" t="s">
        <v>128</v>
      </c>
      <c r="G8" s="133"/>
      <c r="H8" s="133"/>
      <c r="I8" s="133"/>
      <c r="J8" s="133"/>
      <c r="K8" s="133"/>
      <c r="L8" s="133"/>
      <c r="M8" s="133"/>
      <c r="N8" s="133"/>
      <c r="O8" s="14"/>
    </row>
    <row r="9" spans="1:15" ht="15" customHeight="1">
      <c r="A9" s="6"/>
      <c r="B9" s="131" t="s">
        <v>172</v>
      </c>
      <c r="C9" s="131"/>
      <c r="D9" s="132"/>
      <c r="E9" s="132"/>
      <c r="F9" s="15" t="s">
        <v>140</v>
      </c>
      <c r="G9" s="133" t="s">
        <v>165</v>
      </c>
      <c r="H9" s="133"/>
      <c r="I9" s="133"/>
      <c r="J9" s="133"/>
      <c r="K9" s="133"/>
      <c r="L9" s="133"/>
      <c r="M9" s="133"/>
      <c r="N9" s="133"/>
      <c r="O9" s="14"/>
    </row>
    <row r="10" spans="1:15" ht="15" customHeight="1">
      <c r="A10" s="6"/>
      <c r="B10" s="131" t="s">
        <v>175</v>
      </c>
      <c r="C10" s="131"/>
      <c r="D10" s="131"/>
      <c r="E10" s="131"/>
      <c r="F10" s="15" t="s">
        <v>134</v>
      </c>
      <c r="G10" s="133" t="s">
        <v>142</v>
      </c>
      <c r="H10" s="133"/>
      <c r="I10" s="133"/>
      <c r="J10" s="133"/>
      <c r="K10" s="133"/>
      <c r="L10" s="133"/>
      <c r="M10" s="133"/>
      <c r="N10" s="133"/>
      <c r="O10" s="14"/>
    </row>
    <row r="11" spans="1:15" ht="15" customHeight="1">
      <c r="A11" s="6"/>
      <c r="B11" s="131" t="s">
        <v>46</v>
      </c>
      <c r="C11" s="131"/>
      <c r="D11" s="134" t="s">
        <v>125</v>
      </c>
      <c r="E11" s="134"/>
      <c r="F11" s="15"/>
      <c r="G11" s="131"/>
      <c r="H11" s="131"/>
      <c r="I11" s="131"/>
      <c r="J11" s="131"/>
      <c r="K11" s="131"/>
      <c r="L11" s="131"/>
      <c r="M11" s="131"/>
      <c r="N11" s="131"/>
      <c r="O11" s="14"/>
    </row>
    <row r="12" spans="1:15" ht="15" customHeight="1">
      <c r="A12" s="6"/>
      <c r="B12" s="135"/>
      <c r="C12" s="135"/>
      <c r="D12" s="135"/>
      <c r="E12" s="135"/>
      <c r="F12" s="15" t="s">
        <v>59</v>
      </c>
      <c r="G12" s="131" t="s">
        <v>252</v>
      </c>
      <c r="H12" s="131"/>
      <c r="I12" s="131"/>
      <c r="J12" s="131"/>
      <c r="K12" s="131"/>
      <c r="L12" s="131"/>
      <c r="M12" s="131"/>
      <c r="N12" s="131"/>
      <c r="O12" s="14"/>
    </row>
    <row r="13" spans="1:15" ht="15" customHeight="1">
      <c r="A13" s="6"/>
      <c r="B13" s="136" t="s">
        <v>185</v>
      </c>
      <c r="C13" s="136"/>
      <c r="D13" s="136"/>
      <c r="E13" s="136"/>
      <c r="F13" s="136"/>
      <c r="G13" s="137" t="s">
        <v>145</v>
      </c>
      <c r="H13" s="137"/>
      <c r="I13" s="137"/>
      <c r="J13" s="137"/>
      <c r="K13" s="137"/>
      <c r="L13" s="138" t="s">
        <v>133</v>
      </c>
      <c r="M13" s="138"/>
      <c r="N13" s="138"/>
      <c r="O13" s="14"/>
    </row>
    <row r="14" spans="1:15" ht="15" customHeight="1">
      <c r="A14" s="6"/>
      <c r="B14" s="16" t="s">
        <v>129</v>
      </c>
      <c r="C14" s="17" t="s">
        <v>47</v>
      </c>
      <c r="D14" s="17" t="s">
        <v>138</v>
      </c>
      <c r="E14" s="18" t="s">
        <v>28</v>
      </c>
      <c r="F14" s="19" t="s">
        <v>146</v>
      </c>
      <c r="G14" s="139" t="s">
        <v>141</v>
      </c>
      <c r="H14" s="139"/>
      <c r="I14" s="139"/>
      <c r="J14" s="21" t="s">
        <v>137</v>
      </c>
      <c r="K14" s="22" t="s">
        <v>122</v>
      </c>
      <c r="L14" s="14"/>
      <c r="M14" s="3"/>
      <c r="N14" s="3"/>
      <c r="O14" s="14"/>
    </row>
    <row r="15" spans="1:15" ht="15" customHeight="1">
      <c r="A15" s="6"/>
      <c r="B15" s="23" t="s">
        <v>27</v>
      </c>
      <c r="C15" s="24">
        <f>SUMIF(Rozpočet!F9:F114,B15,Rozpočet!L9:L114)</f>
        <v>0</v>
      </c>
      <c r="D15" s="24">
        <f>SUMIF(Rozpočet!F9:F114,B15,Rozpočet!M9:M114)</f>
        <v>0</v>
      </c>
      <c r="E15" s="25">
        <f>SUMIF(Rozpočet!F9:F114,B15,Rozpočet!N9:N114)</f>
        <v>0</v>
      </c>
      <c r="F15" s="26">
        <f>SUMIF(Rozpočet!F9:F114,B15,Rozpočet!O9:O114)</f>
        <v>0</v>
      </c>
      <c r="G15" s="140"/>
      <c r="H15" s="140"/>
      <c r="I15" s="140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31</v>
      </c>
      <c r="C16" s="24">
        <f>SUMIF(Rozpočet!F9:F114,B16,Rozpočet!L9:L114)</f>
        <v>0</v>
      </c>
      <c r="D16" s="24">
        <f>SUMIF(Rozpočet!F9:F114,B16,Rozpočet!M9:M114)</f>
        <v>0</v>
      </c>
      <c r="E16" s="25">
        <f>SUMIF(Rozpočet!F9:F114,B16,Rozpočet!N9:N114)</f>
        <v>0</v>
      </c>
      <c r="F16" s="26">
        <f>SUMIF(Rozpočet!F9:F114,B16,Rozpočet!O9:O114)</f>
        <v>0</v>
      </c>
      <c r="G16" s="140"/>
      <c r="H16" s="140"/>
      <c r="I16" s="140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29</v>
      </c>
      <c r="C17" s="24">
        <f>SUMIF(Rozpočet!F9:F114,B17,Rozpočet!L9:L114)</f>
        <v>0</v>
      </c>
      <c r="D17" s="24">
        <f>SUMIF(Rozpočet!F9:F114,B17,Rozpočet!M9:M114)</f>
        <v>0</v>
      </c>
      <c r="E17" s="25">
        <f>SUMIF(Rozpočet!F9:F114,B17,Rozpočet!N9:N114)</f>
        <v>0</v>
      </c>
      <c r="F17" s="26">
        <f>SUMIF(Rozpočet!F9:F114,B17,Rozpočet!O9:O114)</f>
        <v>0</v>
      </c>
      <c r="G17" s="140"/>
      <c r="H17" s="140"/>
      <c r="I17" s="140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32</v>
      </c>
      <c r="C18" s="24">
        <f>SUMIF(Rozpočet!F9:F114,B18,Rozpočet!L9:L114)</f>
        <v>0</v>
      </c>
      <c r="D18" s="24">
        <f>SUMIF(Rozpočet!F9:F114,B18,Rozpočet!M9:M114)</f>
        <v>0</v>
      </c>
      <c r="E18" s="25">
        <f>SUMIF(Rozpočet!F9:F114,B18,Rozpočet!N9:N114)</f>
        <v>0</v>
      </c>
      <c r="F18" s="26">
        <f>SUMIF(Rozpočet!F9:F114,B18,Rozpočet!O9:O114)</f>
        <v>0</v>
      </c>
      <c r="G18" s="140"/>
      <c r="H18" s="140"/>
      <c r="I18" s="140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30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0"/>
      <c r="H19" s="140"/>
      <c r="I19" s="140"/>
      <c r="J19" s="27"/>
      <c r="K19" s="28"/>
      <c r="L19" s="29" t="s">
        <v>35</v>
      </c>
      <c r="M19" s="3"/>
      <c r="N19" s="3"/>
      <c r="O19" s="14"/>
    </row>
    <row r="20" spans="1:15" ht="15" customHeight="1">
      <c r="A20" s="6"/>
      <c r="B20" s="30" t="s">
        <v>42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0"/>
      <c r="H20" s="140"/>
      <c r="I20" s="140"/>
      <c r="J20" s="27"/>
      <c r="K20" s="28"/>
      <c r="L20" s="14"/>
      <c r="M20" s="34"/>
      <c r="N20" s="34"/>
      <c r="O20" s="14"/>
    </row>
    <row r="21" spans="1:15" ht="15" customHeight="1">
      <c r="A21" s="6"/>
      <c r="B21" s="141" t="s">
        <v>194</v>
      </c>
      <c r="C21" s="141"/>
      <c r="D21" s="141"/>
      <c r="E21" s="142">
        <f>SUM(C20:E20)</f>
        <v>0</v>
      </c>
      <c r="F21" s="142"/>
      <c r="G21" s="140"/>
      <c r="H21" s="140"/>
      <c r="I21" s="140"/>
      <c r="J21" s="27"/>
      <c r="K21" s="28"/>
      <c r="L21" s="138" t="s">
        <v>139</v>
      </c>
      <c r="M21" s="138"/>
      <c r="N21" s="138"/>
      <c r="O21" s="14"/>
    </row>
    <row r="22" spans="1:15" ht="15" customHeight="1">
      <c r="A22" s="6"/>
      <c r="B22" s="143" t="s">
        <v>146</v>
      </c>
      <c r="C22" s="143"/>
      <c r="D22" s="143"/>
      <c r="E22" s="144">
        <f>F20</f>
        <v>0</v>
      </c>
      <c r="F22" s="144"/>
      <c r="G22" s="140"/>
      <c r="H22" s="140"/>
      <c r="I22" s="140"/>
      <c r="J22" s="27"/>
      <c r="K22" s="28"/>
      <c r="L22" s="35"/>
      <c r="M22" s="3"/>
      <c r="N22" s="3"/>
      <c r="O22" s="14"/>
    </row>
    <row r="23" spans="1:15" ht="15" customHeight="1">
      <c r="A23" s="6"/>
      <c r="B23" s="145" t="s">
        <v>202</v>
      </c>
      <c r="C23" s="145"/>
      <c r="D23" s="145"/>
      <c r="E23" s="146">
        <f>E21+E22</f>
        <v>0</v>
      </c>
      <c r="F23" s="146"/>
      <c r="G23" s="147" t="s">
        <v>160</v>
      </c>
      <c r="H23" s="147"/>
      <c r="I23" s="147"/>
      <c r="J23" s="148">
        <f>SUM(J15:J22)</f>
        <v>0</v>
      </c>
      <c r="K23" s="148"/>
      <c r="L23" s="14"/>
      <c r="M23" s="3"/>
      <c r="N23" s="3"/>
      <c r="O23" s="14"/>
    </row>
    <row r="24" spans="1:15" ht="15" customHeight="1">
      <c r="A24" s="6"/>
      <c r="B24" s="145"/>
      <c r="C24" s="145"/>
      <c r="D24" s="145"/>
      <c r="E24" s="146"/>
      <c r="F24" s="146"/>
      <c r="G24" s="147"/>
      <c r="H24" s="147"/>
      <c r="I24" s="147"/>
      <c r="J24" s="148"/>
      <c r="K24" s="148"/>
      <c r="L24" s="14"/>
      <c r="M24" s="3"/>
      <c r="N24" s="3"/>
      <c r="O24" s="14"/>
    </row>
    <row r="25" spans="1:15" ht="15" customHeight="1">
      <c r="A25" s="6"/>
      <c r="B25" s="138" t="s">
        <v>204</v>
      </c>
      <c r="C25" s="138"/>
      <c r="D25" s="138"/>
      <c r="E25" s="138"/>
      <c r="F25" s="138"/>
      <c r="G25" s="149" t="s">
        <v>149</v>
      </c>
      <c r="H25" s="149"/>
      <c r="I25" s="149"/>
      <c r="J25" s="149"/>
      <c r="K25" s="149"/>
      <c r="L25" s="14"/>
      <c r="M25" s="3"/>
      <c r="N25" s="3"/>
      <c r="O25" s="14"/>
    </row>
    <row r="26" spans="1:15" ht="15" customHeight="1">
      <c r="A26" s="6"/>
      <c r="B26" s="30" t="s">
        <v>58</v>
      </c>
      <c r="C26" s="150" t="s">
        <v>44</v>
      </c>
      <c r="D26" s="150"/>
      <c r="E26" s="151" t="s">
        <v>41</v>
      </c>
      <c r="F26" s="151"/>
      <c r="G26" s="20"/>
      <c r="H26" s="139" t="s">
        <v>60</v>
      </c>
      <c r="I26" s="139"/>
      <c r="J26" s="152" t="s">
        <v>41</v>
      </c>
      <c r="K26" s="152"/>
      <c r="L26" s="14"/>
      <c r="M26" s="3"/>
      <c r="N26" s="3"/>
      <c r="O26" s="14"/>
    </row>
    <row r="27" spans="1:15" ht="15" customHeight="1">
      <c r="A27" s="6"/>
      <c r="B27" s="36">
        <v>21</v>
      </c>
      <c r="C27" s="153">
        <f>SUMIF(Rozpočet!S9:S114,B27,Rozpočet!K9:K114)+H27</f>
        <v>0</v>
      </c>
      <c r="D27" s="153"/>
      <c r="E27" s="154">
        <f>C27/100*B27</f>
        <v>0</v>
      </c>
      <c r="F27" s="154"/>
      <c r="G27" s="37"/>
      <c r="H27" s="155">
        <f>SUMIF(K15:K22,B27,J15:J22)</f>
        <v>0</v>
      </c>
      <c r="I27" s="155"/>
      <c r="J27" s="156">
        <f>H27*B27/100</f>
        <v>0</v>
      </c>
      <c r="K27" s="156"/>
      <c r="L27" s="29" t="s">
        <v>35</v>
      </c>
      <c r="M27" s="3"/>
      <c r="N27" s="3"/>
      <c r="O27" s="14"/>
    </row>
    <row r="28" spans="1:15" ht="15" customHeight="1">
      <c r="A28" s="6"/>
      <c r="B28" s="36">
        <v>15</v>
      </c>
      <c r="C28" s="153">
        <f>SUMIF(Rozpočet!S9:S114,B28,Rozpočet!K9:K114)+H28</f>
        <v>0</v>
      </c>
      <c r="D28" s="153"/>
      <c r="E28" s="154">
        <f>C28/100*B28</f>
        <v>0</v>
      </c>
      <c r="F28" s="154"/>
      <c r="G28" s="37"/>
      <c r="H28" s="156">
        <f>SUMIF(K15:K22,B28,J15:J22)</f>
        <v>0</v>
      </c>
      <c r="I28" s="156"/>
      <c r="J28" s="156">
        <f>H28*B28/100</f>
        <v>0</v>
      </c>
      <c r="K28" s="156"/>
      <c r="L28" s="14"/>
      <c r="M28" s="3"/>
      <c r="N28" s="3"/>
      <c r="O28" s="14"/>
    </row>
    <row r="29" spans="1:15" ht="15" customHeight="1">
      <c r="A29" s="6"/>
      <c r="B29" s="36">
        <v>0</v>
      </c>
      <c r="C29" s="153">
        <f>(E23+J23)-(C27+C28)</f>
        <v>0</v>
      </c>
      <c r="D29" s="153"/>
      <c r="E29" s="154">
        <f>C29/100*B29</f>
        <v>0</v>
      </c>
      <c r="F29" s="154"/>
      <c r="G29" s="37"/>
      <c r="H29" s="156">
        <f>J23-(H27+H28)</f>
        <v>0</v>
      </c>
      <c r="I29" s="156"/>
      <c r="J29" s="156">
        <f>H29*B29/100</f>
        <v>0</v>
      </c>
      <c r="K29" s="156"/>
      <c r="L29" s="138" t="s">
        <v>56</v>
      </c>
      <c r="M29" s="138"/>
      <c r="N29" s="138"/>
      <c r="O29" s="14"/>
    </row>
    <row r="30" spans="1:15" ht="15" customHeight="1">
      <c r="A30" s="6"/>
      <c r="B30" s="157"/>
      <c r="C30" s="158">
        <f>ROUNDUP(C27+C28+C29,1)</f>
        <v>0</v>
      </c>
      <c r="D30" s="158"/>
      <c r="E30" s="159">
        <f>ROUNDUP(E27+E28+E29,1)</f>
        <v>0</v>
      </c>
      <c r="F30" s="159"/>
      <c r="G30" s="160"/>
      <c r="H30" s="160"/>
      <c r="I30" s="160"/>
      <c r="J30" s="161">
        <f>J27+J28+J29</f>
        <v>0</v>
      </c>
      <c r="K30" s="161"/>
      <c r="L30" s="14"/>
      <c r="M30" s="3"/>
      <c r="N30" s="3"/>
      <c r="O30" s="14"/>
    </row>
    <row r="31" spans="1:15" ht="15" customHeight="1">
      <c r="A31" s="6"/>
      <c r="B31" s="157"/>
      <c r="C31" s="158"/>
      <c r="D31" s="158"/>
      <c r="E31" s="159"/>
      <c r="F31" s="159"/>
      <c r="G31" s="160"/>
      <c r="H31" s="160"/>
      <c r="I31" s="160"/>
      <c r="J31" s="161"/>
      <c r="K31" s="161"/>
      <c r="L31" s="14"/>
      <c r="M31" s="3"/>
      <c r="N31" s="3"/>
      <c r="O31" s="14"/>
    </row>
    <row r="32" spans="1:15" ht="15" customHeight="1">
      <c r="A32" s="6"/>
      <c r="B32" s="162" t="s">
        <v>205</v>
      </c>
      <c r="C32" s="162"/>
      <c r="D32" s="162"/>
      <c r="E32" s="162"/>
      <c r="F32" s="162"/>
      <c r="G32" s="163" t="s">
        <v>200</v>
      </c>
      <c r="H32" s="163"/>
      <c r="I32" s="163"/>
      <c r="J32" s="163"/>
      <c r="K32" s="163"/>
      <c r="L32" s="3"/>
      <c r="M32" s="3"/>
      <c r="N32" s="3"/>
      <c r="O32" s="14"/>
    </row>
    <row r="33" spans="1:15" ht="15" customHeight="1">
      <c r="A33" s="6"/>
      <c r="B33" s="164">
        <f>C30+E30</f>
        <v>0</v>
      </c>
      <c r="C33" s="164"/>
      <c r="D33" s="164"/>
      <c r="E33" s="164"/>
      <c r="F33" s="164"/>
      <c r="G33" s="165" t="s">
        <v>55</v>
      </c>
      <c r="H33" s="165"/>
      <c r="I33" s="165"/>
      <c r="J33" s="17" t="s">
        <v>147</v>
      </c>
      <c r="K33" s="38" t="s">
        <v>127</v>
      </c>
      <c r="L33" s="3"/>
      <c r="M33" s="3"/>
      <c r="N33" s="3"/>
      <c r="O33" s="14"/>
    </row>
    <row r="34" spans="1:15" ht="15" customHeight="1">
      <c r="A34" s="6"/>
      <c r="B34" s="164"/>
      <c r="C34" s="164"/>
      <c r="D34" s="164"/>
      <c r="E34" s="164"/>
      <c r="F34" s="164"/>
      <c r="G34" s="134"/>
      <c r="H34" s="134"/>
      <c r="I34" s="134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64"/>
      <c r="C35" s="164"/>
      <c r="D35" s="164"/>
      <c r="E35" s="164"/>
      <c r="F35" s="164"/>
      <c r="G35" s="134"/>
      <c r="H35" s="134"/>
      <c r="I35" s="134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64"/>
      <c r="C36" s="164"/>
      <c r="D36" s="164"/>
      <c r="E36" s="164"/>
      <c r="F36" s="164"/>
      <c r="G36" s="134"/>
      <c r="H36" s="134"/>
      <c r="I36" s="134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mergeCells count="78"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50" customFormat="1" ht="12.75" customHeight="1" hidden="1">
      <c r="A1" s="46" t="s">
        <v>34</v>
      </c>
      <c r="B1" s="47" t="s">
        <v>43</v>
      </c>
      <c r="C1" s="47" t="s">
        <v>39</v>
      </c>
      <c r="D1" s="47" t="s">
        <v>36</v>
      </c>
      <c r="E1" s="47" t="s">
        <v>124</v>
      </c>
      <c r="F1" s="47" t="s">
        <v>152</v>
      </c>
      <c r="G1" s="47" t="s">
        <v>38</v>
      </c>
      <c r="H1" s="47" t="s">
        <v>164</v>
      </c>
      <c r="I1" s="47" t="s">
        <v>9</v>
      </c>
      <c r="J1" s="47" t="s">
        <v>153</v>
      </c>
      <c r="K1" s="47" t="s">
        <v>131</v>
      </c>
      <c r="L1" s="48" t="s">
        <v>47</v>
      </c>
      <c r="M1" s="48" t="s">
        <v>138</v>
      </c>
      <c r="N1" s="48" t="s">
        <v>28</v>
      </c>
      <c r="O1" s="48" t="s">
        <v>146</v>
      </c>
      <c r="P1" s="49" t="s">
        <v>143</v>
      </c>
      <c r="Q1" s="47" t="s">
        <v>144</v>
      </c>
      <c r="R1" s="47" t="s">
        <v>132</v>
      </c>
      <c r="S1" s="47" t="s">
        <v>26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66" t="s">
        <v>181</v>
      </c>
      <c r="H2" s="166"/>
      <c r="I2" s="166"/>
      <c r="J2" s="166"/>
      <c r="K2" s="166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123</v>
      </c>
      <c r="C3" s="55"/>
      <c r="D3" s="167" t="str">
        <f>KrycíList!D6</f>
        <v>034/2016</v>
      </c>
      <c r="E3" s="167"/>
      <c r="F3" s="167"/>
      <c r="G3" s="56" t="str">
        <f>KrycíList!C4</f>
        <v>Odkanalizování střediska zeleně ul. Palackého v Novém Jičíně</v>
      </c>
      <c r="H3" s="168" t="str">
        <f>KrycíList!J4</f>
        <v>SO 021 Mycí plocha a OLK</v>
      </c>
      <c r="I3" s="168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69">
        <f>KrycíList!C5</f>
        <v>0</v>
      </c>
      <c r="E4" s="169"/>
      <c r="F4" s="169"/>
      <c r="G4" s="59">
        <f>KrycíList!G5</f>
        <v>0</v>
      </c>
      <c r="H4" s="170">
        <f>KrycíList!D5</f>
        <v>0</v>
      </c>
      <c r="I4" s="170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c:\RozpNz\Data;406;Odkanalizování střediska zeleně ul. Palackého v Novém Jičíně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43</v>
      </c>
      <c r="C6" s="70" t="s">
        <v>39</v>
      </c>
      <c r="D6" s="71" t="s">
        <v>36</v>
      </c>
      <c r="E6" s="70" t="s">
        <v>8</v>
      </c>
      <c r="F6" s="70" t="s">
        <v>152</v>
      </c>
      <c r="G6" s="70" t="s">
        <v>159</v>
      </c>
      <c r="H6" s="70" t="s">
        <v>158</v>
      </c>
      <c r="I6" s="70" t="s">
        <v>9</v>
      </c>
      <c r="J6" s="70" t="s">
        <v>40</v>
      </c>
      <c r="K6" s="72" t="s">
        <v>130</v>
      </c>
      <c r="L6" s="73" t="s">
        <v>47</v>
      </c>
      <c r="M6" s="73" t="s">
        <v>138</v>
      </c>
      <c r="N6" s="73" t="s">
        <v>28</v>
      </c>
      <c r="O6" s="73" t="s">
        <v>146</v>
      </c>
      <c r="P6" s="73" t="s">
        <v>120</v>
      </c>
      <c r="Q6" s="73" t="s">
        <v>121</v>
      </c>
      <c r="R6" s="73" t="s">
        <v>48</v>
      </c>
      <c r="S6" s="73" t="s">
        <v>37</v>
      </c>
      <c r="T6" s="73" t="s">
        <v>162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SUMIF($D9:$D115,"B",K9:K115)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120.11392802000054</v>
      </c>
      <c r="Q7" s="80">
        <f t="shared" si="0"/>
        <v>27.046</v>
      </c>
      <c r="R7" s="80">
        <f t="shared" si="0"/>
        <v>21.567700000002077</v>
      </c>
      <c r="S7" s="81">
        <f>ROUNDUP(SUMIF($D9:$D115,"B",S9:S115),1)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13</v>
      </c>
      <c r="C9" s="84"/>
      <c r="D9" s="85" t="s">
        <v>1</v>
      </c>
      <c r="E9" s="84"/>
      <c r="F9" s="86"/>
      <c r="G9" s="87" t="s">
        <v>150</v>
      </c>
      <c r="H9" s="84"/>
      <c r="I9" s="85"/>
      <c r="J9" s="84"/>
      <c r="K9" s="88">
        <f aca="true" t="shared" si="1" ref="K9:S9">SUMIF($D10:$D113,"O",K10:K113)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120.11392802000054</v>
      </c>
      <c r="Q9" s="90">
        <f t="shared" si="1"/>
        <v>27.046</v>
      </c>
      <c r="R9" s="90">
        <f t="shared" si="1"/>
        <v>21.567700000002077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12</v>
      </c>
      <c r="D10" s="95" t="s">
        <v>3</v>
      </c>
      <c r="E10" s="96"/>
      <c r="F10" s="96" t="s">
        <v>27</v>
      </c>
      <c r="G10" s="97" t="s">
        <v>135</v>
      </c>
      <c r="H10" s="96"/>
      <c r="I10" s="95"/>
      <c r="J10" s="96"/>
      <c r="K10" s="98">
        <f>SUBTOTAL(9,K11:K38)</f>
        <v>0</v>
      </c>
      <c r="L10" s="99">
        <f>SUBTOTAL(9,L11:L38)</f>
        <v>0</v>
      </c>
      <c r="M10" s="99">
        <f>SUBTOTAL(9,M11:M38)</f>
        <v>0</v>
      </c>
      <c r="N10" s="99">
        <f>SUBTOTAL(9,N11:N38)</f>
        <v>0</v>
      </c>
      <c r="O10" s="99">
        <f>SUBTOTAL(9,O11:O38)</f>
        <v>0</v>
      </c>
      <c r="P10" s="100">
        <f>SUMPRODUCT(P11:P38,H11:H38)</f>
        <v>14.193808919999997</v>
      </c>
      <c r="Q10" s="100">
        <f>SUMPRODUCT(Q11:Q38,H11:H38)</f>
        <v>0</v>
      </c>
      <c r="R10" s="100">
        <f>SUMPRODUCT(R11:R38,H11:H38)</f>
        <v>14.807699999996402</v>
      </c>
      <c r="S10" s="101">
        <f>SUMPRODUCT(S11:S38,K11:K38)/100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192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4</v>
      </c>
      <c r="E12" s="113">
        <v>1</v>
      </c>
      <c r="F12" s="114" t="s">
        <v>74</v>
      </c>
      <c r="G12" s="115" t="s">
        <v>230</v>
      </c>
      <c r="H12" s="116">
        <v>26.96</v>
      </c>
      <c r="I12" s="117" t="s">
        <v>11</v>
      </c>
      <c r="J12" s="118"/>
      <c r="K12" s="119">
        <f aca="true" t="shared" si="2" ref="K12:K38">H12*J12</f>
        <v>0</v>
      </c>
      <c r="L12" s="120">
        <f aca="true" t="shared" si="3" ref="L12:L38">IF(D12="S",K12,"")</f>
      </c>
      <c r="M12" s="121">
        <f aca="true" t="shared" si="4" ref="M12:M38">IF(OR(D12="P",D12="U"),K12,"")</f>
        <v>0</v>
      </c>
      <c r="N12" s="121">
        <f aca="true" t="shared" si="5" ref="N12:N38">IF(D12="H",K12,"")</f>
      </c>
      <c r="O12" s="121">
        <f aca="true" t="shared" si="6" ref="O12:O38"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 aca="true" t="shared" si="7" ref="T12:T38">K12*(S12+100)/100</f>
        <v>0</v>
      </c>
      <c r="U12" s="125"/>
    </row>
    <row r="13" spans="1:21" ht="12.75" outlineLevel="2">
      <c r="A13" s="3"/>
      <c r="B13" s="92"/>
      <c r="C13" s="92"/>
      <c r="D13" s="112" t="s">
        <v>4</v>
      </c>
      <c r="E13" s="113">
        <v>2</v>
      </c>
      <c r="F13" s="114" t="s">
        <v>75</v>
      </c>
      <c r="G13" s="115" t="s">
        <v>245</v>
      </c>
      <c r="H13" s="116">
        <v>26.96</v>
      </c>
      <c r="I13" s="117" t="s">
        <v>11</v>
      </c>
      <c r="J13" s="118"/>
      <c r="K13" s="119">
        <f t="shared" si="2"/>
        <v>0</v>
      </c>
      <c r="L13" s="120">
        <f t="shared" si="3"/>
      </c>
      <c r="M13" s="121">
        <f t="shared" si="4"/>
        <v>0</v>
      </c>
      <c r="N13" s="121">
        <f t="shared" si="5"/>
      </c>
      <c r="O13" s="121">
        <f t="shared" si="6"/>
      </c>
      <c r="P13" s="122">
        <v>0</v>
      </c>
      <c r="Q13" s="122">
        <v>0</v>
      </c>
      <c r="R13" s="122">
        <v>0.08499999999995465</v>
      </c>
      <c r="S13" s="123">
        <v>21</v>
      </c>
      <c r="T13" s="124">
        <f t="shared" si="7"/>
        <v>0</v>
      </c>
      <c r="U13" s="125"/>
    </row>
    <row r="14" spans="1:21" ht="12.75" outlineLevel="2">
      <c r="A14" s="3"/>
      <c r="B14" s="92"/>
      <c r="C14" s="92"/>
      <c r="D14" s="112" t="s">
        <v>4</v>
      </c>
      <c r="E14" s="113">
        <v>3</v>
      </c>
      <c r="F14" s="114" t="s">
        <v>76</v>
      </c>
      <c r="G14" s="115" t="s">
        <v>228</v>
      </c>
      <c r="H14" s="116">
        <v>88.77</v>
      </c>
      <c r="I14" s="117" t="s">
        <v>10</v>
      </c>
      <c r="J14" s="118"/>
      <c r="K14" s="119">
        <f t="shared" si="2"/>
        <v>0</v>
      </c>
      <c r="L14" s="120">
        <f t="shared" si="3"/>
      </c>
      <c r="M14" s="121">
        <f t="shared" si="4"/>
        <v>0</v>
      </c>
      <c r="N14" s="121">
        <f t="shared" si="5"/>
      </c>
      <c r="O14" s="121">
        <f t="shared" si="6"/>
      </c>
      <c r="P14" s="122">
        <v>0.0008400000000000001</v>
      </c>
      <c r="Q14" s="122">
        <v>0</v>
      </c>
      <c r="R14" s="122">
        <v>0</v>
      </c>
      <c r="S14" s="123">
        <v>21</v>
      </c>
      <c r="T14" s="124">
        <f t="shared" si="7"/>
        <v>0</v>
      </c>
      <c r="U14" s="125"/>
    </row>
    <row r="15" spans="1:21" ht="12.75" outlineLevel="2">
      <c r="A15" s="3"/>
      <c r="B15" s="92"/>
      <c r="C15" s="92"/>
      <c r="D15" s="112" t="s">
        <v>4</v>
      </c>
      <c r="E15" s="113">
        <v>4</v>
      </c>
      <c r="F15" s="114" t="s">
        <v>77</v>
      </c>
      <c r="G15" s="115" t="s">
        <v>232</v>
      </c>
      <c r="H15" s="116">
        <v>88.77</v>
      </c>
      <c r="I15" s="117" t="s">
        <v>10</v>
      </c>
      <c r="J15" s="118"/>
      <c r="K15" s="119">
        <f t="shared" si="2"/>
        <v>0</v>
      </c>
      <c r="L15" s="120">
        <f t="shared" si="3"/>
      </c>
      <c r="M15" s="121">
        <f t="shared" si="4"/>
        <v>0</v>
      </c>
      <c r="N15" s="121">
        <f t="shared" si="5"/>
      </c>
      <c r="O15" s="121">
        <f t="shared" si="6"/>
      </c>
      <c r="P15" s="122">
        <v>0</v>
      </c>
      <c r="Q15" s="122">
        <v>0</v>
      </c>
      <c r="R15" s="122">
        <v>0</v>
      </c>
      <c r="S15" s="123">
        <v>21</v>
      </c>
      <c r="T15" s="124">
        <f t="shared" si="7"/>
        <v>0</v>
      </c>
      <c r="U15" s="125"/>
    </row>
    <row r="16" spans="1:21" ht="12.75" outlineLevel="2">
      <c r="A16" s="3"/>
      <c r="B16" s="92"/>
      <c r="C16" s="92"/>
      <c r="D16" s="112" t="s">
        <v>4</v>
      </c>
      <c r="E16" s="113">
        <v>5</v>
      </c>
      <c r="F16" s="114" t="s">
        <v>68</v>
      </c>
      <c r="G16" s="115" t="s">
        <v>236</v>
      </c>
      <c r="H16" s="116">
        <v>4.5</v>
      </c>
      <c r="I16" s="117" t="s">
        <v>11</v>
      </c>
      <c r="J16" s="118"/>
      <c r="K16" s="119">
        <f t="shared" si="2"/>
        <v>0</v>
      </c>
      <c r="L16" s="120">
        <f t="shared" si="3"/>
      </c>
      <c r="M16" s="121">
        <f t="shared" si="4"/>
        <v>0</v>
      </c>
      <c r="N16" s="121">
        <f t="shared" si="5"/>
      </c>
      <c r="O16" s="121">
        <f t="shared" si="6"/>
      </c>
      <c r="P16" s="122">
        <v>0</v>
      </c>
      <c r="Q16" s="122">
        <v>0</v>
      </c>
      <c r="R16" s="122">
        <v>0</v>
      </c>
      <c r="S16" s="123">
        <v>21</v>
      </c>
      <c r="T16" s="124">
        <f t="shared" si="7"/>
        <v>0</v>
      </c>
      <c r="U16" s="125"/>
    </row>
    <row r="17" spans="1:21" ht="12.75" outlineLevel="2">
      <c r="A17" s="3"/>
      <c r="B17" s="92"/>
      <c r="C17" s="92"/>
      <c r="D17" s="112" t="s">
        <v>4</v>
      </c>
      <c r="E17" s="113">
        <v>6</v>
      </c>
      <c r="F17" s="114" t="s">
        <v>67</v>
      </c>
      <c r="G17" s="115" t="s">
        <v>237</v>
      </c>
      <c r="H17" s="116">
        <v>2.25</v>
      </c>
      <c r="I17" s="117" t="s">
        <v>6</v>
      </c>
      <c r="J17" s="118"/>
      <c r="K17" s="119">
        <f t="shared" si="2"/>
        <v>0</v>
      </c>
      <c r="L17" s="120">
        <f t="shared" si="3"/>
      </c>
      <c r="M17" s="121">
        <f t="shared" si="4"/>
        <v>0</v>
      </c>
      <c r="N17" s="121">
        <f t="shared" si="5"/>
      </c>
      <c r="O17" s="121">
        <f t="shared" si="6"/>
      </c>
      <c r="P17" s="122">
        <v>0.008679999999999998</v>
      </c>
      <c r="Q17" s="122">
        <v>0</v>
      </c>
      <c r="R17" s="122">
        <v>0</v>
      </c>
      <c r="S17" s="123">
        <v>21</v>
      </c>
      <c r="T17" s="124">
        <f t="shared" si="7"/>
        <v>0</v>
      </c>
      <c r="U17" s="125"/>
    </row>
    <row r="18" spans="1:21" ht="12.75" outlineLevel="2">
      <c r="A18" s="3"/>
      <c r="B18" s="92"/>
      <c r="C18" s="92"/>
      <c r="D18" s="112" t="s">
        <v>4</v>
      </c>
      <c r="E18" s="113">
        <v>7</v>
      </c>
      <c r="F18" s="114" t="s">
        <v>80</v>
      </c>
      <c r="G18" s="115" t="s">
        <v>229</v>
      </c>
      <c r="H18" s="116">
        <v>15.23</v>
      </c>
      <c r="I18" s="117" t="s">
        <v>11</v>
      </c>
      <c r="J18" s="118"/>
      <c r="K18" s="119">
        <f t="shared" si="2"/>
        <v>0</v>
      </c>
      <c r="L18" s="120">
        <f t="shared" si="3"/>
      </c>
      <c r="M18" s="121">
        <f t="shared" si="4"/>
        <v>0</v>
      </c>
      <c r="N18" s="121">
        <f t="shared" si="5"/>
      </c>
      <c r="O18" s="121">
        <f t="shared" si="6"/>
      </c>
      <c r="P18" s="122">
        <v>0</v>
      </c>
      <c r="Q18" s="122">
        <v>0</v>
      </c>
      <c r="R18" s="122">
        <v>0</v>
      </c>
      <c r="S18" s="123">
        <v>21</v>
      </c>
      <c r="T18" s="124">
        <f t="shared" si="7"/>
        <v>0</v>
      </c>
      <c r="U18" s="125"/>
    </row>
    <row r="19" spans="1:21" ht="12.75" outlineLevel="2">
      <c r="A19" s="3"/>
      <c r="B19" s="92"/>
      <c r="C19" s="92"/>
      <c r="D19" s="112" t="s">
        <v>4</v>
      </c>
      <c r="E19" s="113">
        <v>8</v>
      </c>
      <c r="F19" s="114" t="s">
        <v>81</v>
      </c>
      <c r="G19" s="115" t="s">
        <v>231</v>
      </c>
      <c r="H19" s="116">
        <v>11.73</v>
      </c>
      <c r="I19" s="117" t="s">
        <v>11</v>
      </c>
      <c r="J19" s="118"/>
      <c r="K19" s="119">
        <f t="shared" si="2"/>
        <v>0</v>
      </c>
      <c r="L19" s="120">
        <f t="shared" si="3"/>
      </c>
      <c r="M19" s="121">
        <f t="shared" si="4"/>
        <v>0</v>
      </c>
      <c r="N19" s="121">
        <f t="shared" si="5"/>
      </c>
      <c r="O19" s="121">
        <f t="shared" si="6"/>
      </c>
      <c r="P19" s="122">
        <v>0</v>
      </c>
      <c r="Q19" s="122">
        <v>0</v>
      </c>
      <c r="R19" s="122">
        <v>0</v>
      </c>
      <c r="S19" s="123">
        <v>21</v>
      </c>
      <c r="T19" s="124">
        <f t="shared" si="7"/>
        <v>0</v>
      </c>
      <c r="U19" s="125"/>
    </row>
    <row r="20" spans="1:21" ht="12.75" outlineLevel="2">
      <c r="A20" s="3"/>
      <c r="B20" s="92"/>
      <c r="C20" s="92"/>
      <c r="D20" s="112" t="s">
        <v>4</v>
      </c>
      <c r="E20" s="113">
        <v>9</v>
      </c>
      <c r="F20" s="114" t="s">
        <v>82</v>
      </c>
      <c r="G20" s="115" t="s">
        <v>213</v>
      </c>
      <c r="H20" s="116">
        <v>11.73</v>
      </c>
      <c r="I20" s="117" t="s">
        <v>11</v>
      </c>
      <c r="J20" s="118"/>
      <c r="K20" s="119">
        <f t="shared" si="2"/>
        <v>0</v>
      </c>
      <c r="L20" s="120">
        <f t="shared" si="3"/>
      </c>
      <c r="M20" s="121">
        <f t="shared" si="4"/>
        <v>0</v>
      </c>
      <c r="N20" s="121">
        <f t="shared" si="5"/>
      </c>
      <c r="O20" s="121">
        <f t="shared" si="6"/>
      </c>
      <c r="P20" s="122">
        <v>0</v>
      </c>
      <c r="Q20" s="122">
        <v>0</v>
      </c>
      <c r="R20" s="122">
        <v>0</v>
      </c>
      <c r="S20" s="123">
        <v>21</v>
      </c>
      <c r="T20" s="124">
        <f t="shared" si="7"/>
        <v>0</v>
      </c>
      <c r="U20" s="125"/>
    </row>
    <row r="21" spans="1:21" ht="12.75" outlineLevel="2">
      <c r="A21" s="3"/>
      <c r="B21" s="92"/>
      <c r="C21" s="92"/>
      <c r="D21" s="112" t="s">
        <v>4</v>
      </c>
      <c r="E21" s="113">
        <v>10</v>
      </c>
      <c r="F21" s="114" t="s">
        <v>84</v>
      </c>
      <c r="G21" s="115" t="s">
        <v>193</v>
      </c>
      <c r="H21" s="116">
        <v>11.73</v>
      </c>
      <c r="I21" s="117" t="s">
        <v>11</v>
      </c>
      <c r="J21" s="118"/>
      <c r="K21" s="119">
        <f t="shared" si="2"/>
        <v>0</v>
      </c>
      <c r="L21" s="120">
        <f t="shared" si="3"/>
      </c>
      <c r="M21" s="121">
        <f t="shared" si="4"/>
        <v>0</v>
      </c>
      <c r="N21" s="121">
        <f t="shared" si="5"/>
      </c>
      <c r="O21" s="121">
        <f t="shared" si="6"/>
      </c>
      <c r="P21" s="122">
        <v>0</v>
      </c>
      <c r="Q21" s="122">
        <v>0</v>
      </c>
      <c r="R21" s="122">
        <v>0</v>
      </c>
      <c r="S21" s="123">
        <v>21</v>
      </c>
      <c r="T21" s="124">
        <f t="shared" si="7"/>
        <v>0</v>
      </c>
      <c r="U21" s="125"/>
    </row>
    <row r="22" spans="1:21" ht="25.5" outlineLevel="2">
      <c r="A22" s="3"/>
      <c r="B22" s="92"/>
      <c r="C22" s="92"/>
      <c r="D22" s="112" t="s">
        <v>4</v>
      </c>
      <c r="E22" s="113">
        <v>11</v>
      </c>
      <c r="F22" s="114" t="s">
        <v>86</v>
      </c>
      <c r="G22" s="115" t="s">
        <v>258</v>
      </c>
      <c r="H22" s="116">
        <v>8.8</v>
      </c>
      <c r="I22" s="117" t="s">
        <v>11</v>
      </c>
      <c r="J22" s="118"/>
      <c r="K22" s="119">
        <f t="shared" si="2"/>
        <v>0</v>
      </c>
      <c r="L22" s="120">
        <f t="shared" si="3"/>
      </c>
      <c r="M22" s="121">
        <f t="shared" si="4"/>
        <v>0</v>
      </c>
      <c r="N22" s="121">
        <f t="shared" si="5"/>
      </c>
      <c r="O22" s="121">
        <f t="shared" si="6"/>
      </c>
      <c r="P22" s="122">
        <v>0</v>
      </c>
      <c r="Q22" s="122">
        <v>0</v>
      </c>
      <c r="R22" s="122">
        <v>0</v>
      </c>
      <c r="S22" s="123">
        <v>21</v>
      </c>
      <c r="T22" s="124">
        <f t="shared" si="7"/>
        <v>0</v>
      </c>
      <c r="U22" s="125"/>
    </row>
    <row r="23" spans="1:21" ht="12.75" outlineLevel="2">
      <c r="A23" s="3"/>
      <c r="B23" s="92"/>
      <c r="C23" s="92"/>
      <c r="D23" s="112" t="s">
        <v>5</v>
      </c>
      <c r="E23" s="113">
        <v>12</v>
      </c>
      <c r="F23" s="114" t="s">
        <v>51</v>
      </c>
      <c r="G23" s="115" t="s">
        <v>155</v>
      </c>
      <c r="H23" s="116">
        <v>14.08</v>
      </c>
      <c r="I23" s="117" t="s">
        <v>7</v>
      </c>
      <c r="J23" s="118"/>
      <c r="K23" s="119">
        <f t="shared" si="2"/>
        <v>0</v>
      </c>
      <c r="L23" s="120">
        <f t="shared" si="3"/>
        <v>0</v>
      </c>
      <c r="M23" s="121">
        <f t="shared" si="4"/>
      </c>
      <c r="N23" s="121">
        <f t="shared" si="5"/>
      </c>
      <c r="O23" s="121">
        <f t="shared" si="6"/>
      </c>
      <c r="P23" s="122">
        <v>1</v>
      </c>
      <c r="Q23" s="122">
        <v>0</v>
      </c>
      <c r="R23" s="122">
        <v>0</v>
      </c>
      <c r="S23" s="123">
        <v>21</v>
      </c>
      <c r="T23" s="124">
        <f t="shared" si="7"/>
        <v>0</v>
      </c>
      <c r="U23" s="125"/>
    </row>
    <row r="24" spans="1:21" ht="12.75" outlineLevel="2">
      <c r="A24" s="3"/>
      <c r="B24" s="92"/>
      <c r="C24" s="92"/>
      <c r="D24" s="112" t="s">
        <v>4</v>
      </c>
      <c r="E24" s="113">
        <v>13</v>
      </c>
      <c r="F24" s="114" t="s">
        <v>85</v>
      </c>
      <c r="G24" s="115" t="s">
        <v>242</v>
      </c>
      <c r="H24" s="116">
        <v>15.23</v>
      </c>
      <c r="I24" s="117" t="s">
        <v>11</v>
      </c>
      <c r="J24" s="118"/>
      <c r="K24" s="119">
        <f t="shared" si="2"/>
        <v>0</v>
      </c>
      <c r="L24" s="120">
        <f t="shared" si="3"/>
      </c>
      <c r="M24" s="121">
        <f t="shared" si="4"/>
        <v>0</v>
      </c>
      <c r="N24" s="121">
        <f t="shared" si="5"/>
      </c>
      <c r="O24" s="121">
        <f t="shared" si="6"/>
      </c>
      <c r="P24" s="122">
        <v>0</v>
      </c>
      <c r="Q24" s="122">
        <v>0</v>
      </c>
      <c r="R24" s="122">
        <v>0</v>
      </c>
      <c r="S24" s="123">
        <v>21</v>
      </c>
      <c r="T24" s="124">
        <f t="shared" si="7"/>
        <v>0</v>
      </c>
      <c r="U24" s="125"/>
    </row>
    <row r="25" spans="1:21" ht="12.75" outlineLevel="2">
      <c r="A25" s="3"/>
      <c r="B25" s="92"/>
      <c r="C25" s="92"/>
      <c r="D25" s="112" t="s">
        <v>4</v>
      </c>
      <c r="E25" s="113">
        <v>14</v>
      </c>
      <c r="F25" s="114" t="s">
        <v>72</v>
      </c>
      <c r="G25" s="115" t="s">
        <v>233</v>
      </c>
      <c r="H25" s="116">
        <v>17.7</v>
      </c>
      <c r="I25" s="117" t="s">
        <v>11</v>
      </c>
      <c r="J25" s="118"/>
      <c r="K25" s="119">
        <f t="shared" si="2"/>
        <v>0</v>
      </c>
      <c r="L25" s="120">
        <f t="shared" si="3"/>
      </c>
      <c r="M25" s="121">
        <f t="shared" si="4"/>
        <v>0</v>
      </c>
      <c r="N25" s="121">
        <f t="shared" si="5"/>
      </c>
      <c r="O25" s="121">
        <f t="shared" si="6"/>
      </c>
      <c r="P25" s="122">
        <v>0</v>
      </c>
      <c r="Q25" s="122">
        <v>0</v>
      </c>
      <c r="R25" s="122">
        <v>0</v>
      </c>
      <c r="S25" s="123">
        <v>21</v>
      </c>
      <c r="T25" s="124">
        <f t="shared" si="7"/>
        <v>0</v>
      </c>
      <c r="U25" s="125"/>
    </row>
    <row r="26" spans="1:21" ht="12.75" outlineLevel="2">
      <c r="A26" s="3"/>
      <c r="B26" s="92"/>
      <c r="C26" s="92"/>
      <c r="D26" s="112" t="s">
        <v>4</v>
      </c>
      <c r="E26" s="113">
        <v>15</v>
      </c>
      <c r="F26" s="114" t="s">
        <v>73</v>
      </c>
      <c r="G26" s="115" t="s">
        <v>243</v>
      </c>
      <c r="H26" s="116">
        <v>17.7</v>
      </c>
      <c r="I26" s="117" t="s">
        <v>11</v>
      </c>
      <c r="J26" s="118"/>
      <c r="K26" s="119">
        <f t="shared" si="2"/>
        <v>0</v>
      </c>
      <c r="L26" s="120">
        <f t="shared" si="3"/>
      </c>
      <c r="M26" s="121">
        <f t="shared" si="4"/>
        <v>0</v>
      </c>
      <c r="N26" s="121">
        <f t="shared" si="5"/>
      </c>
      <c r="O26" s="121">
        <f t="shared" si="6"/>
      </c>
      <c r="P26" s="122">
        <v>0</v>
      </c>
      <c r="Q26" s="122">
        <v>0</v>
      </c>
      <c r="R26" s="122">
        <v>0.10699999999999932</v>
      </c>
      <c r="S26" s="123">
        <v>21</v>
      </c>
      <c r="T26" s="124">
        <f t="shared" si="7"/>
        <v>0</v>
      </c>
      <c r="U26" s="125"/>
    </row>
    <row r="27" spans="1:21" ht="12.75" outlineLevel="2">
      <c r="A27" s="3"/>
      <c r="B27" s="92"/>
      <c r="C27" s="92"/>
      <c r="D27" s="112" t="s">
        <v>4</v>
      </c>
      <c r="E27" s="113">
        <v>16</v>
      </c>
      <c r="F27" s="114" t="s">
        <v>78</v>
      </c>
      <c r="G27" s="115" t="s">
        <v>215</v>
      </c>
      <c r="H27" s="116">
        <v>28.12</v>
      </c>
      <c r="I27" s="117" t="s">
        <v>10</v>
      </c>
      <c r="J27" s="118"/>
      <c r="K27" s="119">
        <f t="shared" si="2"/>
        <v>0</v>
      </c>
      <c r="L27" s="120">
        <f t="shared" si="3"/>
      </c>
      <c r="M27" s="121">
        <f t="shared" si="4"/>
        <v>0</v>
      </c>
      <c r="N27" s="121">
        <f t="shared" si="5"/>
      </c>
      <c r="O27" s="121">
        <f t="shared" si="6"/>
      </c>
      <c r="P27" s="122">
        <v>0.000700999999999885</v>
      </c>
      <c r="Q27" s="122">
        <v>0</v>
      </c>
      <c r="R27" s="122">
        <v>0.15599999999994904</v>
      </c>
      <c r="S27" s="123">
        <v>21</v>
      </c>
      <c r="T27" s="124">
        <f t="shared" si="7"/>
        <v>0</v>
      </c>
      <c r="U27" s="125"/>
    </row>
    <row r="28" spans="1:21" ht="12.75" outlineLevel="2">
      <c r="A28" s="3"/>
      <c r="B28" s="92"/>
      <c r="C28" s="92"/>
      <c r="D28" s="112" t="s">
        <v>4</v>
      </c>
      <c r="E28" s="113">
        <v>17</v>
      </c>
      <c r="F28" s="114" t="s">
        <v>79</v>
      </c>
      <c r="G28" s="115" t="s">
        <v>207</v>
      </c>
      <c r="H28" s="116">
        <v>28.12</v>
      </c>
      <c r="I28" s="117" t="s">
        <v>10</v>
      </c>
      <c r="J28" s="118"/>
      <c r="K28" s="119">
        <f t="shared" si="2"/>
        <v>0</v>
      </c>
      <c r="L28" s="120">
        <f t="shared" si="3"/>
      </c>
      <c r="M28" s="121">
        <f t="shared" si="4"/>
        <v>0</v>
      </c>
      <c r="N28" s="121">
        <f t="shared" si="5"/>
      </c>
      <c r="O28" s="121">
        <f t="shared" si="6"/>
      </c>
      <c r="P28" s="122">
        <v>0</v>
      </c>
      <c r="Q28" s="122">
        <v>0</v>
      </c>
      <c r="R28" s="122">
        <v>0.09500000000002727</v>
      </c>
      <c r="S28" s="123">
        <v>21</v>
      </c>
      <c r="T28" s="124">
        <f t="shared" si="7"/>
        <v>0</v>
      </c>
      <c r="U28" s="125"/>
    </row>
    <row r="29" spans="1:21" ht="12.75" outlineLevel="2">
      <c r="A29" s="3"/>
      <c r="B29" s="92"/>
      <c r="C29" s="92"/>
      <c r="D29" s="112" t="s">
        <v>4</v>
      </c>
      <c r="E29" s="113">
        <v>18</v>
      </c>
      <c r="F29" s="114" t="s">
        <v>80</v>
      </c>
      <c r="G29" s="115" t="s">
        <v>229</v>
      </c>
      <c r="H29" s="116">
        <v>11.92</v>
      </c>
      <c r="I29" s="117" t="s">
        <v>11</v>
      </c>
      <c r="J29" s="118"/>
      <c r="K29" s="119">
        <f t="shared" si="2"/>
        <v>0</v>
      </c>
      <c r="L29" s="120">
        <f t="shared" si="3"/>
      </c>
      <c r="M29" s="121">
        <f t="shared" si="4"/>
        <v>0</v>
      </c>
      <c r="N29" s="121">
        <f t="shared" si="5"/>
      </c>
      <c r="O29" s="121">
        <f t="shared" si="6"/>
      </c>
      <c r="P29" s="122">
        <v>0</v>
      </c>
      <c r="Q29" s="122">
        <v>0</v>
      </c>
      <c r="R29" s="122">
        <v>0</v>
      </c>
      <c r="S29" s="123">
        <v>21</v>
      </c>
      <c r="T29" s="124">
        <f t="shared" si="7"/>
        <v>0</v>
      </c>
      <c r="U29" s="125"/>
    </row>
    <row r="30" spans="1:21" ht="12.75" outlineLevel="2">
      <c r="A30" s="3"/>
      <c r="B30" s="92"/>
      <c r="C30" s="92"/>
      <c r="D30" s="112" t="s">
        <v>4</v>
      </c>
      <c r="E30" s="113">
        <v>19</v>
      </c>
      <c r="F30" s="114" t="s">
        <v>81</v>
      </c>
      <c r="G30" s="115" t="s">
        <v>231</v>
      </c>
      <c r="H30" s="116">
        <v>5.8</v>
      </c>
      <c r="I30" s="117" t="s">
        <v>11</v>
      </c>
      <c r="J30" s="118"/>
      <c r="K30" s="119">
        <f t="shared" si="2"/>
        <v>0</v>
      </c>
      <c r="L30" s="120">
        <f t="shared" si="3"/>
      </c>
      <c r="M30" s="121">
        <f t="shared" si="4"/>
        <v>0</v>
      </c>
      <c r="N30" s="121">
        <f t="shared" si="5"/>
      </c>
      <c r="O30" s="121">
        <f t="shared" si="6"/>
      </c>
      <c r="P30" s="122">
        <v>0</v>
      </c>
      <c r="Q30" s="122">
        <v>0</v>
      </c>
      <c r="R30" s="122">
        <v>0</v>
      </c>
      <c r="S30" s="123">
        <v>21</v>
      </c>
      <c r="T30" s="124">
        <f t="shared" si="7"/>
        <v>0</v>
      </c>
      <c r="U30" s="125"/>
    </row>
    <row r="31" spans="1:21" ht="12.75" outlineLevel="2">
      <c r="A31" s="3"/>
      <c r="B31" s="92"/>
      <c r="C31" s="92"/>
      <c r="D31" s="112" t="s">
        <v>4</v>
      </c>
      <c r="E31" s="113">
        <v>20</v>
      </c>
      <c r="F31" s="114" t="s">
        <v>83</v>
      </c>
      <c r="G31" s="115" t="s">
        <v>218</v>
      </c>
      <c r="H31" s="116">
        <v>5.8</v>
      </c>
      <c r="I31" s="117" t="s">
        <v>11</v>
      </c>
      <c r="J31" s="118"/>
      <c r="K31" s="119">
        <f t="shared" si="2"/>
        <v>0</v>
      </c>
      <c r="L31" s="120">
        <f t="shared" si="3"/>
      </c>
      <c r="M31" s="121">
        <f t="shared" si="4"/>
        <v>0</v>
      </c>
      <c r="N31" s="121">
        <f t="shared" si="5"/>
      </c>
      <c r="O31" s="121">
        <f t="shared" si="6"/>
      </c>
      <c r="P31" s="122">
        <v>0</v>
      </c>
      <c r="Q31" s="122">
        <v>0</v>
      </c>
      <c r="R31" s="122">
        <v>0</v>
      </c>
      <c r="S31" s="123">
        <v>21</v>
      </c>
      <c r="T31" s="124">
        <f t="shared" si="7"/>
        <v>0</v>
      </c>
      <c r="U31" s="125"/>
    </row>
    <row r="32" spans="1:21" ht="12.75" outlineLevel="2">
      <c r="A32" s="3"/>
      <c r="B32" s="92"/>
      <c r="C32" s="92"/>
      <c r="D32" s="112" t="s">
        <v>4</v>
      </c>
      <c r="E32" s="113">
        <v>21</v>
      </c>
      <c r="F32" s="114" t="s">
        <v>84</v>
      </c>
      <c r="G32" s="115" t="s">
        <v>193</v>
      </c>
      <c r="H32" s="116">
        <v>5.8</v>
      </c>
      <c r="I32" s="117" t="s">
        <v>11</v>
      </c>
      <c r="J32" s="118"/>
      <c r="K32" s="119">
        <f t="shared" si="2"/>
        <v>0</v>
      </c>
      <c r="L32" s="120">
        <f t="shared" si="3"/>
      </c>
      <c r="M32" s="121">
        <f t="shared" si="4"/>
        <v>0</v>
      </c>
      <c r="N32" s="121">
        <f t="shared" si="5"/>
      </c>
      <c r="O32" s="121">
        <f t="shared" si="6"/>
      </c>
      <c r="P32" s="122">
        <v>0</v>
      </c>
      <c r="Q32" s="122">
        <v>0</v>
      </c>
      <c r="R32" s="122">
        <v>0</v>
      </c>
      <c r="S32" s="123">
        <v>21</v>
      </c>
      <c r="T32" s="124">
        <f t="shared" si="7"/>
        <v>0</v>
      </c>
      <c r="U32" s="125"/>
    </row>
    <row r="33" spans="1:21" ht="12.75" outlineLevel="2">
      <c r="A33" s="3"/>
      <c r="B33" s="92"/>
      <c r="C33" s="92"/>
      <c r="D33" s="112" t="s">
        <v>4</v>
      </c>
      <c r="E33" s="113">
        <v>22</v>
      </c>
      <c r="F33" s="114" t="s">
        <v>85</v>
      </c>
      <c r="G33" s="115" t="s">
        <v>242</v>
      </c>
      <c r="H33" s="116">
        <v>11.92</v>
      </c>
      <c r="I33" s="117" t="s">
        <v>11</v>
      </c>
      <c r="J33" s="118"/>
      <c r="K33" s="119">
        <f t="shared" si="2"/>
        <v>0</v>
      </c>
      <c r="L33" s="120">
        <f t="shared" si="3"/>
      </c>
      <c r="M33" s="121">
        <f t="shared" si="4"/>
        <v>0</v>
      </c>
      <c r="N33" s="121">
        <f t="shared" si="5"/>
      </c>
      <c r="O33" s="121">
        <f t="shared" si="6"/>
      </c>
      <c r="P33" s="122">
        <v>0</v>
      </c>
      <c r="Q33" s="122">
        <v>0</v>
      </c>
      <c r="R33" s="122">
        <v>0.29899999999985744</v>
      </c>
      <c r="S33" s="123">
        <v>21</v>
      </c>
      <c r="T33" s="124">
        <f t="shared" si="7"/>
        <v>0</v>
      </c>
      <c r="U33" s="125"/>
    </row>
    <row r="34" spans="1:21" ht="12.75" outlineLevel="2">
      <c r="A34" s="3"/>
      <c r="B34" s="92"/>
      <c r="C34" s="92"/>
      <c r="D34" s="112" t="s">
        <v>4</v>
      </c>
      <c r="E34" s="113">
        <v>23</v>
      </c>
      <c r="F34" s="114" t="s">
        <v>69</v>
      </c>
      <c r="G34" s="115" t="s">
        <v>244</v>
      </c>
      <c r="H34" s="116">
        <v>45.5</v>
      </c>
      <c r="I34" s="117" t="s">
        <v>11</v>
      </c>
      <c r="J34" s="118"/>
      <c r="K34" s="119">
        <f t="shared" si="2"/>
        <v>0</v>
      </c>
      <c r="L34" s="120">
        <f t="shared" si="3"/>
      </c>
      <c r="M34" s="121">
        <f t="shared" si="4"/>
        <v>0</v>
      </c>
      <c r="N34" s="121">
        <f t="shared" si="5"/>
      </c>
      <c r="O34" s="121">
        <f t="shared" si="6"/>
      </c>
      <c r="P34" s="122">
        <v>0</v>
      </c>
      <c r="Q34" s="122">
        <v>0</v>
      </c>
      <c r="R34" s="122">
        <v>0</v>
      </c>
      <c r="S34" s="123">
        <v>21</v>
      </c>
      <c r="T34" s="124">
        <f t="shared" si="7"/>
        <v>0</v>
      </c>
      <c r="U34" s="125"/>
    </row>
    <row r="35" spans="1:21" ht="12.75" outlineLevel="2">
      <c r="A35" s="3"/>
      <c r="B35" s="92"/>
      <c r="C35" s="92"/>
      <c r="D35" s="112" t="s">
        <v>4</v>
      </c>
      <c r="E35" s="113">
        <v>24</v>
      </c>
      <c r="F35" s="114" t="s">
        <v>70</v>
      </c>
      <c r="G35" s="115" t="s">
        <v>225</v>
      </c>
      <c r="H35" s="116">
        <v>45.5</v>
      </c>
      <c r="I35" s="117" t="s">
        <v>11</v>
      </c>
      <c r="J35" s="118"/>
      <c r="K35" s="119">
        <f t="shared" si="2"/>
        <v>0</v>
      </c>
      <c r="L35" s="120">
        <f t="shared" si="3"/>
      </c>
      <c r="M35" s="121">
        <f t="shared" si="4"/>
        <v>0</v>
      </c>
      <c r="N35" s="121">
        <f t="shared" si="5"/>
      </c>
      <c r="O35" s="121">
        <f t="shared" si="6"/>
      </c>
      <c r="P35" s="122">
        <v>0</v>
      </c>
      <c r="Q35" s="122">
        <v>0</v>
      </c>
      <c r="R35" s="122">
        <v>0</v>
      </c>
      <c r="S35" s="123">
        <v>21</v>
      </c>
      <c r="T35" s="124">
        <f t="shared" si="7"/>
        <v>0</v>
      </c>
      <c r="U35" s="125"/>
    </row>
    <row r="36" spans="1:21" ht="12.75" outlineLevel="2">
      <c r="A36" s="3"/>
      <c r="B36" s="92"/>
      <c r="C36" s="92"/>
      <c r="D36" s="112" t="s">
        <v>4</v>
      </c>
      <c r="E36" s="113">
        <v>25</v>
      </c>
      <c r="F36" s="114" t="s">
        <v>81</v>
      </c>
      <c r="G36" s="115" t="s">
        <v>231</v>
      </c>
      <c r="H36" s="116">
        <v>45.5</v>
      </c>
      <c r="I36" s="117" t="s">
        <v>11</v>
      </c>
      <c r="J36" s="118"/>
      <c r="K36" s="119">
        <f t="shared" si="2"/>
        <v>0</v>
      </c>
      <c r="L36" s="120">
        <f t="shared" si="3"/>
      </c>
      <c r="M36" s="121">
        <f t="shared" si="4"/>
        <v>0</v>
      </c>
      <c r="N36" s="121">
        <f t="shared" si="5"/>
      </c>
      <c r="O36" s="121">
        <f t="shared" si="6"/>
      </c>
      <c r="P36" s="122">
        <v>0</v>
      </c>
      <c r="Q36" s="122">
        <v>0</v>
      </c>
      <c r="R36" s="122">
        <v>0</v>
      </c>
      <c r="S36" s="123">
        <v>21</v>
      </c>
      <c r="T36" s="124">
        <f t="shared" si="7"/>
        <v>0</v>
      </c>
      <c r="U36" s="125"/>
    </row>
    <row r="37" spans="1:21" ht="12.75" outlineLevel="2">
      <c r="A37" s="3"/>
      <c r="B37" s="92"/>
      <c r="C37" s="92"/>
      <c r="D37" s="112" t="s">
        <v>4</v>
      </c>
      <c r="E37" s="113">
        <v>26</v>
      </c>
      <c r="F37" s="114" t="s">
        <v>82</v>
      </c>
      <c r="G37" s="115" t="s">
        <v>213</v>
      </c>
      <c r="H37" s="116">
        <v>45.5</v>
      </c>
      <c r="I37" s="117" t="s">
        <v>11</v>
      </c>
      <c r="J37" s="118"/>
      <c r="K37" s="119">
        <f t="shared" si="2"/>
        <v>0</v>
      </c>
      <c r="L37" s="120">
        <f t="shared" si="3"/>
      </c>
      <c r="M37" s="121">
        <f t="shared" si="4"/>
        <v>0</v>
      </c>
      <c r="N37" s="121">
        <f t="shared" si="5"/>
      </c>
      <c r="O37" s="121">
        <f t="shared" si="6"/>
      </c>
      <c r="P37" s="122">
        <v>0</v>
      </c>
      <c r="Q37" s="122">
        <v>0</v>
      </c>
      <c r="R37" s="122">
        <v>0</v>
      </c>
      <c r="S37" s="123">
        <v>21</v>
      </c>
      <c r="T37" s="124">
        <f t="shared" si="7"/>
        <v>0</v>
      </c>
      <c r="U37" s="125"/>
    </row>
    <row r="38" spans="1:21" ht="12.75" outlineLevel="2">
      <c r="A38" s="3"/>
      <c r="B38" s="92"/>
      <c r="C38" s="92"/>
      <c r="D38" s="112" t="s">
        <v>4</v>
      </c>
      <c r="E38" s="113">
        <v>27</v>
      </c>
      <c r="F38" s="114" t="s">
        <v>84</v>
      </c>
      <c r="G38" s="115" t="s">
        <v>193</v>
      </c>
      <c r="H38" s="116">
        <v>5.8</v>
      </c>
      <c r="I38" s="117" t="s">
        <v>11</v>
      </c>
      <c r="J38" s="118"/>
      <c r="K38" s="119">
        <f t="shared" si="2"/>
        <v>0</v>
      </c>
      <c r="L38" s="120">
        <f t="shared" si="3"/>
      </c>
      <c r="M38" s="121">
        <f t="shared" si="4"/>
        <v>0</v>
      </c>
      <c r="N38" s="121">
        <f t="shared" si="5"/>
      </c>
      <c r="O38" s="121">
        <f t="shared" si="6"/>
      </c>
      <c r="P38" s="122">
        <v>0</v>
      </c>
      <c r="Q38" s="122">
        <v>0</v>
      </c>
      <c r="R38" s="122">
        <v>0</v>
      </c>
      <c r="S38" s="123">
        <v>21</v>
      </c>
      <c r="T38" s="124">
        <f t="shared" si="7"/>
        <v>0</v>
      </c>
      <c r="U38" s="125"/>
    </row>
    <row r="39" spans="1:21" ht="12.75" outlineLevel="1">
      <c r="A39" s="3"/>
      <c r="B39" s="93"/>
      <c r="C39" s="94" t="s">
        <v>14</v>
      </c>
      <c r="D39" s="95" t="s">
        <v>3</v>
      </c>
      <c r="E39" s="96"/>
      <c r="F39" s="96" t="s">
        <v>27</v>
      </c>
      <c r="G39" s="97" t="s">
        <v>196</v>
      </c>
      <c r="H39" s="96"/>
      <c r="I39" s="95"/>
      <c r="J39" s="96"/>
      <c r="K39" s="98">
        <f>SUBTOTAL(9,K40:K46)</f>
        <v>0</v>
      </c>
      <c r="L39" s="99">
        <f>SUBTOTAL(9,L40:L46)</f>
        <v>0</v>
      </c>
      <c r="M39" s="99">
        <f>SUBTOTAL(9,M40:M46)</f>
        <v>0</v>
      </c>
      <c r="N39" s="99">
        <f>SUBTOTAL(9,N40:N46)</f>
        <v>0</v>
      </c>
      <c r="O39" s="99">
        <f>SUBTOTAL(9,O40:O46)</f>
        <v>0</v>
      </c>
      <c r="P39" s="100">
        <f>SUMPRODUCT(P40:P46,H40:H46)</f>
        <v>0</v>
      </c>
      <c r="Q39" s="100">
        <f>SUMPRODUCT(Q40:Q46,H40:H46)</f>
        <v>27.046</v>
      </c>
      <c r="R39" s="100">
        <f>SUMPRODUCT(R40:R46,H40:H46)</f>
        <v>0</v>
      </c>
      <c r="S39" s="101">
        <f>SUMPRODUCT(S40:S46,K40:K46)/100</f>
        <v>0</v>
      </c>
      <c r="T39" s="101">
        <f>K39+S39</f>
        <v>0</v>
      </c>
      <c r="U39" s="92"/>
    </row>
    <row r="40" spans="1:21" ht="12.75" outlineLevel="2">
      <c r="A40" s="3"/>
      <c r="B40" s="102"/>
      <c r="C40" s="103"/>
      <c r="D40" s="104"/>
      <c r="E40" s="105" t="s">
        <v>192</v>
      </c>
      <c r="F40" s="106"/>
      <c r="G40" s="107"/>
      <c r="H40" s="106"/>
      <c r="I40" s="104"/>
      <c r="J40" s="106"/>
      <c r="K40" s="108"/>
      <c r="L40" s="109"/>
      <c r="M40" s="109"/>
      <c r="N40" s="109"/>
      <c r="O40" s="109"/>
      <c r="P40" s="110"/>
      <c r="Q40" s="110"/>
      <c r="R40" s="110"/>
      <c r="S40" s="111"/>
      <c r="T40" s="111"/>
      <c r="U40" s="92"/>
    </row>
    <row r="41" spans="1:21" ht="12.75" outlineLevel="2">
      <c r="A41" s="3"/>
      <c r="B41" s="92"/>
      <c r="C41" s="92"/>
      <c r="D41" s="112" t="s">
        <v>4</v>
      </c>
      <c r="E41" s="113">
        <v>1</v>
      </c>
      <c r="F41" s="114" t="s">
        <v>64</v>
      </c>
      <c r="G41" s="115" t="s">
        <v>223</v>
      </c>
      <c r="H41" s="116">
        <v>9.75</v>
      </c>
      <c r="I41" s="117" t="s">
        <v>10</v>
      </c>
      <c r="J41" s="118"/>
      <c r="K41" s="119">
        <f aca="true" t="shared" si="8" ref="K41:K46">H41*J41</f>
        <v>0</v>
      </c>
      <c r="L41" s="120">
        <f aca="true" t="shared" si="9" ref="L41:L46">IF(D41="S",K41,"")</f>
      </c>
      <c r="M41" s="121">
        <f aca="true" t="shared" si="10" ref="M41:M46">IF(OR(D41="P",D41="U"),K41,"")</f>
        <v>0</v>
      </c>
      <c r="N41" s="121">
        <f aca="true" t="shared" si="11" ref="N41:N46">IF(D41="H",K41,"")</f>
      </c>
      <c r="O41" s="121">
        <f aca="true" t="shared" si="12" ref="O41:O46">IF(D41="V",K41,"")</f>
      </c>
      <c r="P41" s="122">
        <v>0</v>
      </c>
      <c r="Q41" s="122">
        <v>0.181</v>
      </c>
      <c r="R41" s="122">
        <v>0</v>
      </c>
      <c r="S41" s="123">
        <v>21</v>
      </c>
      <c r="T41" s="124">
        <f aca="true" t="shared" si="13" ref="T41:T46">K41*(S41+100)/100</f>
        <v>0</v>
      </c>
      <c r="U41" s="125"/>
    </row>
    <row r="42" spans="1:21" ht="12.75" outlineLevel="2">
      <c r="A42" s="3"/>
      <c r="B42" s="92"/>
      <c r="C42" s="92"/>
      <c r="D42" s="112" t="s">
        <v>4</v>
      </c>
      <c r="E42" s="113">
        <v>2</v>
      </c>
      <c r="F42" s="114" t="s">
        <v>61</v>
      </c>
      <c r="G42" s="115" t="s">
        <v>239</v>
      </c>
      <c r="H42" s="116">
        <v>9.75</v>
      </c>
      <c r="I42" s="117" t="s">
        <v>10</v>
      </c>
      <c r="J42" s="118"/>
      <c r="K42" s="119">
        <f t="shared" si="8"/>
        <v>0</v>
      </c>
      <c r="L42" s="120">
        <f t="shared" si="9"/>
      </c>
      <c r="M42" s="121">
        <f t="shared" si="10"/>
        <v>0</v>
      </c>
      <c r="N42" s="121">
        <f t="shared" si="11"/>
      </c>
      <c r="O42" s="121">
        <f t="shared" si="12"/>
      </c>
      <c r="P42" s="122">
        <v>0</v>
      </c>
      <c r="Q42" s="122">
        <v>0.16</v>
      </c>
      <c r="R42" s="122">
        <v>0</v>
      </c>
      <c r="S42" s="123">
        <v>21</v>
      </c>
      <c r="T42" s="124">
        <f t="shared" si="13"/>
        <v>0</v>
      </c>
      <c r="U42" s="125"/>
    </row>
    <row r="43" spans="1:21" ht="12.75" outlineLevel="2">
      <c r="A43" s="3"/>
      <c r="B43" s="92"/>
      <c r="C43" s="92"/>
      <c r="D43" s="112" t="s">
        <v>4</v>
      </c>
      <c r="E43" s="113">
        <v>3</v>
      </c>
      <c r="F43" s="114" t="s">
        <v>62</v>
      </c>
      <c r="G43" s="115" t="s">
        <v>241</v>
      </c>
      <c r="H43" s="116">
        <v>9.75</v>
      </c>
      <c r="I43" s="117" t="s">
        <v>10</v>
      </c>
      <c r="J43" s="118"/>
      <c r="K43" s="119">
        <f t="shared" si="8"/>
        <v>0</v>
      </c>
      <c r="L43" s="120">
        <f t="shared" si="9"/>
      </c>
      <c r="M43" s="121">
        <f t="shared" si="10"/>
        <v>0</v>
      </c>
      <c r="N43" s="121">
        <f t="shared" si="11"/>
      </c>
      <c r="O43" s="121">
        <f t="shared" si="12"/>
      </c>
      <c r="P43" s="122">
        <v>0</v>
      </c>
      <c r="Q43" s="122">
        <v>0.5</v>
      </c>
      <c r="R43" s="122">
        <v>0</v>
      </c>
      <c r="S43" s="123">
        <v>21</v>
      </c>
      <c r="T43" s="124">
        <f t="shared" si="13"/>
        <v>0</v>
      </c>
      <c r="U43" s="125"/>
    </row>
    <row r="44" spans="1:21" ht="12.75" outlineLevel="2">
      <c r="A44" s="3"/>
      <c r="B44" s="92"/>
      <c r="C44" s="92"/>
      <c r="D44" s="112" t="s">
        <v>4</v>
      </c>
      <c r="E44" s="113">
        <v>4</v>
      </c>
      <c r="F44" s="114" t="s">
        <v>63</v>
      </c>
      <c r="G44" s="115" t="s">
        <v>240</v>
      </c>
      <c r="H44" s="116">
        <v>9.75</v>
      </c>
      <c r="I44" s="117" t="s">
        <v>10</v>
      </c>
      <c r="J44" s="118"/>
      <c r="K44" s="119">
        <f t="shared" si="8"/>
        <v>0</v>
      </c>
      <c r="L44" s="120">
        <f t="shared" si="9"/>
      </c>
      <c r="M44" s="121">
        <f t="shared" si="10"/>
        <v>0</v>
      </c>
      <c r="N44" s="121">
        <f t="shared" si="11"/>
      </c>
      <c r="O44" s="121">
        <f t="shared" si="12"/>
      </c>
      <c r="P44" s="122">
        <v>0</v>
      </c>
      <c r="Q44" s="122">
        <v>0.235</v>
      </c>
      <c r="R44" s="122">
        <v>0</v>
      </c>
      <c r="S44" s="123">
        <v>21</v>
      </c>
      <c r="T44" s="124">
        <f t="shared" si="13"/>
        <v>0</v>
      </c>
      <c r="U44" s="125"/>
    </row>
    <row r="45" spans="1:21" ht="12.75" outlineLevel="2">
      <c r="A45" s="3"/>
      <c r="B45" s="92"/>
      <c r="C45" s="92"/>
      <c r="D45" s="112" t="s">
        <v>4</v>
      </c>
      <c r="E45" s="113">
        <v>5</v>
      </c>
      <c r="F45" s="114" t="s">
        <v>65</v>
      </c>
      <c r="G45" s="115" t="s">
        <v>212</v>
      </c>
      <c r="H45" s="116">
        <v>45</v>
      </c>
      <c r="I45" s="117" t="s">
        <v>10</v>
      </c>
      <c r="J45" s="118"/>
      <c r="K45" s="119">
        <f t="shared" si="8"/>
        <v>0</v>
      </c>
      <c r="L45" s="120">
        <f t="shared" si="9"/>
      </c>
      <c r="M45" s="121">
        <f t="shared" si="10"/>
        <v>0</v>
      </c>
      <c r="N45" s="121">
        <f t="shared" si="11"/>
      </c>
      <c r="O45" s="121">
        <f t="shared" si="12"/>
      </c>
      <c r="P45" s="122">
        <v>0</v>
      </c>
      <c r="Q45" s="122">
        <v>0.355</v>
      </c>
      <c r="R45" s="122">
        <v>0</v>
      </c>
      <c r="S45" s="123">
        <v>21</v>
      </c>
      <c r="T45" s="124">
        <f t="shared" si="13"/>
        <v>0</v>
      </c>
      <c r="U45" s="125"/>
    </row>
    <row r="46" spans="1:21" ht="12.75" outlineLevel="2">
      <c r="A46" s="3"/>
      <c r="B46" s="92"/>
      <c r="C46" s="92"/>
      <c r="D46" s="112" t="s">
        <v>4</v>
      </c>
      <c r="E46" s="113">
        <v>6</v>
      </c>
      <c r="F46" s="114" t="s">
        <v>66</v>
      </c>
      <c r="G46" s="115" t="s">
        <v>208</v>
      </c>
      <c r="H46" s="116">
        <v>4</v>
      </c>
      <c r="I46" s="117" t="s">
        <v>6</v>
      </c>
      <c r="J46" s="118"/>
      <c r="K46" s="119">
        <f t="shared" si="8"/>
        <v>0</v>
      </c>
      <c r="L46" s="120">
        <f t="shared" si="9"/>
      </c>
      <c r="M46" s="121">
        <f t="shared" si="10"/>
        <v>0</v>
      </c>
      <c r="N46" s="121">
        <f t="shared" si="11"/>
      </c>
      <c r="O46" s="121">
        <f t="shared" si="12"/>
      </c>
      <c r="P46" s="122">
        <v>0</v>
      </c>
      <c r="Q46" s="122">
        <v>0.145</v>
      </c>
      <c r="R46" s="122">
        <v>0</v>
      </c>
      <c r="S46" s="123">
        <v>21</v>
      </c>
      <c r="T46" s="124">
        <f t="shared" si="13"/>
        <v>0</v>
      </c>
      <c r="U46" s="125"/>
    </row>
    <row r="47" spans="1:21" ht="12.75" outlineLevel="1">
      <c r="A47" s="3"/>
      <c r="B47" s="93"/>
      <c r="C47" s="94" t="s">
        <v>15</v>
      </c>
      <c r="D47" s="95" t="s">
        <v>3</v>
      </c>
      <c r="E47" s="96"/>
      <c r="F47" s="96" t="s">
        <v>27</v>
      </c>
      <c r="G47" s="97" t="s">
        <v>156</v>
      </c>
      <c r="H47" s="96"/>
      <c r="I47" s="95"/>
      <c r="J47" s="96"/>
      <c r="K47" s="98">
        <f>SUBTOTAL(9,K48:K49)</f>
        <v>0</v>
      </c>
      <c r="L47" s="99">
        <f>SUBTOTAL(9,L48:L49)</f>
        <v>0</v>
      </c>
      <c r="M47" s="99">
        <f>SUBTOTAL(9,M48:M49)</f>
        <v>0</v>
      </c>
      <c r="N47" s="99">
        <f>SUBTOTAL(9,N48:N49)</f>
        <v>0</v>
      </c>
      <c r="O47" s="99">
        <f>SUBTOTAL(9,O48:O49)</f>
        <v>0</v>
      </c>
      <c r="P47" s="100">
        <f>SUMPRODUCT(P48:P49,H48:H49)</f>
        <v>2.5205580000000003</v>
      </c>
      <c r="Q47" s="100">
        <f>SUMPRODUCT(Q48:Q49,H48:H49)</f>
        <v>0</v>
      </c>
      <c r="R47" s="100">
        <f>SUMPRODUCT(R48:R49,H48:H49)</f>
        <v>0</v>
      </c>
      <c r="S47" s="101">
        <f>SUMPRODUCT(S48:S49,K48:K49)/100</f>
        <v>0</v>
      </c>
      <c r="T47" s="101">
        <f>K47+S47</f>
        <v>0</v>
      </c>
      <c r="U47" s="92"/>
    </row>
    <row r="48" spans="1:21" ht="12.75" outlineLevel="2">
      <c r="A48" s="3"/>
      <c r="B48" s="102"/>
      <c r="C48" s="103"/>
      <c r="D48" s="104"/>
      <c r="E48" s="105" t="s">
        <v>192</v>
      </c>
      <c r="F48" s="106"/>
      <c r="G48" s="107"/>
      <c r="H48" s="106"/>
      <c r="I48" s="104"/>
      <c r="J48" s="106"/>
      <c r="K48" s="108"/>
      <c r="L48" s="109"/>
      <c r="M48" s="109"/>
      <c r="N48" s="109"/>
      <c r="O48" s="109"/>
      <c r="P48" s="110"/>
      <c r="Q48" s="110"/>
      <c r="R48" s="110"/>
      <c r="S48" s="111"/>
      <c r="T48" s="111"/>
      <c r="U48" s="92"/>
    </row>
    <row r="49" spans="1:21" ht="25.5" outlineLevel="2">
      <c r="A49" s="3"/>
      <c r="B49" s="92"/>
      <c r="C49" s="92"/>
      <c r="D49" s="112" t="s">
        <v>4</v>
      </c>
      <c r="E49" s="113">
        <v>1</v>
      </c>
      <c r="F49" s="114" t="s">
        <v>88</v>
      </c>
      <c r="G49" s="115" t="s">
        <v>255</v>
      </c>
      <c r="H49" s="116">
        <v>1.08</v>
      </c>
      <c r="I49" s="117" t="s">
        <v>11</v>
      </c>
      <c r="J49" s="118"/>
      <c r="K49" s="119">
        <f>H49*J49</f>
        <v>0</v>
      </c>
      <c r="L49" s="120">
        <f>IF(D49="S",K49,"")</f>
      </c>
      <c r="M49" s="121">
        <f>IF(OR(D49="P",D49="U"),K49,"")</f>
        <v>0</v>
      </c>
      <c r="N49" s="121">
        <f>IF(D49="H",K49,"")</f>
      </c>
      <c r="O49" s="121">
        <f>IF(D49="V",K49,"")</f>
      </c>
      <c r="P49" s="122">
        <v>2.33385</v>
      </c>
      <c r="Q49" s="122">
        <v>0</v>
      </c>
      <c r="R49" s="122">
        <v>0</v>
      </c>
      <c r="S49" s="123">
        <v>21</v>
      </c>
      <c r="T49" s="124">
        <f>K49*(S49+100)/100</f>
        <v>0</v>
      </c>
      <c r="U49" s="125"/>
    </row>
    <row r="50" spans="1:21" ht="12.75" outlineLevel="1">
      <c r="A50" s="3"/>
      <c r="B50" s="93"/>
      <c r="C50" s="94" t="s">
        <v>16</v>
      </c>
      <c r="D50" s="95" t="s">
        <v>3</v>
      </c>
      <c r="E50" s="96"/>
      <c r="F50" s="96" t="s">
        <v>27</v>
      </c>
      <c r="G50" s="97" t="s">
        <v>171</v>
      </c>
      <c r="H50" s="96"/>
      <c r="I50" s="95"/>
      <c r="J50" s="96"/>
      <c r="K50" s="98">
        <f>SUBTOTAL(9,K51:K54)</f>
        <v>0</v>
      </c>
      <c r="L50" s="99">
        <f>SUBTOTAL(9,L51:L54)</f>
        <v>0</v>
      </c>
      <c r="M50" s="99">
        <f>SUBTOTAL(9,M51:M54)</f>
        <v>0</v>
      </c>
      <c r="N50" s="99">
        <f>SUBTOTAL(9,N51:N54)</f>
        <v>0</v>
      </c>
      <c r="O50" s="99">
        <f>SUBTOTAL(9,O51:O54)</f>
        <v>0</v>
      </c>
      <c r="P50" s="100">
        <f>SUMPRODUCT(P51:P54,H51:H54)</f>
        <v>6.8550811000000005</v>
      </c>
      <c r="Q50" s="100">
        <f>SUMPRODUCT(Q51:Q54,H51:H54)</f>
        <v>0</v>
      </c>
      <c r="R50" s="100">
        <f>SUMPRODUCT(R51:R54,H51:H54)</f>
        <v>0</v>
      </c>
      <c r="S50" s="101">
        <f>SUMPRODUCT(S51:S54,K51:K54)/100</f>
        <v>0</v>
      </c>
      <c r="T50" s="101">
        <f>K50+S50</f>
        <v>0</v>
      </c>
      <c r="U50" s="92"/>
    </row>
    <row r="51" spans="1:21" ht="12.75" outlineLevel="2">
      <c r="A51" s="3"/>
      <c r="B51" s="102"/>
      <c r="C51" s="103"/>
      <c r="D51" s="104"/>
      <c r="E51" s="105" t="s">
        <v>192</v>
      </c>
      <c r="F51" s="106"/>
      <c r="G51" s="107"/>
      <c r="H51" s="106"/>
      <c r="I51" s="104"/>
      <c r="J51" s="106"/>
      <c r="K51" s="108"/>
      <c r="L51" s="109"/>
      <c r="M51" s="109"/>
      <c r="N51" s="109"/>
      <c r="O51" s="109"/>
      <c r="P51" s="110"/>
      <c r="Q51" s="110"/>
      <c r="R51" s="110"/>
      <c r="S51" s="111"/>
      <c r="T51" s="111"/>
      <c r="U51" s="92"/>
    </row>
    <row r="52" spans="1:21" ht="12.75" outlineLevel="2">
      <c r="A52" s="3"/>
      <c r="B52" s="92"/>
      <c r="C52" s="92"/>
      <c r="D52" s="112" t="s">
        <v>4</v>
      </c>
      <c r="E52" s="113">
        <v>1</v>
      </c>
      <c r="F52" s="114" t="s">
        <v>89</v>
      </c>
      <c r="G52" s="115" t="s">
        <v>211</v>
      </c>
      <c r="H52" s="116">
        <v>2.93</v>
      </c>
      <c r="I52" s="117" t="s">
        <v>11</v>
      </c>
      <c r="J52" s="118"/>
      <c r="K52" s="119">
        <f>H52*J52</f>
        <v>0</v>
      </c>
      <c r="L52" s="120">
        <f>IF(D52="S",K52,"")</f>
      </c>
      <c r="M52" s="121">
        <f>IF(OR(D52="P",D52="U"),K52,"")</f>
        <v>0</v>
      </c>
      <c r="N52" s="121">
        <f>IF(D52="H",K52,"")</f>
      </c>
      <c r="O52" s="121">
        <f>IF(D52="V",K52,"")</f>
      </c>
      <c r="P52" s="122">
        <v>1.89077</v>
      </c>
      <c r="Q52" s="122">
        <v>0</v>
      </c>
      <c r="R52" s="122">
        <v>0</v>
      </c>
      <c r="S52" s="123">
        <v>21</v>
      </c>
      <c r="T52" s="124">
        <f>K52*(S52+100)/100</f>
        <v>0</v>
      </c>
      <c r="U52" s="125"/>
    </row>
    <row r="53" spans="1:21" ht="12.75" outlineLevel="2">
      <c r="A53" s="3"/>
      <c r="B53" s="92"/>
      <c r="C53" s="92"/>
      <c r="D53" s="112" t="s">
        <v>4</v>
      </c>
      <c r="E53" s="113">
        <v>2</v>
      </c>
      <c r="F53" s="114" t="s">
        <v>90</v>
      </c>
      <c r="G53" s="115" t="s">
        <v>210</v>
      </c>
      <c r="H53" s="116">
        <v>0.63</v>
      </c>
      <c r="I53" s="117" t="s">
        <v>11</v>
      </c>
      <c r="J53" s="118"/>
      <c r="K53" s="119">
        <f>H53*J53</f>
        <v>0</v>
      </c>
      <c r="L53" s="120">
        <f>IF(D53="S",K53,"")</f>
      </c>
      <c r="M53" s="121">
        <f>IF(OR(D53="P",D53="U"),K53,"")</f>
        <v>0</v>
      </c>
      <c r="N53" s="121">
        <f>IF(D53="H",K53,"")</f>
      </c>
      <c r="O53" s="121">
        <f>IF(D53="V",K53,"")</f>
      </c>
      <c r="P53" s="122">
        <v>2.0875</v>
      </c>
      <c r="Q53" s="122">
        <v>0</v>
      </c>
      <c r="R53" s="122">
        <v>0</v>
      </c>
      <c r="S53" s="123">
        <v>21</v>
      </c>
      <c r="T53" s="124">
        <f>K53*(S53+100)/100</f>
        <v>0</v>
      </c>
      <c r="U53" s="125"/>
    </row>
    <row r="54" spans="1:21" ht="12.75" outlineLevel="2">
      <c r="A54" s="3"/>
      <c r="B54" s="92"/>
      <c r="C54" s="92"/>
      <c r="D54" s="112" t="s">
        <v>4</v>
      </c>
      <c r="E54" s="113">
        <v>3</v>
      </c>
      <c r="F54" s="114" t="s">
        <v>91</v>
      </c>
      <c r="G54" s="115" t="s">
        <v>216</v>
      </c>
      <c r="H54" s="116">
        <v>1.27</v>
      </c>
      <c r="I54" s="117" t="s">
        <v>11</v>
      </c>
      <c r="J54" s="118"/>
      <c r="K54" s="119">
        <f>H54*J54</f>
        <v>0</v>
      </c>
      <c r="L54" s="120">
        <f>IF(D54="S",K54,"")</f>
      </c>
      <c r="M54" s="121">
        <f>IF(OR(D54="P",D54="U"),K54,"")</f>
        <v>0</v>
      </c>
      <c r="N54" s="121">
        <f>IF(D54="H",K54,"")</f>
      </c>
      <c r="O54" s="121">
        <f>IF(D54="V",K54,"")</f>
      </c>
      <c r="P54" s="122">
        <v>0</v>
      </c>
      <c r="Q54" s="122">
        <v>0</v>
      </c>
      <c r="R54" s="122">
        <v>0</v>
      </c>
      <c r="S54" s="123">
        <v>21</v>
      </c>
      <c r="T54" s="124">
        <f>K54*(S54+100)/100</f>
        <v>0</v>
      </c>
      <c r="U54" s="125"/>
    </row>
    <row r="55" spans="1:21" ht="12.75" outlineLevel="1">
      <c r="A55" s="3"/>
      <c r="B55" s="93"/>
      <c r="C55" s="94" t="s">
        <v>17</v>
      </c>
      <c r="D55" s="95" t="s">
        <v>3</v>
      </c>
      <c r="E55" s="96"/>
      <c r="F55" s="96" t="s">
        <v>27</v>
      </c>
      <c r="G55" s="97" t="s">
        <v>45</v>
      </c>
      <c r="H55" s="96"/>
      <c r="I55" s="95"/>
      <c r="J55" s="96"/>
      <c r="K55" s="98">
        <f>SUBTOTAL(9,K56:K59)</f>
        <v>0</v>
      </c>
      <c r="L55" s="99">
        <f>SUBTOTAL(9,L56:L59)</f>
        <v>0</v>
      </c>
      <c r="M55" s="99">
        <f>SUBTOTAL(9,M56:M59)</f>
        <v>0</v>
      </c>
      <c r="N55" s="99">
        <f>SUBTOTAL(9,N56:N59)</f>
        <v>0</v>
      </c>
      <c r="O55" s="99">
        <f>SUBTOTAL(9,O56:O59)</f>
        <v>0</v>
      </c>
      <c r="P55" s="100">
        <f>SUMPRODUCT(P56:P59,H56:H59)</f>
        <v>2.805</v>
      </c>
      <c r="Q55" s="100">
        <f>SUMPRODUCT(Q56:Q59,H56:H59)</f>
        <v>0</v>
      </c>
      <c r="R55" s="100">
        <f>SUMPRODUCT(R56:R59,H56:H59)</f>
        <v>0</v>
      </c>
      <c r="S55" s="101">
        <f>SUMPRODUCT(S56:S59,K56:K59)/100</f>
        <v>0</v>
      </c>
      <c r="T55" s="101">
        <f>K55+S55</f>
        <v>0</v>
      </c>
      <c r="U55" s="92"/>
    </row>
    <row r="56" spans="1:21" ht="12.75" outlineLevel="2">
      <c r="A56" s="3"/>
      <c r="B56" s="102"/>
      <c r="C56" s="103"/>
      <c r="D56" s="104"/>
      <c r="E56" s="105" t="s">
        <v>192</v>
      </c>
      <c r="F56" s="106"/>
      <c r="G56" s="107"/>
      <c r="H56" s="106"/>
      <c r="I56" s="104"/>
      <c r="J56" s="106"/>
      <c r="K56" s="108"/>
      <c r="L56" s="109"/>
      <c r="M56" s="109"/>
      <c r="N56" s="109"/>
      <c r="O56" s="109"/>
      <c r="P56" s="110"/>
      <c r="Q56" s="110"/>
      <c r="R56" s="110"/>
      <c r="S56" s="111"/>
      <c r="T56" s="111"/>
      <c r="U56" s="92"/>
    </row>
    <row r="57" spans="1:21" ht="25.5" outlineLevel="2">
      <c r="A57" s="3"/>
      <c r="B57" s="92"/>
      <c r="C57" s="92"/>
      <c r="D57" s="112" t="s">
        <v>4</v>
      </c>
      <c r="E57" s="113">
        <v>1</v>
      </c>
      <c r="F57" s="114" t="s">
        <v>92</v>
      </c>
      <c r="G57" s="115" t="s">
        <v>248</v>
      </c>
      <c r="H57" s="116">
        <v>1.5</v>
      </c>
      <c r="I57" s="117" t="s">
        <v>11</v>
      </c>
      <c r="J57" s="118"/>
      <c r="K57" s="119">
        <f>H57*J57</f>
        <v>0</v>
      </c>
      <c r="L57" s="120">
        <f>IF(D57="S",K57,"")</f>
      </c>
      <c r="M57" s="121">
        <f>IF(OR(D57="P",D57="U"),K57,"")</f>
        <v>0</v>
      </c>
      <c r="N57" s="121">
        <f>IF(D57="H",K57,"")</f>
      </c>
      <c r="O57" s="121">
        <f>IF(D57="V",K57,"")</f>
      </c>
      <c r="P57" s="122">
        <v>1.87</v>
      </c>
      <c r="Q57" s="122">
        <v>0</v>
      </c>
      <c r="R57" s="122">
        <v>0</v>
      </c>
      <c r="S57" s="123">
        <v>21</v>
      </c>
      <c r="T57" s="124">
        <f>K57*(S57+100)/100</f>
        <v>0</v>
      </c>
      <c r="U57" s="125"/>
    </row>
    <row r="58" spans="1:21" ht="25.5" outlineLevel="2">
      <c r="A58" s="3"/>
      <c r="B58" s="92"/>
      <c r="C58" s="92"/>
      <c r="D58" s="112" t="s">
        <v>4</v>
      </c>
      <c r="E58" s="113">
        <v>2</v>
      </c>
      <c r="F58" s="114" t="s">
        <v>71</v>
      </c>
      <c r="G58" s="115" t="s">
        <v>250</v>
      </c>
      <c r="H58" s="116">
        <v>1.5</v>
      </c>
      <c r="I58" s="117" t="s">
        <v>11</v>
      </c>
      <c r="J58" s="118"/>
      <c r="K58" s="119">
        <f>H58*J58</f>
        <v>0</v>
      </c>
      <c r="L58" s="120">
        <f>IF(D58="S",K58,"")</f>
      </c>
      <c r="M58" s="121">
        <f>IF(OR(D58="P",D58="U"),K58,"")</f>
        <v>0</v>
      </c>
      <c r="N58" s="121">
        <f>IF(D58="H",K58,"")</f>
      </c>
      <c r="O58" s="121">
        <f>IF(D58="V",K58,"")</f>
      </c>
      <c r="P58" s="122">
        <v>0</v>
      </c>
      <c r="Q58" s="122">
        <v>0</v>
      </c>
      <c r="R58" s="122">
        <v>0</v>
      </c>
      <c r="S58" s="123">
        <v>21</v>
      </c>
      <c r="T58" s="124">
        <f>K58*(S58+100)/100</f>
        <v>0</v>
      </c>
      <c r="U58" s="125"/>
    </row>
    <row r="59" spans="1:21" ht="12.75" outlineLevel="2">
      <c r="A59" s="3"/>
      <c r="B59" s="92"/>
      <c r="C59" s="92"/>
      <c r="D59" s="112" t="s">
        <v>4</v>
      </c>
      <c r="E59" s="113">
        <v>3</v>
      </c>
      <c r="F59" s="114" t="s">
        <v>57</v>
      </c>
      <c r="G59" s="115" t="s">
        <v>157</v>
      </c>
      <c r="H59" s="116">
        <v>1</v>
      </c>
      <c r="I59" s="117" t="s">
        <v>33</v>
      </c>
      <c r="J59" s="118"/>
      <c r="K59" s="119">
        <f>H59*J59</f>
        <v>0</v>
      </c>
      <c r="L59" s="120">
        <f>IF(D59="S",K59,"")</f>
      </c>
      <c r="M59" s="121">
        <f>IF(OR(D59="P",D59="U"),K59,"")</f>
        <v>0</v>
      </c>
      <c r="N59" s="121">
        <f>IF(D59="H",K59,"")</f>
      </c>
      <c r="O59" s="121">
        <f>IF(D59="V",K59,"")</f>
      </c>
      <c r="P59" s="122">
        <v>0</v>
      </c>
      <c r="Q59" s="122">
        <v>0</v>
      </c>
      <c r="R59" s="122">
        <v>0</v>
      </c>
      <c r="S59" s="123">
        <v>21</v>
      </c>
      <c r="T59" s="124">
        <f>K59*(S59+100)/100</f>
        <v>0</v>
      </c>
      <c r="U59" s="125"/>
    </row>
    <row r="60" spans="1:21" ht="12.75" outlineLevel="1">
      <c r="A60" s="3"/>
      <c r="B60" s="93"/>
      <c r="C60" s="94" t="s">
        <v>18</v>
      </c>
      <c r="D60" s="95" t="s">
        <v>3</v>
      </c>
      <c r="E60" s="96"/>
      <c r="F60" s="96" t="s">
        <v>27</v>
      </c>
      <c r="G60" s="97" t="s">
        <v>170</v>
      </c>
      <c r="H60" s="96"/>
      <c r="I60" s="95"/>
      <c r="J60" s="96"/>
      <c r="K60" s="98">
        <f>SUBTOTAL(9,K61:K65)</f>
        <v>0</v>
      </c>
      <c r="L60" s="99">
        <f>SUBTOTAL(9,L61:L65)</f>
        <v>0</v>
      </c>
      <c r="M60" s="99">
        <f>SUBTOTAL(9,M61:M65)</f>
        <v>0</v>
      </c>
      <c r="N60" s="99">
        <f>SUBTOTAL(9,N61:N65)</f>
        <v>0</v>
      </c>
      <c r="O60" s="99">
        <f>SUBTOTAL(9,O61:O65)</f>
        <v>0</v>
      </c>
      <c r="P60" s="100">
        <f>SUMPRODUCT(P61:P65,H61:H65)</f>
        <v>62.721397499999995</v>
      </c>
      <c r="Q60" s="100">
        <f>SUMPRODUCT(Q61:Q65,H61:H65)</f>
        <v>0</v>
      </c>
      <c r="R60" s="100">
        <f>SUMPRODUCT(R61:R65,H61:H65)</f>
        <v>0</v>
      </c>
      <c r="S60" s="101">
        <f>SUMPRODUCT(S61:S65,K61:K65)/100</f>
        <v>0</v>
      </c>
      <c r="T60" s="101">
        <f>K60+S60</f>
        <v>0</v>
      </c>
      <c r="U60" s="92"/>
    </row>
    <row r="61" spans="1:21" ht="12.75" outlineLevel="2">
      <c r="A61" s="3"/>
      <c r="B61" s="102"/>
      <c r="C61" s="103"/>
      <c r="D61" s="104"/>
      <c r="E61" s="105" t="s">
        <v>192</v>
      </c>
      <c r="F61" s="106"/>
      <c r="G61" s="107"/>
      <c r="H61" s="106"/>
      <c r="I61" s="104"/>
      <c r="J61" s="106"/>
      <c r="K61" s="108"/>
      <c r="L61" s="109"/>
      <c r="M61" s="109"/>
      <c r="N61" s="109"/>
      <c r="O61" s="109"/>
      <c r="P61" s="110"/>
      <c r="Q61" s="110"/>
      <c r="R61" s="110"/>
      <c r="S61" s="111"/>
      <c r="T61" s="111"/>
      <c r="U61" s="92"/>
    </row>
    <row r="62" spans="1:21" ht="12.75" outlineLevel="2">
      <c r="A62" s="3"/>
      <c r="B62" s="92"/>
      <c r="C62" s="92"/>
      <c r="D62" s="112" t="s">
        <v>4</v>
      </c>
      <c r="E62" s="113">
        <v>1</v>
      </c>
      <c r="F62" s="114" t="s">
        <v>94</v>
      </c>
      <c r="G62" s="115" t="s">
        <v>197</v>
      </c>
      <c r="H62" s="116">
        <v>9.75</v>
      </c>
      <c r="I62" s="117" t="s">
        <v>10</v>
      </c>
      <c r="J62" s="118"/>
      <c r="K62" s="119">
        <f>H62*J62</f>
        <v>0</v>
      </c>
      <c r="L62" s="120">
        <f>IF(D62="S",K62,"")</f>
      </c>
      <c r="M62" s="121">
        <f>IF(OR(D62="P",D62="U"),K62,"")</f>
        <v>0</v>
      </c>
      <c r="N62" s="121">
        <f>IF(D62="H",K62,"")</f>
      </c>
      <c r="O62" s="121">
        <f>IF(D62="V",K62,"")</f>
      </c>
      <c r="P62" s="122">
        <v>0.2916</v>
      </c>
      <c r="Q62" s="122">
        <v>0</v>
      </c>
      <c r="R62" s="122">
        <v>0</v>
      </c>
      <c r="S62" s="123">
        <v>21</v>
      </c>
      <c r="T62" s="124">
        <f>K62*(S62+100)/100</f>
        <v>0</v>
      </c>
      <c r="U62" s="125"/>
    </row>
    <row r="63" spans="1:21" ht="12.75" outlineLevel="2">
      <c r="A63" s="3"/>
      <c r="B63" s="92"/>
      <c r="C63" s="92"/>
      <c r="D63" s="112" t="s">
        <v>4</v>
      </c>
      <c r="E63" s="113">
        <v>2</v>
      </c>
      <c r="F63" s="114" t="s">
        <v>94</v>
      </c>
      <c r="G63" s="115" t="s">
        <v>197</v>
      </c>
      <c r="H63" s="116">
        <v>9.75</v>
      </c>
      <c r="I63" s="117" t="s">
        <v>10</v>
      </c>
      <c r="J63" s="118"/>
      <c r="K63" s="119">
        <f>H63*J63</f>
        <v>0</v>
      </c>
      <c r="L63" s="120">
        <f>IF(D63="S",K63,"")</f>
      </c>
      <c r="M63" s="121">
        <f>IF(OR(D63="P",D63="U"),K63,"")</f>
        <v>0</v>
      </c>
      <c r="N63" s="121">
        <f>IF(D63="H",K63,"")</f>
      </c>
      <c r="O63" s="121">
        <f>IF(D63="V",K63,"")</f>
      </c>
      <c r="P63" s="122">
        <v>0.2916</v>
      </c>
      <c r="Q63" s="122">
        <v>0</v>
      </c>
      <c r="R63" s="122">
        <v>0</v>
      </c>
      <c r="S63" s="123">
        <v>21</v>
      </c>
      <c r="T63" s="124">
        <f>K63*(S63+100)/100</f>
        <v>0</v>
      </c>
      <c r="U63" s="125"/>
    </row>
    <row r="64" spans="1:21" ht="12.75" outlineLevel="2">
      <c r="A64" s="3"/>
      <c r="B64" s="92"/>
      <c r="C64" s="92"/>
      <c r="D64" s="112" t="s">
        <v>4</v>
      </c>
      <c r="E64" s="113">
        <v>3</v>
      </c>
      <c r="F64" s="114" t="s">
        <v>93</v>
      </c>
      <c r="G64" s="115" t="s">
        <v>227</v>
      </c>
      <c r="H64" s="116">
        <v>9.75</v>
      </c>
      <c r="I64" s="117" t="s">
        <v>10</v>
      </c>
      <c r="J64" s="118"/>
      <c r="K64" s="119">
        <f>H64*J64</f>
        <v>0</v>
      </c>
      <c r="L64" s="120">
        <f>IF(D64="S",K64,"")</f>
      </c>
      <c r="M64" s="121">
        <f>IF(OR(D64="P",D64="U"),K64,"")</f>
        <v>0</v>
      </c>
      <c r="N64" s="121">
        <f>IF(D64="H",K64,"")</f>
      </c>
      <c r="O64" s="121">
        <f>IF(D64="V",K64,"")</f>
      </c>
      <c r="P64" s="122">
        <v>0.30361</v>
      </c>
      <c r="Q64" s="122">
        <v>0</v>
      </c>
      <c r="R64" s="122">
        <v>0</v>
      </c>
      <c r="S64" s="123">
        <v>21</v>
      </c>
      <c r="T64" s="124">
        <f>K64*(S64+100)/100</f>
        <v>0</v>
      </c>
      <c r="U64" s="125"/>
    </row>
    <row r="65" spans="1:21" ht="12.75" outlineLevel="2">
      <c r="A65" s="3"/>
      <c r="B65" s="92"/>
      <c r="C65" s="92"/>
      <c r="D65" s="112" t="s">
        <v>4</v>
      </c>
      <c r="E65" s="113">
        <v>4</v>
      </c>
      <c r="F65" s="114" t="s">
        <v>95</v>
      </c>
      <c r="G65" s="115" t="s">
        <v>226</v>
      </c>
      <c r="H65" s="116">
        <v>28</v>
      </c>
      <c r="I65" s="117" t="s">
        <v>11</v>
      </c>
      <c r="J65" s="118"/>
      <c r="K65" s="119">
        <f>H65*J65</f>
        <v>0</v>
      </c>
      <c r="L65" s="120">
        <f>IF(D65="S",K65,"")</f>
      </c>
      <c r="M65" s="121">
        <f>IF(OR(D65="P",D65="U"),K65,"")</f>
        <v>0</v>
      </c>
      <c r="N65" s="121">
        <f>IF(D65="H",K65,"")</f>
      </c>
      <c r="O65" s="121">
        <f>IF(D65="V",K65,"")</f>
      </c>
      <c r="P65" s="122">
        <v>1.93125</v>
      </c>
      <c r="Q65" s="122">
        <v>0</v>
      </c>
      <c r="R65" s="122">
        <v>0</v>
      </c>
      <c r="S65" s="123">
        <v>21</v>
      </c>
      <c r="T65" s="124">
        <f>K65*(S65+100)/100</f>
        <v>0</v>
      </c>
      <c r="U65" s="125"/>
    </row>
    <row r="66" spans="1:21" ht="12.75" outlineLevel="1">
      <c r="A66" s="3"/>
      <c r="B66" s="93"/>
      <c r="C66" s="94" t="s">
        <v>19</v>
      </c>
      <c r="D66" s="95" t="s">
        <v>3</v>
      </c>
      <c r="E66" s="96"/>
      <c r="F66" s="96" t="s">
        <v>27</v>
      </c>
      <c r="G66" s="97" t="s">
        <v>169</v>
      </c>
      <c r="H66" s="96"/>
      <c r="I66" s="95"/>
      <c r="J66" s="96"/>
      <c r="K66" s="98">
        <f>SUBTOTAL(9,K67:K71)</f>
        <v>0</v>
      </c>
      <c r="L66" s="99">
        <f>SUBTOTAL(9,L67:L71)</f>
        <v>0</v>
      </c>
      <c r="M66" s="99">
        <f>SUBTOTAL(9,M67:M71)</f>
        <v>0</v>
      </c>
      <c r="N66" s="99">
        <f>SUBTOTAL(9,N67:N71)</f>
        <v>0</v>
      </c>
      <c r="O66" s="99">
        <f>SUBTOTAL(9,O67:O71)</f>
        <v>0</v>
      </c>
      <c r="P66" s="100">
        <f>SUMPRODUCT(P67:P71,H67:H71)</f>
        <v>3.28526250000057</v>
      </c>
      <c r="Q66" s="100">
        <f>SUMPRODUCT(Q67:Q71,H67:H71)</f>
        <v>0</v>
      </c>
      <c r="R66" s="100">
        <f>SUMPRODUCT(R67:R71,H67:H71)</f>
        <v>0</v>
      </c>
      <c r="S66" s="101">
        <f>SUMPRODUCT(S67:S71,K67:K71)/100</f>
        <v>0</v>
      </c>
      <c r="T66" s="101">
        <f>K66+S66</f>
        <v>0</v>
      </c>
      <c r="U66" s="92"/>
    </row>
    <row r="67" spans="1:21" ht="12.75" outlineLevel="2">
      <c r="A67" s="3"/>
      <c r="B67" s="102"/>
      <c r="C67" s="103"/>
      <c r="D67" s="104"/>
      <c r="E67" s="105" t="s">
        <v>192</v>
      </c>
      <c r="F67" s="106"/>
      <c r="G67" s="107"/>
      <c r="H67" s="106"/>
      <c r="I67" s="104"/>
      <c r="J67" s="106"/>
      <c r="K67" s="108"/>
      <c r="L67" s="109"/>
      <c r="M67" s="109"/>
      <c r="N67" s="109"/>
      <c r="O67" s="109"/>
      <c r="P67" s="110"/>
      <c r="Q67" s="110"/>
      <c r="R67" s="110"/>
      <c r="S67" s="111"/>
      <c r="T67" s="111"/>
      <c r="U67" s="92"/>
    </row>
    <row r="68" spans="1:21" ht="12.75" outlineLevel="2">
      <c r="A68" s="3"/>
      <c r="B68" s="92"/>
      <c r="C68" s="92"/>
      <c r="D68" s="112" t="s">
        <v>4</v>
      </c>
      <c r="E68" s="113">
        <v>1</v>
      </c>
      <c r="F68" s="114" t="s">
        <v>99</v>
      </c>
      <c r="G68" s="115" t="s">
        <v>217</v>
      </c>
      <c r="H68" s="116">
        <v>9.75</v>
      </c>
      <c r="I68" s="117" t="s">
        <v>10</v>
      </c>
      <c r="J68" s="118"/>
      <c r="K68" s="119">
        <f>H68*J68</f>
        <v>0</v>
      </c>
      <c r="L68" s="120">
        <f>IF(D68="S",K68,"")</f>
      </c>
      <c r="M68" s="121">
        <f>IF(OR(D68="P",D68="U"),K68,"")</f>
        <v>0</v>
      </c>
      <c r="N68" s="121">
        <f>IF(D68="H",K68,"")</f>
      </c>
      <c r="O68" s="121">
        <f>IF(D68="V",K68,"")</f>
      </c>
      <c r="P68" s="122">
        <v>0</v>
      </c>
      <c r="Q68" s="122">
        <v>0</v>
      </c>
      <c r="R68" s="122">
        <v>0</v>
      </c>
      <c r="S68" s="123">
        <v>21</v>
      </c>
      <c r="T68" s="124">
        <f>K68*(S68+100)/100</f>
        <v>0</v>
      </c>
      <c r="U68" s="125"/>
    </row>
    <row r="69" spans="1:21" ht="12.75" outlineLevel="2">
      <c r="A69" s="3"/>
      <c r="B69" s="92"/>
      <c r="C69" s="92"/>
      <c r="D69" s="112" t="s">
        <v>4</v>
      </c>
      <c r="E69" s="113">
        <v>2</v>
      </c>
      <c r="F69" s="114" t="s">
        <v>98</v>
      </c>
      <c r="G69" s="115" t="s">
        <v>179</v>
      </c>
      <c r="H69" s="116">
        <v>9.75</v>
      </c>
      <c r="I69" s="117" t="s">
        <v>10</v>
      </c>
      <c r="J69" s="118"/>
      <c r="K69" s="119">
        <f>H69*J69</f>
        <v>0</v>
      </c>
      <c r="L69" s="120">
        <f>IF(D69="S",K69,"")</f>
      </c>
      <c r="M69" s="121">
        <f>IF(OR(D69="P",D69="U"),K69,"")</f>
        <v>0</v>
      </c>
      <c r="N69" s="121">
        <f>IF(D69="H",K69,"")</f>
      </c>
      <c r="O69" s="121">
        <f>IF(D69="V",K69,"")</f>
      </c>
      <c r="P69" s="122">
        <v>0.12715000000002874</v>
      </c>
      <c r="Q69" s="122">
        <v>0</v>
      </c>
      <c r="R69" s="122">
        <v>0</v>
      </c>
      <c r="S69" s="123">
        <v>21</v>
      </c>
      <c r="T69" s="124">
        <f>K69*(S69+100)/100</f>
        <v>0</v>
      </c>
      <c r="U69" s="125"/>
    </row>
    <row r="70" spans="1:21" ht="12.75" outlineLevel="2">
      <c r="A70" s="3"/>
      <c r="B70" s="92"/>
      <c r="C70" s="92"/>
      <c r="D70" s="112" t="s">
        <v>4</v>
      </c>
      <c r="E70" s="113">
        <v>3</v>
      </c>
      <c r="F70" s="114" t="s">
        <v>96</v>
      </c>
      <c r="G70" s="115" t="s">
        <v>178</v>
      </c>
      <c r="H70" s="116">
        <v>9.75</v>
      </c>
      <c r="I70" s="117" t="s">
        <v>10</v>
      </c>
      <c r="J70" s="118"/>
      <c r="K70" s="119">
        <f>H70*J70</f>
        <v>0</v>
      </c>
      <c r="L70" s="120">
        <f>IF(D70="S",K70,"")</f>
      </c>
      <c r="M70" s="121">
        <f>IF(OR(D70="P",D70="U"),K70,"")</f>
        <v>0</v>
      </c>
      <c r="N70" s="121">
        <f>IF(D70="H",K70,"")</f>
      </c>
      <c r="O70" s="121">
        <f>IF(D70="V",K70,"")</f>
      </c>
      <c r="P70" s="122">
        <v>0.008080000000006748</v>
      </c>
      <c r="Q70" s="122">
        <v>0</v>
      </c>
      <c r="R70" s="122">
        <v>0</v>
      </c>
      <c r="S70" s="123">
        <v>21</v>
      </c>
      <c r="T70" s="124">
        <f>K70*(S70+100)/100</f>
        <v>0</v>
      </c>
      <c r="U70" s="125"/>
    </row>
    <row r="71" spans="1:21" ht="12.75" outlineLevel="2">
      <c r="A71" s="3"/>
      <c r="B71" s="92"/>
      <c r="C71" s="92"/>
      <c r="D71" s="112" t="s">
        <v>4</v>
      </c>
      <c r="E71" s="113">
        <v>4</v>
      </c>
      <c r="F71" s="114" t="s">
        <v>97</v>
      </c>
      <c r="G71" s="115" t="s">
        <v>177</v>
      </c>
      <c r="H71" s="116">
        <v>9.75</v>
      </c>
      <c r="I71" s="117" t="s">
        <v>10</v>
      </c>
      <c r="J71" s="118"/>
      <c r="K71" s="119">
        <f>H71*J71</f>
        <v>0</v>
      </c>
      <c r="L71" s="120">
        <f>IF(D71="S",K71,"")</f>
      </c>
      <c r="M71" s="121">
        <f>IF(OR(D71="P",D71="U"),K71,"")</f>
        <v>0</v>
      </c>
      <c r="N71" s="121">
        <f>IF(D71="H",K71,"")</f>
      </c>
      <c r="O71" s="121">
        <f>IF(D71="V",K71,"")</f>
      </c>
      <c r="P71" s="122">
        <v>0.201720000000023</v>
      </c>
      <c r="Q71" s="122">
        <v>0</v>
      </c>
      <c r="R71" s="122">
        <v>0</v>
      </c>
      <c r="S71" s="123">
        <v>21</v>
      </c>
      <c r="T71" s="124">
        <f>K71*(S71+100)/100</f>
        <v>0</v>
      </c>
      <c r="U71" s="125"/>
    </row>
    <row r="72" spans="1:21" ht="12.75" outlineLevel="1">
      <c r="A72" s="3"/>
      <c r="B72" s="93"/>
      <c r="C72" s="94" t="s">
        <v>20</v>
      </c>
      <c r="D72" s="95" t="s">
        <v>3</v>
      </c>
      <c r="E72" s="96"/>
      <c r="F72" s="96" t="s">
        <v>27</v>
      </c>
      <c r="G72" s="97" t="s">
        <v>168</v>
      </c>
      <c r="H72" s="96"/>
      <c r="I72" s="95"/>
      <c r="J72" s="96"/>
      <c r="K72" s="98">
        <f>SUBTOTAL(9,K73:K75)</f>
        <v>0</v>
      </c>
      <c r="L72" s="99">
        <f>SUBTOTAL(9,L73:L75)</f>
        <v>0</v>
      </c>
      <c r="M72" s="99">
        <f>SUBTOTAL(9,M73:M75)</f>
        <v>0</v>
      </c>
      <c r="N72" s="99">
        <f>SUBTOTAL(9,N73:N75)</f>
        <v>0</v>
      </c>
      <c r="O72" s="99">
        <f>SUBTOTAL(9,O73:O75)</f>
        <v>0</v>
      </c>
      <c r="P72" s="100">
        <f>SUMPRODUCT(P73:P75,H73:H75)</f>
        <v>25.603199999999998</v>
      </c>
      <c r="Q72" s="100">
        <f>SUMPRODUCT(Q73:Q75,H73:H75)</f>
        <v>0</v>
      </c>
      <c r="R72" s="100">
        <f>SUMPRODUCT(R73:R75,H73:H75)</f>
        <v>0</v>
      </c>
      <c r="S72" s="101">
        <f>SUMPRODUCT(S73:S75,K73:K75)/100</f>
        <v>0</v>
      </c>
      <c r="T72" s="101">
        <f>K72+S72</f>
        <v>0</v>
      </c>
      <c r="U72" s="92"/>
    </row>
    <row r="73" spans="1:21" ht="12.75" outlineLevel="2">
      <c r="A73" s="3"/>
      <c r="B73" s="102"/>
      <c r="C73" s="103"/>
      <c r="D73" s="104"/>
      <c r="E73" s="105" t="s">
        <v>192</v>
      </c>
      <c r="F73" s="106"/>
      <c r="G73" s="107"/>
      <c r="H73" s="106"/>
      <c r="I73" s="104"/>
      <c r="J73" s="106"/>
      <c r="K73" s="108"/>
      <c r="L73" s="109"/>
      <c r="M73" s="109"/>
      <c r="N73" s="109"/>
      <c r="O73" s="109"/>
      <c r="P73" s="110"/>
      <c r="Q73" s="110"/>
      <c r="R73" s="110"/>
      <c r="S73" s="111"/>
      <c r="T73" s="111"/>
      <c r="U73" s="92"/>
    </row>
    <row r="74" spans="1:21" ht="12.75" outlineLevel="2">
      <c r="A74" s="3"/>
      <c r="B74" s="92"/>
      <c r="C74" s="92"/>
      <c r="D74" s="112" t="s">
        <v>4</v>
      </c>
      <c r="E74" s="113">
        <v>1</v>
      </c>
      <c r="F74" s="114" t="s">
        <v>101</v>
      </c>
      <c r="G74" s="115" t="s">
        <v>190</v>
      </c>
      <c r="H74" s="116">
        <v>70</v>
      </c>
      <c r="I74" s="117" t="s">
        <v>10</v>
      </c>
      <c r="J74" s="118"/>
      <c r="K74" s="119">
        <f>H74*J74</f>
        <v>0</v>
      </c>
      <c r="L74" s="120">
        <f>IF(D74="S",K74,"")</f>
      </c>
      <c r="M74" s="121">
        <f>IF(OR(D74="P",D74="U"),K74,"")</f>
        <v>0</v>
      </c>
      <c r="N74" s="121">
        <f>IF(D74="H",K74,"")</f>
      </c>
      <c r="O74" s="121">
        <f>IF(D74="V",K74,"")</f>
      </c>
      <c r="P74" s="122">
        <v>0</v>
      </c>
      <c r="Q74" s="122">
        <v>0</v>
      </c>
      <c r="R74" s="122">
        <v>0</v>
      </c>
      <c r="S74" s="123">
        <v>21</v>
      </c>
      <c r="T74" s="124">
        <f>K74*(S74+100)/100</f>
        <v>0</v>
      </c>
      <c r="U74" s="125"/>
    </row>
    <row r="75" spans="1:21" ht="12.75" outlineLevel="2">
      <c r="A75" s="3"/>
      <c r="B75" s="92"/>
      <c r="C75" s="92"/>
      <c r="D75" s="112" t="s">
        <v>4</v>
      </c>
      <c r="E75" s="113">
        <v>2</v>
      </c>
      <c r="F75" s="114" t="s">
        <v>100</v>
      </c>
      <c r="G75" s="115" t="s">
        <v>219</v>
      </c>
      <c r="H75" s="116">
        <v>70</v>
      </c>
      <c r="I75" s="117" t="s">
        <v>10</v>
      </c>
      <c r="J75" s="118"/>
      <c r="K75" s="119">
        <f>H75*J75</f>
        <v>0</v>
      </c>
      <c r="L75" s="120">
        <f>IF(D75="S",K75,"")</f>
      </c>
      <c r="M75" s="121">
        <f>IF(OR(D75="P",D75="U"),K75,"")</f>
        <v>0</v>
      </c>
      <c r="N75" s="121">
        <f>IF(D75="H",K75,"")</f>
      </c>
      <c r="O75" s="121">
        <f>IF(D75="V",K75,"")</f>
      </c>
      <c r="P75" s="122">
        <v>0.36576</v>
      </c>
      <c r="Q75" s="122">
        <v>0</v>
      </c>
      <c r="R75" s="122">
        <v>0</v>
      </c>
      <c r="S75" s="123">
        <v>21</v>
      </c>
      <c r="T75" s="124">
        <f>K75*(S75+100)/100</f>
        <v>0</v>
      </c>
      <c r="U75" s="125"/>
    </row>
    <row r="76" spans="1:21" ht="12.75" outlineLevel="1">
      <c r="A76" s="3"/>
      <c r="B76" s="93"/>
      <c r="C76" s="94" t="s">
        <v>21</v>
      </c>
      <c r="D76" s="95" t="s">
        <v>3</v>
      </c>
      <c r="E76" s="96"/>
      <c r="F76" s="96" t="s">
        <v>27</v>
      </c>
      <c r="G76" s="97" t="s">
        <v>166</v>
      </c>
      <c r="H76" s="96"/>
      <c r="I76" s="95"/>
      <c r="J76" s="96"/>
      <c r="K76" s="98">
        <f>SUBTOTAL(9,K77:K79)</f>
        <v>0</v>
      </c>
      <c r="L76" s="99">
        <f>SUBTOTAL(9,L77:L79)</f>
        <v>0</v>
      </c>
      <c r="M76" s="99">
        <f>SUBTOTAL(9,M77:M79)</f>
        <v>0</v>
      </c>
      <c r="N76" s="99">
        <f>SUBTOTAL(9,N77:N79)</f>
        <v>0</v>
      </c>
      <c r="O76" s="99">
        <f>SUBTOTAL(9,O77:O79)</f>
        <v>0</v>
      </c>
      <c r="P76" s="100">
        <f>SUMPRODUCT(P77:P79,H77:H79)</f>
        <v>0.026000000000000006</v>
      </c>
      <c r="Q76" s="100">
        <f>SUMPRODUCT(Q77:Q79,H77:H79)</f>
        <v>0</v>
      </c>
      <c r="R76" s="100">
        <f>SUMPRODUCT(R77:R79,H77:H79)</f>
        <v>0</v>
      </c>
      <c r="S76" s="101">
        <f>SUMPRODUCT(S77:S79,K77:K79)/100</f>
        <v>0</v>
      </c>
      <c r="T76" s="101">
        <f>K76+S76</f>
        <v>0</v>
      </c>
      <c r="U76" s="92"/>
    </row>
    <row r="77" spans="1:21" ht="12.75" outlineLevel="2">
      <c r="A77" s="3"/>
      <c r="B77" s="102"/>
      <c r="C77" s="103"/>
      <c r="D77" s="104"/>
      <c r="E77" s="105" t="s">
        <v>192</v>
      </c>
      <c r="F77" s="106"/>
      <c r="G77" s="107"/>
      <c r="H77" s="106"/>
      <c r="I77" s="104"/>
      <c r="J77" s="106"/>
      <c r="K77" s="108"/>
      <c r="L77" s="109"/>
      <c r="M77" s="109"/>
      <c r="N77" s="109"/>
      <c r="O77" s="109"/>
      <c r="P77" s="110"/>
      <c r="Q77" s="110"/>
      <c r="R77" s="110"/>
      <c r="S77" s="111"/>
      <c r="T77" s="111"/>
      <c r="U77" s="92"/>
    </row>
    <row r="78" spans="1:21" ht="25.5" outlineLevel="2">
      <c r="A78" s="3"/>
      <c r="B78" s="92"/>
      <c r="C78" s="92"/>
      <c r="D78" s="112" t="s">
        <v>4</v>
      </c>
      <c r="E78" s="113">
        <v>1</v>
      </c>
      <c r="F78" s="114" t="s">
        <v>103</v>
      </c>
      <c r="G78" s="115" t="s">
        <v>249</v>
      </c>
      <c r="H78" s="116">
        <v>26</v>
      </c>
      <c r="I78" s="117" t="s">
        <v>6</v>
      </c>
      <c r="J78" s="118"/>
      <c r="K78" s="119">
        <f>H78*J78</f>
        <v>0</v>
      </c>
      <c r="L78" s="120">
        <f>IF(D78="S",K78,"")</f>
      </c>
      <c r="M78" s="121">
        <f>IF(OR(D78="P",D78="U"),K78,"")</f>
        <v>0</v>
      </c>
      <c r="N78" s="121">
        <f>IF(D78="H",K78,"")</f>
      </c>
      <c r="O78" s="121">
        <f>IF(D78="V",K78,"")</f>
      </c>
      <c r="P78" s="122">
        <v>0</v>
      </c>
      <c r="Q78" s="122">
        <v>0</v>
      </c>
      <c r="R78" s="122">
        <v>0</v>
      </c>
      <c r="S78" s="123">
        <v>21</v>
      </c>
      <c r="T78" s="124">
        <f>K78*(S78+100)/100</f>
        <v>0</v>
      </c>
      <c r="U78" s="125"/>
    </row>
    <row r="79" spans="1:21" ht="12.75" outlineLevel="2">
      <c r="A79" s="3"/>
      <c r="B79" s="92"/>
      <c r="C79" s="92"/>
      <c r="D79" s="112" t="s">
        <v>5</v>
      </c>
      <c r="E79" s="113">
        <v>2</v>
      </c>
      <c r="F79" s="114"/>
      <c r="G79" s="115" t="s">
        <v>161</v>
      </c>
      <c r="H79" s="116">
        <v>26</v>
      </c>
      <c r="I79" s="117" t="s">
        <v>2</v>
      </c>
      <c r="J79" s="118"/>
      <c r="K79" s="119">
        <f>H79*J79</f>
        <v>0</v>
      </c>
      <c r="L79" s="120">
        <f>IF(D79="S",K79,"")</f>
        <v>0</v>
      </c>
      <c r="M79" s="121">
        <f>IF(OR(D79="P",D79="U"),K79,"")</f>
      </c>
      <c r="N79" s="121">
        <f>IF(D79="H",K79,"")</f>
      </c>
      <c r="O79" s="121">
        <f>IF(D79="V",K79,"")</f>
      </c>
      <c r="P79" s="122">
        <v>0.0010000000000000002</v>
      </c>
      <c r="Q79" s="122">
        <v>0</v>
      </c>
      <c r="R79" s="122">
        <v>0</v>
      </c>
      <c r="S79" s="123">
        <v>21</v>
      </c>
      <c r="T79" s="124">
        <f>K79*(S79+100)/100</f>
        <v>0</v>
      </c>
      <c r="U79" s="125"/>
    </row>
    <row r="80" spans="1:21" ht="12.75" outlineLevel="1">
      <c r="A80" s="3"/>
      <c r="B80" s="93"/>
      <c r="C80" s="94" t="s">
        <v>22</v>
      </c>
      <c r="D80" s="95" t="s">
        <v>3</v>
      </c>
      <c r="E80" s="96"/>
      <c r="F80" s="96" t="s">
        <v>27</v>
      </c>
      <c r="G80" s="97" t="s">
        <v>189</v>
      </c>
      <c r="H80" s="96"/>
      <c r="I80" s="95"/>
      <c r="J80" s="96"/>
      <c r="K80" s="98">
        <f>SUBTOTAL(9,K81:K91)</f>
        <v>0</v>
      </c>
      <c r="L80" s="99">
        <f>SUBTOTAL(9,L81:L91)</f>
        <v>0</v>
      </c>
      <c r="M80" s="99">
        <f>SUBTOTAL(9,M81:M91)</f>
        <v>0</v>
      </c>
      <c r="N80" s="99">
        <f>SUBTOTAL(9,N81:N91)</f>
        <v>0</v>
      </c>
      <c r="O80" s="99">
        <f>SUBTOTAL(9,O81:O91)</f>
        <v>0</v>
      </c>
      <c r="P80" s="100">
        <f>SUMPRODUCT(P81:P91,H81:H91)</f>
        <v>1.30314</v>
      </c>
      <c r="Q80" s="100">
        <f>SUMPRODUCT(Q81:Q91,H81:H91)</f>
        <v>0</v>
      </c>
      <c r="R80" s="100">
        <f>SUMPRODUCT(R81:R91,H81:H91)</f>
        <v>0</v>
      </c>
      <c r="S80" s="101">
        <f>SUMPRODUCT(S81:S91,K81:K91)/100</f>
        <v>0</v>
      </c>
      <c r="T80" s="101">
        <f>K80+S80</f>
        <v>0</v>
      </c>
      <c r="U80" s="92"/>
    </row>
    <row r="81" spans="1:21" ht="12.75" outlineLevel="2">
      <c r="A81" s="3"/>
      <c r="B81" s="102"/>
      <c r="C81" s="103"/>
      <c r="D81" s="104"/>
      <c r="E81" s="105" t="s">
        <v>192</v>
      </c>
      <c r="F81" s="106"/>
      <c r="G81" s="107"/>
      <c r="H81" s="106"/>
      <c r="I81" s="104"/>
      <c r="J81" s="106"/>
      <c r="K81" s="108"/>
      <c r="L81" s="109"/>
      <c r="M81" s="109"/>
      <c r="N81" s="109"/>
      <c r="O81" s="109"/>
      <c r="P81" s="110"/>
      <c r="Q81" s="110"/>
      <c r="R81" s="110"/>
      <c r="S81" s="111"/>
      <c r="T81" s="111"/>
      <c r="U81" s="92"/>
    </row>
    <row r="82" spans="1:21" ht="12.75" outlineLevel="2">
      <c r="A82" s="3"/>
      <c r="B82" s="92"/>
      <c r="C82" s="92"/>
      <c r="D82" s="112" t="s">
        <v>4</v>
      </c>
      <c r="E82" s="113">
        <v>1</v>
      </c>
      <c r="F82" s="114" t="s">
        <v>87</v>
      </c>
      <c r="G82" s="115" t="s">
        <v>222</v>
      </c>
      <c r="H82" s="116">
        <v>26</v>
      </c>
      <c r="I82" s="117" t="s">
        <v>6</v>
      </c>
      <c r="J82" s="118"/>
      <c r="K82" s="119">
        <f aca="true" t="shared" si="14" ref="K82:K91">H82*J82</f>
        <v>0</v>
      </c>
      <c r="L82" s="120">
        <f aca="true" t="shared" si="15" ref="L82:L91">IF(D82="S",K82,"")</f>
      </c>
      <c r="M82" s="121">
        <f aca="true" t="shared" si="16" ref="M82:M91">IF(OR(D82="P",D82="U"),K82,"")</f>
        <v>0</v>
      </c>
      <c r="N82" s="121">
        <f aca="true" t="shared" si="17" ref="N82:N91">IF(D82="H",K82,"")</f>
      </c>
      <c r="O82" s="121">
        <f aca="true" t="shared" si="18" ref="O82:O91">IF(D82="V",K82,"")</f>
      </c>
      <c r="P82" s="122">
        <v>0</v>
      </c>
      <c r="Q82" s="122">
        <v>0</v>
      </c>
      <c r="R82" s="122">
        <v>0</v>
      </c>
      <c r="S82" s="123">
        <v>21</v>
      </c>
      <c r="T82" s="124">
        <f aca="true" t="shared" si="19" ref="T82:T91">K82*(S82+100)/100</f>
        <v>0</v>
      </c>
      <c r="U82" s="125"/>
    </row>
    <row r="83" spans="1:21" ht="25.5" outlineLevel="2">
      <c r="A83" s="3"/>
      <c r="B83" s="92"/>
      <c r="C83" s="92"/>
      <c r="D83" s="112" t="s">
        <v>4</v>
      </c>
      <c r="E83" s="113">
        <v>2</v>
      </c>
      <c r="F83" s="114" t="s">
        <v>107</v>
      </c>
      <c r="G83" s="115" t="s">
        <v>253</v>
      </c>
      <c r="H83" s="116">
        <v>1</v>
      </c>
      <c r="I83" s="117" t="s">
        <v>33</v>
      </c>
      <c r="J83" s="118"/>
      <c r="K83" s="119">
        <f t="shared" si="14"/>
        <v>0</v>
      </c>
      <c r="L83" s="120">
        <f t="shared" si="15"/>
      </c>
      <c r="M83" s="121">
        <f t="shared" si="16"/>
        <v>0</v>
      </c>
      <c r="N83" s="121">
        <f t="shared" si="17"/>
      </c>
      <c r="O83" s="121">
        <f t="shared" si="18"/>
      </c>
      <c r="P83" s="122">
        <v>0.00702</v>
      </c>
      <c r="Q83" s="122">
        <v>0</v>
      </c>
      <c r="R83" s="122">
        <v>0</v>
      </c>
      <c r="S83" s="123">
        <v>21</v>
      </c>
      <c r="T83" s="124">
        <f t="shared" si="19"/>
        <v>0</v>
      </c>
      <c r="U83" s="125"/>
    </row>
    <row r="84" spans="1:21" ht="12.75" outlineLevel="2">
      <c r="A84" s="3"/>
      <c r="B84" s="92"/>
      <c r="C84" s="92"/>
      <c r="D84" s="112" t="s">
        <v>5</v>
      </c>
      <c r="E84" s="113">
        <v>3</v>
      </c>
      <c r="F84" s="114" t="s">
        <v>50</v>
      </c>
      <c r="G84" s="115" t="s">
        <v>198</v>
      </c>
      <c r="H84" s="116">
        <v>1</v>
      </c>
      <c r="I84" s="117" t="s">
        <v>33</v>
      </c>
      <c r="J84" s="118"/>
      <c r="K84" s="119">
        <f t="shared" si="14"/>
        <v>0</v>
      </c>
      <c r="L84" s="120">
        <f t="shared" si="15"/>
        <v>0</v>
      </c>
      <c r="M84" s="121">
        <f t="shared" si="16"/>
      </c>
      <c r="N84" s="121">
        <f t="shared" si="17"/>
      </c>
      <c r="O84" s="121">
        <f t="shared" si="18"/>
      </c>
      <c r="P84" s="122">
        <v>0.194</v>
      </c>
      <c r="Q84" s="122">
        <v>0</v>
      </c>
      <c r="R84" s="122">
        <v>0</v>
      </c>
      <c r="S84" s="123">
        <v>21</v>
      </c>
      <c r="T84" s="124">
        <f t="shared" si="19"/>
        <v>0</v>
      </c>
      <c r="U84" s="125"/>
    </row>
    <row r="85" spans="1:21" ht="25.5" outlineLevel="2">
      <c r="A85" s="3"/>
      <c r="B85" s="92"/>
      <c r="C85" s="92"/>
      <c r="D85" s="112" t="s">
        <v>4</v>
      </c>
      <c r="E85" s="113">
        <v>4</v>
      </c>
      <c r="F85" s="114" t="s">
        <v>104</v>
      </c>
      <c r="G85" s="115" t="s">
        <v>247</v>
      </c>
      <c r="H85" s="116">
        <v>1</v>
      </c>
      <c r="I85" s="117" t="s">
        <v>33</v>
      </c>
      <c r="J85" s="118"/>
      <c r="K85" s="119">
        <f t="shared" si="14"/>
        <v>0</v>
      </c>
      <c r="L85" s="120">
        <f t="shared" si="15"/>
      </c>
      <c r="M85" s="121">
        <f t="shared" si="16"/>
        <v>0</v>
      </c>
      <c r="N85" s="121">
        <f t="shared" si="17"/>
      </c>
      <c r="O85" s="121">
        <f t="shared" si="18"/>
      </c>
      <c r="P85" s="122">
        <v>0.02142</v>
      </c>
      <c r="Q85" s="122">
        <v>0</v>
      </c>
      <c r="R85" s="122">
        <v>0</v>
      </c>
      <c r="S85" s="123">
        <v>21</v>
      </c>
      <c r="T85" s="124">
        <f t="shared" si="19"/>
        <v>0</v>
      </c>
      <c r="U85" s="125"/>
    </row>
    <row r="86" spans="1:21" ht="12.75" outlineLevel="2">
      <c r="A86" s="3"/>
      <c r="B86" s="92"/>
      <c r="C86" s="92"/>
      <c r="D86" s="112" t="s">
        <v>5</v>
      </c>
      <c r="E86" s="113">
        <v>5</v>
      </c>
      <c r="F86" s="114" t="s">
        <v>53</v>
      </c>
      <c r="G86" s="115" t="s">
        <v>180</v>
      </c>
      <c r="H86" s="116">
        <v>1</v>
      </c>
      <c r="I86" s="117" t="s">
        <v>33</v>
      </c>
      <c r="J86" s="118"/>
      <c r="K86" s="119">
        <f t="shared" si="14"/>
        <v>0</v>
      </c>
      <c r="L86" s="120">
        <f t="shared" si="15"/>
        <v>0</v>
      </c>
      <c r="M86" s="121">
        <f t="shared" si="16"/>
      </c>
      <c r="N86" s="121">
        <f t="shared" si="17"/>
      </c>
      <c r="O86" s="121">
        <f t="shared" si="18"/>
      </c>
      <c r="P86" s="122">
        <v>0.585</v>
      </c>
      <c r="Q86" s="122">
        <v>0</v>
      </c>
      <c r="R86" s="122">
        <v>0</v>
      </c>
      <c r="S86" s="123">
        <v>21</v>
      </c>
      <c r="T86" s="124">
        <f t="shared" si="19"/>
        <v>0</v>
      </c>
      <c r="U86" s="125"/>
    </row>
    <row r="87" spans="1:21" ht="12.75" outlineLevel="2">
      <c r="A87" s="3"/>
      <c r="B87" s="92"/>
      <c r="C87" s="92"/>
      <c r="D87" s="112" t="s">
        <v>4</v>
      </c>
      <c r="E87" s="113">
        <v>6</v>
      </c>
      <c r="F87" s="114" t="s">
        <v>57</v>
      </c>
      <c r="G87" s="115" t="s">
        <v>184</v>
      </c>
      <c r="H87" s="116">
        <v>1</v>
      </c>
      <c r="I87" s="117" t="s">
        <v>33</v>
      </c>
      <c r="J87" s="118"/>
      <c r="K87" s="119">
        <f t="shared" si="14"/>
        <v>0</v>
      </c>
      <c r="L87" s="120">
        <f t="shared" si="15"/>
      </c>
      <c r="M87" s="121">
        <f t="shared" si="16"/>
        <v>0</v>
      </c>
      <c r="N87" s="121">
        <f t="shared" si="17"/>
      </c>
      <c r="O87" s="121">
        <f t="shared" si="18"/>
      </c>
      <c r="P87" s="122">
        <v>0</v>
      </c>
      <c r="Q87" s="122">
        <v>0</v>
      </c>
      <c r="R87" s="122">
        <v>0</v>
      </c>
      <c r="S87" s="123">
        <v>21</v>
      </c>
      <c r="T87" s="124">
        <f t="shared" si="19"/>
        <v>0</v>
      </c>
      <c r="U87" s="125"/>
    </row>
    <row r="88" spans="1:21" ht="12.75" outlineLevel="2">
      <c r="A88" s="3"/>
      <c r="B88" s="92"/>
      <c r="C88" s="92"/>
      <c r="D88" s="112" t="s">
        <v>5</v>
      </c>
      <c r="E88" s="113">
        <v>7</v>
      </c>
      <c r="F88" s="114"/>
      <c r="G88" s="115" t="s">
        <v>206</v>
      </c>
      <c r="H88" s="116">
        <v>1</v>
      </c>
      <c r="I88" s="117" t="s">
        <v>33</v>
      </c>
      <c r="J88" s="118"/>
      <c r="K88" s="119">
        <f t="shared" si="14"/>
        <v>0</v>
      </c>
      <c r="L88" s="120">
        <f t="shared" si="15"/>
        <v>0</v>
      </c>
      <c r="M88" s="121">
        <f t="shared" si="16"/>
      </c>
      <c r="N88" s="121">
        <f t="shared" si="17"/>
      </c>
      <c r="O88" s="121">
        <f t="shared" si="18"/>
      </c>
      <c r="P88" s="122">
        <v>0.425</v>
      </c>
      <c r="Q88" s="122">
        <v>0</v>
      </c>
      <c r="R88" s="122">
        <v>0</v>
      </c>
      <c r="S88" s="123">
        <v>21</v>
      </c>
      <c r="T88" s="124">
        <f t="shared" si="19"/>
        <v>0</v>
      </c>
      <c r="U88" s="125"/>
    </row>
    <row r="89" spans="1:21" ht="25.5" outlineLevel="2">
      <c r="A89" s="3"/>
      <c r="B89" s="92"/>
      <c r="C89" s="92"/>
      <c r="D89" s="112" t="s">
        <v>4</v>
      </c>
      <c r="E89" s="113">
        <v>8</v>
      </c>
      <c r="F89" s="114" t="s">
        <v>105</v>
      </c>
      <c r="G89" s="115" t="s">
        <v>254</v>
      </c>
      <c r="H89" s="116">
        <v>1</v>
      </c>
      <c r="I89" s="117" t="s">
        <v>33</v>
      </c>
      <c r="J89" s="118"/>
      <c r="K89" s="119">
        <f t="shared" si="14"/>
        <v>0</v>
      </c>
      <c r="L89" s="120">
        <f t="shared" si="15"/>
      </c>
      <c r="M89" s="121">
        <f t="shared" si="16"/>
        <v>0</v>
      </c>
      <c r="N89" s="121">
        <f t="shared" si="17"/>
      </c>
      <c r="O89" s="121">
        <f t="shared" si="18"/>
      </c>
      <c r="P89" s="122">
        <v>0.03535</v>
      </c>
      <c r="Q89" s="122">
        <v>0</v>
      </c>
      <c r="R89" s="122">
        <v>0</v>
      </c>
      <c r="S89" s="123">
        <v>21</v>
      </c>
      <c r="T89" s="124">
        <f t="shared" si="19"/>
        <v>0</v>
      </c>
      <c r="U89" s="125"/>
    </row>
    <row r="90" spans="1:21" ht="25.5" outlineLevel="2">
      <c r="A90" s="3"/>
      <c r="B90" s="92"/>
      <c r="C90" s="92"/>
      <c r="D90" s="112" t="s">
        <v>4</v>
      </c>
      <c r="E90" s="113">
        <v>9</v>
      </c>
      <c r="F90" s="114" t="s">
        <v>106</v>
      </c>
      <c r="G90" s="115" t="s">
        <v>256</v>
      </c>
      <c r="H90" s="116">
        <v>1</v>
      </c>
      <c r="I90" s="117" t="s">
        <v>33</v>
      </c>
      <c r="J90" s="118"/>
      <c r="K90" s="119">
        <f t="shared" si="14"/>
        <v>0</v>
      </c>
      <c r="L90" s="120">
        <f t="shared" si="15"/>
      </c>
      <c r="M90" s="121">
        <f t="shared" si="16"/>
        <v>0</v>
      </c>
      <c r="N90" s="121">
        <f t="shared" si="17"/>
      </c>
      <c r="O90" s="121">
        <f t="shared" si="18"/>
      </c>
      <c r="P90" s="122">
        <v>0.03535</v>
      </c>
      <c r="Q90" s="122">
        <v>0</v>
      </c>
      <c r="R90" s="122">
        <v>0</v>
      </c>
      <c r="S90" s="123">
        <v>21</v>
      </c>
      <c r="T90" s="124">
        <f t="shared" si="19"/>
        <v>0</v>
      </c>
      <c r="U90" s="125"/>
    </row>
    <row r="91" spans="1:21" ht="12.75" outlineLevel="2">
      <c r="A91" s="3"/>
      <c r="B91" s="92"/>
      <c r="C91" s="92"/>
      <c r="D91" s="112" t="s">
        <v>5</v>
      </c>
      <c r="E91" s="113">
        <v>10</v>
      </c>
      <c r="F91" s="114"/>
      <c r="G91" s="115" t="s">
        <v>203</v>
      </c>
      <c r="H91" s="116">
        <v>2</v>
      </c>
      <c r="I91" s="117" t="s">
        <v>33</v>
      </c>
      <c r="J91" s="118"/>
      <c r="K91" s="119">
        <f t="shared" si="14"/>
        <v>0</v>
      </c>
      <c r="L91" s="120">
        <f t="shared" si="15"/>
        <v>0</v>
      </c>
      <c r="M91" s="121">
        <f t="shared" si="16"/>
      </c>
      <c r="N91" s="121">
        <f t="shared" si="17"/>
      </c>
      <c r="O91" s="121">
        <f t="shared" si="18"/>
      </c>
      <c r="P91" s="122">
        <v>0</v>
      </c>
      <c r="Q91" s="122">
        <v>0</v>
      </c>
      <c r="R91" s="122">
        <v>0</v>
      </c>
      <c r="S91" s="123">
        <v>21</v>
      </c>
      <c r="T91" s="124">
        <f t="shared" si="19"/>
        <v>0</v>
      </c>
      <c r="U91" s="125"/>
    </row>
    <row r="92" spans="1:21" ht="12.75" outlineLevel="1">
      <c r="A92" s="3"/>
      <c r="B92" s="93"/>
      <c r="C92" s="94" t="s">
        <v>23</v>
      </c>
      <c r="D92" s="95" t="s">
        <v>3</v>
      </c>
      <c r="E92" s="96"/>
      <c r="F92" s="96" t="s">
        <v>27</v>
      </c>
      <c r="G92" s="97" t="s">
        <v>183</v>
      </c>
      <c r="H92" s="96"/>
      <c r="I92" s="95"/>
      <c r="J92" s="96"/>
      <c r="K92" s="98">
        <f>SUBTOTAL(9,K93:K98)</f>
        <v>0</v>
      </c>
      <c r="L92" s="99">
        <f>SUBTOTAL(9,L93:L98)</f>
        <v>0</v>
      </c>
      <c r="M92" s="99">
        <f>SUBTOTAL(9,M93:M98)</f>
        <v>0</v>
      </c>
      <c r="N92" s="99">
        <f>SUBTOTAL(9,N93:N98)</f>
        <v>0</v>
      </c>
      <c r="O92" s="99">
        <f>SUBTOTAL(9,O93:O98)</f>
        <v>0</v>
      </c>
      <c r="P92" s="100">
        <f>SUMPRODUCT(P93:P98,H93:H98)</f>
        <v>0.7712600000000001</v>
      </c>
      <c r="Q92" s="100">
        <f>SUMPRODUCT(Q93:Q98,H93:H98)</f>
        <v>0</v>
      </c>
      <c r="R92" s="100">
        <f>SUMPRODUCT(R93:R98,H93:H98)</f>
        <v>6.760000000005675</v>
      </c>
      <c r="S92" s="101">
        <f>SUMPRODUCT(S93:S98,K93:K98)/100</f>
        <v>0</v>
      </c>
      <c r="T92" s="101">
        <f>K92+S92</f>
        <v>0</v>
      </c>
      <c r="U92" s="92"/>
    </row>
    <row r="93" spans="1:21" ht="12.75" outlineLevel="2">
      <c r="A93" s="3"/>
      <c r="B93" s="102"/>
      <c r="C93" s="103"/>
      <c r="D93" s="104"/>
      <c r="E93" s="105" t="s">
        <v>192</v>
      </c>
      <c r="F93" s="106"/>
      <c r="G93" s="107"/>
      <c r="H93" s="106"/>
      <c r="I93" s="104"/>
      <c r="J93" s="106"/>
      <c r="K93" s="108"/>
      <c r="L93" s="109"/>
      <c r="M93" s="109"/>
      <c r="N93" s="109"/>
      <c r="O93" s="109"/>
      <c r="P93" s="110"/>
      <c r="Q93" s="110"/>
      <c r="R93" s="110"/>
      <c r="S93" s="111"/>
      <c r="T93" s="111"/>
      <c r="U93" s="92"/>
    </row>
    <row r="94" spans="1:21" ht="12.75" outlineLevel="2">
      <c r="A94" s="3"/>
      <c r="B94" s="92"/>
      <c r="C94" s="92"/>
      <c r="D94" s="112" t="s">
        <v>4</v>
      </c>
      <c r="E94" s="113">
        <v>1</v>
      </c>
      <c r="F94" s="114" t="s">
        <v>111</v>
      </c>
      <c r="G94" s="115" t="s">
        <v>214</v>
      </c>
      <c r="H94" s="116">
        <v>26</v>
      </c>
      <c r="I94" s="117" t="s">
        <v>6</v>
      </c>
      <c r="J94" s="118"/>
      <c r="K94" s="119">
        <f>H94*J94</f>
        <v>0</v>
      </c>
      <c r="L94" s="120">
        <f>IF(D94="S",K94,"")</f>
      </c>
      <c r="M94" s="121">
        <f>IF(OR(D94="P",D94="U"),K94,"")</f>
        <v>0</v>
      </c>
      <c r="N94" s="121">
        <f>IF(D94="H",K94,"")</f>
      </c>
      <c r="O94" s="121">
        <f>IF(D94="V",K94,"")</f>
      </c>
      <c r="P94" s="122">
        <v>0</v>
      </c>
      <c r="Q94" s="122">
        <v>0</v>
      </c>
      <c r="R94" s="122">
        <v>0.2600000000002183</v>
      </c>
      <c r="S94" s="123">
        <v>21</v>
      </c>
      <c r="T94" s="124">
        <f>K94*(S94+100)/100</f>
        <v>0</v>
      </c>
      <c r="U94" s="125"/>
    </row>
    <row r="95" spans="1:21" ht="12.75" outlineLevel="2">
      <c r="A95" s="3"/>
      <c r="B95" s="92"/>
      <c r="C95" s="92"/>
      <c r="D95" s="112" t="s">
        <v>4</v>
      </c>
      <c r="E95" s="113">
        <v>2</v>
      </c>
      <c r="F95" s="114" t="s">
        <v>110</v>
      </c>
      <c r="G95" s="115" t="s">
        <v>238</v>
      </c>
      <c r="H95" s="116">
        <v>26</v>
      </c>
      <c r="I95" s="117" t="s">
        <v>6</v>
      </c>
      <c r="J95" s="118"/>
      <c r="K95" s="119">
        <f>H95*J95</f>
        <v>0</v>
      </c>
      <c r="L95" s="120">
        <f>IF(D95="S",K95,"")</f>
      </c>
      <c r="M95" s="121">
        <f>IF(OR(D95="P",D95="U"),K95,"")</f>
        <v>0</v>
      </c>
      <c r="N95" s="121">
        <f>IF(D95="H",K95,"")</f>
      </c>
      <c r="O95" s="121">
        <f>IF(D95="V",K95,"")</f>
      </c>
      <c r="P95" s="122">
        <v>1.0000000000000003E-05</v>
      </c>
      <c r="Q95" s="122">
        <v>0</v>
      </c>
      <c r="R95" s="122">
        <v>0</v>
      </c>
      <c r="S95" s="123">
        <v>21</v>
      </c>
      <c r="T95" s="124">
        <f>K95*(S95+100)/100</f>
        <v>0</v>
      </c>
      <c r="U95" s="125"/>
    </row>
    <row r="96" spans="1:21" ht="25.5" outlineLevel="2">
      <c r="A96" s="3"/>
      <c r="B96" s="92"/>
      <c r="C96" s="92"/>
      <c r="D96" s="112" t="s">
        <v>4</v>
      </c>
      <c r="E96" s="113">
        <v>3</v>
      </c>
      <c r="F96" s="114" t="s">
        <v>108</v>
      </c>
      <c r="G96" s="115" t="s">
        <v>257</v>
      </c>
      <c r="H96" s="116">
        <v>4</v>
      </c>
      <c r="I96" s="117" t="s">
        <v>6</v>
      </c>
      <c r="J96" s="118"/>
      <c r="K96" s="119">
        <f>H96*J96</f>
        <v>0</v>
      </c>
      <c r="L96" s="120">
        <f>IF(D96="S",K96,"")</f>
      </c>
      <c r="M96" s="121">
        <f>IF(OR(D96="P",D96="U"),K96,"")</f>
        <v>0</v>
      </c>
      <c r="N96" s="121">
        <f>IF(D96="H",K96,"")</f>
      </c>
      <c r="O96" s="121">
        <f>IF(D96="V",K96,"")</f>
      </c>
      <c r="P96" s="122">
        <v>0.11175</v>
      </c>
      <c r="Q96" s="122">
        <v>0</v>
      </c>
      <c r="R96" s="122">
        <v>0</v>
      </c>
      <c r="S96" s="123">
        <v>21</v>
      </c>
      <c r="T96" s="124">
        <f>K96*(S96+100)/100</f>
        <v>0</v>
      </c>
      <c r="U96" s="125"/>
    </row>
    <row r="97" spans="1:21" ht="12.75" outlineLevel="2">
      <c r="A97" s="3"/>
      <c r="B97" s="92"/>
      <c r="C97" s="92"/>
      <c r="D97" s="112" t="s">
        <v>5</v>
      </c>
      <c r="E97" s="113">
        <v>4</v>
      </c>
      <c r="F97" s="114" t="s">
        <v>52</v>
      </c>
      <c r="G97" s="115" t="s">
        <v>167</v>
      </c>
      <c r="H97" s="116">
        <v>4</v>
      </c>
      <c r="I97" s="117" t="s">
        <v>33</v>
      </c>
      <c r="J97" s="118"/>
      <c r="K97" s="119">
        <f>H97*J97</f>
        <v>0</v>
      </c>
      <c r="L97" s="120">
        <f>IF(D97="S",K97,"")</f>
        <v>0</v>
      </c>
      <c r="M97" s="121">
        <f>IF(OR(D97="P",D97="U"),K97,"")</f>
      </c>
      <c r="N97" s="121">
        <f>IF(D97="H",K97,"")</f>
      </c>
      <c r="O97" s="121">
        <f>IF(D97="V",K97,"")</f>
      </c>
      <c r="P97" s="122">
        <v>0.081</v>
      </c>
      <c r="Q97" s="122">
        <v>0</v>
      </c>
      <c r="R97" s="122">
        <v>0</v>
      </c>
      <c r="S97" s="123">
        <v>21</v>
      </c>
      <c r="T97" s="124">
        <f>K97*(S97+100)/100</f>
        <v>0</v>
      </c>
      <c r="U97" s="125"/>
    </row>
    <row r="98" spans="1:21" ht="25.5" outlineLevel="2">
      <c r="A98" s="3"/>
      <c r="B98" s="92"/>
      <c r="C98" s="92"/>
      <c r="D98" s="112" t="s">
        <v>4</v>
      </c>
      <c r="E98" s="113">
        <v>5</v>
      </c>
      <c r="F98" s="114" t="s">
        <v>109</v>
      </c>
      <c r="G98" s="115" t="s">
        <v>251</v>
      </c>
      <c r="H98" s="116">
        <v>0.1</v>
      </c>
      <c r="I98" s="117" t="s">
        <v>11</v>
      </c>
      <c r="J98" s="118"/>
      <c r="K98" s="119">
        <f>H98*J98</f>
        <v>0</v>
      </c>
      <c r="L98" s="120">
        <f>IF(D98="S",K98,"")</f>
      </c>
      <c r="M98" s="121">
        <f>IF(OR(D98="P",D98="U"),K98,"")</f>
        <v>0</v>
      </c>
      <c r="N98" s="121">
        <f>IF(D98="H",K98,"")</f>
      </c>
      <c r="O98" s="121">
        <f>IF(D98="V",K98,"")</f>
      </c>
      <c r="P98" s="122">
        <v>0</v>
      </c>
      <c r="Q98" s="122">
        <v>0</v>
      </c>
      <c r="R98" s="122">
        <v>0</v>
      </c>
      <c r="S98" s="123">
        <v>21</v>
      </c>
      <c r="T98" s="124">
        <f>K98*(S98+100)/100</f>
        <v>0</v>
      </c>
      <c r="U98" s="125"/>
    </row>
    <row r="99" spans="1:21" ht="12.75" outlineLevel="1">
      <c r="A99" s="3"/>
      <c r="B99" s="93"/>
      <c r="C99" s="94" t="s">
        <v>24</v>
      </c>
      <c r="D99" s="95" t="s">
        <v>3</v>
      </c>
      <c r="E99" s="96"/>
      <c r="F99" s="96" t="s">
        <v>27</v>
      </c>
      <c r="G99" s="97" t="s">
        <v>195</v>
      </c>
      <c r="H99" s="96"/>
      <c r="I99" s="95"/>
      <c r="J99" s="96"/>
      <c r="K99" s="98">
        <f>SUBTOTAL(9,K100:K109)</f>
        <v>0</v>
      </c>
      <c r="L99" s="99">
        <f>SUBTOTAL(9,L100:L109)</f>
        <v>0</v>
      </c>
      <c r="M99" s="99">
        <f>SUBTOTAL(9,M100:M109)</f>
        <v>0</v>
      </c>
      <c r="N99" s="99">
        <f>SUBTOTAL(9,N100:N109)</f>
        <v>0</v>
      </c>
      <c r="O99" s="99">
        <f>SUBTOTAL(9,O100:O109)</f>
        <v>0</v>
      </c>
      <c r="P99" s="100">
        <f>SUMPRODUCT(P100:P109,H100:H109)</f>
        <v>0</v>
      </c>
      <c r="Q99" s="100">
        <f>SUMPRODUCT(Q100:Q109,H100:H109)</f>
        <v>0</v>
      </c>
      <c r="R99" s="100">
        <f>SUMPRODUCT(R100:R109,H100:H109)</f>
        <v>0</v>
      </c>
      <c r="S99" s="101">
        <f>SUMPRODUCT(S100:S109,K100:K109)/100</f>
        <v>0</v>
      </c>
      <c r="T99" s="101">
        <f>K99+S99</f>
        <v>0</v>
      </c>
      <c r="U99" s="92"/>
    </row>
    <row r="100" spans="1:21" ht="12.75" outlineLevel="2">
      <c r="A100" s="3"/>
      <c r="B100" s="102"/>
      <c r="C100" s="103"/>
      <c r="D100" s="104"/>
      <c r="E100" s="105" t="s">
        <v>192</v>
      </c>
      <c r="F100" s="106"/>
      <c r="G100" s="107"/>
      <c r="H100" s="106"/>
      <c r="I100" s="104"/>
      <c r="J100" s="106"/>
      <c r="K100" s="108"/>
      <c r="L100" s="109"/>
      <c r="M100" s="109"/>
      <c r="N100" s="109"/>
      <c r="O100" s="109"/>
      <c r="P100" s="110"/>
      <c r="Q100" s="110"/>
      <c r="R100" s="110"/>
      <c r="S100" s="111"/>
      <c r="T100" s="111"/>
      <c r="U100" s="92"/>
    </row>
    <row r="101" spans="1:21" ht="12.75" outlineLevel="2">
      <c r="A101" s="3"/>
      <c r="B101" s="92"/>
      <c r="C101" s="92"/>
      <c r="D101" s="112" t="s">
        <v>4</v>
      </c>
      <c r="E101" s="113">
        <v>1</v>
      </c>
      <c r="F101" s="114" t="s">
        <v>117</v>
      </c>
      <c r="G101" s="115" t="s">
        <v>199</v>
      </c>
      <c r="H101" s="116">
        <v>4.694</v>
      </c>
      <c r="I101" s="117" t="s">
        <v>7</v>
      </c>
      <c r="J101" s="118"/>
      <c r="K101" s="119">
        <f aca="true" t="shared" si="20" ref="K101:K109">H101*J101</f>
        <v>0</v>
      </c>
      <c r="L101" s="120">
        <f aca="true" t="shared" si="21" ref="L101:L109">IF(D101="S",K101,"")</f>
      </c>
      <c r="M101" s="121">
        <f aca="true" t="shared" si="22" ref="M101:M109">IF(OR(D101="P",D101="U"),K101,"")</f>
        <v>0</v>
      </c>
      <c r="N101" s="121">
        <f aca="true" t="shared" si="23" ref="N101:N109">IF(D101="H",K101,"")</f>
      </c>
      <c r="O101" s="121">
        <f aca="true" t="shared" si="24" ref="O101:O109">IF(D101="V",K101,"")</f>
      </c>
      <c r="P101" s="122">
        <v>0</v>
      </c>
      <c r="Q101" s="122">
        <v>0</v>
      </c>
      <c r="R101" s="122">
        <v>0</v>
      </c>
      <c r="S101" s="123">
        <v>21</v>
      </c>
      <c r="T101" s="124">
        <f aca="true" t="shared" si="25" ref="T101:T109">K101*(S101+100)/100</f>
        <v>0</v>
      </c>
      <c r="U101" s="125"/>
    </row>
    <row r="102" spans="1:21" ht="12.75" outlineLevel="2">
      <c r="A102" s="3"/>
      <c r="B102" s="92"/>
      <c r="C102" s="92"/>
      <c r="D102" s="112" t="s">
        <v>4</v>
      </c>
      <c r="E102" s="113">
        <v>2</v>
      </c>
      <c r="F102" s="114" t="s">
        <v>113</v>
      </c>
      <c r="G102" s="115" t="s">
        <v>234</v>
      </c>
      <c r="H102" s="116">
        <v>27.046</v>
      </c>
      <c r="I102" s="117" t="s">
        <v>7</v>
      </c>
      <c r="J102" s="118"/>
      <c r="K102" s="119">
        <f t="shared" si="20"/>
        <v>0</v>
      </c>
      <c r="L102" s="120">
        <f t="shared" si="21"/>
      </c>
      <c r="M102" s="121">
        <f t="shared" si="22"/>
        <v>0</v>
      </c>
      <c r="N102" s="121">
        <f t="shared" si="23"/>
      </c>
      <c r="O102" s="121">
        <f t="shared" si="24"/>
      </c>
      <c r="P102" s="122">
        <v>0</v>
      </c>
      <c r="Q102" s="122">
        <v>0</v>
      </c>
      <c r="R102" s="122">
        <v>0</v>
      </c>
      <c r="S102" s="123">
        <v>21</v>
      </c>
      <c r="T102" s="124">
        <f t="shared" si="25"/>
        <v>0</v>
      </c>
      <c r="U102" s="125"/>
    </row>
    <row r="103" spans="1:21" ht="12.75" outlineLevel="2">
      <c r="A103" s="3"/>
      <c r="B103" s="92"/>
      <c r="C103" s="92"/>
      <c r="D103" s="112" t="s">
        <v>4</v>
      </c>
      <c r="E103" s="113">
        <v>3</v>
      </c>
      <c r="F103" s="114" t="s">
        <v>112</v>
      </c>
      <c r="G103" s="115" t="s">
        <v>191</v>
      </c>
      <c r="H103" s="116">
        <v>27.046</v>
      </c>
      <c r="I103" s="117" t="s">
        <v>7</v>
      </c>
      <c r="J103" s="118"/>
      <c r="K103" s="119">
        <f t="shared" si="20"/>
        <v>0</v>
      </c>
      <c r="L103" s="120">
        <f t="shared" si="21"/>
      </c>
      <c r="M103" s="121">
        <f t="shared" si="22"/>
        <v>0</v>
      </c>
      <c r="N103" s="121">
        <f t="shared" si="23"/>
      </c>
      <c r="O103" s="121">
        <f t="shared" si="24"/>
      </c>
      <c r="P103" s="122">
        <v>0</v>
      </c>
      <c r="Q103" s="122">
        <v>0</v>
      </c>
      <c r="R103" s="122">
        <v>0</v>
      </c>
      <c r="S103" s="123">
        <v>21</v>
      </c>
      <c r="T103" s="124">
        <f t="shared" si="25"/>
        <v>0</v>
      </c>
      <c r="U103" s="125"/>
    </row>
    <row r="104" spans="1:21" ht="12.75" outlineLevel="2">
      <c r="A104" s="3"/>
      <c r="B104" s="92"/>
      <c r="C104" s="92"/>
      <c r="D104" s="112" t="s">
        <v>4</v>
      </c>
      <c r="E104" s="113">
        <v>4</v>
      </c>
      <c r="F104" s="114" t="s">
        <v>57</v>
      </c>
      <c r="G104" s="115" t="s">
        <v>151</v>
      </c>
      <c r="H104" s="116">
        <v>27.046</v>
      </c>
      <c r="I104" s="117" t="s">
        <v>7</v>
      </c>
      <c r="J104" s="118"/>
      <c r="K104" s="119">
        <f t="shared" si="20"/>
        <v>0</v>
      </c>
      <c r="L104" s="120">
        <f t="shared" si="21"/>
      </c>
      <c r="M104" s="121">
        <f t="shared" si="22"/>
        <v>0</v>
      </c>
      <c r="N104" s="121">
        <f t="shared" si="23"/>
      </c>
      <c r="O104" s="121">
        <f t="shared" si="24"/>
      </c>
      <c r="P104" s="122">
        <v>0</v>
      </c>
      <c r="Q104" s="122">
        <v>0</v>
      </c>
      <c r="R104" s="122">
        <v>0</v>
      </c>
      <c r="S104" s="123">
        <v>21</v>
      </c>
      <c r="T104" s="124">
        <f t="shared" si="25"/>
        <v>0</v>
      </c>
      <c r="U104" s="125"/>
    </row>
    <row r="105" spans="1:21" ht="12.75" outlineLevel="2">
      <c r="A105" s="3"/>
      <c r="B105" s="92"/>
      <c r="C105" s="92"/>
      <c r="D105" s="112" t="s">
        <v>4</v>
      </c>
      <c r="E105" s="113">
        <v>5</v>
      </c>
      <c r="F105" s="114" t="s">
        <v>114</v>
      </c>
      <c r="G105" s="115" t="s">
        <v>188</v>
      </c>
      <c r="H105" s="116">
        <v>20.935</v>
      </c>
      <c r="I105" s="117" t="s">
        <v>7</v>
      </c>
      <c r="J105" s="118"/>
      <c r="K105" s="119">
        <f t="shared" si="20"/>
        <v>0</v>
      </c>
      <c r="L105" s="120">
        <f t="shared" si="21"/>
      </c>
      <c r="M105" s="121">
        <f t="shared" si="22"/>
        <v>0</v>
      </c>
      <c r="N105" s="121">
        <f t="shared" si="23"/>
      </c>
      <c r="O105" s="121">
        <f t="shared" si="24"/>
      </c>
      <c r="P105" s="122">
        <v>0</v>
      </c>
      <c r="Q105" s="122">
        <v>0</v>
      </c>
      <c r="R105" s="122">
        <v>0</v>
      </c>
      <c r="S105" s="123">
        <v>21</v>
      </c>
      <c r="T105" s="124">
        <f t="shared" si="25"/>
        <v>0</v>
      </c>
      <c r="U105" s="125"/>
    </row>
    <row r="106" spans="1:21" ht="12.75" outlineLevel="2">
      <c r="A106" s="3"/>
      <c r="B106" s="92"/>
      <c r="C106" s="92"/>
      <c r="D106" s="112" t="s">
        <v>4</v>
      </c>
      <c r="E106" s="113">
        <v>6</v>
      </c>
      <c r="F106" s="114" t="s">
        <v>114</v>
      </c>
      <c r="G106" s="115" t="s">
        <v>224</v>
      </c>
      <c r="H106" s="116">
        <v>62.721</v>
      </c>
      <c r="I106" s="117" t="s">
        <v>7</v>
      </c>
      <c r="J106" s="118"/>
      <c r="K106" s="119">
        <f t="shared" si="20"/>
        <v>0</v>
      </c>
      <c r="L106" s="120">
        <f t="shared" si="21"/>
      </c>
      <c r="M106" s="121">
        <f t="shared" si="22"/>
        <v>0</v>
      </c>
      <c r="N106" s="121">
        <f t="shared" si="23"/>
      </c>
      <c r="O106" s="121">
        <f t="shared" si="24"/>
      </c>
      <c r="P106" s="122">
        <v>0</v>
      </c>
      <c r="Q106" s="122">
        <v>0</v>
      </c>
      <c r="R106" s="122">
        <v>0</v>
      </c>
      <c r="S106" s="123">
        <v>21</v>
      </c>
      <c r="T106" s="124">
        <f t="shared" si="25"/>
        <v>0</v>
      </c>
      <c r="U106" s="125"/>
    </row>
    <row r="107" spans="1:21" ht="12.75" outlineLevel="2">
      <c r="A107" s="3"/>
      <c r="B107" s="92"/>
      <c r="C107" s="92"/>
      <c r="D107" s="112" t="s">
        <v>4</v>
      </c>
      <c r="E107" s="113">
        <v>7</v>
      </c>
      <c r="F107" s="114" t="s">
        <v>116</v>
      </c>
      <c r="G107" s="115" t="s">
        <v>220</v>
      </c>
      <c r="H107" s="116">
        <v>3.285</v>
      </c>
      <c r="I107" s="117" t="s">
        <v>7</v>
      </c>
      <c r="J107" s="118"/>
      <c r="K107" s="119">
        <f t="shared" si="20"/>
        <v>0</v>
      </c>
      <c r="L107" s="120">
        <f t="shared" si="21"/>
      </c>
      <c r="M107" s="121">
        <f t="shared" si="22"/>
        <v>0</v>
      </c>
      <c r="N107" s="121">
        <f t="shared" si="23"/>
      </c>
      <c r="O107" s="121">
        <f t="shared" si="24"/>
      </c>
      <c r="P107" s="122">
        <v>0</v>
      </c>
      <c r="Q107" s="122">
        <v>0</v>
      </c>
      <c r="R107" s="122">
        <v>0</v>
      </c>
      <c r="S107" s="123">
        <v>21</v>
      </c>
      <c r="T107" s="124">
        <f t="shared" si="25"/>
        <v>0</v>
      </c>
      <c r="U107" s="125"/>
    </row>
    <row r="108" spans="1:21" ht="12.75" outlineLevel="2">
      <c r="A108" s="3"/>
      <c r="B108" s="92"/>
      <c r="C108" s="92"/>
      <c r="D108" s="112" t="s">
        <v>4</v>
      </c>
      <c r="E108" s="113">
        <v>8</v>
      </c>
      <c r="F108" s="114" t="s">
        <v>115</v>
      </c>
      <c r="G108" s="115" t="s">
        <v>201</v>
      </c>
      <c r="H108" s="116">
        <v>25.603</v>
      </c>
      <c r="I108" s="117" t="s">
        <v>7</v>
      </c>
      <c r="J108" s="118"/>
      <c r="K108" s="119">
        <f t="shared" si="20"/>
        <v>0</v>
      </c>
      <c r="L108" s="120">
        <f t="shared" si="21"/>
      </c>
      <c r="M108" s="121">
        <f t="shared" si="22"/>
        <v>0</v>
      </c>
      <c r="N108" s="121">
        <f t="shared" si="23"/>
      </c>
      <c r="O108" s="121">
        <f t="shared" si="24"/>
      </c>
      <c r="P108" s="122">
        <v>0</v>
      </c>
      <c r="Q108" s="122">
        <v>0</v>
      </c>
      <c r="R108" s="122">
        <v>0</v>
      </c>
      <c r="S108" s="123">
        <v>21</v>
      </c>
      <c r="T108" s="124">
        <f t="shared" si="25"/>
        <v>0</v>
      </c>
      <c r="U108" s="125"/>
    </row>
    <row r="109" spans="1:21" ht="12.75" outlineLevel="2">
      <c r="A109" s="3"/>
      <c r="B109" s="92"/>
      <c r="C109" s="92"/>
      <c r="D109" s="112" t="s">
        <v>4</v>
      </c>
      <c r="E109" s="113">
        <v>9</v>
      </c>
      <c r="F109" s="114" t="s">
        <v>118</v>
      </c>
      <c r="G109" s="115" t="s">
        <v>209</v>
      </c>
      <c r="H109" s="116">
        <v>2.805</v>
      </c>
      <c r="I109" s="117" t="s">
        <v>7</v>
      </c>
      <c r="J109" s="118"/>
      <c r="K109" s="119">
        <f t="shared" si="20"/>
        <v>0</v>
      </c>
      <c r="L109" s="120">
        <f t="shared" si="21"/>
      </c>
      <c r="M109" s="121">
        <f t="shared" si="22"/>
        <v>0</v>
      </c>
      <c r="N109" s="121">
        <f t="shared" si="23"/>
      </c>
      <c r="O109" s="121">
        <f t="shared" si="24"/>
      </c>
      <c r="P109" s="122">
        <v>0</v>
      </c>
      <c r="Q109" s="122">
        <v>0</v>
      </c>
      <c r="R109" s="122">
        <v>0</v>
      </c>
      <c r="S109" s="123">
        <v>21</v>
      </c>
      <c r="T109" s="124">
        <f t="shared" si="25"/>
        <v>0</v>
      </c>
      <c r="U109" s="125"/>
    </row>
    <row r="110" spans="1:21" ht="12.75" outlineLevel="1">
      <c r="A110" s="3"/>
      <c r="B110" s="93"/>
      <c r="C110" s="94" t="s">
        <v>25</v>
      </c>
      <c r="D110" s="95" t="s">
        <v>3</v>
      </c>
      <c r="E110" s="96"/>
      <c r="F110" s="96" t="s">
        <v>31</v>
      </c>
      <c r="G110" s="97" t="s">
        <v>182</v>
      </c>
      <c r="H110" s="96"/>
      <c r="I110" s="95"/>
      <c r="J110" s="96"/>
      <c r="K110" s="98">
        <f>SUBTOTAL(9,K111:K113)</f>
        <v>0</v>
      </c>
      <c r="L110" s="99">
        <f>SUBTOTAL(9,L111:L113)</f>
        <v>0</v>
      </c>
      <c r="M110" s="99">
        <f>SUBTOTAL(9,M111:M113)</f>
        <v>0</v>
      </c>
      <c r="N110" s="99">
        <f>SUBTOTAL(9,N111:N113)</f>
        <v>0</v>
      </c>
      <c r="O110" s="99">
        <f>SUBTOTAL(9,O111:O113)</f>
        <v>0</v>
      </c>
      <c r="P110" s="100">
        <f>SUMPRODUCT(P111:P113,H111:H113)</f>
        <v>0.02922</v>
      </c>
      <c r="Q110" s="100">
        <f>SUMPRODUCT(Q111:Q113,H111:H113)</f>
        <v>0</v>
      </c>
      <c r="R110" s="100">
        <f>SUMPRODUCT(R111:R113,H111:H113)</f>
        <v>0</v>
      </c>
      <c r="S110" s="101">
        <f>SUMPRODUCT(S111:S113,K111:K113)/100</f>
        <v>0</v>
      </c>
      <c r="T110" s="101">
        <f>K110+S110</f>
        <v>0</v>
      </c>
      <c r="U110" s="92"/>
    </row>
    <row r="111" spans="1:21" ht="12.75" outlineLevel="2">
      <c r="A111" s="3"/>
      <c r="B111" s="102"/>
      <c r="C111" s="103"/>
      <c r="D111" s="104"/>
      <c r="E111" s="105" t="s">
        <v>192</v>
      </c>
      <c r="F111" s="106"/>
      <c r="G111" s="107"/>
      <c r="H111" s="106"/>
      <c r="I111" s="104"/>
      <c r="J111" s="106"/>
      <c r="K111" s="108"/>
      <c r="L111" s="109"/>
      <c r="M111" s="109"/>
      <c r="N111" s="109"/>
      <c r="O111" s="109"/>
      <c r="P111" s="110"/>
      <c r="Q111" s="110"/>
      <c r="R111" s="110"/>
      <c r="S111" s="111"/>
      <c r="T111" s="111"/>
      <c r="U111" s="92"/>
    </row>
    <row r="112" spans="1:21" ht="12.75" outlineLevel="2">
      <c r="A112" s="3"/>
      <c r="B112" s="92"/>
      <c r="C112" s="92"/>
      <c r="D112" s="112" t="s">
        <v>4</v>
      </c>
      <c r="E112" s="113">
        <v>1</v>
      </c>
      <c r="F112" s="114" t="s">
        <v>102</v>
      </c>
      <c r="G112" s="115" t="s">
        <v>246</v>
      </c>
      <c r="H112" s="116">
        <v>6</v>
      </c>
      <c r="I112" s="117" t="s">
        <v>10</v>
      </c>
      <c r="J112" s="118"/>
      <c r="K112" s="119">
        <f>H112*J112</f>
        <v>0</v>
      </c>
      <c r="L112" s="120">
        <f>IF(D112="S",K112,"")</f>
      </c>
      <c r="M112" s="121">
        <f>IF(OR(D112="P",D112="U"),K112,"")</f>
        <v>0</v>
      </c>
      <c r="N112" s="121">
        <f>IF(D112="H",K112,"")</f>
      </c>
      <c r="O112" s="121">
        <f>IF(D112="V",K112,"")</f>
      </c>
      <c r="P112" s="122">
        <v>0.00057</v>
      </c>
      <c r="Q112" s="122">
        <v>0</v>
      </c>
      <c r="R112" s="122">
        <v>0</v>
      </c>
      <c r="S112" s="123">
        <v>21</v>
      </c>
      <c r="T112" s="124">
        <f>K112*(S112+100)/100</f>
        <v>0</v>
      </c>
      <c r="U112" s="125"/>
    </row>
    <row r="113" spans="1:21" ht="12.75" outlineLevel="2">
      <c r="A113" s="3"/>
      <c r="B113" s="92"/>
      <c r="C113" s="92"/>
      <c r="D113" s="112" t="s">
        <v>5</v>
      </c>
      <c r="E113" s="113">
        <v>2</v>
      </c>
      <c r="F113" s="114" t="s">
        <v>54</v>
      </c>
      <c r="G113" s="115" t="s">
        <v>174</v>
      </c>
      <c r="H113" s="116">
        <v>6</v>
      </c>
      <c r="I113" s="117" t="s">
        <v>10</v>
      </c>
      <c r="J113" s="118"/>
      <c r="K113" s="119">
        <f>H113*J113</f>
        <v>0</v>
      </c>
      <c r="L113" s="120">
        <f>IF(D113="S",K113,"")</f>
        <v>0</v>
      </c>
      <c r="M113" s="121">
        <f>IF(OR(D113="P",D113="U"),K113,"")</f>
      </c>
      <c r="N113" s="121">
        <f>IF(D113="H",K113,"")</f>
      </c>
      <c r="O113" s="121">
        <f>IF(D113="V",K113,"")</f>
      </c>
      <c r="P113" s="122">
        <v>0.0043</v>
      </c>
      <c r="Q113" s="122">
        <v>0</v>
      </c>
      <c r="R113" s="122">
        <v>0</v>
      </c>
      <c r="S113" s="123">
        <v>21</v>
      </c>
      <c r="T113" s="124">
        <f>K113*(S113+100)/100</f>
        <v>0</v>
      </c>
      <c r="U113" s="125"/>
    </row>
  </sheetData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KV</cp:lastModifiedBy>
  <cp:lastPrinted>2005-02-24T07:33:05Z</cp:lastPrinted>
  <dcterms:created xsi:type="dcterms:W3CDTF">2005-02-12T09:43:29Z</dcterms:created>
  <dcterms:modified xsi:type="dcterms:W3CDTF">2016-07-19T12:56:36Z</dcterms:modified>
  <cp:category/>
  <cp:version/>
  <cp:contentType/>
  <cp:contentStatus/>
  <cp:revision>1</cp:revision>
</cp:coreProperties>
</file>