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6" activeTab="0"/>
  </bookViews>
  <sheets>
    <sheet name="Stavební rozpočet" sheetId="1" r:id="rId1"/>
    <sheet name="Krycí list rozpočtu" sheetId="2" r:id="rId2"/>
  </sheets>
  <definedNames/>
  <calcPr fullCalcOnLoad="1"/>
</workbook>
</file>

<file path=xl/sharedStrings.xml><?xml version="1.0" encoding="utf-8"?>
<sst xmlns="http://schemas.openxmlformats.org/spreadsheetml/2006/main" count="1081" uniqueCount="357">
  <si>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</si>
  <si>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</si>
  <si>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</si>
  <si>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</si>
  <si>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</si>
  <si>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</si>
  <si>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</si>
  <si>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</si>
  <si>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</si>
  <si>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</si>
  <si>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</si>
  <si>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</si>
  <si>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</si>
  <si>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</si>
  <si>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</si>
  <si>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</si>
  <si>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</si>
  <si>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</si>
  <si>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</si>
  <si>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</si>
  <si>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</si>
  <si>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</si>
  <si>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</si>
  <si>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</si>
  <si>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</si>
  <si>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</si>
  <si>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</si>
  <si>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</si>
  <si>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</si>
  <si>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</si>
  <si>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</si>
  <si>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</si>
  <si>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</si>
  <si>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</si>
  <si>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</si>
  <si>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</si>
  <si>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</si>
  <si>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</si>
  <si>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</si>
  <si>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</si>
  <si>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</si>
  <si>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</si>
  <si>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</si>
  <si>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</si>
  <si>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</si>
  <si>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</si>
  <si>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</si>
  <si>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</si>
  <si>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</si>
  <si>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</si>
  <si>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</si>
  <si>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</si>
  <si>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</si>
  <si>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</si>
  <si>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</si>
  <si>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</si>
  <si>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</si>
  <si>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</si>
  <si>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</si>
  <si>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</si>
  <si>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</si>
  <si>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</si>
  <si>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</si>
  <si>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</si>
  <si>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</si>
  <si>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</si>
  <si>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</si>
  <si>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</si>
  <si>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</si>
  <si>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</si>
  <si>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</si>
  <si>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</si>
  <si>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</si>
  <si>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</si>
  <si>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</si>
  <si>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</si>
  <si>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</si>
  <si>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</si>
  <si>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</si>
  <si>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</si>
  <si>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</si>
  <si>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</si>
  <si>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</si>
  <si>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</si>
  <si>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</si>
  <si>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Poznámka:</t>
  </si>
  <si>
    <t>Rozpočet je sestaven pro 1rok péče. Každý další rok musí být rozpočet aktualizován, protože se některé pracovní úkony budou snižovat (např. zálivka, seč trávníků). Četnost pracovních operací je závislá na průběhu počasí a nelze ji nikdy závazně stanovit s přesností.</t>
  </si>
  <si>
    <t>Objekt</t>
  </si>
  <si>
    <t>01</t>
  </si>
  <si>
    <t>02</t>
  </si>
  <si>
    <t>03</t>
  </si>
  <si>
    <t>04</t>
  </si>
  <si>
    <t>05</t>
  </si>
  <si>
    <t>06</t>
  </si>
  <si>
    <t>08</t>
  </si>
  <si>
    <t>09</t>
  </si>
  <si>
    <t>Kód</t>
  </si>
  <si>
    <t>185804312R00</t>
  </si>
  <si>
    <t>003VD</t>
  </si>
  <si>
    <t>18448VD</t>
  </si>
  <si>
    <t>184805316VD</t>
  </si>
  <si>
    <t>002VD</t>
  </si>
  <si>
    <t>184VD</t>
  </si>
  <si>
    <t>183556VD</t>
  </si>
  <si>
    <t>184804113R00</t>
  </si>
  <si>
    <t>185851111R00</t>
  </si>
  <si>
    <t>184654VD</t>
  </si>
  <si>
    <t>H23</t>
  </si>
  <si>
    <t>998231311R00</t>
  </si>
  <si>
    <t>08231320</t>
  </si>
  <si>
    <t>184803111R00</t>
  </si>
  <si>
    <t>18496VD</t>
  </si>
  <si>
    <t>185804211R00</t>
  </si>
  <si>
    <t>184921093R00</t>
  </si>
  <si>
    <t>183552411R00</t>
  </si>
  <si>
    <t>10391100</t>
  </si>
  <si>
    <t>001VD</t>
  </si>
  <si>
    <t>184806186R00</t>
  </si>
  <si>
    <t>184806187R00</t>
  </si>
  <si>
    <t>185804212R00</t>
  </si>
  <si>
    <t>185804252R00</t>
  </si>
  <si>
    <t>184465VD</t>
  </si>
  <si>
    <t>185804431R00</t>
  </si>
  <si>
    <t>185804432R00</t>
  </si>
  <si>
    <t>185802114R00</t>
  </si>
  <si>
    <t>185804231R00</t>
  </si>
  <si>
    <t>185802124R00</t>
  </si>
  <si>
    <t>111104211R00</t>
  </si>
  <si>
    <t>185803511R00</t>
  </si>
  <si>
    <t>185802113R00</t>
  </si>
  <si>
    <t>111104212R00</t>
  </si>
  <si>
    <t>111104312R00</t>
  </si>
  <si>
    <t>111_11VD</t>
  </si>
  <si>
    <t>627451114R00</t>
  </si>
  <si>
    <t>1119VD</t>
  </si>
  <si>
    <t>100004214R00</t>
  </si>
  <si>
    <t>184846VD</t>
  </si>
  <si>
    <t>Plán péče o Lesopark Skalky</t>
  </si>
  <si>
    <t>Plán péče o zeleň a technické prvky v parku - aktualizace</t>
  </si>
  <si>
    <t>Nový Jičín</t>
  </si>
  <si>
    <t>Zkrácený popis</t>
  </si>
  <si>
    <t>Rozměry</t>
  </si>
  <si>
    <t>Stromy - nové výsadby</t>
  </si>
  <si>
    <t>Povrchové úpravy terénu</t>
  </si>
  <si>
    <t>Zalití rostlin vodou 25l/ks, 3x/rok  (25l x3 x 2646ks = 198450dm3 = 198,5m3)</t>
  </si>
  <si>
    <t>Výchovný řez ovocných stromů, 1x/rok, včetně odvozu a likvidace odpadu</t>
  </si>
  <si>
    <t>Kosení trávy v mezerách mezi vysazenými stromy s mulčováním, 4x/rok (4x 12 352 m2 = 49408 m2)</t>
  </si>
  <si>
    <t>Odstranění výmladků na bázi kmene, 2x/rok,30% (2x 30% z 2646ks = 794ks), včetně odvozu a likvidace odpadu</t>
  </si>
  <si>
    <t>Kontrola kotvení a  mechan.ochrany proti okusu, znovudorážení kůlů a znovuuvázání dřevin,vč. materiálu k doplnění, 5%, 1x/rok (1x 5% z 2646ks= 132ks)</t>
  </si>
  <si>
    <t>Odstranění kotvících kůlů, 2%, vč. likvidace materiálu (2% z 2646ks = 53 ks), 1x/rok</t>
  </si>
  <si>
    <t>Chemické ošetření postřikem proti škůdcům a chorobám - duby a hrušně, 1x/rok, vč. postřiku</t>
  </si>
  <si>
    <t>Ochrana dřevin před okusem chemicky v rovině, vč. postřiku, 1x/rok</t>
  </si>
  <si>
    <t>Postřik jehličnatých stromů proti odcizení na vánoční stromečky, , vč.postřiku, 1x/rok</t>
  </si>
  <si>
    <t>Dovoz vody pro zálivku rostlin do 6 km</t>
  </si>
  <si>
    <t>Dosadba stromů, velikost OK 12/14, ZB, včetně rostlin.materiálu, práce a dovozu, vč.zálivky, 0,5% z celkového počtu</t>
  </si>
  <si>
    <t>- položka obsahuje hloubení jamky, výsadbu stromu, strom o obvodu kmínku 12/14, se zemním balem, 3 kůly, 3 příčkami a 3 úvazky včetně kotvení, mulč pro závlahovou mísu, tabletové hnojivo, zálivku 80l/strom včetně vody
Dosadby stromů budou probíhat dle aktuální potřeby, v průběhu let se budou měnit počty ks dosazovaných rostlin dle průběhu počasí, ujímavosti a stáří porostu. Výběr druhů pro dosadby bude odpovídat druhům a kultivarům rostlin navrženém v projektu "Lesopark Skalky". Dosadby budou prováděny 1x/rok na podzim.</t>
  </si>
  <si>
    <t>Plochy a úpravy území</t>
  </si>
  <si>
    <t>Přesun hmot pro sadovnické a krajin. úpravy do 5km</t>
  </si>
  <si>
    <t>Ostatní materiál</t>
  </si>
  <si>
    <t>Voda užitková</t>
  </si>
  <si>
    <t>Keře - nové výsadby</t>
  </si>
  <si>
    <t>Zalití rostlin vodou 10l/ks, 3x/rok, pouze Rhododendron a Hydrangea (10lx 3 x 640 x = 19200dm3 =19,2m3)</t>
  </si>
  <si>
    <t>Řez keřů udržovací netvarované, 1x/rok 15% (1x15% z 10631m2 = 1594,7m2)</t>
  </si>
  <si>
    <t>Kosení trávy mezi vysazenými keři s mulčováním, 4x/rok (4x 6353= 25412m2)</t>
  </si>
  <si>
    <t>Vypletí záhonu keřů (ručně), 3x/rok (3x 3145m2= 9435m2), vč. likvidace odpadu</t>
  </si>
  <si>
    <t>Doplnění mulče k rostlinám (tj. cca 4cm plošně)</t>
  </si>
  <si>
    <t>Chemické ošetření postřikem proti škůdcům a chorobám - azalky a rododendrony, vč. postřiku, 1x/rok</t>
  </si>
  <si>
    <t>Hnojení tekutými hnojivy - azalky, rododendrony, hortenzie - kyselá hnojiva</t>
  </si>
  <si>
    <t>Dosadba keřů v 40-60cm Ko, včetně rostlin.materiálu, případné výměny substrátu, práce a dovozu, 1% z celkového počtu</t>
  </si>
  <si>
    <t>- položka obsahuje hloubení jamky, výsadbu keře, sazenici keře kontejnerovanou o výšce 40-60cm, hnojení, mulčování a zálivku 40l/m2 včetně materiálu
Dosadby keřů budou probíhat dle aktuální potřeby, v průběhu let se budou měnit počty ks dosazovaných rostlin dle průběhu počasí, ujímavosti a stáří porostu. Výběr druhů pro dosadby bude odpovídat druhům a kultivarům rostlin navrženém v projektu "Lesopark Skalky". Dosadby budou prováděny 1x/rok na podzim.</t>
  </si>
  <si>
    <t>Kůra mulčovací VL</t>
  </si>
  <si>
    <t>Tekuté hnojivo pro hortenzie, rododenrony, tzv. kyselá hnojiva, 150ml/m2</t>
  </si>
  <si>
    <t>Záhony růží</t>
  </si>
  <si>
    <t>Zalití rostlin vodou plochy 20l/m2, 3x/rok (20x3x 446m2= 26760dm3 = 26,8m3)</t>
  </si>
  <si>
    <t>Řez růží mnohokvětých 2x/rok (2x1360ks)</t>
  </si>
  <si>
    <t>Řez růží pnoucích 2x/rok (2x30ks)</t>
  </si>
  <si>
    <t>Vypletí záhonu růží v rovině (ručně), 8x/rok (8x 446m2=3568m2), vč. likvidace odpadu</t>
  </si>
  <si>
    <t>Odstraňování odkvetlých částí růží, 2x/rok (2x 446m2= 892m2)</t>
  </si>
  <si>
    <t>Vyvázání pnoucích růží k opoře, 1x/rok</t>
  </si>
  <si>
    <t>Ochrana rostlin před mrazem nakopčením kompostu (min.5l/rostlinu), vč. materiálu a dovozu - zřízení, 1x/rok</t>
  </si>
  <si>
    <t>Odstranění ochrany rostlin před mrazem- tj. rozprostření a zapravení kompostu do záhonu, 1x/rok</t>
  </si>
  <si>
    <t>Hnojení NPK hnojivem 1x/rok, 30g/m2 (30g x 446m2 = 13380g=0,013t)</t>
  </si>
  <si>
    <t>Chemické ošetření postřikem proti škůdcům a chorobám, vč. postřiku, 2x/rok (2x 446 m2= 892m2)</t>
  </si>
  <si>
    <t>Dosadba růží Ko 3l, včetně rostlin.materiálu, případné výměny substrátu, práce a dovozu, 6% z celkového počtu</t>
  </si>
  <si>
    <t>- položka obsahuje rostlinu o velikosti Ko 3l, hloubení, výsadbu, hnojení, zálivku
Dosadby růží budou probíhat dle aktuální potřeby, v průběhu let se budou měnit počty ks dosazovaných rostlin dle průběhu počasí, ujímavosti a stáří porostu. Výběr druhů pro dosadby bude odpovídat druhům a kultivarům rostlin navrženém v projektu "Lesopark Skalky". Dosadby budou prováděny 1x/rok na podzim.</t>
  </si>
  <si>
    <t>NPK hnojivo (např. typu Cererit)</t>
  </si>
  <si>
    <t>Záhony trvalek - intenzivní</t>
  </si>
  <si>
    <t>Zalití rostlin vodou plochy 10l/m2, 2x/rok (10x 2x 969m2= 19380dm3= 19,4m3)</t>
  </si>
  <si>
    <t>Řez levanudle, šanty a okras.travin v záhonu, brzký jarní, 1x/rok</t>
  </si>
  <si>
    <t>Řez levanudle a šanty v záhonu, letní - červenec, 1x/rok</t>
  </si>
  <si>
    <t>Vypletí záhonu květin s nakypřením, 5x/rok (5x 215m2=1075m2), vč. likvidace odpadu</t>
  </si>
  <si>
    <t>Vypletí záhonu květin na svahu 1:2, 5x/rok (5x 754m2=3770m2), vč. likvidace odpadu</t>
  </si>
  <si>
    <t>Odstraňování odkvetlých částí trvalek, 1x/rok</t>
  </si>
  <si>
    <t>Hnojení umělým hnojivem k rostlinám na svahu 1:2, 25g/m2 (25x 754m2= 18850g= 18,6kg)</t>
  </si>
  <si>
    <t>Hnojení umělým hnojivem k rostlinám v rovině, 25g/m2 (25x 215m2 = 5375g=5,34kg)</t>
  </si>
  <si>
    <t>Dosadba trvalek K10, včetně rostlin.materiálu, práce a dovozu, 3% z celkového počtu</t>
  </si>
  <si>
    <t>- položka obsahuje hloubení jamky, výsadbu, rostlinu o velikosti K10, hnojení, mulčování, zálivku 20l/m2 včetně materiálu
Dosadby trvalek budou probíhat dle aktuální potřeby, v průběhu let se budou měnit počty ks dosazovaných rostlin dle průběhu počasí, ujímavosti a stáří porostu. Výběr druhů pro dosadby bude odpovídat druhům a kultivarům rostlin navrženém v projektu "Lesopark Skalky". Dosadby budou prováděny 1x/rok na podzim.</t>
  </si>
  <si>
    <t>Minerální hnojivo pro trvalky 25g/m2</t>
  </si>
  <si>
    <t>Záhony trvalek - extenzivní</t>
  </si>
  <si>
    <t>Doplnění mulče k rostlinám 1x/rok (cca 4 cm plošně, 20% z plochy 565 m2 lupiny a udatny)</t>
  </si>
  <si>
    <t>Vypletí záhonu květin v rovině, bez nakypření, vč. likvidace odpadu, 5x/rok, 50% (5x 50% z 1191=2978m2)</t>
  </si>
  <si>
    <t>Dosadba trvalek K10, včetně rostlin.materiálu, práce a dovozu, 2% z celkového počtu</t>
  </si>
  <si>
    <t xml:space="preserve">- položka obsahuje hloubení jamky, výsadbu, rostlinu o velikosti K10, hnojení, mulčování, zálivku 20l/m2 včetně materiálu
Dosadby trvalek budou probíhat dle aktuální potřeby, v průběhu let se budou měnit počty ks dosazovaných rostlin dle průběhu počasí, ujímavosti a stáří porostu. Výběr druhů pro dosadby bude odpovídat druhům a kultivarům rostlin navrženém v projektu "Lesopark Skalky". Dosadby budou prováděny 1x/rok na podzim.
</t>
  </si>
  <si>
    <t>Travnaté plochy</t>
  </si>
  <si>
    <t>Pokosení trávníku u růží, včetně úklidu travní hmoty, 8x/rok (8x 774m2= 6192m2 )</t>
  </si>
  <si>
    <t>Odstranění přerostlého drnu u cest a záhonů (odpíchnutí trávníku od záhonu růží), 1x/rok</t>
  </si>
  <si>
    <t>Hnojení umělým hnojivem, trávník u růží, 2x/rok, 30g/m2 (2x30gx774m2=46440g=0,046t)</t>
  </si>
  <si>
    <t>Pokosení trávníku - pobytové loučky, včetně úklidu travní hmoty, 2x/rok (2x 5534m2= 11068m2)</t>
  </si>
  <si>
    <t>- první dvě seče v roce</t>
  </si>
  <si>
    <t>Pokosení trávníku - pobytové loučky s mulčováním, 3x/rok (3x 5534m2= 16602m2 )</t>
  </si>
  <si>
    <t>Pokosení trávníku - suchý květnatý svah (za pobyt.loučkou), svah do 1:2, včetně úklidu travní hmoty, 2x/rok (2x1588m2= 3176m2)</t>
  </si>
  <si>
    <t>Pokosení trávníku - suchý květnatý svah (za pobyt.loučkou), svah do 1:2, s mulčováním, 3x/rok (3x1588m2= 4764m2)</t>
  </si>
  <si>
    <t>Pokosení trávníku lučního, včetně úklidu travní hmoty, 2x/rok (2x69193m2= 138386m2 )</t>
  </si>
  <si>
    <t>Pokosení trávníku lučního s mulčováním, 2x/rok (2x 69193m2= 138 386m2)</t>
  </si>
  <si>
    <t>Pokosení trávníku lučního svah do 1:2, odvoz 20 km, nutno sekat ručně, včetně úklidu travní hmoty, 2x/rok (2x3000m2)</t>
  </si>
  <si>
    <t>- na ploše se vyskytují ponechané pařezy po vykácených stromech, které je nutné obsekat ručně
- první dvě seče v roce</t>
  </si>
  <si>
    <t>Pokosení trávníku lučního svah do 1:2, odvoz 20 km, nutno sekat ručně s mulčováním, 2x/rok (2x3000m2)</t>
  </si>
  <si>
    <t>- na ploše se vyskytují ponechané pařezy po vykácených stromech, které je nutné obsekat ručně</t>
  </si>
  <si>
    <t>Dlouhodobě působící granulované trávníkové hnojivo (0,030kg/m2), včetně aplikace</t>
  </si>
  <si>
    <t>Zpevněné plochy a cesty</t>
  </si>
  <si>
    <t>Úprava povrchů vnější</t>
  </si>
  <si>
    <t>Vyplnění spár štěrkopískem stávající dlažby z lom. kamene, včetně opravy kamenů, D+M, 10% (10% z 553m2=55,3m2)</t>
  </si>
  <si>
    <t>Zemní práce</t>
  </si>
  <si>
    <t>Chemické ošetření zpevněných ploch a cest, vč. totálního herbicidu, 2x/rok (2x 8080m2=16160m2)</t>
  </si>
  <si>
    <t>Hutnění mlatových a štěrk.cest, 1x/rok, 1 pojezd vibrační deskou, včetně doplnění materiálu do nerovností, D+M, 50% plochy (2x 50% z 8428m2=8428m2)</t>
  </si>
  <si>
    <t>Mobiliář</t>
  </si>
  <si>
    <t>184 - R - položky</t>
  </si>
  <si>
    <t>Kontrola veškerého mobiliáře 1x/rok, včetně případných oprav, D+M, odhad cca 10% z množství</t>
  </si>
  <si>
    <t xml:space="preserve">- pracovní operace zahrnuje kontrolu, opravu a případnou výměnu (výrobu) nového prvku, tzn. zejména opravy či výměny chybějících částí (prasklé desky laviček, zlomené cedule), nové ukotvení u viklajících se a uvolněných laviček (cedulí), dotahování šroubů apod..  
- jedná se o tyto prvky: dřevěná lavička 44ks, lavička kombinovaná žlutá (kov-dřevo) 15 ks, koš dřevěný 13 ks, koš kovový 3 ks, stůl s lavicemi 5 ks, velká cedule dřevěná 1ks, velká tabule kovová 1ks, informační cedule dřevěná čtvercová 4 ks, informační cedule dřevěná trojúhelníková 30 ks, popisné cedulky ke stromům 90 ks
</t>
  </si>
  <si>
    <t>Naplnění pítka vodou při každé zálivce na ploše</t>
  </si>
  <si>
    <t>Vyčištění a naplnění pítka vodou 1x/měsíc (od března do října)</t>
  </si>
  <si>
    <t>Doba výstavby:</t>
  </si>
  <si>
    <t>Začátek výstavby:</t>
  </si>
  <si>
    <t>Konec výstavby:</t>
  </si>
  <si>
    <t>Zpracováno dne:</t>
  </si>
  <si>
    <t>M.j.</t>
  </si>
  <si>
    <t>m3</t>
  </si>
  <si>
    <t>ks</t>
  </si>
  <si>
    <t>m2</t>
  </si>
  <si>
    <t>kus</t>
  </si>
  <si>
    <t>t</t>
  </si>
  <si>
    <t>ha</t>
  </si>
  <si>
    <t>l</t>
  </si>
  <si>
    <t>kg</t>
  </si>
  <si>
    <t>m</t>
  </si>
  <si>
    <t>soubor</t>
  </si>
  <si>
    <t>Množství</t>
  </si>
  <si>
    <t>Jednot.</t>
  </si>
  <si>
    <t>cena (Kč)</t>
  </si>
  <si>
    <t>Náklady (Kč)</t>
  </si>
  <si>
    <t>Dodávka</t>
  </si>
  <si>
    <t>Celkem:</t>
  </si>
  <si>
    <t>Objednatel:</t>
  </si>
  <si>
    <t>Projektant:</t>
  </si>
  <si>
    <t>Zhotovitel:</t>
  </si>
  <si>
    <t>Zpracoval:</t>
  </si>
  <si>
    <t>Montáž</t>
  </si>
  <si>
    <t>Město Nový Jičín</t>
  </si>
  <si>
    <t>Ing. Jana Drochytková</t>
  </si>
  <si>
    <t>Celkem</t>
  </si>
  <si>
    <t>Hmotnost (t)</t>
  </si>
  <si>
    <t>Cenová</t>
  </si>
  <si>
    <t>soustava</t>
  </si>
  <si>
    <t>RTS II / 2015</t>
  </si>
  <si>
    <t>RTS I / 2016</t>
  </si>
  <si>
    <t>RTS II / 2016</t>
  </si>
  <si>
    <t>Přesuny</t>
  </si>
  <si>
    <t>Typ skupiny</t>
  </si>
  <si>
    <t>HSV mat</t>
  </si>
  <si>
    <t>HSV prac</t>
  </si>
  <si>
    <t>PSV mat</t>
  </si>
  <si>
    <t>PSV prac</t>
  </si>
  <si>
    <t>Mont mat</t>
  </si>
  <si>
    <t>Mont prac</t>
  </si>
  <si>
    <t>Ostatní mat.</t>
  </si>
  <si>
    <t>0</t>
  </si>
  <si>
    <t>18_</t>
  </si>
  <si>
    <t>H23_</t>
  </si>
  <si>
    <t>Z99999_</t>
  </si>
  <si>
    <t>62_</t>
  </si>
  <si>
    <t>1_</t>
  </si>
  <si>
    <t>184VD_</t>
  </si>
  <si>
    <t>01_1_</t>
  </si>
  <si>
    <t>01_9_</t>
  </si>
  <si>
    <t>01_Z_</t>
  </si>
  <si>
    <t>02_1_</t>
  </si>
  <si>
    <t>02_9_</t>
  </si>
  <si>
    <t>02_Z_</t>
  </si>
  <si>
    <t>03_1_</t>
  </si>
  <si>
    <t>03_9_</t>
  </si>
  <si>
    <t>03_Z_</t>
  </si>
  <si>
    <t>04_1_</t>
  </si>
  <si>
    <t>04_9_</t>
  </si>
  <si>
    <t>04_Z_</t>
  </si>
  <si>
    <t>05_1_</t>
  </si>
  <si>
    <t>05_9_</t>
  </si>
  <si>
    <t>05_Z_</t>
  </si>
  <si>
    <t>06_1_</t>
  </si>
  <si>
    <t>06_9_</t>
  </si>
  <si>
    <t>06_Z_</t>
  </si>
  <si>
    <t>08_6_</t>
  </si>
  <si>
    <t>08_1_</t>
  </si>
  <si>
    <t>09_1_</t>
  </si>
  <si>
    <t>01_</t>
  </si>
  <si>
    <t>02_</t>
  </si>
  <si>
    <t>03_</t>
  </si>
  <si>
    <t>04_</t>
  </si>
  <si>
    <t>05_</t>
  </si>
  <si>
    <t>06_</t>
  </si>
  <si>
    <t>08_</t>
  </si>
  <si>
    <t>09_</t>
  </si>
  <si>
    <t>Rozpočtové náklady v Kč</t>
  </si>
  <si>
    <t>A</t>
  </si>
  <si>
    <t>HSV</t>
  </si>
  <si>
    <t>PSV</t>
  </si>
  <si>
    <t>"M"</t>
  </si>
  <si>
    <t>Přesun hmot a sutí</t>
  </si>
  <si>
    <t>ZRN celkem</t>
  </si>
  <si>
    <t>Základ 0%</t>
  </si>
  <si>
    <t>Základ 15%</t>
  </si>
  <si>
    <t>Základ 21%</t>
  </si>
  <si>
    <t>Projektant</t>
  </si>
  <si>
    <t>Datum, razítko a podpis</t>
  </si>
  <si>
    <t xml:space="preserve">Rozpočet je sestaven pro 1rok péče. Každý další rok musí být rozpočet aktualizován, protože se některé pracovní úkony budou snižovat (např. zálivka, seč trávníků). Četnost pracovních operací je závislá na průběhu počasí a nelze ji nikdy závazně stanovit s přesností. </t>
  </si>
  <si>
    <t>Základní rozpočtové náklady</t>
  </si>
  <si>
    <t>Dodávky</t>
  </si>
  <si>
    <t>Krycí list slepého rozpočtu</t>
  </si>
  <si>
    <t>B</t>
  </si>
  <si>
    <t>Práce přesčas</t>
  </si>
  <si>
    <t>Bez pevné podl.</t>
  </si>
  <si>
    <t>Kulturní památka</t>
  </si>
  <si>
    <t>Rozpočtová rezerva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</si>
  <si>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</si>
  <si>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</si>
  <si>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</si>
  <si>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</si>
  <si>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</si>
  <si>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</si>
  <si>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</si>
  <si>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</si>
  <si>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</si>
  <si>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</si>
  <si>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</si>
  <si>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</si>
  <si>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</si>
  <si>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</si>
  <si>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</si>
  <si>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</si>
  <si>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</si>
  <si>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</si>
  <si>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</si>
  <si>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</si>
  <si>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</si>
  <si>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</si>
  <si>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</si>
  <si>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</si>
  <si>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75366746/CZ8360253968</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</si>
</sst>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s>
  <fonts count="52">
    <font>
      <sz val="10"/>
      <name val="Arial"/>
      <family val="0"/>
    </font>
    <font>
      <sz val="10"/>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4"/>
      <name val="Arial"/>
      <family val="0"/>
    </font>
    <font>
      <b/>
      <sz val="10"/>
      <color indexed="56"/>
      <name val="Arial"/>
      <family val="0"/>
    </font>
    <font>
      <i/>
      <sz val="10"/>
      <color indexed="60"/>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24"/>
      <color indexed="8"/>
      <name val="Arial"/>
      <family val="0"/>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56"/>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bottom style="thin"/>
    </border>
    <border>
      <left/>
      <right style="thin"/>
      <top style="medium"/>
      <bottom/>
    </border>
    <border>
      <left/>
      <right style="thin"/>
      <top/>
      <bottom/>
    </border>
    <border>
      <left style="thin"/>
      <right/>
      <top style="thin"/>
      <bottom style="thin"/>
    </border>
    <border>
      <left/>
      <right style="thin"/>
      <top style="thin"/>
      <bottom style="thin"/>
    </border>
    <border>
      <left style="thin"/>
      <right/>
      <top style="thin"/>
      <bottom/>
    </border>
    <border>
      <left style="thin"/>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8" fillId="20" borderId="0" applyNumberFormat="0" applyBorder="0" applyAlignment="0" applyProtection="0"/>
    <xf numFmtId="0" fontId="39"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43"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20">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34"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9" fillId="33" borderId="12"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protection/>
    </xf>
    <xf numFmtId="49" fontId="11" fillId="0" borderId="0" xfId="0" applyNumberFormat="1" applyFont="1" applyFill="1" applyBorder="1" applyAlignment="1" applyProtection="1">
      <alignment horizontal="right" vertical="top"/>
      <protection/>
    </xf>
    <xf numFmtId="49" fontId="3" fillId="0" borderId="16"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7" fillId="0" borderId="0" xfId="0" applyNumberFormat="1" applyFont="1" applyFill="1" applyBorder="1" applyAlignment="1" applyProtection="1">
      <alignment horizontal="right" vertical="center"/>
      <protection/>
    </xf>
    <xf numFmtId="4" fontId="6" fillId="0" borderId="13"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9" fillId="33" borderId="12" xfId="0" applyNumberFormat="1" applyFont="1" applyFill="1" applyBorder="1" applyAlignment="1" applyProtection="1">
      <alignment horizontal="right" vertical="center"/>
      <protection/>
    </xf>
    <xf numFmtId="49" fontId="10" fillId="34" borderId="0" xfId="0" applyNumberFormat="1" applyFont="1" applyFill="1" applyBorder="1" applyAlignment="1" applyProtection="1">
      <alignment horizontal="right" vertical="center"/>
      <protection/>
    </xf>
    <xf numFmtId="49" fontId="9" fillId="33" borderId="0"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49" fontId="6" fillId="0" borderId="13"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9" fillId="33" borderId="12"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4" fontId="9" fillId="33" borderId="0" xfId="0" applyNumberFormat="1" applyFont="1" applyFill="1" applyBorder="1" applyAlignment="1" applyProtection="1">
      <alignment horizontal="right" vertical="center"/>
      <protection/>
    </xf>
    <xf numFmtId="4" fontId="3" fillId="0" borderId="14"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vertical="center"/>
      <protection/>
    </xf>
    <xf numFmtId="49" fontId="13" fillId="35" borderId="26" xfId="0" applyNumberFormat="1" applyFont="1" applyFill="1" applyBorder="1" applyAlignment="1" applyProtection="1">
      <alignment horizontal="center" vertical="center"/>
      <protection/>
    </xf>
    <xf numFmtId="49" fontId="14" fillId="0" borderId="27" xfId="0" applyNumberFormat="1" applyFont="1" applyFill="1" applyBorder="1" applyAlignment="1" applyProtection="1">
      <alignment horizontal="left" vertical="center"/>
      <protection/>
    </xf>
    <xf numFmtId="49" fontId="14" fillId="0" borderId="28" xfId="0" applyNumberFormat="1" applyFont="1" applyFill="1" applyBorder="1" applyAlignment="1" applyProtection="1">
      <alignment horizontal="left" vertical="center"/>
      <protection/>
    </xf>
    <xf numFmtId="0" fontId="1" fillId="0" borderId="29" xfId="0" applyNumberFormat="1" applyFont="1" applyFill="1" applyBorder="1" applyAlignment="1" applyProtection="1">
      <alignment vertical="center"/>
      <protection/>
    </xf>
    <xf numFmtId="49" fontId="8" fillId="0" borderId="12" xfId="0" applyNumberFormat="1" applyFont="1" applyFill="1" applyBorder="1" applyAlignment="1" applyProtection="1">
      <alignment horizontal="left" vertical="center"/>
      <protection/>
    </xf>
    <xf numFmtId="49" fontId="15" fillId="0" borderId="26"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0" fontId="1" fillId="0" borderId="30" xfId="0" applyNumberFormat="1" applyFont="1" applyFill="1" applyBorder="1" applyAlignment="1" applyProtection="1">
      <alignment vertical="center"/>
      <protection/>
    </xf>
    <xf numFmtId="0" fontId="1" fillId="0" borderId="31" xfId="0" applyNumberFormat="1" applyFont="1" applyFill="1" applyBorder="1" applyAlignment="1" applyProtection="1">
      <alignment vertical="center"/>
      <protection/>
    </xf>
    <xf numFmtId="4" fontId="15" fillId="0" borderId="26" xfId="0" applyNumberFormat="1" applyFont="1" applyFill="1" applyBorder="1" applyAlignment="1" applyProtection="1">
      <alignment horizontal="right" vertical="center"/>
      <protection/>
    </xf>
    <xf numFmtId="49" fontId="15" fillId="0" borderId="26" xfId="0" applyNumberFormat="1" applyFont="1" applyFill="1" applyBorder="1" applyAlignment="1" applyProtection="1">
      <alignment horizontal="right" vertical="center"/>
      <protection/>
    </xf>
    <xf numFmtId="4" fontId="15" fillId="0" borderId="20" xfId="0" applyNumberFormat="1" applyFont="1" applyFill="1" applyBorder="1" applyAlignment="1" applyProtection="1">
      <alignment horizontal="right" vertical="center"/>
      <protection/>
    </xf>
    <xf numFmtId="0" fontId="1" fillId="0" borderId="32" xfId="0" applyNumberFormat="1" applyFont="1" applyFill="1" applyBorder="1" applyAlignment="1" applyProtection="1">
      <alignment vertical="center"/>
      <protection/>
    </xf>
    <xf numFmtId="0" fontId="1" fillId="0" borderId="33"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4" fillId="35" borderId="35"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protection/>
    </xf>
    <xf numFmtId="49" fontId="2" fillId="0" borderId="13"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30" xfId="0" applyNumberFormat="1" applyFont="1" applyFill="1" applyBorder="1" applyAlignment="1" applyProtection="1">
      <alignment horizontal="left" vertical="center"/>
      <protection/>
    </xf>
    <xf numFmtId="0" fontId="1" fillId="0" borderId="33"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0" fontId="1" fillId="0" borderId="37" xfId="0" applyNumberFormat="1" applyFont="1" applyFill="1" applyBorder="1" applyAlignment="1" applyProtection="1">
      <alignment horizontal="left" vertical="center"/>
      <protection/>
    </xf>
    <xf numFmtId="0" fontId="1" fillId="0" borderId="38" xfId="0" applyNumberFormat="1"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protection/>
    </xf>
    <xf numFmtId="49" fontId="3" fillId="0" borderId="40" xfId="0" applyNumberFormat="1" applyFont="1" applyFill="1" applyBorder="1" applyAlignment="1" applyProtection="1">
      <alignment horizontal="center" vertical="center"/>
      <protection/>
    </xf>
    <xf numFmtId="0" fontId="3" fillId="0" borderId="41"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protection/>
    </xf>
    <xf numFmtId="49" fontId="9" fillId="33" borderId="12" xfId="0" applyNumberFormat="1" applyFont="1" applyFill="1" applyBorder="1" applyAlignment="1" applyProtection="1">
      <alignment horizontal="left" vertical="center"/>
      <protection/>
    </xf>
    <xf numFmtId="0" fontId="9" fillId="33" borderId="12"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protection/>
    </xf>
    <xf numFmtId="0" fontId="10" fillId="34"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protection/>
    </xf>
    <xf numFmtId="49" fontId="9" fillId="33" borderId="0" xfId="0" applyNumberFormat="1" applyFont="1" applyFill="1" applyBorder="1" applyAlignment="1" applyProtection="1">
      <alignment horizontal="left" vertical="center"/>
      <protection/>
    </xf>
    <xf numFmtId="0" fontId="9" fillId="33" borderId="0"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17" fillId="0" borderId="1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protection/>
    </xf>
    <xf numFmtId="49" fontId="1" fillId="0" borderId="30" xfId="0" applyNumberFormat="1" applyFont="1" applyFill="1" applyBorder="1" applyAlignment="1" applyProtection="1">
      <alignment horizontal="left" vertical="center"/>
      <protection/>
    </xf>
    <xf numFmtId="49" fontId="1" fillId="0" borderId="33" xfId="0" applyNumberFormat="1" applyFont="1" applyFill="1" applyBorder="1" applyAlignment="1" applyProtection="1">
      <alignment horizontal="left" vertical="center"/>
      <protection/>
    </xf>
    <xf numFmtId="0" fontId="1" fillId="0" borderId="31"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14" fontId="1" fillId="0" borderId="33" xfId="0" applyNumberFormat="1" applyFont="1" applyFill="1" applyBorder="1" applyAlignment="1" applyProtection="1">
      <alignment horizontal="left" vertical="center"/>
      <protection/>
    </xf>
    <xf numFmtId="0" fontId="1" fillId="0" borderId="43" xfId="0" applyNumberFormat="1" applyFont="1" applyFill="1" applyBorder="1" applyAlignment="1" applyProtection="1">
      <alignment horizontal="left" vertical="center"/>
      <protection/>
    </xf>
    <xf numFmtId="49" fontId="12" fillId="0" borderId="44" xfId="0" applyNumberFormat="1" applyFont="1" applyFill="1" applyBorder="1" applyAlignment="1" applyProtection="1">
      <alignment horizontal="center" vertical="center"/>
      <protection/>
    </xf>
    <xf numFmtId="0" fontId="12" fillId="0" borderId="44" xfId="0" applyNumberFormat="1" applyFont="1" applyFill="1" applyBorder="1" applyAlignment="1" applyProtection="1">
      <alignment horizontal="center" vertical="center"/>
      <protection/>
    </xf>
    <xf numFmtId="49" fontId="16" fillId="0" borderId="34" xfId="0" applyNumberFormat="1" applyFont="1" applyFill="1" applyBorder="1" applyAlignment="1" applyProtection="1">
      <alignment horizontal="left" vertical="center"/>
      <protection/>
    </xf>
    <xf numFmtId="0" fontId="16" fillId="0" borderId="35" xfId="0" applyNumberFormat="1" applyFont="1" applyFill="1" applyBorder="1" applyAlignment="1" applyProtection="1">
      <alignment horizontal="left" vertical="center"/>
      <protection/>
    </xf>
    <xf numFmtId="49" fontId="15" fillId="0" borderId="34" xfId="0" applyNumberFormat="1" applyFont="1" applyFill="1" applyBorder="1" applyAlignment="1" applyProtection="1">
      <alignment horizontal="left" vertical="center"/>
      <protection/>
    </xf>
    <xf numFmtId="0" fontId="15" fillId="0" borderId="35" xfId="0" applyNumberFormat="1" applyFont="1" applyFill="1" applyBorder="1" applyAlignment="1" applyProtection="1">
      <alignment horizontal="left" vertical="center"/>
      <protection/>
    </xf>
    <xf numFmtId="49" fontId="14" fillId="0" borderId="34" xfId="0" applyNumberFormat="1" applyFont="1" applyFill="1" applyBorder="1" applyAlignment="1" applyProtection="1">
      <alignment horizontal="left" vertical="center"/>
      <protection/>
    </xf>
    <xf numFmtId="0" fontId="14" fillId="0" borderId="35" xfId="0" applyNumberFormat="1" applyFont="1" applyFill="1" applyBorder="1" applyAlignment="1" applyProtection="1">
      <alignment horizontal="left" vertical="center"/>
      <protection/>
    </xf>
    <xf numFmtId="49" fontId="14" fillId="35" borderId="34" xfId="0" applyNumberFormat="1" applyFont="1" applyFill="1" applyBorder="1" applyAlignment="1" applyProtection="1">
      <alignment horizontal="left" vertical="center"/>
      <protection/>
    </xf>
    <xf numFmtId="0" fontId="14" fillId="35" borderId="44" xfId="0" applyNumberFormat="1" applyFont="1" applyFill="1" applyBorder="1" applyAlignment="1" applyProtection="1">
      <alignment horizontal="left" vertical="center"/>
      <protection/>
    </xf>
    <xf numFmtId="49" fontId="15" fillId="0" borderId="45" xfId="0" applyNumberFormat="1" applyFont="1" applyFill="1" applyBorder="1" applyAlignment="1" applyProtection="1">
      <alignment horizontal="left" vertical="center"/>
      <protection/>
    </xf>
    <xf numFmtId="0" fontId="15" fillId="0" borderId="12" xfId="0" applyNumberFormat="1" applyFont="1" applyFill="1" applyBorder="1" applyAlignment="1" applyProtection="1">
      <alignment horizontal="left" vertical="center"/>
      <protection/>
    </xf>
    <xf numFmtId="0" fontId="15" fillId="0" borderId="46" xfId="0" applyNumberFormat="1" applyFont="1" applyFill="1" applyBorder="1" applyAlignment="1" applyProtection="1">
      <alignment horizontal="left" vertical="center"/>
      <protection/>
    </xf>
    <xf numFmtId="49" fontId="15" fillId="0" borderId="25"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15" fillId="0" borderId="47" xfId="0" applyNumberFormat="1" applyFont="1" applyFill="1" applyBorder="1" applyAlignment="1" applyProtection="1">
      <alignment horizontal="left" vertical="center"/>
      <protection/>
    </xf>
    <xf numFmtId="49" fontId="15" fillId="0" borderId="48" xfId="0" applyNumberFormat="1" applyFont="1" applyFill="1" applyBorder="1" applyAlignment="1" applyProtection="1">
      <alignment horizontal="left" vertical="center"/>
      <protection/>
    </xf>
    <xf numFmtId="0" fontId="15" fillId="0" borderId="38" xfId="0" applyNumberFormat="1" applyFont="1" applyFill="1" applyBorder="1" applyAlignment="1" applyProtection="1">
      <alignment horizontal="left" vertical="center"/>
      <protection/>
    </xf>
    <xf numFmtId="0" fontId="15" fillId="0" borderId="49"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000000"/>
      <rgbColor rgb="00DBDBDB"/>
      <rgbColor rgb="00120000"/>
      <rgbColor rgb="0083DAD8"/>
      <rgbColor rgb="00010000"/>
      <rgbColor rgb="00E0E0E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228600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9334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276225</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88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V132"/>
  <sheetViews>
    <sheetView tabSelected="1" zoomScalePageLayoutView="0" workbookViewId="0" topLeftCell="A103">
      <selection activeCell="F99" sqref="F99"/>
    </sheetView>
  </sheetViews>
  <sheetFormatPr defaultColWidth="11.57421875" defaultRowHeight="12.75"/>
  <cols>
    <col min="1" max="1" width="3.7109375" style="0" customWidth="1"/>
    <col min="2" max="2" width="6.8515625" style="0" customWidth="1"/>
    <col min="3" max="3" width="13.28125" style="0" customWidth="1"/>
    <col min="4" max="4" width="138.7109375" style="0" customWidth="1"/>
    <col min="5" max="5" width="7.00390625" style="0" customWidth="1"/>
    <col min="6" max="6" width="12.8515625" style="0" customWidth="1"/>
    <col min="7" max="7" width="12.00390625" style="0" customWidth="1"/>
    <col min="8" max="10" width="14.28125" style="0" customWidth="1"/>
    <col min="11" max="13" width="11.7109375" style="0" customWidth="1"/>
    <col min="14" max="14" width="0" style="0" hidden="1" customWidth="1"/>
    <col min="15" max="48" width="12.140625" style="0" hidden="1" customWidth="1"/>
  </cols>
  <sheetData>
    <row r="1" spans="1:13" ht="72.75" customHeight="1">
      <c r="A1" s="61" t="s">
        <v>0</v>
      </c>
      <c r="B1" s="62"/>
      <c r="C1" s="62"/>
      <c r="D1" s="62"/>
      <c r="E1" s="62"/>
      <c r="F1" s="62"/>
      <c r="G1" s="62"/>
      <c r="H1" s="62"/>
      <c r="I1" s="62"/>
      <c r="J1" s="62"/>
      <c r="K1" s="62"/>
      <c r="L1" s="62"/>
      <c r="M1" s="62"/>
    </row>
    <row r="2" spans="1:14" ht="12.75">
      <c r="A2" s="63" t="s">
        <v>1</v>
      </c>
      <c r="B2" s="64"/>
      <c r="C2" s="64"/>
      <c r="D2" s="67" t="s">
        <v>137</v>
      </c>
      <c r="E2" s="69" t="s">
        <v>231</v>
      </c>
      <c r="F2" s="64"/>
      <c r="G2" s="69"/>
      <c r="H2" s="64"/>
      <c r="I2" s="70" t="s">
        <v>252</v>
      </c>
      <c r="J2" s="70" t="s">
        <v>257</v>
      </c>
      <c r="K2" s="64"/>
      <c r="L2" s="64"/>
      <c r="M2" s="71"/>
      <c r="N2" s="35"/>
    </row>
    <row r="3" spans="1:14" ht="12.75">
      <c r="A3" s="65"/>
      <c r="B3" s="66"/>
      <c r="C3" s="66"/>
      <c r="D3" s="68"/>
      <c r="E3" s="66"/>
      <c r="F3" s="66"/>
      <c r="G3" s="66"/>
      <c r="H3" s="66"/>
      <c r="I3" s="66"/>
      <c r="J3" s="66"/>
      <c r="K3" s="66"/>
      <c r="L3" s="66"/>
      <c r="M3" s="72"/>
      <c r="N3" s="35"/>
    </row>
    <row r="4" spans="1:14" ht="12.75">
      <c r="A4" s="73" t="s">
        <v>2</v>
      </c>
      <c r="B4" s="66"/>
      <c r="C4" s="66"/>
      <c r="D4" s="74" t="s">
        <v>138</v>
      </c>
      <c r="E4" s="75" t="s">
        <v>232</v>
      </c>
      <c r="F4" s="66"/>
      <c r="G4" s="75" t="s">
        <v>6</v>
      </c>
      <c r="H4" s="66"/>
      <c r="I4" s="74" t="s">
        <v>253</v>
      </c>
      <c r="J4" s="74" t="s">
        <v>258</v>
      </c>
      <c r="K4" s="66"/>
      <c r="L4" s="66"/>
      <c r="M4" s="72"/>
      <c r="N4" s="35"/>
    </row>
    <row r="5" spans="1:14" ht="12.75">
      <c r="A5" s="65"/>
      <c r="B5" s="66"/>
      <c r="C5" s="66"/>
      <c r="D5" s="66"/>
      <c r="E5" s="66"/>
      <c r="F5" s="66"/>
      <c r="G5" s="66"/>
      <c r="H5" s="66"/>
      <c r="I5" s="66"/>
      <c r="J5" s="66"/>
      <c r="K5" s="66"/>
      <c r="L5" s="66"/>
      <c r="M5" s="72"/>
      <c r="N5" s="35"/>
    </row>
    <row r="6" spans="1:14" ht="12.75">
      <c r="A6" s="73" t="s">
        <v>3</v>
      </c>
      <c r="B6" s="66"/>
      <c r="C6" s="66"/>
      <c r="D6" s="74" t="s">
        <v>139</v>
      </c>
      <c r="E6" s="75" t="s">
        <v>233</v>
      </c>
      <c r="F6" s="66"/>
      <c r="G6" s="66"/>
      <c r="H6" s="66"/>
      <c r="I6" s="74" t="s">
        <v>254</v>
      </c>
      <c r="J6" s="74"/>
      <c r="K6" s="66"/>
      <c r="L6" s="66"/>
      <c r="M6" s="72"/>
      <c r="N6" s="35"/>
    </row>
    <row r="7" spans="1:14" ht="12.75">
      <c r="A7" s="65"/>
      <c r="B7" s="66"/>
      <c r="C7" s="66"/>
      <c r="D7" s="66"/>
      <c r="E7" s="66"/>
      <c r="F7" s="66"/>
      <c r="G7" s="66"/>
      <c r="H7" s="66"/>
      <c r="I7" s="66"/>
      <c r="J7" s="66"/>
      <c r="K7" s="66"/>
      <c r="L7" s="66"/>
      <c r="M7" s="72"/>
      <c r="N7" s="35"/>
    </row>
    <row r="8" spans="1:14" ht="12.75">
      <c r="A8" s="73" t="s">
        <v>4</v>
      </c>
      <c r="B8" s="66"/>
      <c r="C8" s="66"/>
      <c r="D8" s="74"/>
      <c r="E8" s="75" t="s">
        <v>234</v>
      </c>
      <c r="F8" s="66"/>
      <c r="G8" s="78">
        <v>42951</v>
      </c>
      <c r="H8" s="66"/>
      <c r="I8" s="74" t="s">
        <v>255</v>
      </c>
      <c r="J8" s="74" t="s">
        <v>258</v>
      </c>
      <c r="K8" s="66"/>
      <c r="L8" s="66"/>
      <c r="M8" s="72"/>
      <c r="N8" s="35"/>
    </row>
    <row r="9" spans="1:14" ht="12.75">
      <c r="A9" s="76"/>
      <c r="B9" s="77"/>
      <c r="C9" s="77"/>
      <c r="D9" s="77"/>
      <c r="E9" s="77"/>
      <c r="F9" s="77"/>
      <c r="G9" s="77"/>
      <c r="H9" s="77"/>
      <c r="I9" s="77"/>
      <c r="J9" s="77"/>
      <c r="K9" s="77"/>
      <c r="L9" s="77"/>
      <c r="M9" s="79"/>
      <c r="N9" s="35"/>
    </row>
    <row r="10" spans="1:14" ht="12.75">
      <c r="A10" s="1" t="s">
        <v>5</v>
      </c>
      <c r="B10" s="11" t="s">
        <v>87</v>
      </c>
      <c r="C10" s="11" t="s">
        <v>96</v>
      </c>
      <c r="D10" s="11" t="s">
        <v>140</v>
      </c>
      <c r="E10" s="11" t="s">
        <v>235</v>
      </c>
      <c r="F10" s="18" t="s">
        <v>246</v>
      </c>
      <c r="G10" s="22" t="s">
        <v>247</v>
      </c>
      <c r="H10" s="80" t="s">
        <v>249</v>
      </c>
      <c r="I10" s="81"/>
      <c r="J10" s="82"/>
      <c r="K10" s="80" t="s">
        <v>260</v>
      </c>
      <c r="L10" s="82"/>
      <c r="M10" s="30" t="s">
        <v>261</v>
      </c>
      <c r="N10" s="36"/>
    </row>
    <row r="11" spans="1:24" ht="12.75">
      <c r="A11" s="2" t="s">
        <v>6</v>
      </c>
      <c r="B11" s="12" t="s">
        <v>6</v>
      </c>
      <c r="C11" s="12" t="s">
        <v>6</v>
      </c>
      <c r="D11" s="17" t="s">
        <v>141</v>
      </c>
      <c r="E11" s="12" t="s">
        <v>6</v>
      </c>
      <c r="F11" s="12" t="s">
        <v>6</v>
      </c>
      <c r="G11" s="23" t="s">
        <v>248</v>
      </c>
      <c r="H11" s="24" t="s">
        <v>250</v>
      </c>
      <c r="I11" s="25" t="s">
        <v>256</v>
      </c>
      <c r="J11" s="26" t="s">
        <v>259</v>
      </c>
      <c r="K11" s="24" t="s">
        <v>247</v>
      </c>
      <c r="L11" s="26" t="s">
        <v>259</v>
      </c>
      <c r="M11" s="31" t="s">
        <v>262</v>
      </c>
      <c r="N11" s="36"/>
      <c r="P11" s="28" t="s">
        <v>266</v>
      </c>
      <c r="Q11" s="28" t="s">
        <v>267</v>
      </c>
      <c r="R11" s="28" t="s">
        <v>268</v>
      </c>
      <c r="S11" s="28" t="s">
        <v>269</v>
      </c>
      <c r="T11" s="28" t="s">
        <v>270</v>
      </c>
      <c r="U11" s="28" t="s">
        <v>271</v>
      </c>
      <c r="V11" s="28" t="s">
        <v>272</v>
      </c>
      <c r="W11" s="28" t="s">
        <v>273</v>
      </c>
      <c r="X11" s="28" t="s">
        <v>274</v>
      </c>
    </row>
    <row r="12" spans="1:13" ht="12.75">
      <c r="A12" s="3"/>
      <c r="B12" s="13" t="s">
        <v>88</v>
      </c>
      <c r="C12" s="13"/>
      <c r="D12" s="83" t="s">
        <v>142</v>
      </c>
      <c r="E12" s="84"/>
      <c r="F12" s="84"/>
      <c r="G12" s="84"/>
      <c r="H12" s="39">
        <f>H13+H26+H28</f>
        <v>0</v>
      </c>
      <c r="I12" s="39">
        <f>I13+I26+I28</f>
        <v>0</v>
      </c>
      <c r="J12" s="39">
        <f>H12+I12</f>
        <v>0</v>
      </c>
      <c r="K12" s="27"/>
      <c r="L12" s="39">
        <f>L13+L26+L28</f>
        <v>0.132</v>
      </c>
      <c r="M12" s="27"/>
    </row>
    <row r="13" spans="1:37" ht="12.75">
      <c r="A13" s="4"/>
      <c r="B13" s="14" t="s">
        <v>88</v>
      </c>
      <c r="C13" s="14" t="s">
        <v>24</v>
      </c>
      <c r="D13" s="85" t="s">
        <v>143</v>
      </c>
      <c r="E13" s="86"/>
      <c r="F13" s="86"/>
      <c r="G13" s="86"/>
      <c r="H13" s="40">
        <f>SUM(H14:H24)</f>
        <v>0</v>
      </c>
      <c r="I13" s="40">
        <f>SUM(I14:I24)</f>
        <v>0</v>
      </c>
      <c r="J13" s="40">
        <f>H13+I13</f>
        <v>0</v>
      </c>
      <c r="K13" s="28"/>
      <c r="L13" s="40">
        <f>SUM(L14:L24)</f>
        <v>0.132</v>
      </c>
      <c r="M13" s="28"/>
      <c r="Y13" s="28" t="s">
        <v>88</v>
      </c>
      <c r="AI13" s="40">
        <f>SUM(Z14:Z24)</f>
        <v>0</v>
      </c>
      <c r="AJ13" s="40">
        <f>SUM(AA14:AA24)</f>
        <v>0</v>
      </c>
      <c r="AK13" s="40">
        <f>SUM(AB14:AB24)</f>
        <v>0</v>
      </c>
    </row>
    <row r="14" spans="1:48" ht="12.75">
      <c r="A14" s="5" t="s">
        <v>7</v>
      </c>
      <c r="B14" s="5" t="s">
        <v>88</v>
      </c>
      <c r="C14" s="5" t="s">
        <v>97</v>
      </c>
      <c r="D14" s="5" t="s">
        <v>144</v>
      </c>
      <c r="E14" s="5" t="s">
        <v>236</v>
      </c>
      <c r="F14" s="19">
        <v>199</v>
      </c>
      <c r="G14" s="19">
        <v>0</v>
      </c>
      <c r="H14" s="19">
        <f aca="true" t="shared" si="0" ref="H14:H24">F14*AE14</f>
        <v>0</v>
      </c>
      <c r="I14" s="19">
        <f aca="true" t="shared" si="1" ref="I14:I24">J14-H14</f>
        <v>0</v>
      </c>
      <c r="J14" s="19">
        <f aca="true" t="shared" si="2" ref="J14:J24">F14*G14</f>
        <v>0</v>
      </c>
      <c r="K14" s="19">
        <v>0</v>
      </c>
      <c r="L14" s="19">
        <f aca="true" t="shared" si="3" ref="L14:L24">F14*K14</f>
        <v>0</v>
      </c>
      <c r="M14" s="32" t="s">
        <v>263</v>
      </c>
      <c r="P14" s="37">
        <f aca="true" t="shared" si="4" ref="P14:P24">IF(AG14="5",J14,0)</f>
        <v>0</v>
      </c>
      <c r="R14" s="37">
        <f aca="true" t="shared" si="5" ref="R14:R24">IF(AG14="1",H14,0)</f>
        <v>0</v>
      </c>
      <c r="S14" s="37">
        <f aca="true" t="shared" si="6" ref="S14:S24">IF(AG14="1",I14,0)</f>
        <v>0</v>
      </c>
      <c r="T14" s="37">
        <f aca="true" t="shared" si="7" ref="T14:T24">IF(AG14="7",H14,0)</f>
        <v>0</v>
      </c>
      <c r="U14" s="37">
        <f aca="true" t="shared" si="8" ref="U14:U24">IF(AG14="7",I14,0)</f>
        <v>0</v>
      </c>
      <c r="V14" s="37">
        <f aca="true" t="shared" si="9" ref="V14:V24">IF(AG14="2",H14,0)</f>
        <v>0</v>
      </c>
      <c r="W14" s="37">
        <f aca="true" t="shared" si="10" ref="W14:W24">IF(AG14="2",I14,0)</f>
        <v>0</v>
      </c>
      <c r="X14" s="37">
        <f aca="true" t="shared" si="11" ref="X14:X24">IF(AG14="0",J14,0)</f>
        <v>0</v>
      </c>
      <c r="Y14" s="28" t="s">
        <v>88</v>
      </c>
      <c r="Z14" s="19">
        <f aca="true" t="shared" si="12" ref="Z14:Z24">IF(AD14=0,J14,0)</f>
        <v>0</v>
      </c>
      <c r="AA14" s="19">
        <f aca="true" t="shared" si="13" ref="AA14:AA24">IF(AD14=15,J14,0)</f>
        <v>0</v>
      </c>
      <c r="AB14" s="19">
        <f aca="true" t="shared" si="14" ref="AB14:AB24">IF(AD14=21,J14,0)</f>
        <v>0</v>
      </c>
      <c r="AD14" s="37">
        <v>21</v>
      </c>
      <c r="AE14" s="37">
        <f>G14*0.392657704239917</f>
        <v>0</v>
      </c>
      <c r="AF14" s="37">
        <f>G14*(1-0.392657704239917)</f>
        <v>0</v>
      </c>
      <c r="AG14" s="32" t="s">
        <v>7</v>
      </c>
      <c r="AM14" s="37">
        <f aca="true" t="shared" si="15" ref="AM14:AM24">F14*AE14</f>
        <v>0</v>
      </c>
      <c r="AN14" s="37">
        <f aca="true" t="shared" si="16" ref="AN14:AN24">F14*AF14</f>
        <v>0</v>
      </c>
      <c r="AO14" s="38" t="s">
        <v>276</v>
      </c>
      <c r="AP14" s="38" t="s">
        <v>282</v>
      </c>
      <c r="AQ14" s="28" t="s">
        <v>303</v>
      </c>
      <c r="AS14" s="37">
        <f aca="true" t="shared" si="17" ref="AS14:AS24">AM14+AN14</f>
        <v>0</v>
      </c>
      <c r="AT14" s="37">
        <f aca="true" t="shared" si="18" ref="AT14:AT24">G14/(100-AU14)*100</f>
        <v>0</v>
      </c>
      <c r="AU14" s="37">
        <v>0</v>
      </c>
      <c r="AV14" s="37">
        <f aca="true" t="shared" si="19" ref="AV14:AV24">L14</f>
        <v>0</v>
      </c>
    </row>
    <row r="15" spans="1:48" ht="12.75">
      <c r="A15" s="5" t="s">
        <v>8</v>
      </c>
      <c r="B15" s="5" t="s">
        <v>88</v>
      </c>
      <c r="C15" s="5" t="s">
        <v>98</v>
      </c>
      <c r="D15" s="5" t="s">
        <v>145</v>
      </c>
      <c r="E15" s="5" t="s">
        <v>237</v>
      </c>
      <c r="F15" s="19">
        <v>76</v>
      </c>
      <c r="G15" s="19">
        <v>0</v>
      </c>
      <c r="H15" s="19">
        <f t="shared" si="0"/>
        <v>0</v>
      </c>
      <c r="I15" s="19">
        <f t="shared" si="1"/>
        <v>0</v>
      </c>
      <c r="J15" s="19">
        <f t="shared" si="2"/>
        <v>0</v>
      </c>
      <c r="K15" s="19">
        <v>0</v>
      </c>
      <c r="L15" s="19">
        <f t="shared" si="3"/>
        <v>0</v>
      </c>
      <c r="M15" s="32"/>
      <c r="P15" s="37">
        <f t="shared" si="4"/>
        <v>0</v>
      </c>
      <c r="R15" s="37">
        <f t="shared" si="5"/>
        <v>0</v>
      </c>
      <c r="S15" s="37">
        <f t="shared" si="6"/>
        <v>0</v>
      </c>
      <c r="T15" s="37">
        <f t="shared" si="7"/>
        <v>0</v>
      </c>
      <c r="U15" s="37">
        <f t="shared" si="8"/>
        <v>0</v>
      </c>
      <c r="V15" s="37">
        <f t="shared" si="9"/>
        <v>0</v>
      </c>
      <c r="W15" s="37">
        <f t="shared" si="10"/>
        <v>0</v>
      </c>
      <c r="X15" s="37">
        <f t="shared" si="11"/>
        <v>0</v>
      </c>
      <c r="Y15" s="28" t="s">
        <v>88</v>
      </c>
      <c r="Z15" s="19">
        <f t="shared" si="12"/>
        <v>0</v>
      </c>
      <c r="AA15" s="19">
        <f t="shared" si="13"/>
        <v>0</v>
      </c>
      <c r="AB15" s="19">
        <f t="shared" si="14"/>
        <v>0</v>
      </c>
      <c r="AD15" s="37">
        <v>21</v>
      </c>
      <c r="AE15" s="37">
        <f>G15*1</f>
        <v>0</v>
      </c>
      <c r="AF15" s="37">
        <f>G15*(1-1)</f>
        <v>0</v>
      </c>
      <c r="AG15" s="32" t="s">
        <v>7</v>
      </c>
      <c r="AM15" s="37">
        <f t="shared" si="15"/>
        <v>0</v>
      </c>
      <c r="AN15" s="37">
        <f t="shared" si="16"/>
        <v>0</v>
      </c>
      <c r="AO15" s="38" t="s">
        <v>276</v>
      </c>
      <c r="AP15" s="38" t="s">
        <v>282</v>
      </c>
      <c r="AQ15" s="28" t="s">
        <v>303</v>
      </c>
      <c r="AS15" s="37">
        <f t="shared" si="17"/>
        <v>0</v>
      </c>
      <c r="AT15" s="37">
        <f t="shared" si="18"/>
        <v>0</v>
      </c>
      <c r="AU15" s="37">
        <v>0</v>
      </c>
      <c r="AV15" s="37">
        <f t="shared" si="19"/>
        <v>0</v>
      </c>
    </row>
    <row r="16" spans="1:48" ht="12.75">
      <c r="A16" s="5" t="s">
        <v>9</v>
      </c>
      <c r="B16" s="5" t="s">
        <v>88</v>
      </c>
      <c r="C16" s="5" t="s">
        <v>99</v>
      </c>
      <c r="D16" s="5" t="s">
        <v>146</v>
      </c>
      <c r="E16" s="5" t="s">
        <v>238</v>
      </c>
      <c r="F16" s="19">
        <v>49408</v>
      </c>
      <c r="G16" s="19">
        <v>0</v>
      </c>
      <c r="H16" s="19">
        <f t="shared" si="0"/>
        <v>0</v>
      </c>
      <c r="I16" s="19">
        <f t="shared" si="1"/>
        <v>0</v>
      </c>
      <c r="J16" s="19">
        <f t="shared" si="2"/>
        <v>0</v>
      </c>
      <c r="K16" s="19">
        <v>0</v>
      </c>
      <c r="L16" s="19">
        <f t="shared" si="3"/>
        <v>0</v>
      </c>
      <c r="M16" s="32"/>
      <c r="P16" s="37">
        <f t="shared" si="4"/>
        <v>0</v>
      </c>
      <c r="R16" s="37">
        <f t="shared" si="5"/>
        <v>0</v>
      </c>
      <c r="S16" s="37">
        <f t="shared" si="6"/>
        <v>0</v>
      </c>
      <c r="T16" s="37">
        <f t="shared" si="7"/>
        <v>0</v>
      </c>
      <c r="U16" s="37">
        <f t="shared" si="8"/>
        <v>0</v>
      </c>
      <c r="V16" s="37">
        <f t="shared" si="9"/>
        <v>0</v>
      </c>
      <c r="W16" s="37">
        <f t="shared" si="10"/>
        <v>0</v>
      </c>
      <c r="X16" s="37">
        <f t="shared" si="11"/>
        <v>0</v>
      </c>
      <c r="Y16" s="28" t="s">
        <v>88</v>
      </c>
      <c r="Z16" s="19">
        <f t="shared" si="12"/>
        <v>0</v>
      </c>
      <c r="AA16" s="19">
        <f t="shared" si="13"/>
        <v>0</v>
      </c>
      <c r="AB16" s="19">
        <f t="shared" si="14"/>
        <v>0</v>
      </c>
      <c r="AD16" s="37">
        <v>21</v>
      </c>
      <c r="AE16" s="37">
        <f>G16*0</f>
        <v>0</v>
      </c>
      <c r="AF16" s="37">
        <f>G16*(1-0)</f>
        <v>0</v>
      </c>
      <c r="AG16" s="32" t="s">
        <v>7</v>
      </c>
      <c r="AM16" s="37">
        <f t="shared" si="15"/>
        <v>0</v>
      </c>
      <c r="AN16" s="37">
        <f t="shared" si="16"/>
        <v>0</v>
      </c>
      <c r="AO16" s="38" t="s">
        <v>276</v>
      </c>
      <c r="AP16" s="38" t="s">
        <v>282</v>
      </c>
      <c r="AQ16" s="28" t="s">
        <v>303</v>
      </c>
      <c r="AS16" s="37">
        <f t="shared" si="17"/>
        <v>0</v>
      </c>
      <c r="AT16" s="37">
        <f t="shared" si="18"/>
        <v>0</v>
      </c>
      <c r="AU16" s="37">
        <v>0</v>
      </c>
      <c r="AV16" s="37">
        <f t="shared" si="19"/>
        <v>0</v>
      </c>
    </row>
    <row r="17" spans="1:48" ht="12.75">
      <c r="A17" s="5" t="s">
        <v>10</v>
      </c>
      <c r="B17" s="5" t="s">
        <v>88</v>
      </c>
      <c r="C17" s="5" t="s">
        <v>100</v>
      </c>
      <c r="D17" s="5" t="s">
        <v>147</v>
      </c>
      <c r="E17" s="5" t="s">
        <v>237</v>
      </c>
      <c r="F17" s="19">
        <v>794</v>
      </c>
      <c r="G17" s="19">
        <v>0</v>
      </c>
      <c r="H17" s="19">
        <f t="shared" si="0"/>
        <v>0</v>
      </c>
      <c r="I17" s="19">
        <f t="shared" si="1"/>
        <v>0</v>
      </c>
      <c r="J17" s="19">
        <f t="shared" si="2"/>
        <v>0</v>
      </c>
      <c r="K17" s="19">
        <v>0</v>
      </c>
      <c r="L17" s="19">
        <f t="shared" si="3"/>
        <v>0</v>
      </c>
      <c r="M17" s="32"/>
      <c r="P17" s="37">
        <f t="shared" si="4"/>
        <v>0</v>
      </c>
      <c r="R17" s="37">
        <f t="shared" si="5"/>
        <v>0</v>
      </c>
      <c r="S17" s="37">
        <f t="shared" si="6"/>
        <v>0</v>
      </c>
      <c r="T17" s="37">
        <f t="shared" si="7"/>
        <v>0</v>
      </c>
      <c r="U17" s="37">
        <f t="shared" si="8"/>
        <v>0</v>
      </c>
      <c r="V17" s="37">
        <f t="shared" si="9"/>
        <v>0</v>
      </c>
      <c r="W17" s="37">
        <f t="shared" si="10"/>
        <v>0</v>
      </c>
      <c r="X17" s="37">
        <f t="shared" si="11"/>
        <v>0</v>
      </c>
      <c r="Y17" s="28" t="s">
        <v>88</v>
      </c>
      <c r="Z17" s="19">
        <f t="shared" si="12"/>
        <v>0</v>
      </c>
      <c r="AA17" s="19">
        <f t="shared" si="13"/>
        <v>0</v>
      </c>
      <c r="AB17" s="19">
        <f t="shared" si="14"/>
        <v>0</v>
      </c>
      <c r="AD17" s="37">
        <v>21</v>
      </c>
      <c r="AE17" s="37">
        <f>G17*0</f>
        <v>0</v>
      </c>
      <c r="AF17" s="37">
        <f>G17*(1-0)</f>
        <v>0</v>
      </c>
      <c r="AG17" s="32" t="s">
        <v>7</v>
      </c>
      <c r="AM17" s="37">
        <f t="shared" si="15"/>
        <v>0</v>
      </c>
      <c r="AN17" s="37">
        <f t="shared" si="16"/>
        <v>0</v>
      </c>
      <c r="AO17" s="38" t="s">
        <v>276</v>
      </c>
      <c r="AP17" s="38" t="s">
        <v>282</v>
      </c>
      <c r="AQ17" s="28" t="s">
        <v>303</v>
      </c>
      <c r="AS17" s="37">
        <f t="shared" si="17"/>
        <v>0</v>
      </c>
      <c r="AT17" s="37">
        <f t="shared" si="18"/>
        <v>0</v>
      </c>
      <c r="AU17" s="37">
        <v>0</v>
      </c>
      <c r="AV17" s="37">
        <f t="shared" si="19"/>
        <v>0</v>
      </c>
    </row>
    <row r="18" spans="1:48" ht="12.75">
      <c r="A18" s="5" t="s">
        <v>11</v>
      </c>
      <c r="B18" s="5" t="s">
        <v>88</v>
      </c>
      <c r="C18" s="5" t="s">
        <v>101</v>
      </c>
      <c r="D18" s="5" t="s">
        <v>148</v>
      </c>
      <c r="E18" s="5" t="s">
        <v>237</v>
      </c>
      <c r="F18" s="19">
        <v>132</v>
      </c>
      <c r="G18" s="19">
        <v>0</v>
      </c>
      <c r="H18" s="19">
        <f t="shared" si="0"/>
        <v>0</v>
      </c>
      <c r="I18" s="19">
        <f t="shared" si="1"/>
        <v>0</v>
      </c>
      <c r="J18" s="19">
        <f t="shared" si="2"/>
        <v>0</v>
      </c>
      <c r="K18" s="19">
        <v>0.001</v>
      </c>
      <c r="L18" s="19">
        <f t="shared" si="3"/>
        <v>0.132</v>
      </c>
      <c r="M18" s="32"/>
      <c r="P18" s="37">
        <f t="shared" si="4"/>
        <v>0</v>
      </c>
      <c r="R18" s="37">
        <f t="shared" si="5"/>
        <v>0</v>
      </c>
      <c r="S18" s="37">
        <f t="shared" si="6"/>
        <v>0</v>
      </c>
      <c r="T18" s="37">
        <f t="shared" si="7"/>
        <v>0</v>
      </c>
      <c r="U18" s="37">
        <f t="shared" si="8"/>
        <v>0</v>
      </c>
      <c r="V18" s="37">
        <f t="shared" si="9"/>
        <v>0</v>
      </c>
      <c r="W18" s="37">
        <f t="shared" si="10"/>
        <v>0</v>
      </c>
      <c r="X18" s="37">
        <f t="shared" si="11"/>
        <v>0</v>
      </c>
      <c r="Y18" s="28" t="s">
        <v>88</v>
      </c>
      <c r="Z18" s="19">
        <f t="shared" si="12"/>
        <v>0</v>
      </c>
      <c r="AA18" s="19">
        <f t="shared" si="13"/>
        <v>0</v>
      </c>
      <c r="AB18" s="19">
        <f t="shared" si="14"/>
        <v>0</v>
      </c>
      <c r="AD18" s="37">
        <v>21</v>
      </c>
      <c r="AE18" s="37">
        <f>G18*1</f>
        <v>0</v>
      </c>
      <c r="AF18" s="37">
        <f>G18*(1-1)</f>
        <v>0</v>
      </c>
      <c r="AG18" s="32" t="s">
        <v>7</v>
      </c>
      <c r="AM18" s="37">
        <f t="shared" si="15"/>
        <v>0</v>
      </c>
      <c r="AN18" s="37">
        <f t="shared" si="16"/>
        <v>0</v>
      </c>
      <c r="AO18" s="38" t="s">
        <v>276</v>
      </c>
      <c r="AP18" s="38" t="s">
        <v>282</v>
      </c>
      <c r="AQ18" s="28" t="s">
        <v>303</v>
      </c>
      <c r="AS18" s="37">
        <f t="shared" si="17"/>
        <v>0</v>
      </c>
      <c r="AT18" s="37">
        <f t="shared" si="18"/>
        <v>0</v>
      </c>
      <c r="AU18" s="37">
        <v>0</v>
      </c>
      <c r="AV18" s="37">
        <f t="shared" si="19"/>
        <v>0.132</v>
      </c>
    </row>
    <row r="19" spans="1:48" ht="12.75">
      <c r="A19" s="5" t="s">
        <v>12</v>
      </c>
      <c r="B19" s="5" t="s">
        <v>88</v>
      </c>
      <c r="C19" s="5" t="s">
        <v>102</v>
      </c>
      <c r="D19" s="5" t="s">
        <v>149</v>
      </c>
      <c r="E19" s="5" t="s">
        <v>237</v>
      </c>
      <c r="F19" s="19">
        <v>53</v>
      </c>
      <c r="G19" s="19">
        <v>0</v>
      </c>
      <c r="H19" s="19">
        <f t="shared" si="0"/>
        <v>0</v>
      </c>
      <c r="I19" s="19">
        <f t="shared" si="1"/>
        <v>0</v>
      </c>
      <c r="J19" s="19">
        <f t="shared" si="2"/>
        <v>0</v>
      </c>
      <c r="K19" s="19">
        <v>0</v>
      </c>
      <c r="L19" s="19">
        <f t="shared" si="3"/>
        <v>0</v>
      </c>
      <c r="M19" s="32"/>
      <c r="P19" s="37">
        <f t="shared" si="4"/>
        <v>0</v>
      </c>
      <c r="R19" s="37">
        <f t="shared" si="5"/>
        <v>0</v>
      </c>
      <c r="S19" s="37">
        <f t="shared" si="6"/>
        <v>0</v>
      </c>
      <c r="T19" s="37">
        <f t="shared" si="7"/>
        <v>0</v>
      </c>
      <c r="U19" s="37">
        <f t="shared" si="8"/>
        <v>0</v>
      </c>
      <c r="V19" s="37">
        <f t="shared" si="9"/>
        <v>0</v>
      </c>
      <c r="W19" s="37">
        <f t="shared" si="10"/>
        <v>0</v>
      </c>
      <c r="X19" s="37">
        <f t="shared" si="11"/>
        <v>0</v>
      </c>
      <c r="Y19" s="28" t="s">
        <v>88</v>
      </c>
      <c r="Z19" s="19">
        <f t="shared" si="12"/>
        <v>0</v>
      </c>
      <c r="AA19" s="19">
        <f t="shared" si="13"/>
        <v>0</v>
      </c>
      <c r="AB19" s="19">
        <f t="shared" si="14"/>
        <v>0</v>
      </c>
      <c r="AD19" s="37">
        <v>21</v>
      </c>
      <c r="AE19" s="37">
        <f>G19*0</f>
        <v>0</v>
      </c>
      <c r="AF19" s="37">
        <f>G19*(1-0)</f>
        <v>0</v>
      </c>
      <c r="AG19" s="32" t="s">
        <v>7</v>
      </c>
      <c r="AM19" s="37">
        <f t="shared" si="15"/>
        <v>0</v>
      </c>
      <c r="AN19" s="37">
        <f t="shared" si="16"/>
        <v>0</v>
      </c>
      <c r="AO19" s="38" t="s">
        <v>276</v>
      </c>
      <c r="AP19" s="38" t="s">
        <v>282</v>
      </c>
      <c r="AQ19" s="28" t="s">
        <v>303</v>
      </c>
      <c r="AS19" s="37">
        <f t="shared" si="17"/>
        <v>0</v>
      </c>
      <c r="AT19" s="37">
        <f t="shared" si="18"/>
        <v>0</v>
      </c>
      <c r="AU19" s="37">
        <v>0</v>
      </c>
      <c r="AV19" s="37">
        <f t="shared" si="19"/>
        <v>0</v>
      </c>
    </row>
    <row r="20" spans="1:48" ht="12.75">
      <c r="A20" s="5" t="s">
        <v>13</v>
      </c>
      <c r="B20" s="5" t="s">
        <v>88</v>
      </c>
      <c r="C20" s="5" t="s">
        <v>103</v>
      </c>
      <c r="D20" s="5" t="s">
        <v>150</v>
      </c>
      <c r="E20" s="5" t="s">
        <v>237</v>
      </c>
      <c r="F20" s="19">
        <v>153</v>
      </c>
      <c r="G20" s="19">
        <v>0</v>
      </c>
      <c r="H20" s="19">
        <f t="shared" si="0"/>
        <v>0</v>
      </c>
      <c r="I20" s="19">
        <f t="shared" si="1"/>
        <v>0</v>
      </c>
      <c r="J20" s="19">
        <f t="shared" si="2"/>
        <v>0</v>
      </c>
      <c r="K20" s="19">
        <v>0</v>
      </c>
      <c r="L20" s="19">
        <f t="shared" si="3"/>
        <v>0</v>
      </c>
      <c r="M20" s="32"/>
      <c r="P20" s="37">
        <f t="shared" si="4"/>
        <v>0</v>
      </c>
      <c r="R20" s="37">
        <f t="shared" si="5"/>
        <v>0</v>
      </c>
      <c r="S20" s="37">
        <f t="shared" si="6"/>
        <v>0</v>
      </c>
      <c r="T20" s="37">
        <f t="shared" si="7"/>
        <v>0</v>
      </c>
      <c r="U20" s="37">
        <f t="shared" si="8"/>
        <v>0</v>
      </c>
      <c r="V20" s="37">
        <f t="shared" si="9"/>
        <v>0</v>
      </c>
      <c r="W20" s="37">
        <f t="shared" si="10"/>
        <v>0</v>
      </c>
      <c r="X20" s="37">
        <f t="shared" si="11"/>
        <v>0</v>
      </c>
      <c r="Y20" s="28" t="s">
        <v>88</v>
      </c>
      <c r="Z20" s="19">
        <f t="shared" si="12"/>
        <v>0</v>
      </c>
      <c r="AA20" s="19">
        <f t="shared" si="13"/>
        <v>0</v>
      </c>
      <c r="AB20" s="19">
        <f t="shared" si="14"/>
        <v>0</v>
      </c>
      <c r="AD20" s="37">
        <v>21</v>
      </c>
      <c r="AE20" s="37">
        <f>G20*0.25</f>
        <v>0</v>
      </c>
      <c r="AF20" s="37">
        <f>G20*(1-0.25)</f>
        <v>0</v>
      </c>
      <c r="AG20" s="32" t="s">
        <v>7</v>
      </c>
      <c r="AM20" s="37">
        <f t="shared" si="15"/>
        <v>0</v>
      </c>
      <c r="AN20" s="37">
        <f t="shared" si="16"/>
        <v>0</v>
      </c>
      <c r="AO20" s="38" t="s">
        <v>276</v>
      </c>
      <c r="AP20" s="38" t="s">
        <v>282</v>
      </c>
      <c r="AQ20" s="28" t="s">
        <v>303</v>
      </c>
      <c r="AS20" s="37">
        <f t="shared" si="17"/>
        <v>0</v>
      </c>
      <c r="AT20" s="37">
        <f t="shared" si="18"/>
        <v>0</v>
      </c>
      <c r="AU20" s="37">
        <v>0</v>
      </c>
      <c r="AV20" s="37">
        <f t="shared" si="19"/>
        <v>0</v>
      </c>
    </row>
    <row r="21" spans="1:48" ht="12.75">
      <c r="A21" s="5" t="s">
        <v>14</v>
      </c>
      <c r="B21" s="5" t="s">
        <v>88</v>
      </c>
      <c r="C21" s="5" t="s">
        <v>104</v>
      </c>
      <c r="D21" s="5" t="s">
        <v>151</v>
      </c>
      <c r="E21" s="5" t="s">
        <v>239</v>
      </c>
      <c r="F21" s="19">
        <v>2646</v>
      </c>
      <c r="G21" s="19">
        <v>0</v>
      </c>
      <c r="H21" s="19">
        <f t="shared" si="0"/>
        <v>0</v>
      </c>
      <c r="I21" s="19">
        <f t="shared" si="1"/>
        <v>0</v>
      </c>
      <c r="J21" s="19">
        <f t="shared" si="2"/>
        <v>0</v>
      </c>
      <c r="K21" s="19">
        <v>0</v>
      </c>
      <c r="L21" s="19">
        <f t="shared" si="3"/>
        <v>0</v>
      </c>
      <c r="M21" s="32" t="s">
        <v>264</v>
      </c>
      <c r="P21" s="37">
        <f t="shared" si="4"/>
        <v>0</v>
      </c>
      <c r="R21" s="37">
        <f t="shared" si="5"/>
        <v>0</v>
      </c>
      <c r="S21" s="37">
        <f t="shared" si="6"/>
        <v>0</v>
      </c>
      <c r="T21" s="37">
        <f t="shared" si="7"/>
        <v>0</v>
      </c>
      <c r="U21" s="37">
        <f t="shared" si="8"/>
        <v>0</v>
      </c>
      <c r="V21" s="37">
        <f t="shared" si="9"/>
        <v>0</v>
      </c>
      <c r="W21" s="37">
        <f t="shared" si="10"/>
        <v>0</v>
      </c>
      <c r="X21" s="37">
        <f t="shared" si="11"/>
        <v>0</v>
      </c>
      <c r="Y21" s="28" t="s">
        <v>88</v>
      </c>
      <c r="Z21" s="19">
        <f t="shared" si="12"/>
        <v>0</v>
      </c>
      <c r="AA21" s="19">
        <f t="shared" si="13"/>
        <v>0</v>
      </c>
      <c r="AB21" s="19">
        <f t="shared" si="14"/>
        <v>0</v>
      </c>
      <c r="AD21" s="37">
        <v>21</v>
      </c>
      <c r="AE21" s="37">
        <f>G21*0</f>
        <v>0</v>
      </c>
      <c r="AF21" s="37">
        <f>G21*(1-0)</f>
        <v>0</v>
      </c>
      <c r="AG21" s="32" t="s">
        <v>7</v>
      </c>
      <c r="AM21" s="37">
        <f t="shared" si="15"/>
        <v>0</v>
      </c>
      <c r="AN21" s="37">
        <f t="shared" si="16"/>
        <v>0</v>
      </c>
      <c r="AO21" s="38" t="s">
        <v>276</v>
      </c>
      <c r="AP21" s="38" t="s">
        <v>282</v>
      </c>
      <c r="AQ21" s="28" t="s">
        <v>303</v>
      </c>
      <c r="AS21" s="37">
        <f t="shared" si="17"/>
        <v>0</v>
      </c>
      <c r="AT21" s="37">
        <f t="shared" si="18"/>
        <v>0</v>
      </c>
      <c r="AU21" s="37">
        <v>0</v>
      </c>
      <c r="AV21" s="37">
        <f t="shared" si="19"/>
        <v>0</v>
      </c>
    </row>
    <row r="22" spans="1:48" ht="12.75">
      <c r="A22" s="5" t="s">
        <v>15</v>
      </c>
      <c r="B22" s="5" t="s">
        <v>88</v>
      </c>
      <c r="C22" s="5" t="s">
        <v>104</v>
      </c>
      <c r="D22" s="5" t="s">
        <v>152</v>
      </c>
      <c r="E22" s="5" t="s">
        <v>239</v>
      </c>
      <c r="F22" s="19">
        <v>264</v>
      </c>
      <c r="G22" s="19">
        <v>0</v>
      </c>
      <c r="H22" s="19">
        <f t="shared" si="0"/>
        <v>0</v>
      </c>
      <c r="I22" s="19">
        <f t="shared" si="1"/>
        <v>0</v>
      </c>
      <c r="J22" s="19">
        <f t="shared" si="2"/>
        <v>0</v>
      </c>
      <c r="K22" s="19">
        <v>0</v>
      </c>
      <c r="L22" s="19">
        <f t="shared" si="3"/>
        <v>0</v>
      </c>
      <c r="M22" s="32" t="s">
        <v>264</v>
      </c>
      <c r="P22" s="37">
        <f t="shared" si="4"/>
        <v>0</v>
      </c>
      <c r="R22" s="37">
        <f t="shared" si="5"/>
        <v>0</v>
      </c>
      <c r="S22" s="37">
        <f t="shared" si="6"/>
        <v>0</v>
      </c>
      <c r="T22" s="37">
        <f t="shared" si="7"/>
        <v>0</v>
      </c>
      <c r="U22" s="37">
        <f t="shared" si="8"/>
        <v>0</v>
      </c>
      <c r="V22" s="37">
        <f t="shared" si="9"/>
        <v>0</v>
      </c>
      <c r="W22" s="37">
        <f t="shared" si="10"/>
        <v>0</v>
      </c>
      <c r="X22" s="37">
        <f t="shared" si="11"/>
        <v>0</v>
      </c>
      <c r="Y22" s="28" t="s">
        <v>88</v>
      </c>
      <c r="Z22" s="19">
        <f t="shared" si="12"/>
        <v>0</v>
      </c>
      <c r="AA22" s="19">
        <f t="shared" si="13"/>
        <v>0</v>
      </c>
      <c r="AB22" s="19">
        <f t="shared" si="14"/>
        <v>0</v>
      </c>
      <c r="AD22" s="37">
        <v>21</v>
      </c>
      <c r="AE22" s="37">
        <f>G22*0</f>
        <v>0</v>
      </c>
      <c r="AF22" s="37">
        <f>G22*(1-0)</f>
        <v>0</v>
      </c>
      <c r="AG22" s="32" t="s">
        <v>7</v>
      </c>
      <c r="AM22" s="37">
        <f t="shared" si="15"/>
        <v>0</v>
      </c>
      <c r="AN22" s="37">
        <f t="shared" si="16"/>
        <v>0</v>
      </c>
      <c r="AO22" s="38" t="s">
        <v>276</v>
      </c>
      <c r="AP22" s="38" t="s">
        <v>282</v>
      </c>
      <c r="AQ22" s="28" t="s">
        <v>303</v>
      </c>
      <c r="AS22" s="37">
        <f t="shared" si="17"/>
        <v>0</v>
      </c>
      <c r="AT22" s="37">
        <f t="shared" si="18"/>
        <v>0</v>
      </c>
      <c r="AU22" s="37">
        <v>0</v>
      </c>
      <c r="AV22" s="37">
        <f t="shared" si="19"/>
        <v>0</v>
      </c>
    </row>
    <row r="23" spans="1:48" ht="12.75">
      <c r="A23" s="5" t="s">
        <v>16</v>
      </c>
      <c r="B23" s="5" t="s">
        <v>88</v>
      </c>
      <c r="C23" s="5" t="s">
        <v>105</v>
      </c>
      <c r="D23" s="5" t="s">
        <v>153</v>
      </c>
      <c r="E23" s="5" t="s">
        <v>236</v>
      </c>
      <c r="F23" s="19">
        <v>199</v>
      </c>
      <c r="G23" s="19">
        <v>0</v>
      </c>
      <c r="H23" s="19">
        <f t="shared" si="0"/>
        <v>0</v>
      </c>
      <c r="I23" s="19">
        <f t="shared" si="1"/>
        <v>0</v>
      </c>
      <c r="J23" s="19">
        <f t="shared" si="2"/>
        <v>0</v>
      </c>
      <c r="K23" s="19">
        <v>0</v>
      </c>
      <c r="L23" s="19">
        <f t="shared" si="3"/>
        <v>0</v>
      </c>
      <c r="M23" s="32" t="s">
        <v>264</v>
      </c>
      <c r="P23" s="37">
        <f t="shared" si="4"/>
        <v>0</v>
      </c>
      <c r="R23" s="37">
        <f t="shared" si="5"/>
        <v>0</v>
      </c>
      <c r="S23" s="37">
        <f t="shared" si="6"/>
        <v>0</v>
      </c>
      <c r="T23" s="37">
        <f t="shared" si="7"/>
        <v>0</v>
      </c>
      <c r="U23" s="37">
        <f t="shared" si="8"/>
        <v>0</v>
      </c>
      <c r="V23" s="37">
        <f t="shared" si="9"/>
        <v>0</v>
      </c>
      <c r="W23" s="37">
        <f t="shared" si="10"/>
        <v>0</v>
      </c>
      <c r="X23" s="37">
        <f t="shared" si="11"/>
        <v>0</v>
      </c>
      <c r="Y23" s="28" t="s">
        <v>88</v>
      </c>
      <c r="Z23" s="19">
        <f t="shared" si="12"/>
        <v>0</v>
      </c>
      <c r="AA23" s="19">
        <f t="shared" si="13"/>
        <v>0</v>
      </c>
      <c r="AB23" s="19">
        <f t="shared" si="14"/>
        <v>0</v>
      </c>
      <c r="AD23" s="37">
        <v>21</v>
      </c>
      <c r="AE23" s="37">
        <f>G23*0</f>
        <v>0</v>
      </c>
      <c r="AF23" s="37">
        <f>G23*(1-0)</f>
        <v>0</v>
      </c>
      <c r="AG23" s="32" t="s">
        <v>7</v>
      </c>
      <c r="AM23" s="37">
        <f t="shared" si="15"/>
        <v>0</v>
      </c>
      <c r="AN23" s="37">
        <f t="shared" si="16"/>
        <v>0</v>
      </c>
      <c r="AO23" s="38" t="s">
        <v>276</v>
      </c>
      <c r="AP23" s="38" t="s">
        <v>282</v>
      </c>
      <c r="AQ23" s="28" t="s">
        <v>303</v>
      </c>
      <c r="AS23" s="37">
        <f t="shared" si="17"/>
        <v>0</v>
      </c>
      <c r="AT23" s="37">
        <f t="shared" si="18"/>
        <v>0</v>
      </c>
      <c r="AU23" s="37">
        <v>0</v>
      </c>
      <c r="AV23" s="37">
        <f t="shared" si="19"/>
        <v>0</v>
      </c>
    </row>
    <row r="24" spans="1:48" ht="12.75">
      <c r="A24" s="5" t="s">
        <v>17</v>
      </c>
      <c r="B24" s="5" t="s">
        <v>88</v>
      </c>
      <c r="C24" s="5" t="s">
        <v>106</v>
      </c>
      <c r="D24" s="5" t="s">
        <v>154</v>
      </c>
      <c r="E24" s="5" t="s">
        <v>237</v>
      </c>
      <c r="F24" s="19">
        <v>13</v>
      </c>
      <c r="G24" s="19">
        <v>0</v>
      </c>
      <c r="H24" s="19">
        <f t="shared" si="0"/>
        <v>0</v>
      </c>
      <c r="I24" s="19">
        <f t="shared" si="1"/>
        <v>0</v>
      </c>
      <c r="J24" s="19">
        <f t="shared" si="2"/>
        <v>0</v>
      </c>
      <c r="K24" s="19">
        <v>0</v>
      </c>
      <c r="L24" s="19">
        <f t="shared" si="3"/>
        <v>0</v>
      </c>
      <c r="M24" s="32"/>
      <c r="P24" s="37">
        <f t="shared" si="4"/>
        <v>0</v>
      </c>
      <c r="R24" s="37">
        <f t="shared" si="5"/>
        <v>0</v>
      </c>
      <c r="S24" s="37">
        <f t="shared" si="6"/>
        <v>0</v>
      </c>
      <c r="T24" s="37">
        <f t="shared" si="7"/>
        <v>0</v>
      </c>
      <c r="U24" s="37">
        <f t="shared" si="8"/>
        <v>0</v>
      </c>
      <c r="V24" s="37">
        <f t="shared" si="9"/>
        <v>0</v>
      </c>
      <c r="W24" s="37">
        <f t="shared" si="10"/>
        <v>0</v>
      </c>
      <c r="X24" s="37">
        <f t="shared" si="11"/>
        <v>0</v>
      </c>
      <c r="Y24" s="28" t="s">
        <v>88</v>
      </c>
      <c r="Z24" s="19">
        <f t="shared" si="12"/>
        <v>0</v>
      </c>
      <c r="AA24" s="19">
        <f t="shared" si="13"/>
        <v>0</v>
      </c>
      <c r="AB24" s="19">
        <f t="shared" si="14"/>
        <v>0</v>
      </c>
      <c r="AD24" s="37">
        <v>21</v>
      </c>
      <c r="AE24" s="37">
        <f>G24*0.380001818181818</f>
        <v>0</v>
      </c>
      <c r="AF24" s="37">
        <f>G24*(1-0.380001818181818)</f>
        <v>0</v>
      </c>
      <c r="AG24" s="32" t="s">
        <v>7</v>
      </c>
      <c r="AM24" s="37">
        <f t="shared" si="15"/>
        <v>0</v>
      </c>
      <c r="AN24" s="37">
        <f t="shared" si="16"/>
        <v>0</v>
      </c>
      <c r="AO24" s="38" t="s">
        <v>276</v>
      </c>
      <c r="AP24" s="38" t="s">
        <v>282</v>
      </c>
      <c r="AQ24" s="28" t="s">
        <v>303</v>
      </c>
      <c r="AS24" s="37">
        <f t="shared" si="17"/>
        <v>0</v>
      </c>
      <c r="AT24" s="37">
        <f t="shared" si="18"/>
        <v>0</v>
      </c>
      <c r="AU24" s="37">
        <v>0</v>
      </c>
      <c r="AV24" s="37">
        <f t="shared" si="19"/>
        <v>0</v>
      </c>
    </row>
    <row r="25" spans="3:13" ht="38.25" customHeight="1">
      <c r="C25" s="16" t="s">
        <v>85</v>
      </c>
      <c r="D25" s="87" t="s">
        <v>155</v>
      </c>
      <c r="E25" s="88"/>
      <c r="F25" s="88"/>
      <c r="G25" s="88"/>
      <c r="H25" s="88"/>
      <c r="I25" s="88"/>
      <c r="J25" s="88"/>
      <c r="K25" s="88"/>
      <c r="L25" s="88"/>
      <c r="M25" s="88"/>
    </row>
    <row r="26" spans="1:37" ht="12.75">
      <c r="A26" s="4"/>
      <c r="B26" s="14" t="s">
        <v>88</v>
      </c>
      <c r="C26" s="14" t="s">
        <v>107</v>
      </c>
      <c r="D26" s="85" t="s">
        <v>156</v>
      </c>
      <c r="E26" s="86"/>
      <c r="F26" s="86"/>
      <c r="G26" s="86"/>
      <c r="H26" s="40">
        <f>SUM(H27:H27)</f>
        <v>0</v>
      </c>
      <c r="I26" s="40">
        <f>SUM(I27:I27)</f>
        <v>0</v>
      </c>
      <c r="J26" s="40">
        <f>H26+I26</f>
        <v>0</v>
      </c>
      <c r="K26" s="28"/>
      <c r="L26" s="40">
        <f>SUM(L27:L27)</f>
        <v>0</v>
      </c>
      <c r="M26" s="28"/>
      <c r="Y26" s="28" t="s">
        <v>88</v>
      </c>
      <c r="AI26" s="40">
        <f>SUM(Z27:Z27)</f>
        <v>0</v>
      </c>
      <c r="AJ26" s="40">
        <f>SUM(AA27:AA27)</f>
        <v>0</v>
      </c>
      <c r="AK26" s="40">
        <f>SUM(AB27:AB27)</f>
        <v>0</v>
      </c>
    </row>
    <row r="27" spans="1:48" ht="12.75">
      <c r="A27" s="5" t="s">
        <v>18</v>
      </c>
      <c r="B27" s="5" t="s">
        <v>88</v>
      </c>
      <c r="C27" s="5" t="s">
        <v>108</v>
      </c>
      <c r="D27" s="5" t="s">
        <v>157</v>
      </c>
      <c r="E27" s="5" t="s">
        <v>240</v>
      </c>
      <c r="F27" s="19">
        <v>0.2</v>
      </c>
      <c r="G27" s="19">
        <v>0</v>
      </c>
      <c r="H27" s="19">
        <f>F27*AE27</f>
        <v>0</v>
      </c>
      <c r="I27" s="19">
        <f>J27-H27</f>
        <v>0</v>
      </c>
      <c r="J27" s="19">
        <f>F27*G27</f>
        <v>0</v>
      </c>
      <c r="K27" s="19">
        <v>0</v>
      </c>
      <c r="L27" s="19">
        <f>F27*K27</f>
        <v>0</v>
      </c>
      <c r="M27" s="32" t="s">
        <v>264</v>
      </c>
      <c r="P27" s="37">
        <f>IF(AG27="5",J27,0)</f>
        <v>0</v>
      </c>
      <c r="R27" s="37">
        <f>IF(AG27="1",H27,0)</f>
        <v>0</v>
      </c>
      <c r="S27" s="37">
        <f>IF(AG27="1",I27,0)</f>
        <v>0</v>
      </c>
      <c r="T27" s="37">
        <f>IF(AG27="7",H27,0)</f>
        <v>0</v>
      </c>
      <c r="U27" s="37">
        <f>IF(AG27="7",I27,0)</f>
        <v>0</v>
      </c>
      <c r="V27" s="37">
        <f>IF(AG27="2",H27,0)</f>
        <v>0</v>
      </c>
      <c r="W27" s="37">
        <f>IF(AG27="2",I27,0)</f>
        <v>0</v>
      </c>
      <c r="X27" s="37">
        <f>IF(AG27="0",J27,0)</f>
        <v>0</v>
      </c>
      <c r="Y27" s="28" t="s">
        <v>88</v>
      </c>
      <c r="Z27" s="19">
        <f>IF(AD27=0,J27,0)</f>
        <v>0</v>
      </c>
      <c r="AA27" s="19">
        <f>IF(AD27=15,J27,0)</f>
        <v>0</v>
      </c>
      <c r="AB27" s="19">
        <f>IF(AD27=21,J27,0)</f>
        <v>0</v>
      </c>
      <c r="AD27" s="37">
        <v>21</v>
      </c>
      <c r="AE27" s="37">
        <f>G27*0</f>
        <v>0</v>
      </c>
      <c r="AF27" s="37">
        <f>G27*(1-0)</f>
        <v>0</v>
      </c>
      <c r="AG27" s="32" t="s">
        <v>11</v>
      </c>
      <c r="AM27" s="37">
        <f>F27*AE27</f>
        <v>0</v>
      </c>
      <c r="AN27" s="37">
        <f>F27*AF27</f>
        <v>0</v>
      </c>
      <c r="AO27" s="38" t="s">
        <v>277</v>
      </c>
      <c r="AP27" s="38" t="s">
        <v>283</v>
      </c>
      <c r="AQ27" s="28" t="s">
        <v>303</v>
      </c>
      <c r="AS27" s="37">
        <f>AM27+AN27</f>
        <v>0</v>
      </c>
      <c r="AT27" s="37">
        <f>G27/(100-AU27)*100</f>
        <v>0</v>
      </c>
      <c r="AU27" s="37">
        <v>0</v>
      </c>
      <c r="AV27" s="37">
        <f>L27</f>
        <v>0</v>
      </c>
    </row>
    <row r="28" spans="1:37" ht="12.75">
      <c r="A28" s="4"/>
      <c r="B28" s="14" t="s">
        <v>88</v>
      </c>
      <c r="C28" s="14"/>
      <c r="D28" s="85" t="s">
        <v>158</v>
      </c>
      <c r="E28" s="86"/>
      <c r="F28" s="86"/>
      <c r="G28" s="86"/>
      <c r="H28" s="40">
        <f>SUM(H29:H29)</f>
        <v>0</v>
      </c>
      <c r="I28" s="40">
        <f>SUM(I29:I29)</f>
        <v>0</v>
      </c>
      <c r="J28" s="40">
        <f>H28+I28</f>
        <v>0</v>
      </c>
      <c r="K28" s="28"/>
      <c r="L28" s="40">
        <f>SUM(L29:L29)</f>
        <v>0</v>
      </c>
      <c r="M28" s="28"/>
      <c r="Y28" s="28" t="s">
        <v>88</v>
      </c>
      <c r="AI28" s="40">
        <f>SUM(Z29:Z29)</f>
        <v>0</v>
      </c>
      <c r="AJ28" s="40">
        <f>SUM(AA29:AA29)</f>
        <v>0</v>
      </c>
      <c r="AK28" s="40">
        <f>SUM(AB29:AB29)</f>
        <v>0</v>
      </c>
    </row>
    <row r="29" spans="1:48" ht="12.75">
      <c r="A29" s="6" t="s">
        <v>19</v>
      </c>
      <c r="B29" s="6" t="s">
        <v>88</v>
      </c>
      <c r="C29" s="6" t="s">
        <v>109</v>
      </c>
      <c r="D29" s="6" t="s">
        <v>159</v>
      </c>
      <c r="E29" s="6" t="s">
        <v>236</v>
      </c>
      <c r="F29" s="20">
        <v>199</v>
      </c>
      <c r="G29" s="20">
        <v>0</v>
      </c>
      <c r="H29" s="20">
        <f>F29*AE29</f>
        <v>0</v>
      </c>
      <c r="I29" s="20">
        <f>J29-H29</f>
        <v>0</v>
      </c>
      <c r="J29" s="20">
        <f>F29*G29</f>
        <v>0</v>
      </c>
      <c r="K29" s="20">
        <v>0</v>
      </c>
      <c r="L29" s="20">
        <f>F29*K29</f>
        <v>0</v>
      </c>
      <c r="M29" s="33" t="s">
        <v>263</v>
      </c>
      <c r="P29" s="37">
        <f>IF(AG29="5",J29,0)</f>
        <v>0</v>
      </c>
      <c r="R29" s="37">
        <f>IF(AG29="1",H29,0)</f>
        <v>0</v>
      </c>
      <c r="S29" s="37">
        <f>IF(AG29="1",I29,0)</f>
        <v>0</v>
      </c>
      <c r="T29" s="37">
        <f>IF(AG29="7",H29,0)</f>
        <v>0</v>
      </c>
      <c r="U29" s="37">
        <f>IF(AG29="7",I29,0)</f>
        <v>0</v>
      </c>
      <c r="V29" s="37">
        <f>IF(AG29="2",H29,0)</f>
        <v>0</v>
      </c>
      <c r="W29" s="37">
        <f>IF(AG29="2",I29,0)</f>
        <v>0</v>
      </c>
      <c r="X29" s="37">
        <f>IF(AG29="0",J29,0)</f>
        <v>0</v>
      </c>
      <c r="Y29" s="28" t="s">
        <v>88</v>
      </c>
      <c r="Z29" s="20">
        <f>IF(AD29=0,J29,0)</f>
        <v>0</v>
      </c>
      <c r="AA29" s="20">
        <f>IF(AD29=15,J29,0)</f>
        <v>0</v>
      </c>
      <c r="AB29" s="20">
        <f>IF(AD29=21,J29,0)</f>
        <v>0</v>
      </c>
      <c r="AD29" s="37">
        <v>21</v>
      </c>
      <c r="AE29" s="37">
        <f>G29*1</f>
        <v>0</v>
      </c>
      <c r="AF29" s="37">
        <f>G29*(1-1)</f>
        <v>0</v>
      </c>
      <c r="AG29" s="33" t="s">
        <v>275</v>
      </c>
      <c r="AM29" s="37">
        <f>F29*AE29</f>
        <v>0</v>
      </c>
      <c r="AN29" s="37">
        <f>F29*AF29</f>
        <v>0</v>
      </c>
      <c r="AO29" s="38" t="s">
        <v>278</v>
      </c>
      <c r="AP29" s="38" t="s">
        <v>284</v>
      </c>
      <c r="AQ29" s="28" t="s">
        <v>303</v>
      </c>
      <c r="AS29" s="37">
        <f>AM29+AN29</f>
        <v>0</v>
      </c>
      <c r="AT29" s="37">
        <f>G29/(100-AU29)*100</f>
        <v>0</v>
      </c>
      <c r="AU29" s="37">
        <v>0</v>
      </c>
      <c r="AV29" s="37">
        <f>L29</f>
        <v>0</v>
      </c>
    </row>
    <row r="30" spans="1:13" ht="12.75">
      <c r="A30" s="7"/>
      <c r="B30" s="15" t="s">
        <v>89</v>
      </c>
      <c r="C30" s="15"/>
      <c r="D30" s="89" t="s">
        <v>160</v>
      </c>
      <c r="E30" s="90"/>
      <c r="F30" s="90"/>
      <c r="G30" s="90"/>
      <c r="H30" s="41">
        <f>H31+H42+H44</f>
        <v>0</v>
      </c>
      <c r="I30" s="41">
        <f>I31+I42+I44</f>
        <v>0</v>
      </c>
      <c r="J30" s="41">
        <f>H30+I30</f>
        <v>0</v>
      </c>
      <c r="K30" s="29"/>
      <c r="L30" s="41">
        <f>L31+L42+L44</f>
        <v>75.877</v>
      </c>
      <c r="M30" s="29"/>
    </row>
    <row r="31" spans="1:37" ht="12.75">
      <c r="A31" s="4"/>
      <c r="B31" s="14" t="s">
        <v>89</v>
      </c>
      <c r="C31" s="14" t="s">
        <v>24</v>
      </c>
      <c r="D31" s="85" t="s">
        <v>143</v>
      </c>
      <c r="E31" s="86"/>
      <c r="F31" s="86"/>
      <c r="G31" s="86"/>
      <c r="H31" s="40">
        <f>SUM(H32:H40)</f>
        <v>0</v>
      </c>
      <c r="I31" s="40">
        <f>SUM(I32:I40)</f>
        <v>0</v>
      </c>
      <c r="J31" s="40">
        <f>H31+I31</f>
        <v>0</v>
      </c>
      <c r="K31" s="28"/>
      <c r="L31" s="40">
        <f>SUM(L32:L40)</f>
        <v>0</v>
      </c>
      <c r="M31" s="28"/>
      <c r="Y31" s="28" t="s">
        <v>89</v>
      </c>
      <c r="AI31" s="40">
        <f>SUM(Z32:Z40)</f>
        <v>0</v>
      </c>
      <c r="AJ31" s="40">
        <f>SUM(AA32:AA40)</f>
        <v>0</v>
      </c>
      <c r="AK31" s="40">
        <f>SUM(AB32:AB40)</f>
        <v>0</v>
      </c>
    </row>
    <row r="32" spans="1:48" ht="12.75">
      <c r="A32" s="5" t="s">
        <v>20</v>
      </c>
      <c r="B32" s="5" t="s">
        <v>89</v>
      </c>
      <c r="C32" s="5" t="s">
        <v>97</v>
      </c>
      <c r="D32" s="5" t="s">
        <v>161</v>
      </c>
      <c r="E32" s="5" t="s">
        <v>236</v>
      </c>
      <c r="F32" s="19">
        <v>19.2</v>
      </c>
      <c r="G32" s="19">
        <v>0</v>
      </c>
      <c r="H32" s="19">
        <f aca="true" t="shared" si="20" ref="H32:H40">F32*AE32</f>
        <v>0</v>
      </c>
      <c r="I32" s="19">
        <f aca="true" t="shared" si="21" ref="I32:I40">J32-H32</f>
        <v>0</v>
      </c>
      <c r="J32" s="19">
        <f aca="true" t="shared" si="22" ref="J32:J40">F32*G32</f>
        <v>0</v>
      </c>
      <c r="K32" s="19">
        <v>0</v>
      </c>
      <c r="L32" s="19">
        <f aca="true" t="shared" si="23" ref="L32:L40">F32*K32</f>
        <v>0</v>
      </c>
      <c r="M32" s="32" t="s">
        <v>263</v>
      </c>
      <c r="P32" s="37">
        <f aca="true" t="shared" si="24" ref="P32:P40">IF(AG32="5",J32,0)</f>
        <v>0</v>
      </c>
      <c r="R32" s="37">
        <f aca="true" t="shared" si="25" ref="R32:R40">IF(AG32="1",H32,0)</f>
        <v>0</v>
      </c>
      <c r="S32" s="37">
        <f aca="true" t="shared" si="26" ref="S32:S40">IF(AG32="1",I32,0)</f>
        <v>0</v>
      </c>
      <c r="T32" s="37">
        <f aca="true" t="shared" si="27" ref="T32:T40">IF(AG32="7",H32,0)</f>
        <v>0</v>
      </c>
      <c r="U32" s="37">
        <f aca="true" t="shared" si="28" ref="U32:U40">IF(AG32="7",I32,0)</f>
        <v>0</v>
      </c>
      <c r="V32" s="37">
        <f aca="true" t="shared" si="29" ref="V32:V40">IF(AG32="2",H32,0)</f>
        <v>0</v>
      </c>
      <c r="W32" s="37">
        <f aca="true" t="shared" si="30" ref="W32:W40">IF(AG32="2",I32,0)</f>
        <v>0</v>
      </c>
      <c r="X32" s="37">
        <f aca="true" t="shared" si="31" ref="X32:X40">IF(AG32="0",J32,0)</f>
        <v>0</v>
      </c>
      <c r="Y32" s="28" t="s">
        <v>89</v>
      </c>
      <c r="Z32" s="19">
        <f aca="true" t="shared" si="32" ref="Z32:Z40">IF(AD32=0,J32,0)</f>
        <v>0</v>
      </c>
      <c r="AA32" s="19">
        <f aca="true" t="shared" si="33" ref="AA32:AA40">IF(AD32=15,J32,0)</f>
        <v>0</v>
      </c>
      <c r="AB32" s="19">
        <f aca="true" t="shared" si="34" ref="AB32:AB40">IF(AD32=21,J32,0)</f>
        <v>0</v>
      </c>
      <c r="AD32" s="37">
        <v>21</v>
      </c>
      <c r="AE32" s="37">
        <f>G32*0.392657704239917</f>
        <v>0</v>
      </c>
      <c r="AF32" s="37">
        <f>G32*(1-0.392657704239917)</f>
        <v>0</v>
      </c>
      <c r="AG32" s="32" t="s">
        <v>7</v>
      </c>
      <c r="AM32" s="37">
        <f aca="true" t="shared" si="35" ref="AM32:AM40">F32*AE32</f>
        <v>0</v>
      </c>
      <c r="AN32" s="37">
        <f aca="true" t="shared" si="36" ref="AN32:AN40">F32*AF32</f>
        <v>0</v>
      </c>
      <c r="AO32" s="38" t="s">
        <v>276</v>
      </c>
      <c r="AP32" s="38" t="s">
        <v>285</v>
      </c>
      <c r="AQ32" s="28" t="s">
        <v>304</v>
      </c>
      <c r="AS32" s="37">
        <f aca="true" t="shared" si="37" ref="AS32:AS40">AM32+AN32</f>
        <v>0</v>
      </c>
      <c r="AT32" s="37">
        <f aca="true" t="shared" si="38" ref="AT32:AT40">G32/(100-AU32)*100</f>
        <v>0</v>
      </c>
      <c r="AU32" s="37">
        <v>0</v>
      </c>
      <c r="AV32" s="37">
        <f aca="true" t="shared" si="39" ref="AV32:AV40">L32</f>
        <v>0</v>
      </c>
    </row>
    <row r="33" spans="1:48" ht="12.75">
      <c r="A33" s="5" t="s">
        <v>21</v>
      </c>
      <c r="B33" s="5" t="s">
        <v>89</v>
      </c>
      <c r="C33" s="5" t="s">
        <v>110</v>
      </c>
      <c r="D33" s="5" t="s">
        <v>162</v>
      </c>
      <c r="E33" s="5" t="s">
        <v>238</v>
      </c>
      <c r="F33" s="19">
        <v>1595</v>
      </c>
      <c r="G33" s="19">
        <v>0</v>
      </c>
      <c r="H33" s="19">
        <f t="shared" si="20"/>
        <v>0</v>
      </c>
      <c r="I33" s="19">
        <f t="shared" si="21"/>
        <v>0</v>
      </c>
      <c r="J33" s="19">
        <f t="shared" si="22"/>
        <v>0</v>
      </c>
      <c r="K33" s="19">
        <v>0</v>
      </c>
      <c r="L33" s="19">
        <f t="shared" si="23"/>
        <v>0</v>
      </c>
      <c r="M33" s="32" t="s">
        <v>263</v>
      </c>
      <c r="P33" s="37">
        <f t="shared" si="24"/>
        <v>0</v>
      </c>
      <c r="R33" s="37">
        <f t="shared" si="25"/>
        <v>0</v>
      </c>
      <c r="S33" s="37">
        <f t="shared" si="26"/>
        <v>0</v>
      </c>
      <c r="T33" s="37">
        <f t="shared" si="27"/>
        <v>0</v>
      </c>
      <c r="U33" s="37">
        <f t="shared" si="28"/>
        <v>0</v>
      </c>
      <c r="V33" s="37">
        <f t="shared" si="29"/>
        <v>0</v>
      </c>
      <c r="W33" s="37">
        <f t="shared" si="30"/>
        <v>0</v>
      </c>
      <c r="X33" s="37">
        <f t="shared" si="31"/>
        <v>0</v>
      </c>
      <c r="Y33" s="28" t="s">
        <v>89</v>
      </c>
      <c r="Z33" s="19">
        <f t="shared" si="32"/>
        <v>0</v>
      </c>
      <c r="AA33" s="19">
        <f t="shared" si="33"/>
        <v>0</v>
      </c>
      <c r="AB33" s="19">
        <f t="shared" si="34"/>
        <v>0</v>
      </c>
      <c r="AD33" s="37">
        <v>21</v>
      </c>
      <c r="AE33" s="37">
        <f>G33*0</f>
        <v>0</v>
      </c>
      <c r="AF33" s="37">
        <f>G33*(1-0)</f>
        <v>0</v>
      </c>
      <c r="AG33" s="32" t="s">
        <v>7</v>
      </c>
      <c r="AM33" s="37">
        <f t="shared" si="35"/>
        <v>0</v>
      </c>
      <c r="AN33" s="37">
        <f t="shared" si="36"/>
        <v>0</v>
      </c>
      <c r="AO33" s="38" t="s">
        <v>276</v>
      </c>
      <c r="AP33" s="38" t="s">
        <v>285</v>
      </c>
      <c r="AQ33" s="28" t="s">
        <v>304</v>
      </c>
      <c r="AS33" s="37">
        <f t="shared" si="37"/>
        <v>0</v>
      </c>
      <c r="AT33" s="37">
        <f t="shared" si="38"/>
        <v>0</v>
      </c>
      <c r="AU33" s="37">
        <v>0</v>
      </c>
      <c r="AV33" s="37">
        <f t="shared" si="39"/>
        <v>0</v>
      </c>
    </row>
    <row r="34" spans="1:48" ht="12.75">
      <c r="A34" s="5" t="s">
        <v>22</v>
      </c>
      <c r="B34" s="5" t="s">
        <v>89</v>
      </c>
      <c r="C34" s="5" t="s">
        <v>111</v>
      </c>
      <c r="D34" s="5" t="s">
        <v>163</v>
      </c>
      <c r="E34" s="5" t="s">
        <v>238</v>
      </c>
      <c r="F34" s="19">
        <v>25412</v>
      </c>
      <c r="G34" s="19">
        <v>0</v>
      </c>
      <c r="H34" s="19">
        <f t="shared" si="20"/>
        <v>0</v>
      </c>
      <c r="I34" s="19">
        <f t="shared" si="21"/>
        <v>0</v>
      </c>
      <c r="J34" s="19">
        <f t="shared" si="22"/>
        <v>0</v>
      </c>
      <c r="K34" s="19">
        <v>0</v>
      </c>
      <c r="L34" s="19">
        <f t="shared" si="23"/>
        <v>0</v>
      </c>
      <c r="M34" s="32"/>
      <c r="P34" s="37">
        <f t="shared" si="24"/>
        <v>0</v>
      </c>
      <c r="R34" s="37">
        <f t="shared" si="25"/>
        <v>0</v>
      </c>
      <c r="S34" s="37">
        <f t="shared" si="26"/>
        <v>0</v>
      </c>
      <c r="T34" s="37">
        <f t="shared" si="27"/>
        <v>0</v>
      </c>
      <c r="U34" s="37">
        <f t="shared" si="28"/>
        <v>0</v>
      </c>
      <c r="V34" s="37">
        <f t="shared" si="29"/>
        <v>0</v>
      </c>
      <c r="W34" s="37">
        <f t="shared" si="30"/>
        <v>0</v>
      </c>
      <c r="X34" s="37">
        <f t="shared" si="31"/>
        <v>0</v>
      </c>
      <c r="Y34" s="28" t="s">
        <v>89</v>
      </c>
      <c r="Z34" s="19">
        <f t="shared" si="32"/>
        <v>0</v>
      </c>
      <c r="AA34" s="19">
        <f t="shared" si="33"/>
        <v>0</v>
      </c>
      <c r="AB34" s="19">
        <f t="shared" si="34"/>
        <v>0</v>
      </c>
      <c r="AD34" s="37">
        <v>21</v>
      </c>
      <c r="AE34" s="37">
        <f>G34*0</f>
        <v>0</v>
      </c>
      <c r="AF34" s="37">
        <f>G34*(1-0)</f>
        <v>0</v>
      </c>
      <c r="AG34" s="32" t="s">
        <v>7</v>
      </c>
      <c r="AM34" s="37">
        <f t="shared" si="35"/>
        <v>0</v>
      </c>
      <c r="AN34" s="37">
        <f t="shared" si="36"/>
        <v>0</v>
      </c>
      <c r="AO34" s="38" t="s">
        <v>276</v>
      </c>
      <c r="AP34" s="38" t="s">
        <v>285</v>
      </c>
      <c r="AQ34" s="28" t="s">
        <v>304</v>
      </c>
      <c r="AS34" s="37">
        <f t="shared" si="37"/>
        <v>0</v>
      </c>
      <c r="AT34" s="37">
        <f t="shared" si="38"/>
        <v>0</v>
      </c>
      <c r="AU34" s="37">
        <v>0</v>
      </c>
      <c r="AV34" s="37">
        <f t="shared" si="39"/>
        <v>0</v>
      </c>
    </row>
    <row r="35" spans="1:48" ht="12.75">
      <c r="A35" s="5" t="s">
        <v>23</v>
      </c>
      <c r="B35" s="5" t="s">
        <v>89</v>
      </c>
      <c r="C35" s="5" t="s">
        <v>112</v>
      </c>
      <c r="D35" s="5" t="s">
        <v>164</v>
      </c>
      <c r="E35" s="5" t="s">
        <v>238</v>
      </c>
      <c r="F35" s="19">
        <v>9435</v>
      </c>
      <c r="G35" s="19">
        <v>0</v>
      </c>
      <c r="H35" s="19">
        <f t="shared" si="20"/>
        <v>0</v>
      </c>
      <c r="I35" s="19">
        <f t="shared" si="21"/>
        <v>0</v>
      </c>
      <c r="J35" s="19">
        <f t="shared" si="22"/>
        <v>0</v>
      </c>
      <c r="K35" s="19">
        <v>0</v>
      </c>
      <c r="L35" s="19">
        <f t="shared" si="23"/>
        <v>0</v>
      </c>
      <c r="M35" s="32" t="s">
        <v>263</v>
      </c>
      <c r="P35" s="37">
        <f t="shared" si="24"/>
        <v>0</v>
      </c>
      <c r="R35" s="37">
        <f t="shared" si="25"/>
        <v>0</v>
      </c>
      <c r="S35" s="37">
        <f t="shared" si="26"/>
        <v>0</v>
      </c>
      <c r="T35" s="37">
        <f t="shared" si="27"/>
        <v>0</v>
      </c>
      <c r="U35" s="37">
        <f t="shared" si="28"/>
        <v>0</v>
      </c>
      <c r="V35" s="37">
        <f t="shared" si="29"/>
        <v>0</v>
      </c>
      <c r="W35" s="37">
        <f t="shared" si="30"/>
        <v>0</v>
      </c>
      <c r="X35" s="37">
        <f t="shared" si="31"/>
        <v>0</v>
      </c>
      <c r="Y35" s="28" t="s">
        <v>89</v>
      </c>
      <c r="Z35" s="19">
        <f t="shared" si="32"/>
        <v>0</v>
      </c>
      <c r="AA35" s="19">
        <f t="shared" si="33"/>
        <v>0</v>
      </c>
      <c r="AB35" s="19">
        <f t="shared" si="34"/>
        <v>0</v>
      </c>
      <c r="AD35" s="37">
        <v>21</v>
      </c>
      <c r="AE35" s="37">
        <f>G35*0</f>
        <v>0</v>
      </c>
      <c r="AF35" s="37">
        <f>G35*(1-0)</f>
        <v>0</v>
      </c>
      <c r="AG35" s="32" t="s">
        <v>7</v>
      </c>
      <c r="AM35" s="37">
        <f t="shared" si="35"/>
        <v>0</v>
      </c>
      <c r="AN35" s="37">
        <f t="shared" si="36"/>
        <v>0</v>
      </c>
      <c r="AO35" s="38" t="s">
        <v>276</v>
      </c>
      <c r="AP35" s="38" t="s">
        <v>285</v>
      </c>
      <c r="AQ35" s="28" t="s">
        <v>304</v>
      </c>
      <c r="AS35" s="37">
        <f t="shared" si="37"/>
        <v>0</v>
      </c>
      <c r="AT35" s="37">
        <f t="shared" si="38"/>
        <v>0</v>
      </c>
      <c r="AU35" s="37">
        <v>0</v>
      </c>
      <c r="AV35" s="37">
        <f t="shared" si="39"/>
        <v>0</v>
      </c>
    </row>
    <row r="36" spans="1:48" ht="12.75">
      <c r="A36" s="5" t="s">
        <v>24</v>
      </c>
      <c r="B36" s="5" t="s">
        <v>89</v>
      </c>
      <c r="C36" s="5" t="s">
        <v>113</v>
      </c>
      <c r="D36" s="5" t="s">
        <v>165</v>
      </c>
      <c r="E36" s="5" t="s">
        <v>238</v>
      </c>
      <c r="F36" s="19">
        <v>3145</v>
      </c>
      <c r="G36" s="19">
        <v>0</v>
      </c>
      <c r="H36" s="19">
        <f t="shared" si="20"/>
        <v>0</v>
      </c>
      <c r="I36" s="19">
        <f t="shared" si="21"/>
        <v>0</v>
      </c>
      <c r="J36" s="19">
        <f t="shared" si="22"/>
        <v>0</v>
      </c>
      <c r="K36" s="19">
        <v>0</v>
      </c>
      <c r="L36" s="19">
        <f t="shared" si="23"/>
        <v>0</v>
      </c>
      <c r="M36" s="32" t="s">
        <v>263</v>
      </c>
      <c r="P36" s="37">
        <f t="shared" si="24"/>
        <v>0</v>
      </c>
      <c r="R36" s="37">
        <f t="shared" si="25"/>
        <v>0</v>
      </c>
      <c r="S36" s="37">
        <f t="shared" si="26"/>
        <v>0</v>
      </c>
      <c r="T36" s="37">
        <f t="shared" si="27"/>
        <v>0</v>
      </c>
      <c r="U36" s="37">
        <f t="shared" si="28"/>
        <v>0</v>
      </c>
      <c r="V36" s="37">
        <f t="shared" si="29"/>
        <v>0</v>
      </c>
      <c r="W36" s="37">
        <f t="shared" si="30"/>
        <v>0</v>
      </c>
      <c r="X36" s="37">
        <f t="shared" si="31"/>
        <v>0</v>
      </c>
      <c r="Y36" s="28" t="s">
        <v>89</v>
      </c>
      <c r="Z36" s="19">
        <f t="shared" si="32"/>
        <v>0</v>
      </c>
      <c r="AA36" s="19">
        <f t="shared" si="33"/>
        <v>0</v>
      </c>
      <c r="AB36" s="19">
        <f t="shared" si="34"/>
        <v>0</v>
      </c>
      <c r="AD36" s="37">
        <v>21</v>
      </c>
      <c r="AE36" s="37">
        <f>G36*0</f>
        <v>0</v>
      </c>
      <c r="AF36" s="37">
        <f>G36*(1-0)</f>
        <v>0</v>
      </c>
      <c r="AG36" s="32" t="s">
        <v>7</v>
      </c>
      <c r="AM36" s="37">
        <f t="shared" si="35"/>
        <v>0</v>
      </c>
      <c r="AN36" s="37">
        <f t="shared" si="36"/>
        <v>0</v>
      </c>
      <c r="AO36" s="38" t="s">
        <v>276</v>
      </c>
      <c r="AP36" s="38" t="s">
        <v>285</v>
      </c>
      <c r="AQ36" s="28" t="s">
        <v>304</v>
      </c>
      <c r="AS36" s="37">
        <f t="shared" si="37"/>
        <v>0</v>
      </c>
      <c r="AT36" s="37">
        <f t="shared" si="38"/>
        <v>0</v>
      </c>
      <c r="AU36" s="37">
        <v>0</v>
      </c>
      <c r="AV36" s="37">
        <f t="shared" si="39"/>
        <v>0</v>
      </c>
    </row>
    <row r="37" spans="1:48" ht="12.75">
      <c r="A37" s="5" t="s">
        <v>25</v>
      </c>
      <c r="B37" s="5" t="s">
        <v>89</v>
      </c>
      <c r="C37" s="5" t="s">
        <v>103</v>
      </c>
      <c r="D37" s="5" t="s">
        <v>166</v>
      </c>
      <c r="E37" s="5" t="s">
        <v>238</v>
      </c>
      <c r="F37" s="19">
        <v>1846</v>
      </c>
      <c r="G37" s="19">
        <v>0</v>
      </c>
      <c r="H37" s="19">
        <f t="shared" si="20"/>
        <v>0</v>
      </c>
      <c r="I37" s="19">
        <f t="shared" si="21"/>
        <v>0</v>
      </c>
      <c r="J37" s="19">
        <f t="shared" si="22"/>
        <v>0</v>
      </c>
      <c r="K37" s="19">
        <v>0</v>
      </c>
      <c r="L37" s="19">
        <f t="shared" si="23"/>
        <v>0</v>
      </c>
      <c r="M37" s="32"/>
      <c r="P37" s="37">
        <f t="shared" si="24"/>
        <v>0</v>
      </c>
      <c r="R37" s="37">
        <f t="shared" si="25"/>
        <v>0</v>
      </c>
      <c r="S37" s="37">
        <f t="shared" si="26"/>
        <v>0</v>
      </c>
      <c r="T37" s="37">
        <f t="shared" si="27"/>
        <v>0</v>
      </c>
      <c r="U37" s="37">
        <f t="shared" si="28"/>
        <v>0</v>
      </c>
      <c r="V37" s="37">
        <f t="shared" si="29"/>
        <v>0</v>
      </c>
      <c r="W37" s="37">
        <f t="shared" si="30"/>
        <v>0</v>
      </c>
      <c r="X37" s="37">
        <f t="shared" si="31"/>
        <v>0</v>
      </c>
      <c r="Y37" s="28" t="s">
        <v>89</v>
      </c>
      <c r="Z37" s="19">
        <f t="shared" si="32"/>
        <v>0</v>
      </c>
      <c r="AA37" s="19">
        <f t="shared" si="33"/>
        <v>0</v>
      </c>
      <c r="AB37" s="19">
        <f t="shared" si="34"/>
        <v>0</v>
      </c>
      <c r="AD37" s="37">
        <v>21</v>
      </c>
      <c r="AE37" s="37">
        <f>G37*0.375</f>
        <v>0</v>
      </c>
      <c r="AF37" s="37">
        <f>G37*(1-0.375)</f>
        <v>0</v>
      </c>
      <c r="AG37" s="32" t="s">
        <v>7</v>
      </c>
      <c r="AM37" s="37">
        <f t="shared" si="35"/>
        <v>0</v>
      </c>
      <c r="AN37" s="37">
        <f t="shared" si="36"/>
        <v>0</v>
      </c>
      <c r="AO37" s="38" t="s">
        <v>276</v>
      </c>
      <c r="AP37" s="38" t="s">
        <v>285</v>
      </c>
      <c r="AQ37" s="28" t="s">
        <v>304</v>
      </c>
      <c r="AS37" s="37">
        <f t="shared" si="37"/>
        <v>0</v>
      </c>
      <c r="AT37" s="37">
        <f t="shared" si="38"/>
        <v>0</v>
      </c>
      <c r="AU37" s="37">
        <v>0</v>
      </c>
      <c r="AV37" s="37">
        <f t="shared" si="39"/>
        <v>0</v>
      </c>
    </row>
    <row r="38" spans="1:48" ht="12.75">
      <c r="A38" s="5" t="s">
        <v>26</v>
      </c>
      <c r="B38" s="5" t="s">
        <v>89</v>
      </c>
      <c r="C38" s="5" t="s">
        <v>114</v>
      </c>
      <c r="D38" s="5" t="s">
        <v>167</v>
      </c>
      <c r="E38" s="5" t="s">
        <v>241</v>
      </c>
      <c r="F38" s="19">
        <v>0.1846</v>
      </c>
      <c r="G38" s="19">
        <v>0</v>
      </c>
      <c r="H38" s="19">
        <f t="shared" si="20"/>
        <v>0</v>
      </c>
      <c r="I38" s="19">
        <f t="shared" si="21"/>
        <v>0</v>
      </c>
      <c r="J38" s="19">
        <f t="shared" si="22"/>
        <v>0</v>
      </c>
      <c r="K38" s="19">
        <v>0</v>
      </c>
      <c r="L38" s="19">
        <f t="shared" si="23"/>
        <v>0</v>
      </c>
      <c r="M38" s="32" t="s">
        <v>264</v>
      </c>
      <c r="P38" s="37">
        <f t="shared" si="24"/>
        <v>0</v>
      </c>
      <c r="R38" s="37">
        <f t="shared" si="25"/>
        <v>0</v>
      </c>
      <c r="S38" s="37">
        <f t="shared" si="26"/>
        <v>0</v>
      </c>
      <c r="T38" s="37">
        <f t="shared" si="27"/>
        <v>0</v>
      </c>
      <c r="U38" s="37">
        <f t="shared" si="28"/>
        <v>0</v>
      </c>
      <c r="V38" s="37">
        <f t="shared" si="29"/>
        <v>0</v>
      </c>
      <c r="W38" s="37">
        <f t="shared" si="30"/>
        <v>0</v>
      </c>
      <c r="X38" s="37">
        <f t="shared" si="31"/>
        <v>0</v>
      </c>
      <c r="Y38" s="28" t="s">
        <v>89</v>
      </c>
      <c r="Z38" s="19">
        <f t="shared" si="32"/>
        <v>0</v>
      </c>
      <c r="AA38" s="19">
        <f t="shared" si="33"/>
        <v>0</v>
      </c>
      <c r="AB38" s="19">
        <f t="shared" si="34"/>
        <v>0</v>
      </c>
      <c r="AD38" s="37">
        <v>21</v>
      </c>
      <c r="AE38" s="37">
        <f>G38*0</f>
        <v>0</v>
      </c>
      <c r="AF38" s="37">
        <f>G38*(1-0)</f>
        <v>0</v>
      </c>
      <c r="AG38" s="32" t="s">
        <v>7</v>
      </c>
      <c r="AM38" s="37">
        <f t="shared" si="35"/>
        <v>0</v>
      </c>
      <c r="AN38" s="37">
        <f t="shared" si="36"/>
        <v>0</v>
      </c>
      <c r="AO38" s="38" t="s">
        <v>276</v>
      </c>
      <c r="AP38" s="38" t="s">
        <v>285</v>
      </c>
      <c r="AQ38" s="28" t="s">
        <v>304</v>
      </c>
      <c r="AS38" s="37">
        <f t="shared" si="37"/>
        <v>0</v>
      </c>
      <c r="AT38" s="37">
        <f t="shared" si="38"/>
        <v>0</v>
      </c>
      <c r="AU38" s="37">
        <v>0</v>
      </c>
      <c r="AV38" s="37">
        <f t="shared" si="39"/>
        <v>0</v>
      </c>
    </row>
    <row r="39" spans="1:48" ht="12.75">
      <c r="A39" s="5" t="s">
        <v>27</v>
      </c>
      <c r="B39" s="5" t="s">
        <v>89</v>
      </c>
      <c r="C39" s="5" t="s">
        <v>105</v>
      </c>
      <c r="D39" s="5" t="s">
        <v>153</v>
      </c>
      <c r="E39" s="5" t="s">
        <v>236</v>
      </c>
      <c r="F39" s="19">
        <v>19.2</v>
      </c>
      <c r="G39" s="19">
        <v>0</v>
      </c>
      <c r="H39" s="19">
        <f t="shared" si="20"/>
        <v>0</v>
      </c>
      <c r="I39" s="19">
        <f t="shared" si="21"/>
        <v>0</v>
      </c>
      <c r="J39" s="19">
        <f t="shared" si="22"/>
        <v>0</v>
      </c>
      <c r="K39" s="19">
        <v>0</v>
      </c>
      <c r="L39" s="19">
        <f t="shared" si="23"/>
        <v>0</v>
      </c>
      <c r="M39" s="32" t="s">
        <v>264</v>
      </c>
      <c r="P39" s="37">
        <f t="shared" si="24"/>
        <v>0</v>
      </c>
      <c r="R39" s="37">
        <f t="shared" si="25"/>
        <v>0</v>
      </c>
      <c r="S39" s="37">
        <f t="shared" si="26"/>
        <v>0</v>
      </c>
      <c r="T39" s="37">
        <f t="shared" si="27"/>
        <v>0</v>
      </c>
      <c r="U39" s="37">
        <f t="shared" si="28"/>
        <v>0</v>
      </c>
      <c r="V39" s="37">
        <f t="shared" si="29"/>
        <v>0</v>
      </c>
      <c r="W39" s="37">
        <f t="shared" si="30"/>
        <v>0</v>
      </c>
      <c r="X39" s="37">
        <f t="shared" si="31"/>
        <v>0</v>
      </c>
      <c r="Y39" s="28" t="s">
        <v>89</v>
      </c>
      <c r="Z39" s="19">
        <f t="shared" si="32"/>
        <v>0</v>
      </c>
      <c r="AA39" s="19">
        <f t="shared" si="33"/>
        <v>0</v>
      </c>
      <c r="AB39" s="19">
        <f t="shared" si="34"/>
        <v>0</v>
      </c>
      <c r="AD39" s="37">
        <v>21</v>
      </c>
      <c r="AE39" s="37">
        <f>G39*0</f>
        <v>0</v>
      </c>
      <c r="AF39" s="37">
        <f>G39*(1-0)</f>
        <v>0</v>
      </c>
      <c r="AG39" s="32" t="s">
        <v>7</v>
      </c>
      <c r="AM39" s="37">
        <f t="shared" si="35"/>
        <v>0</v>
      </c>
      <c r="AN39" s="37">
        <f t="shared" si="36"/>
        <v>0</v>
      </c>
      <c r="AO39" s="38" t="s">
        <v>276</v>
      </c>
      <c r="AP39" s="38" t="s">
        <v>285</v>
      </c>
      <c r="AQ39" s="28" t="s">
        <v>304</v>
      </c>
      <c r="AS39" s="37">
        <f t="shared" si="37"/>
        <v>0</v>
      </c>
      <c r="AT39" s="37">
        <f t="shared" si="38"/>
        <v>0</v>
      </c>
      <c r="AU39" s="37">
        <v>0</v>
      </c>
      <c r="AV39" s="37">
        <f t="shared" si="39"/>
        <v>0</v>
      </c>
    </row>
    <row r="40" spans="1:48" ht="12.75">
      <c r="A40" s="5" t="s">
        <v>28</v>
      </c>
      <c r="B40" s="5" t="s">
        <v>89</v>
      </c>
      <c r="C40" s="5" t="s">
        <v>106</v>
      </c>
      <c r="D40" s="5" t="s">
        <v>168</v>
      </c>
      <c r="E40" s="5" t="s">
        <v>237</v>
      </c>
      <c r="F40" s="19">
        <v>64</v>
      </c>
      <c r="G40" s="19">
        <v>0</v>
      </c>
      <c r="H40" s="19">
        <f t="shared" si="20"/>
        <v>0</v>
      </c>
      <c r="I40" s="19">
        <f t="shared" si="21"/>
        <v>0</v>
      </c>
      <c r="J40" s="19">
        <f t="shared" si="22"/>
        <v>0</v>
      </c>
      <c r="K40" s="19">
        <v>0</v>
      </c>
      <c r="L40" s="19">
        <f t="shared" si="23"/>
        <v>0</v>
      </c>
      <c r="M40" s="32"/>
      <c r="P40" s="37">
        <f t="shared" si="24"/>
        <v>0</v>
      </c>
      <c r="R40" s="37">
        <f t="shared" si="25"/>
        <v>0</v>
      </c>
      <c r="S40" s="37">
        <f t="shared" si="26"/>
        <v>0</v>
      </c>
      <c r="T40" s="37">
        <f t="shared" si="27"/>
        <v>0</v>
      </c>
      <c r="U40" s="37">
        <f t="shared" si="28"/>
        <v>0</v>
      </c>
      <c r="V40" s="37">
        <f t="shared" si="29"/>
        <v>0</v>
      </c>
      <c r="W40" s="37">
        <f t="shared" si="30"/>
        <v>0</v>
      </c>
      <c r="X40" s="37">
        <f t="shared" si="31"/>
        <v>0</v>
      </c>
      <c r="Y40" s="28" t="s">
        <v>89</v>
      </c>
      <c r="Z40" s="19">
        <f t="shared" si="32"/>
        <v>0</v>
      </c>
      <c r="AA40" s="19">
        <f t="shared" si="33"/>
        <v>0</v>
      </c>
      <c r="AB40" s="19">
        <f t="shared" si="34"/>
        <v>0</v>
      </c>
      <c r="AD40" s="37">
        <v>21</v>
      </c>
      <c r="AE40" s="37">
        <f>G40*0.379966666666667</f>
        <v>0</v>
      </c>
      <c r="AF40" s="37">
        <f>G40*(1-0.379966666666667)</f>
        <v>0</v>
      </c>
      <c r="AG40" s="32" t="s">
        <v>7</v>
      </c>
      <c r="AM40" s="37">
        <f t="shared" si="35"/>
        <v>0</v>
      </c>
      <c r="AN40" s="37">
        <f t="shared" si="36"/>
        <v>0</v>
      </c>
      <c r="AO40" s="38" t="s">
        <v>276</v>
      </c>
      <c r="AP40" s="38" t="s">
        <v>285</v>
      </c>
      <c r="AQ40" s="28" t="s">
        <v>304</v>
      </c>
      <c r="AS40" s="37">
        <f t="shared" si="37"/>
        <v>0</v>
      </c>
      <c r="AT40" s="37">
        <f t="shared" si="38"/>
        <v>0</v>
      </c>
      <c r="AU40" s="37">
        <v>0</v>
      </c>
      <c r="AV40" s="37">
        <f t="shared" si="39"/>
        <v>0</v>
      </c>
    </row>
    <row r="41" spans="3:13" ht="38.25" customHeight="1">
      <c r="C41" s="16" t="s">
        <v>85</v>
      </c>
      <c r="D41" s="87" t="s">
        <v>169</v>
      </c>
      <c r="E41" s="88"/>
      <c r="F41" s="88"/>
      <c r="G41" s="88"/>
      <c r="H41" s="88"/>
      <c r="I41" s="88"/>
      <c r="J41" s="88"/>
      <c r="K41" s="88"/>
      <c r="L41" s="88"/>
      <c r="M41" s="88"/>
    </row>
    <row r="42" spans="1:37" ht="12.75">
      <c r="A42" s="4"/>
      <c r="B42" s="14" t="s">
        <v>89</v>
      </c>
      <c r="C42" s="14" t="s">
        <v>107</v>
      </c>
      <c r="D42" s="85" t="s">
        <v>156</v>
      </c>
      <c r="E42" s="86"/>
      <c r="F42" s="86"/>
      <c r="G42" s="86"/>
      <c r="H42" s="40">
        <f>SUM(H43:H43)</f>
        <v>0</v>
      </c>
      <c r="I42" s="40">
        <f>SUM(I43:I43)</f>
        <v>0</v>
      </c>
      <c r="J42" s="40">
        <f>H42+I42</f>
        <v>0</v>
      </c>
      <c r="K42" s="28"/>
      <c r="L42" s="40">
        <f>SUM(L43:L43)</f>
        <v>0</v>
      </c>
      <c r="M42" s="28"/>
      <c r="Y42" s="28" t="s">
        <v>89</v>
      </c>
      <c r="AI42" s="40">
        <f>SUM(Z43:Z43)</f>
        <v>0</v>
      </c>
      <c r="AJ42" s="40">
        <f>SUM(AA43:AA43)</f>
        <v>0</v>
      </c>
      <c r="AK42" s="40">
        <f>SUM(AB43:AB43)</f>
        <v>0</v>
      </c>
    </row>
    <row r="43" spans="1:48" ht="12.75">
      <c r="A43" s="5" t="s">
        <v>29</v>
      </c>
      <c r="B43" s="5" t="s">
        <v>89</v>
      </c>
      <c r="C43" s="5" t="s">
        <v>108</v>
      </c>
      <c r="D43" s="5" t="s">
        <v>157</v>
      </c>
      <c r="E43" s="5" t="s">
        <v>240</v>
      </c>
      <c r="F43" s="19">
        <v>75.9</v>
      </c>
      <c r="G43" s="19">
        <v>0</v>
      </c>
      <c r="H43" s="19">
        <f>F43*AE43</f>
        <v>0</v>
      </c>
      <c r="I43" s="19">
        <f>J43-H43</f>
        <v>0</v>
      </c>
      <c r="J43" s="19">
        <f>F43*G43</f>
        <v>0</v>
      </c>
      <c r="K43" s="19">
        <v>0</v>
      </c>
      <c r="L43" s="19">
        <f>F43*K43</f>
        <v>0</v>
      </c>
      <c r="M43" s="32" t="s">
        <v>264</v>
      </c>
      <c r="P43" s="37">
        <f>IF(AG43="5",J43,0)</f>
        <v>0</v>
      </c>
      <c r="R43" s="37">
        <f>IF(AG43="1",H43,0)</f>
        <v>0</v>
      </c>
      <c r="S43" s="37">
        <f>IF(AG43="1",I43,0)</f>
        <v>0</v>
      </c>
      <c r="T43" s="37">
        <f>IF(AG43="7",H43,0)</f>
        <v>0</v>
      </c>
      <c r="U43" s="37">
        <f>IF(AG43="7",I43,0)</f>
        <v>0</v>
      </c>
      <c r="V43" s="37">
        <f>IF(AG43="2",H43,0)</f>
        <v>0</v>
      </c>
      <c r="W43" s="37">
        <f>IF(AG43="2",I43,0)</f>
        <v>0</v>
      </c>
      <c r="X43" s="37">
        <f>IF(AG43="0",J43,0)</f>
        <v>0</v>
      </c>
      <c r="Y43" s="28" t="s">
        <v>89</v>
      </c>
      <c r="Z43" s="19">
        <f>IF(AD43=0,J43,0)</f>
        <v>0</v>
      </c>
      <c r="AA43" s="19">
        <f>IF(AD43=15,J43,0)</f>
        <v>0</v>
      </c>
      <c r="AB43" s="19">
        <f>IF(AD43=21,J43,0)</f>
        <v>0</v>
      </c>
      <c r="AD43" s="37">
        <v>21</v>
      </c>
      <c r="AE43" s="37">
        <f>G43*0</f>
        <v>0</v>
      </c>
      <c r="AF43" s="37">
        <f>G43*(1-0)</f>
        <v>0</v>
      </c>
      <c r="AG43" s="32" t="s">
        <v>11</v>
      </c>
      <c r="AM43" s="37">
        <f>F43*AE43</f>
        <v>0</v>
      </c>
      <c r="AN43" s="37">
        <f>F43*AF43</f>
        <v>0</v>
      </c>
      <c r="AO43" s="38" t="s">
        <v>277</v>
      </c>
      <c r="AP43" s="38" t="s">
        <v>286</v>
      </c>
      <c r="AQ43" s="28" t="s">
        <v>304</v>
      </c>
      <c r="AS43" s="37">
        <f>AM43+AN43</f>
        <v>0</v>
      </c>
      <c r="AT43" s="37">
        <f>G43/(100-AU43)*100</f>
        <v>0</v>
      </c>
      <c r="AU43" s="37">
        <v>0</v>
      </c>
      <c r="AV43" s="37">
        <f>L43</f>
        <v>0</v>
      </c>
    </row>
    <row r="44" spans="1:37" ht="12.75">
      <c r="A44" s="4"/>
      <c r="B44" s="14" t="s">
        <v>89</v>
      </c>
      <c r="C44" s="14"/>
      <c r="D44" s="85" t="s">
        <v>158</v>
      </c>
      <c r="E44" s="86"/>
      <c r="F44" s="86"/>
      <c r="G44" s="86"/>
      <c r="H44" s="40">
        <f>SUM(H45:H47)</f>
        <v>0</v>
      </c>
      <c r="I44" s="40">
        <f>SUM(I45:I47)</f>
        <v>0</v>
      </c>
      <c r="J44" s="40">
        <f>H44+I44</f>
        <v>0</v>
      </c>
      <c r="K44" s="28"/>
      <c r="L44" s="40">
        <f>SUM(L45:L47)</f>
        <v>75.877</v>
      </c>
      <c r="M44" s="28"/>
      <c r="Y44" s="28" t="s">
        <v>89</v>
      </c>
      <c r="AI44" s="40">
        <f>SUM(Z45:Z47)</f>
        <v>0</v>
      </c>
      <c r="AJ44" s="40">
        <f>SUM(AA45:AA47)</f>
        <v>0</v>
      </c>
      <c r="AK44" s="40">
        <f>SUM(AB45:AB47)</f>
        <v>0</v>
      </c>
    </row>
    <row r="45" spans="1:48" ht="12.75">
      <c r="A45" s="6" t="s">
        <v>30</v>
      </c>
      <c r="B45" s="6" t="s">
        <v>89</v>
      </c>
      <c r="C45" s="6" t="s">
        <v>115</v>
      </c>
      <c r="D45" s="6" t="s">
        <v>170</v>
      </c>
      <c r="E45" s="6" t="s">
        <v>236</v>
      </c>
      <c r="F45" s="20">
        <v>126</v>
      </c>
      <c r="G45" s="20">
        <v>0</v>
      </c>
      <c r="H45" s="20">
        <f>F45*AE45</f>
        <v>0</v>
      </c>
      <c r="I45" s="20">
        <f>J45-H45</f>
        <v>0</v>
      </c>
      <c r="J45" s="20">
        <f>F45*G45</f>
        <v>0</v>
      </c>
      <c r="K45" s="20">
        <v>0.6</v>
      </c>
      <c r="L45" s="20">
        <f>F45*K45</f>
        <v>75.6</v>
      </c>
      <c r="M45" s="33" t="s">
        <v>263</v>
      </c>
      <c r="P45" s="37">
        <f>IF(AG45="5",J45,0)</f>
        <v>0</v>
      </c>
      <c r="R45" s="37">
        <f>IF(AG45="1",H45,0)</f>
        <v>0</v>
      </c>
      <c r="S45" s="37">
        <f>IF(AG45="1",I45,0)</f>
        <v>0</v>
      </c>
      <c r="T45" s="37">
        <f>IF(AG45="7",H45,0)</f>
        <v>0</v>
      </c>
      <c r="U45" s="37">
        <f>IF(AG45="7",I45,0)</f>
        <v>0</v>
      </c>
      <c r="V45" s="37">
        <f>IF(AG45="2",H45,0)</f>
        <v>0</v>
      </c>
      <c r="W45" s="37">
        <f>IF(AG45="2",I45,0)</f>
        <v>0</v>
      </c>
      <c r="X45" s="37">
        <f>IF(AG45="0",J45,0)</f>
        <v>0</v>
      </c>
      <c r="Y45" s="28" t="s">
        <v>89</v>
      </c>
      <c r="Z45" s="20">
        <f>IF(AD45=0,J45,0)</f>
        <v>0</v>
      </c>
      <c r="AA45" s="20">
        <f>IF(AD45=15,J45,0)</f>
        <v>0</v>
      </c>
      <c r="AB45" s="20">
        <f>IF(AD45=21,J45,0)</f>
        <v>0</v>
      </c>
      <c r="AD45" s="37">
        <v>21</v>
      </c>
      <c r="AE45" s="37">
        <f>G45*1</f>
        <v>0</v>
      </c>
      <c r="AF45" s="37">
        <f>G45*(1-1)</f>
        <v>0</v>
      </c>
      <c r="AG45" s="33" t="s">
        <v>275</v>
      </c>
      <c r="AM45" s="37">
        <f>F45*AE45</f>
        <v>0</v>
      </c>
      <c r="AN45" s="37">
        <f>F45*AF45</f>
        <v>0</v>
      </c>
      <c r="AO45" s="38" t="s">
        <v>278</v>
      </c>
      <c r="AP45" s="38" t="s">
        <v>287</v>
      </c>
      <c r="AQ45" s="28" t="s">
        <v>304</v>
      </c>
      <c r="AS45" s="37">
        <f>AM45+AN45</f>
        <v>0</v>
      </c>
      <c r="AT45" s="37">
        <f>G45/(100-AU45)*100</f>
        <v>0</v>
      </c>
      <c r="AU45" s="37">
        <v>0</v>
      </c>
      <c r="AV45" s="37">
        <f>L45</f>
        <v>75.6</v>
      </c>
    </row>
    <row r="46" spans="1:48" ht="12.75">
      <c r="A46" s="6" t="s">
        <v>31</v>
      </c>
      <c r="B46" s="6" t="s">
        <v>89</v>
      </c>
      <c r="C46" s="6" t="s">
        <v>109</v>
      </c>
      <c r="D46" s="6" t="s">
        <v>159</v>
      </c>
      <c r="E46" s="6" t="s">
        <v>236</v>
      </c>
      <c r="F46" s="20">
        <v>19.2</v>
      </c>
      <c r="G46" s="20">
        <v>0</v>
      </c>
      <c r="H46" s="20">
        <f>F46*AE46</f>
        <v>0</v>
      </c>
      <c r="I46" s="20">
        <f>J46-H46</f>
        <v>0</v>
      </c>
      <c r="J46" s="20">
        <f>F46*G46</f>
        <v>0</v>
      </c>
      <c r="K46" s="20">
        <v>0</v>
      </c>
      <c r="L46" s="20">
        <f>F46*K46</f>
        <v>0</v>
      </c>
      <c r="M46" s="33" t="s">
        <v>263</v>
      </c>
      <c r="P46" s="37">
        <f>IF(AG46="5",J46,0)</f>
        <v>0</v>
      </c>
      <c r="R46" s="37">
        <f>IF(AG46="1",H46,0)</f>
        <v>0</v>
      </c>
      <c r="S46" s="37">
        <f>IF(AG46="1",I46,0)</f>
        <v>0</v>
      </c>
      <c r="T46" s="37">
        <f>IF(AG46="7",H46,0)</f>
        <v>0</v>
      </c>
      <c r="U46" s="37">
        <f>IF(AG46="7",I46,0)</f>
        <v>0</v>
      </c>
      <c r="V46" s="37">
        <f>IF(AG46="2",H46,0)</f>
        <v>0</v>
      </c>
      <c r="W46" s="37">
        <f>IF(AG46="2",I46,0)</f>
        <v>0</v>
      </c>
      <c r="X46" s="37">
        <f>IF(AG46="0",J46,0)</f>
        <v>0</v>
      </c>
      <c r="Y46" s="28" t="s">
        <v>89</v>
      </c>
      <c r="Z46" s="20">
        <f>IF(AD46=0,J46,0)</f>
        <v>0</v>
      </c>
      <c r="AA46" s="20">
        <f>IF(AD46=15,J46,0)</f>
        <v>0</v>
      </c>
      <c r="AB46" s="20">
        <f>IF(AD46=21,J46,0)</f>
        <v>0</v>
      </c>
      <c r="AD46" s="37">
        <v>21</v>
      </c>
      <c r="AE46" s="37">
        <f>G46*1</f>
        <v>0</v>
      </c>
      <c r="AF46" s="37">
        <f>G46*(1-1)</f>
        <v>0</v>
      </c>
      <c r="AG46" s="33" t="s">
        <v>275</v>
      </c>
      <c r="AM46" s="37">
        <f>F46*AE46</f>
        <v>0</v>
      </c>
      <c r="AN46" s="37">
        <f>F46*AF46</f>
        <v>0</v>
      </c>
      <c r="AO46" s="38" t="s">
        <v>278</v>
      </c>
      <c r="AP46" s="38" t="s">
        <v>287</v>
      </c>
      <c r="AQ46" s="28" t="s">
        <v>304</v>
      </c>
      <c r="AS46" s="37">
        <f>AM46+AN46</f>
        <v>0</v>
      </c>
      <c r="AT46" s="37">
        <f>G46/(100-AU46)*100</f>
        <v>0</v>
      </c>
      <c r="AU46" s="37">
        <v>0</v>
      </c>
      <c r="AV46" s="37">
        <f>L46</f>
        <v>0</v>
      </c>
    </row>
    <row r="47" spans="1:48" ht="12.75">
      <c r="A47" s="6" t="s">
        <v>32</v>
      </c>
      <c r="B47" s="6" t="s">
        <v>89</v>
      </c>
      <c r="C47" s="6" t="s">
        <v>116</v>
      </c>
      <c r="D47" s="6" t="s">
        <v>171</v>
      </c>
      <c r="E47" s="6" t="s">
        <v>242</v>
      </c>
      <c r="F47" s="20">
        <v>277</v>
      </c>
      <c r="G47" s="20">
        <v>0</v>
      </c>
      <c r="H47" s="20">
        <f>F47*AE47</f>
        <v>0</v>
      </c>
      <c r="I47" s="20">
        <f>J47-H47</f>
        <v>0</v>
      </c>
      <c r="J47" s="20">
        <f>F47*G47</f>
        <v>0</v>
      </c>
      <c r="K47" s="20">
        <v>0.001</v>
      </c>
      <c r="L47" s="20">
        <f>F47*K47</f>
        <v>0.277</v>
      </c>
      <c r="M47" s="33"/>
      <c r="P47" s="37">
        <f>IF(AG47="5",J47,0)</f>
        <v>0</v>
      </c>
      <c r="R47" s="37">
        <f>IF(AG47="1",H47,0)</f>
        <v>0</v>
      </c>
      <c r="S47" s="37">
        <f>IF(AG47="1",I47,0)</f>
        <v>0</v>
      </c>
      <c r="T47" s="37">
        <f>IF(AG47="7",H47,0)</f>
        <v>0</v>
      </c>
      <c r="U47" s="37">
        <f>IF(AG47="7",I47,0)</f>
        <v>0</v>
      </c>
      <c r="V47" s="37">
        <f>IF(AG47="2",H47,0)</f>
        <v>0</v>
      </c>
      <c r="W47" s="37">
        <f>IF(AG47="2",I47,0)</f>
        <v>0</v>
      </c>
      <c r="X47" s="37">
        <f>IF(AG47="0",J47,0)</f>
        <v>0</v>
      </c>
      <c r="Y47" s="28" t="s">
        <v>89</v>
      </c>
      <c r="Z47" s="20">
        <f>IF(AD47=0,J47,0)</f>
        <v>0</v>
      </c>
      <c r="AA47" s="20">
        <f>IF(AD47=15,J47,0)</f>
        <v>0</v>
      </c>
      <c r="AB47" s="20">
        <f>IF(AD47=21,J47,0)</f>
        <v>0</v>
      </c>
      <c r="AD47" s="37">
        <v>21</v>
      </c>
      <c r="AE47" s="37">
        <f>G47*1</f>
        <v>0</v>
      </c>
      <c r="AF47" s="37">
        <f>G47*(1-1)</f>
        <v>0</v>
      </c>
      <c r="AG47" s="33" t="s">
        <v>275</v>
      </c>
      <c r="AM47" s="37">
        <f>F47*AE47</f>
        <v>0</v>
      </c>
      <c r="AN47" s="37">
        <f>F47*AF47</f>
        <v>0</v>
      </c>
      <c r="AO47" s="38" t="s">
        <v>278</v>
      </c>
      <c r="AP47" s="38" t="s">
        <v>287</v>
      </c>
      <c r="AQ47" s="28" t="s">
        <v>304</v>
      </c>
      <c r="AS47" s="37">
        <f>AM47+AN47</f>
        <v>0</v>
      </c>
      <c r="AT47" s="37">
        <f>G47/(100-AU47)*100</f>
        <v>0</v>
      </c>
      <c r="AU47" s="37">
        <v>0</v>
      </c>
      <c r="AV47" s="37">
        <f>L47</f>
        <v>0.277</v>
      </c>
    </row>
    <row r="48" spans="1:13" ht="12.75">
      <c r="A48" s="7"/>
      <c r="B48" s="15" t="s">
        <v>90</v>
      </c>
      <c r="C48" s="15"/>
      <c r="D48" s="89" t="s">
        <v>172</v>
      </c>
      <c r="E48" s="90"/>
      <c r="F48" s="90"/>
      <c r="G48" s="90"/>
      <c r="H48" s="41">
        <f>H49+H63+H65</f>
        <v>0</v>
      </c>
      <c r="I48" s="41">
        <f>I49+I63+I65</f>
        <v>0</v>
      </c>
      <c r="J48" s="41">
        <f>H48+I48</f>
        <v>0</v>
      </c>
      <c r="K48" s="29"/>
      <c r="L48" s="41">
        <f>L49+L63+L65</f>
        <v>0.013000000000000001</v>
      </c>
      <c r="M48" s="29"/>
    </row>
    <row r="49" spans="1:37" ht="12.75">
      <c r="A49" s="4"/>
      <c r="B49" s="14" t="s">
        <v>90</v>
      </c>
      <c r="C49" s="14" t="s">
        <v>24</v>
      </c>
      <c r="D49" s="85" t="s">
        <v>143</v>
      </c>
      <c r="E49" s="86"/>
      <c r="F49" s="86"/>
      <c r="G49" s="86"/>
      <c r="H49" s="40">
        <f>SUM(H50:H61)</f>
        <v>0</v>
      </c>
      <c r="I49" s="40">
        <f>SUM(I50:I61)</f>
        <v>0</v>
      </c>
      <c r="J49" s="40">
        <f>H49+I49</f>
        <v>0</v>
      </c>
      <c r="K49" s="28"/>
      <c r="L49" s="40">
        <f>SUM(L50:L61)</f>
        <v>0</v>
      </c>
      <c r="M49" s="28"/>
      <c r="Y49" s="28" t="s">
        <v>90</v>
      </c>
      <c r="AI49" s="40">
        <f>SUM(Z50:Z61)</f>
        <v>0</v>
      </c>
      <c r="AJ49" s="40">
        <f>SUM(AA50:AA61)</f>
        <v>0</v>
      </c>
      <c r="AK49" s="40">
        <f>SUM(AB50:AB61)</f>
        <v>0</v>
      </c>
    </row>
    <row r="50" spans="1:48" ht="12.75">
      <c r="A50" s="5" t="s">
        <v>33</v>
      </c>
      <c r="B50" s="5" t="s">
        <v>90</v>
      </c>
      <c r="C50" s="5" t="s">
        <v>97</v>
      </c>
      <c r="D50" s="5" t="s">
        <v>173</v>
      </c>
      <c r="E50" s="5" t="s">
        <v>236</v>
      </c>
      <c r="F50" s="19">
        <v>26.8</v>
      </c>
      <c r="G50" s="19">
        <v>0</v>
      </c>
      <c r="H50" s="19">
        <f aca="true" t="shared" si="40" ref="H50:H61">F50*AE50</f>
        <v>0</v>
      </c>
      <c r="I50" s="19">
        <f aca="true" t="shared" si="41" ref="I50:I61">J50-H50</f>
        <v>0</v>
      </c>
      <c r="J50" s="19">
        <f aca="true" t="shared" si="42" ref="J50:J61">F50*G50</f>
        <v>0</v>
      </c>
      <c r="K50" s="19">
        <v>0</v>
      </c>
      <c r="L50" s="19">
        <f aca="true" t="shared" si="43" ref="L50:L61">F50*K50</f>
        <v>0</v>
      </c>
      <c r="M50" s="32" t="s">
        <v>263</v>
      </c>
      <c r="P50" s="37">
        <f aca="true" t="shared" si="44" ref="P50:P61">IF(AG50="5",J50,0)</f>
        <v>0</v>
      </c>
      <c r="R50" s="37">
        <f aca="true" t="shared" si="45" ref="R50:R61">IF(AG50="1",H50,0)</f>
        <v>0</v>
      </c>
      <c r="S50" s="37">
        <f aca="true" t="shared" si="46" ref="S50:S61">IF(AG50="1",I50,0)</f>
        <v>0</v>
      </c>
      <c r="T50" s="37">
        <f aca="true" t="shared" si="47" ref="T50:T61">IF(AG50="7",H50,0)</f>
        <v>0</v>
      </c>
      <c r="U50" s="37">
        <f aca="true" t="shared" si="48" ref="U50:U61">IF(AG50="7",I50,0)</f>
        <v>0</v>
      </c>
      <c r="V50" s="37">
        <f aca="true" t="shared" si="49" ref="V50:V61">IF(AG50="2",H50,0)</f>
        <v>0</v>
      </c>
      <c r="W50" s="37">
        <f aca="true" t="shared" si="50" ref="W50:W61">IF(AG50="2",I50,0)</f>
        <v>0</v>
      </c>
      <c r="X50" s="37">
        <f aca="true" t="shared" si="51" ref="X50:X61">IF(AG50="0",J50,0)</f>
        <v>0</v>
      </c>
      <c r="Y50" s="28" t="s">
        <v>90</v>
      </c>
      <c r="Z50" s="19">
        <f aca="true" t="shared" si="52" ref="Z50:Z61">IF(AD50=0,J50,0)</f>
        <v>0</v>
      </c>
      <c r="AA50" s="19">
        <f aca="true" t="shared" si="53" ref="AA50:AA61">IF(AD50=15,J50,0)</f>
        <v>0</v>
      </c>
      <c r="AB50" s="19">
        <f aca="true" t="shared" si="54" ref="AB50:AB61">IF(AD50=21,J50,0)</f>
        <v>0</v>
      </c>
      <c r="AD50" s="37">
        <v>21</v>
      </c>
      <c r="AE50" s="37">
        <f>G50*0.392657704239917</f>
        <v>0</v>
      </c>
      <c r="AF50" s="37">
        <f>G50*(1-0.392657704239917)</f>
        <v>0</v>
      </c>
      <c r="AG50" s="32" t="s">
        <v>7</v>
      </c>
      <c r="AM50" s="37">
        <f aca="true" t="shared" si="55" ref="AM50:AM61">F50*AE50</f>
        <v>0</v>
      </c>
      <c r="AN50" s="37">
        <f aca="true" t="shared" si="56" ref="AN50:AN61">F50*AF50</f>
        <v>0</v>
      </c>
      <c r="AO50" s="38" t="s">
        <v>276</v>
      </c>
      <c r="AP50" s="38" t="s">
        <v>288</v>
      </c>
      <c r="AQ50" s="28" t="s">
        <v>305</v>
      </c>
      <c r="AS50" s="37">
        <f aca="true" t="shared" si="57" ref="AS50:AS61">AM50+AN50</f>
        <v>0</v>
      </c>
      <c r="AT50" s="37">
        <f aca="true" t="shared" si="58" ref="AT50:AT61">G50/(100-AU50)*100</f>
        <v>0</v>
      </c>
      <c r="AU50" s="37">
        <v>0</v>
      </c>
      <c r="AV50" s="37">
        <f aca="true" t="shared" si="59" ref="AV50:AV61">L50</f>
        <v>0</v>
      </c>
    </row>
    <row r="51" spans="1:48" ht="12.75">
      <c r="A51" s="5" t="s">
        <v>34</v>
      </c>
      <c r="B51" s="5" t="s">
        <v>90</v>
      </c>
      <c r="C51" s="5" t="s">
        <v>117</v>
      </c>
      <c r="D51" s="5" t="s">
        <v>174</v>
      </c>
      <c r="E51" s="5" t="s">
        <v>239</v>
      </c>
      <c r="F51" s="19">
        <v>2720</v>
      </c>
      <c r="G51" s="19">
        <v>0</v>
      </c>
      <c r="H51" s="19">
        <f t="shared" si="40"/>
        <v>0</v>
      </c>
      <c r="I51" s="19">
        <f t="shared" si="41"/>
        <v>0</v>
      </c>
      <c r="J51" s="19">
        <f t="shared" si="42"/>
        <v>0</v>
      </c>
      <c r="K51" s="19">
        <v>0</v>
      </c>
      <c r="L51" s="19">
        <f t="shared" si="43"/>
        <v>0</v>
      </c>
      <c r="M51" s="32" t="s">
        <v>264</v>
      </c>
      <c r="P51" s="37">
        <f t="shared" si="44"/>
        <v>0</v>
      </c>
      <c r="R51" s="37">
        <f t="shared" si="45"/>
        <v>0</v>
      </c>
      <c r="S51" s="37">
        <f t="shared" si="46"/>
        <v>0</v>
      </c>
      <c r="T51" s="37">
        <f t="shared" si="47"/>
        <v>0</v>
      </c>
      <c r="U51" s="37">
        <f t="shared" si="48"/>
        <v>0</v>
      </c>
      <c r="V51" s="37">
        <f t="shared" si="49"/>
        <v>0</v>
      </c>
      <c r="W51" s="37">
        <f t="shared" si="50"/>
        <v>0</v>
      </c>
      <c r="X51" s="37">
        <f t="shared" si="51"/>
        <v>0</v>
      </c>
      <c r="Y51" s="28" t="s">
        <v>90</v>
      </c>
      <c r="Z51" s="19">
        <f t="shared" si="52"/>
        <v>0</v>
      </c>
      <c r="AA51" s="19">
        <f t="shared" si="53"/>
        <v>0</v>
      </c>
      <c r="AB51" s="19">
        <f t="shared" si="54"/>
        <v>0</v>
      </c>
      <c r="AD51" s="37">
        <v>21</v>
      </c>
      <c r="AE51" s="37">
        <f>G51*0</f>
        <v>0</v>
      </c>
      <c r="AF51" s="37">
        <f>G51*(1-0)</f>
        <v>0</v>
      </c>
      <c r="AG51" s="32" t="s">
        <v>7</v>
      </c>
      <c r="AM51" s="37">
        <f t="shared" si="55"/>
        <v>0</v>
      </c>
      <c r="AN51" s="37">
        <f t="shared" si="56"/>
        <v>0</v>
      </c>
      <c r="AO51" s="38" t="s">
        <v>276</v>
      </c>
      <c r="AP51" s="38" t="s">
        <v>288</v>
      </c>
      <c r="AQ51" s="28" t="s">
        <v>305</v>
      </c>
      <c r="AS51" s="37">
        <f t="shared" si="57"/>
        <v>0</v>
      </c>
      <c r="AT51" s="37">
        <f t="shared" si="58"/>
        <v>0</v>
      </c>
      <c r="AU51" s="37">
        <v>0</v>
      </c>
      <c r="AV51" s="37">
        <f t="shared" si="59"/>
        <v>0</v>
      </c>
    </row>
    <row r="52" spans="1:48" ht="12.75">
      <c r="A52" s="5" t="s">
        <v>35</v>
      </c>
      <c r="B52" s="5" t="s">
        <v>90</v>
      </c>
      <c r="C52" s="5" t="s">
        <v>118</v>
      </c>
      <c r="D52" s="5" t="s">
        <v>175</v>
      </c>
      <c r="E52" s="5" t="s">
        <v>239</v>
      </c>
      <c r="F52" s="19">
        <v>60</v>
      </c>
      <c r="G52" s="19">
        <v>0</v>
      </c>
      <c r="H52" s="19">
        <f t="shared" si="40"/>
        <v>0</v>
      </c>
      <c r="I52" s="19">
        <f t="shared" si="41"/>
        <v>0</v>
      </c>
      <c r="J52" s="19">
        <f t="shared" si="42"/>
        <v>0</v>
      </c>
      <c r="K52" s="19">
        <v>0</v>
      </c>
      <c r="L52" s="19">
        <f t="shared" si="43"/>
        <v>0</v>
      </c>
      <c r="M52" s="32" t="s">
        <v>264</v>
      </c>
      <c r="P52" s="37">
        <f t="shared" si="44"/>
        <v>0</v>
      </c>
      <c r="R52" s="37">
        <f t="shared" si="45"/>
        <v>0</v>
      </c>
      <c r="S52" s="37">
        <f t="shared" si="46"/>
        <v>0</v>
      </c>
      <c r="T52" s="37">
        <f t="shared" si="47"/>
        <v>0</v>
      </c>
      <c r="U52" s="37">
        <f t="shared" si="48"/>
        <v>0</v>
      </c>
      <c r="V52" s="37">
        <f t="shared" si="49"/>
        <v>0</v>
      </c>
      <c r="W52" s="37">
        <f t="shared" si="50"/>
        <v>0</v>
      </c>
      <c r="X52" s="37">
        <f t="shared" si="51"/>
        <v>0</v>
      </c>
      <c r="Y52" s="28" t="s">
        <v>90</v>
      </c>
      <c r="Z52" s="19">
        <f t="shared" si="52"/>
        <v>0</v>
      </c>
      <c r="AA52" s="19">
        <f t="shared" si="53"/>
        <v>0</v>
      </c>
      <c r="AB52" s="19">
        <f t="shared" si="54"/>
        <v>0</v>
      </c>
      <c r="AD52" s="37">
        <v>21</v>
      </c>
      <c r="AE52" s="37">
        <f>G52*0</f>
        <v>0</v>
      </c>
      <c r="AF52" s="37">
        <f>G52*(1-0)</f>
        <v>0</v>
      </c>
      <c r="AG52" s="32" t="s">
        <v>7</v>
      </c>
      <c r="AM52" s="37">
        <f t="shared" si="55"/>
        <v>0</v>
      </c>
      <c r="AN52" s="37">
        <f t="shared" si="56"/>
        <v>0</v>
      </c>
      <c r="AO52" s="38" t="s">
        <v>276</v>
      </c>
      <c r="AP52" s="38" t="s">
        <v>288</v>
      </c>
      <c r="AQ52" s="28" t="s">
        <v>305</v>
      </c>
      <c r="AS52" s="37">
        <f t="shared" si="57"/>
        <v>0</v>
      </c>
      <c r="AT52" s="37">
        <f t="shared" si="58"/>
        <v>0</v>
      </c>
      <c r="AU52" s="37">
        <v>0</v>
      </c>
      <c r="AV52" s="37">
        <f t="shared" si="59"/>
        <v>0</v>
      </c>
    </row>
    <row r="53" spans="1:48" ht="12.75">
      <c r="A53" s="5" t="s">
        <v>36</v>
      </c>
      <c r="B53" s="5" t="s">
        <v>90</v>
      </c>
      <c r="C53" s="5" t="s">
        <v>119</v>
      </c>
      <c r="D53" s="5" t="s">
        <v>176</v>
      </c>
      <c r="E53" s="5" t="s">
        <v>238</v>
      </c>
      <c r="F53" s="19">
        <v>3568</v>
      </c>
      <c r="G53" s="19">
        <v>0</v>
      </c>
      <c r="H53" s="19">
        <f t="shared" si="40"/>
        <v>0</v>
      </c>
      <c r="I53" s="19">
        <f t="shared" si="41"/>
        <v>0</v>
      </c>
      <c r="J53" s="19">
        <f t="shared" si="42"/>
        <v>0</v>
      </c>
      <c r="K53" s="19">
        <v>0</v>
      </c>
      <c r="L53" s="19">
        <f t="shared" si="43"/>
        <v>0</v>
      </c>
      <c r="M53" s="32" t="s">
        <v>264</v>
      </c>
      <c r="P53" s="37">
        <f t="shared" si="44"/>
        <v>0</v>
      </c>
      <c r="R53" s="37">
        <f t="shared" si="45"/>
        <v>0</v>
      </c>
      <c r="S53" s="37">
        <f t="shared" si="46"/>
        <v>0</v>
      </c>
      <c r="T53" s="37">
        <f t="shared" si="47"/>
        <v>0</v>
      </c>
      <c r="U53" s="37">
        <f t="shared" si="48"/>
        <v>0</v>
      </c>
      <c r="V53" s="37">
        <f t="shared" si="49"/>
        <v>0</v>
      </c>
      <c r="W53" s="37">
        <f t="shared" si="50"/>
        <v>0</v>
      </c>
      <c r="X53" s="37">
        <f t="shared" si="51"/>
        <v>0</v>
      </c>
      <c r="Y53" s="28" t="s">
        <v>90</v>
      </c>
      <c r="Z53" s="19">
        <f t="shared" si="52"/>
        <v>0</v>
      </c>
      <c r="AA53" s="19">
        <f t="shared" si="53"/>
        <v>0</v>
      </c>
      <c r="AB53" s="19">
        <f t="shared" si="54"/>
        <v>0</v>
      </c>
      <c r="AD53" s="37">
        <v>21</v>
      </c>
      <c r="AE53" s="37">
        <f>G53*0</f>
        <v>0</v>
      </c>
      <c r="AF53" s="37">
        <f>G53*(1-0)</f>
        <v>0</v>
      </c>
      <c r="AG53" s="32" t="s">
        <v>7</v>
      </c>
      <c r="AM53" s="37">
        <f t="shared" si="55"/>
        <v>0</v>
      </c>
      <c r="AN53" s="37">
        <f t="shared" si="56"/>
        <v>0</v>
      </c>
      <c r="AO53" s="38" t="s">
        <v>276</v>
      </c>
      <c r="AP53" s="38" t="s">
        <v>288</v>
      </c>
      <c r="AQ53" s="28" t="s">
        <v>305</v>
      </c>
      <c r="AS53" s="37">
        <f t="shared" si="57"/>
        <v>0</v>
      </c>
      <c r="AT53" s="37">
        <f t="shared" si="58"/>
        <v>0</v>
      </c>
      <c r="AU53" s="37">
        <v>0</v>
      </c>
      <c r="AV53" s="37">
        <f t="shared" si="59"/>
        <v>0</v>
      </c>
    </row>
    <row r="54" spans="1:48" ht="12.75">
      <c r="A54" s="5" t="s">
        <v>37</v>
      </c>
      <c r="B54" s="5" t="s">
        <v>90</v>
      </c>
      <c r="C54" s="5" t="s">
        <v>120</v>
      </c>
      <c r="D54" s="5" t="s">
        <v>177</v>
      </c>
      <c r="E54" s="5" t="s">
        <v>238</v>
      </c>
      <c r="F54" s="19">
        <v>892</v>
      </c>
      <c r="G54" s="19">
        <v>0</v>
      </c>
      <c r="H54" s="19">
        <f t="shared" si="40"/>
        <v>0</v>
      </c>
      <c r="I54" s="19">
        <f t="shared" si="41"/>
        <v>0</v>
      </c>
      <c r="J54" s="19">
        <f t="shared" si="42"/>
        <v>0</v>
      </c>
      <c r="K54" s="19">
        <v>0</v>
      </c>
      <c r="L54" s="19">
        <f t="shared" si="43"/>
        <v>0</v>
      </c>
      <c r="M54" s="32" t="s">
        <v>263</v>
      </c>
      <c r="P54" s="37">
        <f t="shared" si="44"/>
        <v>0</v>
      </c>
      <c r="R54" s="37">
        <f t="shared" si="45"/>
        <v>0</v>
      </c>
      <c r="S54" s="37">
        <f t="shared" si="46"/>
        <v>0</v>
      </c>
      <c r="T54" s="37">
        <f t="shared" si="47"/>
        <v>0</v>
      </c>
      <c r="U54" s="37">
        <f t="shared" si="48"/>
        <v>0</v>
      </c>
      <c r="V54" s="37">
        <f t="shared" si="49"/>
        <v>0</v>
      </c>
      <c r="W54" s="37">
        <f t="shared" si="50"/>
        <v>0</v>
      </c>
      <c r="X54" s="37">
        <f t="shared" si="51"/>
        <v>0</v>
      </c>
      <c r="Y54" s="28" t="s">
        <v>90</v>
      </c>
      <c r="Z54" s="19">
        <f t="shared" si="52"/>
        <v>0</v>
      </c>
      <c r="AA54" s="19">
        <f t="shared" si="53"/>
        <v>0</v>
      </c>
      <c r="AB54" s="19">
        <f t="shared" si="54"/>
        <v>0</v>
      </c>
      <c r="AD54" s="37">
        <v>21</v>
      </c>
      <c r="AE54" s="37">
        <f>G54*0</f>
        <v>0</v>
      </c>
      <c r="AF54" s="37">
        <f>G54*(1-0)</f>
        <v>0</v>
      </c>
      <c r="AG54" s="32" t="s">
        <v>7</v>
      </c>
      <c r="AM54" s="37">
        <f t="shared" si="55"/>
        <v>0</v>
      </c>
      <c r="AN54" s="37">
        <f t="shared" si="56"/>
        <v>0</v>
      </c>
      <c r="AO54" s="38" t="s">
        <v>276</v>
      </c>
      <c r="AP54" s="38" t="s">
        <v>288</v>
      </c>
      <c r="AQ54" s="28" t="s">
        <v>305</v>
      </c>
      <c r="AS54" s="37">
        <f t="shared" si="57"/>
        <v>0</v>
      </c>
      <c r="AT54" s="37">
        <f t="shared" si="58"/>
        <v>0</v>
      </c>
      <c r="AU54" s="37">
        <v>0</v>
      </c>
      <c r="AV54" s="37">
        <f t="shared" si="59"/>
        <v>0</v>
      </c>
    </row>
    <row r="55" spans="1:48" ht="12.75">
      <c r="A55" s="5" t="s">
        <v>38</v>
      </c>
      <c r="B55" s="5" t="s">
        <v>90</v>
      </c>
      <c r="C55" s="5" t="s">
        <v>121</v>
      </c>
      <c r="D55" s="5" t="s">
        <v>178</v>
      </c>
      <c r="E55" s="5" t="s">
        <v>237</v>
      </c>
      <c r="F55" s="19">
        <v>30</v>
      </c>
      <c r="G55" s="19">
        <v>0</v>
      </c>
      <c r="H55" s="19">
        <f t="shared" si="40"/>
        <v>0</v>
      </c>
      <c r="I55" s="19">
        <f t="shared" si="41"/>
        <v>0</v>
      </c>
      <c r="J55" s="19">
        <f t="shared" si="42"/>
        <v>0</v>
      </c>
      <c r="K55" s="19">
        <v>0</v>
      </c>
      <c r="L55" s="19">
        <f t="shared" si="43"/>
        <v>0</v>
      </c>
      <c r="M55" s="32"/>
      <c r="P55" s="37">
        <f t="shared" si="44"/>
        <v>0</v>
      </c>
      <c r="R55" s="37">
        <f t="shared" si="45"/>
        <v>0</v>
      </c>
      <c r="S55" s="37">
        <f t="shared" si="46"/>
        <v>0</v>
      </c>
      <c r="T55" s="37">
        <f t="shared" si="47"/>
        <v>0</v>
      </c>
      <c r="U55" s="37">
        <f t="shared" si="48"/>
        <v>0</v>
      </c>
      <c r="V55" s="37">
        <f t="shared" si="49"/>
        <v>0</v>
      </c>
      <c r="W55" s="37">
        <f t="shared" si="50"/>
        <v>0</v>
      </c>
      <c r="X55" s="37">
        <f t="shared" si="51"/>
        <v>0</v>
      </c>
      <c r="Y55" s="28" t="s">
        <v>90</v>
      </c>
      <c r="Z55" s="19">
        <f t="shared" si="52"/>
        <v>0</v>
      </c>
      <c r="AA55" s="19">
        <f t="shared" si="53"/>
        <v>0</v>
      </c>
      <c r="AB55" s="19">
        <f t="shared" si="54"/>
        <v>0</v>
      </c>
      <c r="AD55" s="37">
        <v>21</v>
      </c>
      <c r="AE55" s="37">
        <f>G55*0.153846153846154</f>
        <v>0</v>
      </c>
      <c r="AF55" s="37">
        <f>G55*(1-0.153846153846154)</f>
        <v>0</v>
      </c>
      <c r="AG55" s="32" t="s">
        <v>7</v>
      </c>
      <c r="AM55" s="37">
        <f t="shared" si="55"/>
        <v>0</v>
      </c>
      <c r="AN55" s="37">
        <f t="shared" si="56"/>
        <v>0</v>
      </c>
      <c r="AO55" s="38" t="s">
        <v>276</v>
      </c>
      <c r="AP55" s="38" t="s">
        <v>288</v>
      </c>
      <c r="AQ55" s="28" t="s">
        <v>305</v>
      </c>
      <c r="AS55" s="37">
        <f t="shared" si="57"/>
        <v>0</v>
      </c>
      <c r="AT55" s="37">
        <f t="shared" si="58"/>
        <v>0</v>
      </c>
      <c r="AU55" s="37">
        <v>0</v>
      </c>
      <c r="AV55" s="37">
        <f t="shared" si="59"/>
        <v>0</v>
      </c>
    </row>
    <row r="56" spans="1:48" ht="12.75">
      <c r="A56" s="5" t="s">
        <v>39</v>
      </c>
      <c r="B56" s="5" t="s">
        <v>90</v>
      </c>
      <c r="C56" s="5" t="s">
        <v>122</v>
      </c>
      <c r="D56" s="5" t="s">
        <v>179</v>
      </c>
      <c r="E56" s="5" t="s">
        <v>239</v>
      </c>
      <c r="F56" s="19">
        <v>1390</v>
      </c>
      <c r="G56" s="19">
        <v>0</v>
      </c>
      <c r="H56" s="19">
        <f t="shared" si="40"/>
        <v>0</v>
      </c>
      <c r="I56" s="19">
        <f t="shared" si="41"/>
        <v>0</v>
      </c>
      <c r="J56" s="19">
        <f t="shared" si="42"/>
        <v>0</v>
      </c>
      <c r="K56" s="19">
        <v>0</v>
      </c>
      <c r="L56" s="19">
        <f t="shared" si="43"/>
        <v>0</v>
      </c>
      <c r="M56" s="32" t="s">
        <v>264</v>
      </c>
      <c r="P56" s="37">
        <f t="shared" si="44"/>
        <v>0</v>
      </c>
      <c r="R56" s="37">
        <f t="shared" si="45"/>
        <v>0</v>
      </c>
      <c r="S56" s="37">
        <f t="shared" si="46"/>
        <v>0</v>
      </c>
      <c r="T56" s="37">
        <f t="shared" si="47"/>
        <v>0</v>
      </c>
      <c r="U56" s="37">
        <f t="shared" si="48"/>
        <v>0</v>
      </c>
      <c r="V56" s="37">
        <f t="shared" si="49"/>
        <v>0</v>
      </c>
      <c r="W56" s="37">
        <f t="shared" si="50"/>
        <v>0</v>
      </c>
      <c r="X56" s="37">
        <f t="shared" si="51"/>
        <v>0</v>
      </c>
      <c r="Y56" s="28" t="s">
        <v>90</v>
      </c>
      <c r="Z56" s="19">
        <f t="shared" si="52"/>
        <v>0</v>
      </c>
      <c r="AA56" s="19">
        <f t="shared" si="53"/>
        <v>0</v>
      </c>
      <c r="AB56" s="19">
        <f t="shared" si="54"/>
        <v>0</v>
      </c>
      <c r="AD56" s="37">
        <v>21</v>
      </c>
      <c r="AE56" s="37">
        <f>G56*0</f>
        <v>0</v>
      </c>
      <c r="AF56" s="37">
        <f>G56*(1-0)</f>
        <v>0</v>
      </c>
      <c r="AG56" s="32" t="s">
        <v>7</v>
      </c>
      <c r="AM56" s="37">
        <f t="shared" si="55"/>
        <v>0</v>
      </c>
      <c r="AN56" s="37">
        <f t="shared" si="56"/>
        <v>0</v>
      </c>
      <c r="AO56" s="38" t="s">
        <v>276</v>
      </c>
      <c r="AP56" s="38" t="s">
        <v>288</v>
      </c>
      <c r="AQ56" s="28" t="s">
        <v>305</v>
      </c>
      <c r="AS56" s="37">
        <f t="shared" si="57"/>
        <v>0</v>
      </c>
      <c r="AT56" s="37">
        <f t="shared" si="58"/>
        <v>0</v>
      </c>
      <c r="AU56" s="37">
        <v>0</v>
      </c>
      <c r="AV56" s="37">
        <f t="shared" si="59"/>
        <v>0</v>
      </c>
    </row>
    <row r="57" spans="1:48" ht="12.75">
      <c r="A57" s="5" t="s">
        <v>40</v>
      </c>
      <c r="B57" s="5" t="s">
        <v>90</v>
      </c>
      <c r="C57" s="5" t="s">
        <v>123</v>
      </c>
      <c r="D57" s="5" t="s">
        <v>180</v>
      </c>
      <c r="E57" s="5" t="s">
        <v>239</v>
      </c>
      <c r="F57" s="19">
        <v>1390</v>
      </c>
      <c r="G57" s="19">
        <v>0</v>
      </c>
      <c r="H57" s="19">
        <f t="shared" si="40"/>
        <v>0</v>
      </c>
      <c r="I57" s="19">
        <f t="shared" si="41"/>
        <v>0</v>
      </c>
      <c r="J57" s="19">
        <f t="shared" si="42"/>
        <v>0</v>
      </c>
      <c r="K57" s="19">
        <v>0</v>
      </c>
      <c r="L57" s="19">
        <f t="shared" si="43"/>
        <v>0</v>
      </c>
      <c r="M57" s="32" t="s">
        <v>264</v>
      </c>
      <c r="P57" s="37">
        <f t="shared" si="44"/>
        <v>0</v>
      </c>
      <c r="R57" s="37">
        <f t="shared" si="45"/>
        <v>0</v>
      </c>
      <c r="S57" s="37">
        <f t="shared" si="46"/>
        <v>0</v>
      </c>
      <c r="T57" s="37">
        <f t="shared" si="47"/>
        <v>0</v>
      </c>
      <c r="U57" s="37">
        <f t="shared" si="48"/>
        <v>0</v>
      </c>
      <c r="V57" s="37">
        <f t="shared" si="49"/>
        <v>0</v>
      </c>
      <c r="W57" s="37">
        <f t="shared" si="50"/>
        <v>0</v>
      </c>
      <c r="X57" s="37">
        <f t="shared" si="51"/>
        <v>0</v>
      </c>
      <c r="Y57" s="28" t="s">
        <v>90</v>
      </c>
      <c r="Z57" s="19">
        <f t="shared" si="52"/>
        <v>0</v>
      </c>
      <c r="AA57" s="19">
        <f t="shared" si="53"/>
        <v>0</v>
      </c>
      <c r="AB57" s="19">
        <f t="shared" si="54"/>
        <v>0</v>
      </c>
      <c r="AD57" s="37">
        <v>21</v>
      </c>
      <c r="AE57" s="37">
        <f>G57*0</f>
        <v>0</v>
      </c>
      <c r="AF57" s="37">
        <f>G57*(1-0)</f>
        <v>0</v>
      </c>
      <c r="AG57" s="32" t="s">
        <v>7</v>
      </c>
      <c r="AM57" s="37">
        <f t="shared" si="55"/>
        <v>0</v>
      </c>
      <c r="AN57" s="37">
        <f t="shared" si="56"/>
        <v>0</v>
      </c>
      <c r="AO57" s="38" t="s">
        <v>276</v>
      </c>
      <c r="AP57" s="38" t="s">
        <v>288</v>
      </c>
      <c r="AQ57" s="28" t="s">
        <v>305</v>
      </c>
      <c r="AS57" s="37">
        <f t="shared" si="57"/>
        <v>0</v>
      </c>
      <c r="AT57" s="37">
        <f t="shared" si="58"/>
        <v>0</v>
      </c>
      <c r="AU57" s="37">
        <v>0</v>
      </c>
      <c r="AV57" s="37">
        <f t="shared" si="59"/>
        <v>0</v>
      </c>
    </row>
    <row r="58" spans="1:48" ht="12.75">
      <c r="A58" s="5" t="s">
        <v>41</v>
      </c>
      <c r="B58" s="5" t="s">
        <v>90</v>
      </c>
      <c r="C58" s="5" t="s">
        <v>105</v>
      </c>
      <c r="D58" s="5" t="s">
        <v>153</v>
      </c>
      <c r="E58" s="5" t="s">
        <v>236</v>
      </c>
      <c r="F58" s="19">
        <v>26.8</v>
      </c>
      <c r="G58" s="19">
        <v>0</v>
      </c>
      <c r="H58" s="19">
        <f t="shared" si="40"/>
        <v>0</v>
      </c>
      <c r="I58" s="19">
        <f t="shared" si="41"/>
        <v>0</v>
      </c>
      <c r="J58" s="19">
        <f t="shared" si="42"/>
        <v>0</v>
      </c>
      <c r="K58" s="19">
        <v>0</v>
      </c>
      <c r="L58" s="19">
        <f t="shared" si="43"/>
        <v>0</v>
      </c>
      <c r="M58" s="32" t="s">
        <v>264</v>
      </c>
      <c r="P58" s="37">
        <f t="shared" si="44"/>
        <v>0</v>
      </c>
      <c r="R58" s="37">
        <f t="shared" si="45"/>
        <v>0</v>
      </c>
      <c r="S58" s="37">
        <f t="shared" si="46"/>
        <v>0</v>
      </c>
      <c r="T58" s="37">
        <f t="shared" si="47"/>
        <v>0</v>
      </c>
      <c r="U58" s="37">
        <f t="shared" si="48"/>
        <v>0</v>
      </c>
      <c r="V58" s="37">
        <f t="shared" si="49"/>
        <v>0</v>
      </c>
      <c r="W58" s="37">
        <f t="shared" si="50"/>
        <v>0</v>
      </c>
      <c r="X58" s="37">
        <f t="shared" si="51"/>
        <v>0</v>
      </c>
      <c r="Y58" s="28" t="s">
        <v>90</v>
      </c>
      <c r="Z58" s="19">
        <f t="shared" si="52"/>
        <v>0</v>
      </c>
      <c r="AA58" s="19">
        <f t="shared" si="53"/>
        <v>0</v>
      </c>
      <c r="AB58" s="19">
        <f t="shared" si="54"/>
        <v>0</v>
      </c>
      <c r="AD58" s="37">
        <v>21</v>
      </c>
      <c r="AE58" s="37">
        <f>G58*0</f>
        <v>0</v>
      </c>
      <c r="AF58" s="37">
        <f>G58*(1-0)</f>
        <v>0</v>
      </c>
      <c r="AG58" s="32" t="s">
        <v>7</v>
      </c>
      <c r="AM58" s="37">
        <f t="shared" si="55"/>
        <v>0</v>
      </c>
      <c r="AN58" s="37">
        <f t="shared" si="56"/>
        <v>0</v>
      </c>
      <c r="AO58" s="38" t="s">
        <v>276</v>
      </c>
      <c r="AP58" s="38" t="s">
        <v>288</v>
      </c>
      <c r="AQ58" s="28" t="s">
        <v>305</v>
      </c>
      <c r="AS58" s="37">
        <f t="shared" si="57"/>
        <v>0</v>
      </c>
      <c r="AT58" s="37">
        <f t="shared" si="58"/>
        <v>0</v>
      </c>
      <c r="AU58" s="37">
        <v>0</v>
      </c>
      <c r="AV58" s="37">
        <f t="shared" si="59"/>
        <v>0</v>
      </c>
    </row>
    <row r="59" spans="1:48" ht="12.75">
      <c r="A59" s="5" t="s">
        <v>42</v>
      </c>
      <c r="B59" s="5" t="s">
        <v>90</v>
      </c>
      <c r="C59" s="5" t="s">
        <v>124</v>
      </c>
      <c r="D59" s="5" t="s">
        <v>181</v>
      </c>
      <c r="E59" s="5" t="s">
        <v>240</v>
      </c>
      <c r="F59" s="19">
        <v>0.013</v>
      </c>
      <c r="G59" s="19">
        <v>0</v>
      </c>
      <c r="H59" s="19">
        <f t="shared" si="40"/>
        <v>0</v>
      </c>
      <c r="I59" s="19">
        <f t="shared" si="41"/>
        <v>0</v>
      </c>
      <c r="J59" s="19">
        <f t="shared" si="42"/>
        <v>0</v>
      </c>
      <c r="K59" s="19">
        <v>0</v>
      </c>
      <c r="L59" s="19">
        <f t="shared" si="43"/>
        <v>0</v>
      </c>
      <c r="M59" s="32" t="s">
        <v>264</v>
      </c>
      <c r="P59" s="37">
        <f t="shared" si="44"/>
        <v>0</v>
      </c>
      <c r="R59" s="37">
        <f t="shared" si="45"/>
        <v>0</v>
      </c>
      <c r="S59" s="37">
        <f t="shared" si="46"/>
        <v>0</v>
      </c>
      <c r="T59" s="37">
        <f t="shared" si="47"/>
        <v>0</v>
      </c>
      <c r="U59" s="37">
        <f t="shared" si="48"/>
        <v>0</v>
      </c>
      <c r="V59" s="37">
        <f t="shared" si="49"/>
        <v>0</v>
      </c>
      <c r="W59" s="37">
        <f t="shared" si="50"/>
        <v>0</v>
      </c>
      <c r="X59" s="37">
        <f t="shared" si="51"/>
        <v>0</v>
      </c>
      <c r="Y59" s="28" t="s">
        <v>90</v>
      </c>
      <c r="Z59" s="19">
        <f t="shared" si="52"/>
        <v>0</v>
      </c>
      <c r="AA59" s="19">
        <f t="shared" si="53"/>
        <v>0</v>
      </c>
      <c r="AB59" s="19">
        <f t="shared" si="54"/>
        <v>0</v>
      </c>
      <c r="AD59" s="37">
        <v>21</v>
      </c>
      <c r="AE59" s="37">
        <f>G59*0</f>
        <v>0</v>
      </c>
      <c r="AF59" s="37">
        <f>G59*(1-0)</f>
        <v>0</v>
      </c>
      <c r="AG59" s="32" t="s">
        <v>7</v>
      </c>
      <c r="AM59" s="37">
        <f t="shared" si="55"/>
        <v>0</v>
      </c>
      <c r="AN59" s="37">
        <f t="shared" si="56"/>
        <v>0</v>
      </c>
      <c r="AO59" s="38" t="s">
        <v>276</v>
      </c>
      <c r="AP59" s="38" t="s">
        <v>288</v>
      </c>
      <c r="AQ59" s="28" t="s">
        <v>305</v>
      </c>
      <c r="AS59" s="37">
        <f t="shared" si="57"/>
        <v>0</v>
      </c>
      <c r="AT59" s="37">
        <f t="shared" si="58"/>
        <v>0</v>
      </c>
      <c r="AU59" s="37">
        <v>0</v>
      </c>
      <c r="AV59" s="37">
        <f t="shared" si="59"/>
        <v>0</v>
      </c>
    </row>
    <row r="60" spans="1:48" ht="12.75">
      <c r="A60" s="5" t="s">
        <v>43</v>
      </c>
      <c r="B60" s="5" t="s">
        <v>90</v>
      </c>
      <c r="C60" s="5" t="s">
        <v>103</v>
      </c>
      <c r="D60" s="5" t="s">
        <v>182</v>
      </c>
      <c r="E60" s="5" t="s">
        <v>238</v>
      </c>
      <c r="F60" s="19">
        <v>892</v>
      </c>
      <c r="G60" s="19">
        <v>0</v>
      </c>
      <c r="H60" s="19">
        <f t="shared" si="40"/>
        <v>0</v>
      </c>
      <c r="I60" s="19">
        <f t="shared" si="41"/>
        <v>0</v>
      </c>
      <c r="J60" s="19">
        <f t="shared" si="42"/>
        <v>0</v>
      </c>
      <c r="K60" s="19">
        <v>0</v>
      </c>
      <c r="L60" s="19">
        <f t="shared" si="43"/>
        <v>0</v>
      </c>
      <c r="M60" s="32"/>
      <c r="P60" s="37">
        <f t="shared" si="44"/>
        <v>0</v>
      </c>
      <c r="R60" s="37">
        <f t="shared" si="45"/>
        <v>0</v>
      </c>
      <c r="S60" s="37">
        <f t="shared" si="46"/>
        <v>0</v>
      </c>
      <c r="T60" s="37">
        <f t="shared" si="47"/>
        <v>0</v>
      </c>
      <c r="U60" s="37">
        <f t="shared" si="48"/>
        <v>0</v>
      </c>
      <c r="V60" s="37">
        <f t="shared" si="49"/>
        <v>0</v>
      </c>
      <c r="W60" s="37">
        <f t="shared" si="50"/>
        <v>0</v>
      </c>
      <c r="X60" s="37">
        <f t="shared" si="51"/>
        <v>0</v>
      </c>
      <c r="Y60" s="28" t="s">
        <v>90</v>
      </c>
      <c r="Z60" s="19">
        <f t="shared" si="52"/>
        <v>0</v>
      </c>
      <c r="AA60" s="19">
        <f t="shared" si="53"/>
        <v>0</v>
      </c>
      <c r="AB60" s="19">
        <f t="shared" si="54"/>
        <v>0</v>
      </c>
      <c r="AD60" s="37">
        <v>21</v>
      </c>
      <c r="AE60" s="37">
        <f>G60*0.375</f>
        <v>0</v>
      </c>
      <c r="AF60" s="37">
        <f>G60*(1-0.375)</f>
        <v>0</v>
      </c>
      <c r="AG60" s="32" t="s">
        <v>7</v>
      </c>
      <c r="AM60" s="37">
        <f t="shared" si="55"/>
        <v>0</v>
      </c>
      <c r="AN60" s="37">
        <f t="shared" si="56"/>
        <v>0</v>
      </c>
      <c r="AO60" s="38" t="s">
        <v>276</v>
      </c>
      <c r="AP60" s="38" t="s">
        <v>288</v>
      </c>
      <c r="AQ60" s="28" t="s">
        <v>305</v>
      </c>
      <c r="AS60" s="37">
        <f t="shared" si="57"/>
        <v>0</v>
      </c>
      <c r="AT60" s="37">
        <f t="shared" si="58"/>
        <v>0</v>
      </c>
      <c r="AU60" s="37">
        <v>0</v>
      </c>
      <c r="AV60" s="37">
        <f t="shared" si="59"/>
        <v>0</v>
      </c>
    </row>
    <row r="61" spans="1:48" ht="12.75">
      <c r="A61" s="5" t="s">
        <v>44</v>
      </c>
      <c r="B61" s="5" t="s">
        <v>90</v>
      </c>
      <c r="C61" s="5" t="s">
        <v>106</v>
      </c>
      <c r="D61" s="5" t="s">
        <v>183</v>
      </c>
      <c r="E61" s="5" t="s">
        <v>237</v>
      </c>
      <c r="F61" s="19">
        <v>82</v>
      </c>
      <c r="G61" s="19">
        <v>0</v>
      </c>
      <c r="H61" s="19">
        <f t="shared" si="40"/>
        <v>0</v>
      </c>
      <c r="I61" s="19">
        <f t="shared" si="41"/>
        <v>0</v>
      </c>
      <c r="J61" s="19">
        <f t="shared" si="42"/>
        <v>0</v>
      </c>
      <c r="K61" s="19">
        <v>0</v>
      </c>
      <c r="L61" s="19">
        <f t="shared" si="43"/>
        <v>0</v>
      </c>
      <c r="M61" s="32"/>
      <c r="P61" s="37">
        <f t="shared" si="44"/>
        <v>0</v>
      </c>
      <c r="R61" s="37">
        <f t="shared" si="45"/>
        <v>0</v>
      </c>
      <c r="S61" s="37">
        <f t="shared" si="46"/>
        <v>0</v>
      </c>
      <c r="T61" s="37">
        <f t="shared" si="47"/>
        <v>0</v>
      </c>
      <c r="U61" s="37">
        <f t="shared" si="48"/>
        <v>0</v>
      </c>
      <c r="V61" s="37">
        <f t="shared" si="49"/>
        <v>0</v>
      </c>
      <c r="W61" s="37">
        <f t="shared" si="50"/>
        <v>0</v>
      </c>
      <c r="X61" s="37">
        <f t="shared" si="51"/>
        <v>0</v>
      </c>
      <c r="Y61" s="28" t="s">
        <v>90</v>
      </c>
      <c r="Z61" s="19">
        <f t="shared" si="52"/>
        <v>0</v>
      </c>
      <c r="AA61" s="19">
        <f t="shared" si="53"/>
        <v>0</v>
      </c>
      <c r="AB61" s="19">
        <f t="shared" si="54"/>
        <v>0</v>
      </c>
      <c r="AD61" s="37">
        <v>21</v>
      </c>
      <c r="AE61" s="37">
        <f>G61*0.379966666666667</f>
        <v>0</v>
      </c>
      <c r="AF61" s="37">
        <f>G61*(1-0.379966666666667)</f>
        <v>0</v>
      </c>
      <c r="AG61" s="32" t="s">
        <v>7</v>
      </c>
      <c r="AM61" s="37">
        <f t="shared" si="55"/>
        <v>0</v>
      </c>
      <c r="AN61" s="37">
        <f t="shared" si="56"/>
        <v>0</v>
      </c>
      <c r="AO61" s="38" t="s">
        <v>276</v>
      </c>
      <c r="AP61" s="38" t="s">
        <v>288</v>
      </c>
      <c r="AQ61" s="28" t="s">
        <v>305</v>
      </c>
      <c r="AS61" s="37">
        <f t="shared" si="57"/>
        <v>0</v>
      </c>
      <c r="AT61" s="37">
        <f t="shared" si="58"/>
        <v>0</v>
      </c>
      <c r="AU61" s="37">
        <v>0</v>
      </c>
      <c r="AV61" s="37">
        <f t="shared" si="59"/>
        <v>0</v>
      </c>
    </row>
    <row r="62" spans="3:13" ht="38.25" customHeight="1">
      <c r="C62" s="16" t="s">
        <v>85</v>
      </c>
      <c r="D62" s="87" t="s">
        <v>184</v>
      </c>
      <c r="E62" s="88"/>
      <c r="F62" s="88"/>
      <c r="G62" s="88"/>
      <c r="H62" s="88"/>
      <c r="I62" s="88"/>
      <c r="J62" s="88"/>
      <c r="K62" s="88"/>
      <c r="L62" s="88"/>
      <c r="M62" s="88"/>
    </row>
    <row r="63" spans="1:37" ht="12.75">
      <c r="A63" s="4"/>
      <c r="B63" s="14" t="s">
        <v>90</v>
      </c>
      <c r="C63" s="14" t="s">
        <v>107</v>
      </c>
      <c r="D63" s="85" t="s">
        <v>156</v>
      </c>
      <c r="E63" s="86"/>
      <c r="F63" s="86"/>
      <c r="G63" s="86"/>
      <c r="H63" s="40">
        <f>SUM(H64:H64)</f>
        <v>0</v>
      </c>
      <c r="I63" s="40">
        <f>SUM(I64:I64)</f>
        <v>0</v>
      </c>
      <c r="J63" s="40">
        <f>H63+I63</f>
        <v>0</v>
      </c>
      <c r="K63" s="28"/>
      <c r="L63" s="40">
        <f>SUM(L64:L64)</f>
        <v>0</v>
      </c>
      <c r="M63" s="28"/>
      <c r="Y63" s="28" t="s">
        <v>90</v>
      </c>
      <c r="AI63" s="40">
        <f>SUM(Z64:Z64)</f>
        <v>0</v>
      </c>
      <c r="AJ63" s="40">
        <f>SUM(AA64:AA64)</f>
        <v>0</v>
      </c>
      <c r="AK63" s="40">
        <f>SUM(AB64:AB64)</f>
        <v>0</v>
      </c>
    </row>
    <row r="64" spans="1:48" ht="12.75">
      <c r="A64" s="5" t="s">
        <v>45</v>
      </c>
      <c r="B64" s="5" t="s">
        <v>90</v>
      </c>
      <c r="C64" s="5" t="s">
        <v>108</v>
      </c>
      <c r="D64" s="5" t="s">
        <v>157</v>
      </c>
      <c r="E64" s="5" t="s">
        <v>240</v>
      </c>
      <c r="F64" s="19">
        <v>0.02</v>
      </c>
      <c r="G64" s="19">
        <v>0</v>
      </c>
      <c r="H64" s="19">
        <f>F64*AE64</f>
        <v>0</v>
      </c>
      <c r="I64" s="19">
        <f>J64-H64</f>
        <v>0</v>
      </c>
      <c r="J64" s="19">
        <f>F64*G64</f>
        <v>0</v>
      </c>
      <c r="K64" s="19">
        <v>0</v>
      </c>
      <c r="L64" s="19">
        <f>F64*K64</f>
        <v>0</v>
      </c>
      <c r="M64" s="32" t="s">
        <v>264</v>
      </c>
      <c r="P64" s="37">
        <f>IF(AG64="5",J64,0)</f>
        <v>0</v>
      </c>
      <c r="R64" s="37">
        <f>IF(AG64="1",H64,0)</f>
        <v>0</v>
      </c>
      <c r="S64" s="37">
        <f>IF(AG64="1",I64,0)</f>
        <v>0</v>
      </c>
      <c r="T64" s="37">
        <f>IF(AG64="7",H64,0)</f>
        <v>0</v>
      </c>
      <c r="U64" s="37">
        <f>IF(AG64="7",I64,0)</f>
        <v>0</v>
      </c>
      <c r="V64" s="37">
        <f>IF(AG64="2",H64,0)</f>
        <v>0</v>
      </c>
      <c r="W64" s="37">
        <f>IF(AG64="2",I64,0)</f>
        <v>0</v>
      </c>
      <c r="X64" s="37">
        <f>IF(AG64="0",J64,0)</f>
        <v>0</v>
      </c>
      <c r="Y64" s="28" t="s">
        <v>90</v>
      </c>
      <c r="Z64" s="19">
        <f>IF(AD64=0,J64,0)</f>
        <v>0</v>
      </c>
      <c r="AA64" s="19">
        <f>IF(AD64=15,J64,0)</f>
        <v>0</v>
      </c>
      <c r="AB64" s="19">
        <f>IF(AD64=21,J64,0)</f>
        <v>0</v>
      </c>
      <c r="AD64" s="37">
        <v>21</v>
      </c>
      <c r="AE64" s="37">
        <f>G64*0</f>
        <v>0</v>
      </c>
      <c r="AF64" s="37">
        <f>G64*(1-0)</f>
        <v>0</v>
      </c>
      <c r="AG64" s="32" t="s">
        <v>11</v>
      </c>
      <c r="AM64" s="37">
        <f>F64*AE64</f>
        <v>0</v>
      </c>
      <c r="AN64" s="37">
        <f>F64*AF64</f>
        <v>0</v>
      </c>
      <c r="AO64" s="38" t="s">
        <v>277</v>
      </c>
      <c r="AP64" s="38" t="s">
        <v>289</v>
      </c>
      <c r="AQ64" s="28" t="s">
        <v>305</v>
      </c>
      <c r="AS64" s="37">
        <f>AM64+AN64</f>
        <v>0</v>
      </c>
      <c r="AT64" s="37">
        <f>G64/(100-AU64)*100</f>
        <v>0</v>
      </c>
      <c r="AU64" s="37">
        <v>0</v>
      </c>
      <c r="AV64" s="37">
        <f>L64</f>
        <v>0</v>
      </c>
    </row>
    <row r="65" spans="1:37" ht="12.75">
      <c r="A65" s="4"/>
      <c r="B65" s="14" t="s">
        <v>90</v>
      </c>
      <c r="C65" s="14"/>
      <c r="D65" s="85" t="s">
        <v>158</v>
      </c>
      <c r="E65" s="86"/>
      <c r="F65" s="86"/>
      <c r="G65" s="86"/>
      <c r="H65" s="40">
        <f>SUM(H66:H67)</f>
        <v>0</v>
      </c>
      <c r="I65" s="40">
        <f>SUM(I66:I67)</f>
        <v>0</v>
      </c>
      <c r="J65" s="40">
        <f>H65+I65</f>
        <v>0</v>
      </c>
      <c r="K65" s="28"/>
      <c r="L65" s="40">
        <f>SUM(L66:L67)</f>
        <v>0.013000000000000001</v>
      </c>
      <c r="M65" s="28"/>
      <c r="Y65" s="28" t="s">
        <v>90</v>
      </c>
      <c r="AI65" s="40">
        <f>SUM(Z66:Z67)</f>
        <v>0</v>
      </c>
      <c r="AJ65" s="40">
        <f>SUM(AA66:AA67)</f>
        <v>0</v>
      </c>
      <c r="AK65" s="40">
        <f>SUM(AB66:AB67)</f>
        <v>0</v>
      </c>
    </row>
    <row r="66" spans="1:48" ht="12.75">
      <c r="A66" s="6" t="s">
        <v>46</v>
      </c>
      <c r="B66" s="6" t="s">
        <v>90</v>
      </c>
      <c r="C66" s="6" t="s">
        <v>109</v>
      </c>
      <c r="D66" s="6" t="s">
        <v>159</v>
      </c>
      <c r="E66" s="6" t="s">
        <v>236</v>
      </c>
      <c r="F66" s="20">
        <v>26.8</v>
      </c>
      <c r="G66" s="20">
        <v>0</v>
      </c>
      <c r="H66" s="20">
        <f>F66*AE66</f>
        <v>0</v>
      </c>
      <c r="I66" s="20">
        <f>J66-H66</f>
        <v>0</v>
      </c>
      <c r="J66" s="20">
        <f>F66*G66</f>
        <v>0</v>
      </c>
      <c r="K66" s="20">
        <v>0</v>
      </c>
      <c r="L66" s="20">
        <f>F66*K66</f>
        <v>0</v>
      </c>
      <c r="M66" s="33" t="s">
        <v>263</v>
      </c>
      <c r="P66" s="37">
        <f>IF(AG66="5",J66,0)</f>
        <v>0</v>
      </c>
      <c r="R66" s="37">
        <f>IF(AG66="1",H66,0)</f>
        <v>0</v>
      </c>
      <c r="S66" s="37">
        <f>IF(AG66="1",I66,0)</f>
        <v>0</v>
      </c>
      <c r="T66" s="37">
        <f>IF(AG66="7",H66,0)</f>
        <v>0</v>
      </c>
      <c r="U66" s="37">
        <f>IF(AG66="7",I66,0)</f>
        <v>0</v>
      </c>
      <c r="V66" s="37">
        <f>IF(AG66="2",H66,0)</f>
        <v>0</v>
      </c>
      <c r="W66" s="37">
        <f>IF(AG66="2",I66,0)</f>
        <v>0</v>
      </c>
      <c r="X66" s="37">
        <f>IF(AG66="0",J66,0)</f>
        <v>0</v>
      </c>
      <c r="Y66" s="28" t="s">
        <v>90</v>
      </c>
      <c r="Z66" s="20">
        <f>IF(AD66=0,J66,0)</f>
        <v>0</v>
      </c>
      <c r="AA66" s="20">
        <f>IF(AD66=15,J66,0)</f>
        <v>0</v>
      </c>
      <c r="AB66" s="20">
        <f>IF(AD66=21,J66,0)</f>
        <v>0</v>
      </c>
      <c r="AD66" s="37">
        <v>21</v>
      </c>
      <c r="AE66" s="37">
        <f>G66*1</f>
        <v>0</v>
      </c>
      <c r="AF66" s="37">
        <f>G66*(1-1)</f>
        <v>0</v>
      </c>
      <c r="AG66" s="33" t="s">
        <v>275</v>
      </c>
      <c r="AM66" s="37">
        <f>F66*AE66</f>
        <v>0</v>
      </c>
      <c r="AN66" s="37">
        <f>F66*AF66</f>
        <v>0</v>
      </c>
      <c r="AO66" s="38" t="s">
        <v>278</v>
      </c>
      <c r="AP66" s="38" t="s">
        <v>290</v>
      </c>
      <c r="AQ66" s="28" t="s">
        <v>305</v>
      </c>
      <c r="AS66" s="37">
        <f>AM66+AN66</f>
        <v>0</v>
      </c>
      <c r="AT66" s="37">
        <f>G66/(100-AU66)*100</f>
        <v>0</v>
      </c>
      <c r="AU66" s="37">
        <v>0</v>
      </c>
      <c r="AV66" s="37">
        <f>L66</f>
        <v>0</v>
      </c>
    </row>
    <row r="67" spans="1:48" ht="12.75">
      <c r="A67" s="6" t="s">
        <v>47</v>
      </c>
      <c r="B67" s="6" t="s">
        <v>90</v>
      </c>
      <c r="C67" s="6" t="s">
        <v>116</v>
      </c>
      <c r="D67" s="6" t="s">
        <v>185</v>
      </c>
      <c r="E67" s="6" t="s">
        <v>243</v>
      </c>
      <c r="F67" s="20">
        <v>13</v>
      </c>
      <c r="G67" s="20">
        <v>0</v>
      </c>
      <c r="H67" s="20">
        <f>F67*AE67</f>
        <v>0</v>
      </c>
      <c r="I67" s="20">
        <f>J67-H67</f>
        <v>0</v>
      </c>
      <c r="J67" s="20">
        <f>F67*G67</f>
        <v>0</v>
      </c>
      <c r="K67" s="20">
        <v>0.001</v>
      </c>
      <c r="L67" s="20">
        <f>F67*K67</f>
        <v>0.013000000000000001</v>
      </c>
      <c r="M67" s="33"/>
      <c r="P67" s="37">
        <f>IF(AG67="5",J67,0)</f>
        <v>0</v>
      </c>
      <c r="R67" s="37">
        <f>IF(AG67="1",H67,0)</f>
        <v>0</v>
      </c>
      <c r="S67" s="37">
        <f>IF(AG67="1",I67,0)</f>
        <v>0</v>
      </c>
      <c r="T67" s="37">
        <f>IF(AG67="7",H67,0)</f>
        <v>0</v>
      </c>
      <c r="U67" s="37">
        <f>IF(AG67="7",I67,0)</f>
        <v>0</v>
      </c>
      <c r="V67" s="37">
        <f>IF(AG67="2",H67,0)</f>
        <v>0</v>
      </c>
      <c r="W67" s="37">
        <f>IF(AG67="2",I67,0)</f>
        <v>0</v>
      </c>
      <c r="X67" s="37">
        <f>IF(AG67="0",J67,0)</f>
        <v>0</v>
      </c>
      <c r="Y67" s="28" t="s">
        <v>90</v>
      </c>
      <c r="Z67" s="20">
        <f>IF(AD67=0,J67,0)</f>
        <v>0</v>
      </c>
      <c r="AA67" s="20">
        <f>IF(AD67=15,J67,0)</f>
        <v>0</v>
      </c>
      <c r="AB67" s="20">
        <f>IF(AD67=21,J67,0)</f>
        <v>0</v>
      </c>
      <c r="AD67" s="37">
        <v>21</v>
      </c>
      <c r="AE67" s="37">
        <f>G67*1</f>
        <v>0</v>
      </c>
      <c r="AF67" s="37">
        <f>G67*(1-1)</f>
        <v>0</v>
      </c>
      <c r="AG67" s="33" t="s">
        <v>275</v>
      </c>
      <c r="AM67" s="37">
        <f>F67*AE67</f>
        <v>0</v>
      </c>
      <c r="AN67" s="37">
        <f>F67*AF67</f>
        <v>0</v>
      </c>
      <c r="AO67" s="38" t="s">
        <v>278</v>
      </c>
      <c r="AP67" s="38" t="s">
        <v>290</v>
      </c>
      <c r="AQ67" s="28" t="s">
        <v>305</v>
      </c>
      <c r="AS67" s="37">
        <f>AM67+AN67</f>
        <v>0</v>
      </c>
      <c r="AT67" s="37">
        <f>G67/(100-AU67)*100</f>
        <v>0</v>
      </c>
      <c r="AU67" s="37">
        <v>0</v>
      </c>
      <c r="AV67" s="37">
        <f>L67</f>
        <v>0.013000000000000001</v>
      </c>
    </row>
    <row r="68" spans="1:13" ht="12.75">
      <c r="A68" s="7"/>
      <c r="B68" s="15" t="s">
        <v>91</v>
      </c>
      <c r="C68" s="15"/>
      <c r="D68" s="89" t="s">
        <v>186</v>
      </c>
      <c r="E68" s="90"/>
      <c r="F68" s="90"/>
      <c r="G68" s="90"/>
      <c r="H68" s="41">
        <f>H69+H81+H83</f>
        <v>0</v>
      </c>
      <c r="I68" s="41">
        <f>I69+I81+I83</f>
        <v>0</v>
      </c>
      <c r="J68" s="41">
        <f>H68+I68</f>
        <v>0</v>
      </c>
      <c r="K68" s="29"/>
      <c r="L68" s="41">
        <f>L69+L81+L83</f>
        <v>0.024</v>
      </c>
      <c r="M68" s="29"/>
    </row>
    <row r="69" spans="1:37" ht="12.75">
      <c r="A69" s="4"/>
      <c r="B69" s="14" t="s">
        <v>91</v>
      </c>
      <c r="C69" s="14" t="s">
        <v>24</v>
      </c>
      <c r="D69" s="85" t="s">
        <v>143</v>
      </c>
      <c r="E69" s="86"/>
      <c r="F69" s="86"/>
      <c r="G69" s="86"/>
      <c r="H69" s="40">
        <f>SUM(H70:H79)</f>
        <v>0</v>
      </c>
      <c r="I69" s="40">
        <f>SUM(I70:I79)</f>
        <v>0</v>
      </c>
      <c r="J69" s="40">
        <f>H69+I69</f>
        <v>0</v>
      </c>
      <c r="K69" s="28"/>
      <c r="L69" s="40">
        <f>SUM(L70:L79)</f>
        <v>0</v>
      </c>
      <c r="M69" s="28"/>
      <c r="Y69" s="28" t="s">
        <v>91</v>
      </c>
      <c r="AI69" s="40">
        <f>SUM(Z70:Z79)</f>
        <v>0</v>
      </c>
      <c r="AJ69" s="40">
        <f>SUM(AA70:AA79)</f>
        <v>0</v>
      </c>
      <c r="AK69" s="40">
        <f>SUM(AB70:AB79)</f>
        <v>0</v>
      </c>
    </row>
    <row r="70" spans="1:48" ht="12.75">
      <c r="A70" s="5" t="s">
        <v>48</v>
      </c>
      <c r="B70" s="5" t="s">
        <v>91</v>
      </c>
      <c r="C70" s="5" t="s">
        <v>97</v>
      </c>
      <c r="D70" s="5" t="s">
        <v>187</v>
      </c>
      <c r="E70" s="5" t="s">
        <v>236</v>
      </c>
      <c r="F70" s="19">
        <v>19.4</v>
      </c>
      <c r="G70" s="19">
        <v>0</v>
      </c>
      <c r="H70" s="19">
        <f aca="true" t="shared" si="60" ref="H70:H79">F70*AE70</f>
        <v>0</v>
      </c>
      <c r="I70" s="19">
        <f aca="true" t="shared" si="61" ref="I70:I79">J70-H70</f>
        <v>0</v>
      </c>
      <c r="J70" s="19">
        <f aca="true" t="shared" si="62" ref="J70:J79">F70*G70</f>
        <v>0</v>
      </c>
      <c r="K70" s="19">
        <v>0</v>
      </c>
      <c r="L70" s="19">
        <f aca="true" t="shared" si="63" ref="L70:L79">F70*K70</f>
        <v>0</v>
      </c>
      <c r="M70" s="32" t="s">
        <v>263</v>
      </c>
      <c r="P70" s="37">
        <f aca="true" t="shared" si="64" ref="P70:P79">IF(AG70="5",J70,0)</f>
        <v>0</v>
      </c>
      <c r="R70" s="37">
        <f aca="true" t="shared" si="65" ref="R70:R79">IF(AG70="1",H70,0)</f>
        <v>0</v>
      </c>
      <c r="S70" s="37">
        <f aca="true" t="shared" si="66" ref="S70:S79">IF(AG70="1",I70,0)</f>
        <v>0</v>
      </c>
      <c r="T70" s="37">
        <f aca="true" t="shared" si="67" ref="T70:T79">IF(AG70="7",H70,0)</f>
        <v>0</v>
      </c>
      <c r="U70" s="37">
        <f aca="true" t="shared" si="68" ref="U70:U79">IF(AG70="7",I70,0)</f>
        <v>0</v>
      </c>
      <c r="V70" s="37">
        <f aca="true" t="shared" si="69" ref="V70:V79">IF(AG70="2",H70,0)</f>
        <v>0</v>
      </c>
      <c r="W70" s="37">
        <f aca="true" t="shared" si="70" ref="W70:W79">IF(AG70="2",I70,0)</f>
        <v>0</v>
      </c>
      <c r="X70" s="37">
        <f aca="true" t="shared" si="71" ref="X70:X79">IF(AG70="0",J70,0)</f>
        <v>0</v>
      </c>
      <c r="Y70" s="28" t="s">
        <v>91</v>
      </c>
      <c r="Z70" s="19">
        <f aca="true" t="shared" si="72" ref="Z70:Z79">IF(AD70=0,J70,0)</f>
        <v>0</v>
      </c>
      <c r="AA70" s="19">
        <f aca="true" t="shared" si="73" ref="AA70:AA79">IF(AD70=15,J70,0)</f>
        <v>0</v>
      </c>
      <c r="AB70" s="19">
        <f aca="true" t="shared" si="74" ref="AB70:AB79">IF(AD70=21,J70,0)</f>
        <v>0</v>
      </c>
      <c r="AD70" s="37">
        <v>21</v>
      </c>
      <c r="AE70" s="37">
        <f>G70*0.392657704239917</f>
        <v>0</v>
      </c>
      <c r="AF70" s="37">
        <f>G70*(1-0.392657704239917)</f>
        <v>0</v>
      </c>
      <c r="AG70" s="32" t="s">
        <v>7</v>
      </c>
      <c r="AM70" s="37">
        <f aca="true" t="shared" si="75" ref="AM70:AM79">F70*AE70</f>
        <v>0</v>
      </c>
      <c r="AN70" s="37">
        <f aca="true" t="shared" si="76" ref="AN70:AN79">F70*AF70</f>
        <v>0</v>
      </c>
      <c r="AO70" s="38" t="s">
        <v>276</v>
      </c>
      <c r="AP70" s="38" t="s">
        <v>291</v>
      </c>
      <c r="AQ70" s="28" t="s">
        <v>306</v>
      </c>
      <c r="AS70" s="37">
        <f aca="true" t="shared" si="77" ref="AS70:AS79">AM70+AN70</f>
        <v>0</v>
      </c>
      <c r="AT70" s="37">
        <f aca="true" t="shared" si="78" ref="AT70:AT79">G70/(100-AU70)*100</f>
        <v>0</v>
      </c>
      <c r="AU70" s="37">
        <v>0</v>
      </c>
      <c r="AV70" s="37">
        <f aca="true" t="shared" si="79" ref="AV70:AV79">L70</f>
        <v>0</v>
      </c>
    </row>
    <row r="71" spans="1:48" ht="12.75">
      <c r="A71" s="5" t="s">
        <v>49</v>
      </c>
      <c r="B71" s="5" t="s">
        <v>91</v>
      </c>
      <c r="C71" s="5" t="s">
        <v>110</v>
      </c>
      <c r="D71" s="5" t="s">
        <v>188</v>
      </c>
      <c r="E71" s="5" t="s">
        <v>238</v>
      </c>
      <c r="F71" s="19">
        <v>969</v>
      </c>
      <c r="G71" s="19">
        <v>0</v>
      </c>
      <c r="H71" s="19">
        <f t="shared" si="60"/>
        <v>0</v>
      </c>
      <c r="I71" s="19">
        <f t="shared" si="61"/>
        <v>0</v>
      </c>
      <c r="J71" s="19">
        <f t="shared" si="62"/>
        <v>0</v>
      </c>
      <c r="K71" s="19">
        <v>0</v>
      </c>
      <c r="L71" s="19">
        <f t="shared" si="63"/>
        <v>0</v>
      </c>
      <c r="M71" s="32" t="s">
        <v>263</v>
      </c>
      <c r="P71" s="37">
        <f t="shared" si="64"/>
        <v>0</v>
      </c>
      <c r="R71" s="37">
        <f t="shared" si="65"/>
        <v>0</v>
      </c>
      <c r="S71" s="37">
        <f t="shared" si="66"/>
        <v>0</v>
      </c>
      <c r="T71" s="37">
        <f t="shared" si="67"/>
        <v>0</v>
      </c>
      <c r="U71" s="37">
        <f t="shared" si="68"/>
        <v>0</v>
      </c>
      <c r="V71" s="37">
        <f t="shared" si="69"/>
        <v>0</v>
      </c>
      <c r="W71" s="37">
        <f t="shared" si="70"/>
        <v>0</v>
      </c>
      <c r="X71" s="37">
        <f t="shared" si="71"/>
        <v>0</v>
      </c>
      <c r="Y71" s="28" t="s">
        <v>91</v>
      </c>
      <c r="Z71" s="19">
        <f t="shared" si="72"/>
        <v>0</v>
      </c>
      <c r="AA71" s="19">
        <f t="shared" si="73"/>
        <v>0</v>
      </c>
      <c r="AB71" s="19">
        <f t="shared" si="74"/>
        <v>0</v>
      </c>
      <c r="AD71" s="37">
        <v>21</v>
      </c>
      <c r="AE71" s="37">
        <f aca="true" t="shared" si="80" ref="AE71:AE78">G71*0</f>
        <v>0</v>
      </c>
      <c r="AF71" s="37">
        <f aca="true" t="shared" si="81" ref="AF71:AF78">G71*(1-0)</f>
        <v>0</v>
      </c>
      <c r="AG71" s="32" t="s">
        <v>7</v>
      </c>
      <c r="AM71" s="37">
        <f t="shared" si="75"/>
        <v>0</v>
      </c>
      <c r="AN71" s="37">
        <f t="shared" si="76"/>
        <v>0</v>
      </c>
      <c r="AO71" s="38" t="s">
        <v>276</v>
      </c>
      <c r="AP71" s="38" t="s">
        <v>291</v>
      </c>
      <c r="AQ71" s="28" t="s">
        <v>306</v>
      </c>
      <c r="AS71" s="37">
        <f t="shared" si="77"/>
        <v>0</v>
      </c>
      <c r="AT71" s="37">
        <f t="shared" si="78"/>
        <v>0</v>
      </c>
      <c r="AU71" s="37">
        <v>0</v>
      </c>
      <c r="AV71" s="37">
        <f t="shared" si="79"/>
        <v>0</v>
      </c>
    </row>
    <row r="72" spans="1:48" ht="12.75">
      <c r="A72" s="5" t="s">
        <v>50</v>
      </c>
      <c r="B72" s="5" t="s">
        <v>91</v>
      </c>
      <c r="C72" s="5" t="s">
        <v>110</v>
      </c>
      <c r="D72" s="5" t="s">
        <v>189</v>
      </c>
      <c r="E72" s="5" t="s">
        <v>238</v>
      </c>
      <c r="F72" s="19">
        <v>355</v>
      </c>
      <c r="G72" s="19">
        <v>0</v>
      </c>
      <c r="H72" s="19">
        <f t="shared" si="60"/>
        <v>0</v>
      </c>
      <c r="I72" s="19">
        <f t="shared" si="61"/>
        <v>0</v>
      </c>
      <c r="J72" s="19">
        <f t="shared" si="62"/>
        <v>0</v>
      </c>
      <c r="K72" s="19">
        <v>0</v>
      </c>
      <c r="L72" s="19">
        <f t="shared" si="63"/>
        <v>0</v>
      </c>
      <c r="M72" s="32" t="s">
        <v>263</v>
      </c>
      <c r="P72" s="37">
        <f t="shared" si="64"/>
        <v>0</v>
      </c>
      <c r="R72" s="37">
        <f t="shared" si="65"/>
        <v>0</v>
      </c>
      <c r="S72" s="37">
        <f t="shared" si="66"/>
        <v>0</v>
      </c>
      <c r="T72" s="37">
        <f t="shared" si="67"/>
        <v>0</v>
      </c>
      <c r="U72" s="37">
        <f t="shared" si="68"/>
        <v>0</v>
      </c>
      <c r="V72" s="37">
        <f t="shared" si="69"/>
        <v>0</v>
      </c>
      <c r="W72" s="37">
        <f t="shared" si="70"/>
        <v>0</v>
      </c>
      <c r="X72" s="37">
        <f t="shared" si="71"/>
        <v>0</v>
      </c>
      <c r="Y72" s="28" t="s">
        <v>91</v>
      </c>
      <c r="Z72" s="19">
        <f t="shared" si="72"/>
        <v>0</v>
      </c>
      <c r="AA72" s="19">
        <f t="shared" si="73"/>
        <v>0</v>
      </c>
      <c r="AB72" s="19">
        <f t="shared" si="74"/>
        <v>0</v>
      </c>
      <c r="AD72" s="37">
        <v>21</v>
      </c>
      <c r="AE72" s="37">
        <f t="shared" si="80"/>
        <v>0</v>
      </c>
      <c r="AF72" s="37">
        <f t="shared" si="81"/>
        <v>0</v>
      </c>
      <c r="AG72" s="32" t="s">
        <v>7</v>
      </c>
      <c r="AM72" s="37">
        <f t="shared" si="75"/>
        <v>0</v>
      </c>
      <c r="AN72" s="37">
        <f t="shared" si="76"/>
        <v>0</v>
      </c>
      <c r="AO72" s="38" t="s">
        <v>276</v>
      </c>
      <c r="AP72" s="38" t="s">
        <v>291</v>
      </c>
      <c r="AQ72" s="28" t="s">
        <v>306</v>
      </c>
      <c r="AS72" s="37">
        <f t="shared" si="77"/>
        <v>0</v>
      </c>
      <c r="AT72" s="37">
        <f t="shared" si="78"/>
        <v>0</v>
      </c>
      <c r="AU72" s="37">
        <v>0</v>
      </c>
      <c r="AV72" s="37">
        <f t="shared" si="79"/>
        <v>0</v>
      </c>
    </row>
    <row r="73" spans="1:48" ht="12.75">
      <c r="A73" s="5" t="s">
        <v>51</v>
      </c>
      <c r="B73" s="5" t="s">
        <v>91</v>
      </c>
      <c r="C73" s="5" t="s">
        <v>112</v>
      </c>
      <c r="D73" s="5" t="s">
        <v>190</v>
      </c>
      <c r="E73" s="5" t="s">
        <v>238</v>
      </c>
      <c r="F73" s="19">
        <v>1075</v>
      </c>
      <c r="G73" s="19">
        <v>0</v>
      </c>
      <c r="H73" s="19">
        <f t="shared" si="60"/>
        <v>0</v>
      </c>
      <c r="I73" s="19">
        <f t="shared" si="61"/>
        <v>0</v>
      </c>
      <c r="J73" s="19">
        <f t="shared" si="62"/>
        <v>0</v>
      </c>
      <c r="K73" s="19">
        <v>0</v>
      </c>
      <c r="L73" s="19">
        <f t="shared" si="63"/>
        <v>0</v>
      </c>
      <c r="M73" s="32" t="s">
        <v>264</v>
      </c>
      <c r="P73" s="37">
        <f t="shared" si="64"/>
        <v>0</v>
      </c>
      <c r="R73" s="37">
        <f t="shared" si="65"/>
        <v>0</v>
      </c>
      <c r="S73" s="37">
        <f t="shared" si="66"/>
        <v>0</v>
      </c>
      <c r="T73" s="37">
        <f t="shared" si="67"/>
        <v>0</v>
      </c>
      <c r="U73" s="37">
        <f t="shared" si="68"/>
        <v>0</v>
      </c>
      <c r="V73" s="37">
        <f t="shared" si="69"/>
        <v>0</v>
      </c>
      <c r="W73" s="37">
        <f t="shared" si="70"/>
        <v>0</v>
      </c>
      <c r="X73" s="37">
        <f t="shared" si="71"/>
        <v>0</v>
      </c>
      <c r="Y73" s="28" t="s">
        <v>91</v>
      </c>
      <c r="Z73" s="19">
        <f t="shared" si="72"/>
        <v>0</v>
      </c>
      <c r="AA73" s="19">
        <f t="shared" si="73"/>
        <v>0</v>
      </c>
      <c r="AB73" s="19">
        <f t="shared" si="74"/>
        <v>0</v>
      </c>
      <c r="AD73" s="37">
        <v>21</v>
      </c>
      <c r="AE73" s="37">
        <f t="shared" si="80"/>
        <v>0</v>
      </c>
      <c r="AF73" s="37">
        <f t="shared" si="81"/>
        <v>0</v>
      </c>
      <c r="AG73" s="32" t="s">
        <v>7</v>
      </c>
      <c r="AM73" s="37">
        <f t="shared" si="75"/>
        <v>0</v>
      </c>
      <c r="AN73" s="37">
        <f t="shared" si="76"/>
        <v>0</v>
      </c>
      <c r="AO73" s="38" t="s">
        <v>276</v>
      </c>
      <c r="AP73" s="38" t="s">
        <v>291</v>
      </c>
      <c r="AQ73" s="28" t="s">
        <v>306</v>
      </c>
      <c r="AS73" s="37">
        <f t="shared" si="77"/>
        <v>0</v>
      </c>
      <c r="AT73" s="37">
        <f t="shared" si="78"/>
        <v>0</v>
      </c>
      <c r="AU73" s="37">
        <v>0</v>
      </c>
      <c r="AV73" s="37">
        <f t="shared" si="79"/>
        <v>0</v>
      </c>
    </row>
    <row r="74" spans="1:48" ht="12.75">
      <c r="A74" s="5" t="s">
        <v>52</v>
      </c>
      <c r="B74" s="5" t="s">
        <v>91</v>
      </c>
      <c r="C74" s="5" t="s">
        <v>125</v>
      </c>
      <c r="D74" s="5" t="s">
        <v>191</v>
      </c>
      <c r="E74" s="5" t="s">
        <v>238</v>
      </c>
      <c r="F74" s="19">
        <v>3770</v>
      </c>
      <c r="G74" s="19">
        <v>0</v>
      </c>
      <c r="H74" s="19">
        <f t="shared" si="60"/>
        <v>0</v>
      </c>
      <c r="I74" s="19">
        <f t="shared" si="61"/>
        <v>0</v>
      </c>
      <c r="J74" s="19">
        <f t="shared" si="62"/>
        <v>0</v>
      </c>
      <c r="K74" s="19">
        <v>0</v>
      </c>
      <c r="L74" s="19">
        <f t="shared" si="63"/>
        <v>0</v>
      </c>
      <c r="M74" s="32" t="s">
        <v>264</v>
      </c>
      <c r="P74" s="37">
        <f t="shared" si="64"/>
        <v>0</v>
      </c>
      <c r="R74" s="37">
        <f t="shared" si="65"/>
        <v>0</v>
      </c>
      <c r="S74" s="37">
        <f t="shared" si="66"/>
        <v>0</v>
      </c>
      <c r="T74" s="37">
        <f t="shared" si="67"/>
        <v>0</v>
      </c>
      <c r="U74" s="37">
        <f t="shared" si="68"/>
        <v>0</v>
      </c>
      <c r="V74" s="37">
        <f t="shared" si="69"/>
        <v>0</v>
      </c>
      <c r="W74" s="37">
        <f t="shared" si="70"/>
        <v>0</v>
      </c>
      <c r="X74" s="37">
        <f t="shared" si="71"/>
        <v>0</v>
      </c>
      <c r="Y74" s="28" t="s">
        <v>91</v>
      </c>
      <c r="Z74" s="19">
        <f t="shared" si="72"/>
        <v>0</v>
      </c>
      <c r="AA74" s="19">
        <f t="shared" si="73"/>
        <v>0</v>
      </c>
      <c r="AB74" s="19">
        <f t="shared" si="74"/>
        <v>0</v>
      </c>
      <c r="AD74" s="37">
        <v>21</v>
      </c>
      <c r="AE74" s="37">
        <f t="shared" si="80"/>
        <v>0</v>
      </c>
      <c r="AF74" s="37">
        <f t="shared" si="81"/>
        <v>0</v>
      </c>
      <c r="AG74" s="32" t="s">
        <v>7</v>
      </c>
      <c r="AM74" s="37">
        <f t="shared" si="75"/>
        <v>0</v>
      </c>
      <c r="AN74" s="37">
        <f t="shared" si="76"/>
        <v>0</v>
      </c>
      <c r="AO74" s="38" t="s">
        <v>276</v>
      </c>
      <c r="AP74" s="38" t="s">
        <v>291</v>
      </c>
      <c r="AQ74" s="28" t="s">
        <v>306</v>
      </c>
      <c r="AS74" s="37">
        <f t="shared" si="77"/>
        <v>0</v>
      </c>
      <c r="AT74" s="37">
        <f t="shared" si="78"/>
        <v>0</v>
      </c>
      <c r="AU74" s="37">
        <v>0</v>
      </c>
      <c r="AV74" s="37">
        <f t="shared" si="79"/>
        <v>0</v>
      </c>
    </row>
    <row r="75" spans="1:48" ht="12.75">
      <c r="A75" s="5" t="s">
        <v>53</v>
      </c>
      <c r="B75" s="5" t="s">
        <v>91</v>
      </c>
      <c r="C75" s="5" t="s">
        <v>120</v>
      </c>
      <c r="D75" s="5" t="s">
        <v>192</v>
      </c>
      <c r="E75" s="5" t="s">
        <v>238</v>
      </c>
      <c r="F75" s="19">
        <v>969</v>
      </c>
      <c r="G75" s="19">
        <v>0</v>
      </c>
      <c r="H75" s="19">
        <f t="shared" si="60"/>
        <v>0</v>
      </c>
      <c r="I75" s="19">
        <f t="shared" si="61"/>
        <v>0</v>
      </c>
      <c r="J75" s="19">
        <f t="shared" si="62"/>
        <v>0</v>
      </c>
      <c r="K75" s="19">
        <v>0</v>
      </c>
      <c r="L75" s="19">
        <f t="shared" si="63"/>
        <v>0</v>
      </c>
      <c r="M75" s="32" t="s">
        <v>263</v>
      </c>
      <c r="P75" s="37">
        <f t="shared" si="64"/>
        <v>0</v>
      </c>
      <c r="R75" s="37">
        <f t="shared" si="65"/>
        <v>0</v>
      </c>
      <c r="S75" s="37">
        <f t="shared" si="66"/>
        <v>0</v>
      </c>
      <c r="T75" s="37">
        <f t="shared" si="67"/>
        <v>0</v>
      </c>
      <c r="U75" s="37">
        <f t="shared" si="68"/>
        <v>0</v>
      </c>
      <c r="V75" s="37">
        <f t="shared" si="69"/>
        <v>0</v>
      </c>
      <c r="W75" s="37">
        <f t="shared" si="70"/>
        <v>0</v>
      </c>
      <c r="X75" s="37">
        <f t="shared" si="71"/>
        <v>0</v>
      </c>
      <c r="Y75" s="28" t="s">
        <v>91</v>
      </c>
      <c r="Z75" s="19">
        <f t="shared" si="72"/>
        <v>0</v>
      </c>
      <c r="AA75" s="19">
        <f t="shared" si="73"/>
        <v>0</v>
      </c>
      <c r="AB75" s="19">
        <f t="shared" si="74"/>
        <v>0</v>
      </c>
      <c r="AD75" s="37">
        <v>21</v>
      </c>
      <c r="AE75" s="37">
        <f t="shared" si="80"/>
        <v>0</v>
      </c>
      <c r="AF75" s="37">
        <f t="shared" si="81"/>
        <v>0</v>
      </c>
      <c r="AG75" s="32" t="s">
        <v>7</v>
      </c>
      <c r="AM75" s="37">
        <f t="shared" si="75"/>
        <v>0</v>
      </c>
      <c r="AN75" s="37">
        <f t="shared" si="76"/>
        <v>0</v>
      </c>
      <c r="AO75" s="38" t="s">
        <v>276</v>
      </c>
      <c r="AP75" s="38" t="s">
        <v>291</v>
      </c>
      <c r="AQ75" s="28" t="s">
        <v>306</v>
      </c>
      <c r="AS75" s="37">
        <f t="shared" si="77"/>
        <v>0</v>
      </c>
      <c r="AT75" s="37">
        <f t="shared" si="78"/>
        <v>0</v>
      </c>
      <c r="AU75" s="37">
        <v>0</v>
      </c>
      <c r="AV75" s="37">
        <f t="shared" si="79"/>
        <v>0</v>
      </c>
    </row>
    <row r="76" spans="1:48" ht="12.75">
      <c r="A76" s="5" t="s">
        <v>54</v>
      </c>
      <c r="B76" s="5" t="s">
        <v>91</v>
      </c>
      <c r="C76" s="5" t="s">
        <v>126</v>
      </c>
      <c r="D76" s="5" t="s">
        <v>193</v>
      </c>
      <c r="E76" s="5" t="s">
        <v>240</v>
      </c>
      <c r="F76" s="19">
        <v>0.02</v>
      </c>
      <c r="G76" s="19">
        <v>0</v>
      </c>
      <c r="H76" s="19">
        <f t="shared" si="60"/>
        <v>0</v>
      </c>
      <c r="I76" s="19">
        <f t="shared" si="61"/>
        <v>0</v>
      </c>
      <c r="J76" s="19">
        <f t="shared" si="62"/>
        <v>0</v>
      </c>
      <c r="K76" s="19">
        <v>0</v>
      </c>
      <c r="L76" s="19">
        <f t="shared" si="63"/>
        <v>0</v>
      </c>
      <c r="M76" s="32" t="s">
        <v>264</v>
      </c>
      <c r="P76" s="37">
        <f t="shared" si="64"/>
        <v>0</v>
      </c>
      <c r="R76" s="37">
        <f t="shared" si="65"/>
        <v>0</v>
      </c>
      <c r="S76" s="37">
        <f t="shared" si="66"/>
        <v>0</v>
      </c>
      <c r="T76" s="37">
        <f t="shared" si="67"/>
        <v>0</v>
      </c>
      <c r="U76" s="37">
        <f t="shared" si="68"/>
        <v>0</v>
      </c>
      <c r="V76" s="37">
        <f t="shared" si="69"/>
        <v>0</v>
      </c>
      <c r="W76" s="37">
        <f t="shared" si="70"/>
        <v>0</v>
      </c>
      <c r="X76" s="37">
        <f t="shared" si="71"/>
        <v>0</v>
      </c>
      <c r="Y76" s="28" t="s">
        <v>91</v>
      </c>
      <c r="Z76" s="19">
        <f t="shared" si="72"/>
        <v>0</v>
      </c>
      <c r="AA76" s="19">
        <f t="shared" si="73"/>
        <v>0</v>
      </c>
      <c r="AB76" s="19">
        <f t="shared" si="74"/>
        <v>0</v>
      </c>
      <c r="AD76" s="37">
        <v>21</v>
      </c>
      <c r="AE76" s="37">
        <f t="shared" si="80"/>
        <v>0</v>
      </c>
      <c r="AF76" s="37">
        <f t="shared" si="81"/>
        <v>0</v>
      </c>
      <c r="AG76" s="32" t="s">
        <v>7</v>
      </c>
      <c r="AM76" s="37">
        <f t="shared" si="75"/>
        <v>0</v>
      </c>
      <c r="AN76" s="37">
        <f t="shared" si="76"/>
        <v>0</v>
      </c>
      <c r="AO76" s="38" t="s">
        <v>276</v>
      </c>
      <c r="AP76" s="38" t="s">
        <v>291</v>
      </c>
      <c r="AQ76" s="28" t="s">
        <v>306</v>
      </c>
      <c r="AS76" s="37">
        <f t="shared" si="77"/>
        <v>0</v>
      </c>
      <c r="AT76" s="37">
        <f t="shared" si="78"/>
        <v>0</v>
      </c>
      <c r="AU76" s="37">
        <v>0</v>
      </c>
      <c r="AV76" s="37">
        <f t="shared" si="79"/>
        <v>0</v>
      </c>
    </row>
    <row r="77" spans="1:48" ht="12.75">
      <c r="A77" s="5" t="s">
        <v>55</v>
      </c>
      <c r="B77" s="5" t="s">
        <v>91</v>
      </c>
      <c r="C77" s="5" t="s">
        <v>124</v>
      </c>
      <c r="D77" s="5" t="s">
        <v>194</v>
      </c>
      <c r="E77" s="5" t="s">
        <v>240</v>
      </c>
      <c r="F77" s="19">
        <v>0.005</v>
      </c>
      <c r="G77" s="19">
        <v>0</v>
      </c>
      <c r="H77" s="19">
        <f t="shared" si="60"/>
        <v>0</v>
      </c>
      <c r="I77" s="19">
        <f t="shared" si="61"/>
        <v>0</v>
      </c>
      <c r="J77" s="19">
        <f t="shared" si="62"/>
        <v>0</v>
      </c>
      <c r="K77" s="19">
        <v>0</v>
      </c>
      <c r="L77" s="19">
        <f t="shared" si="63"/>
        <v>0</v>
      </c>
      <c r="M77" s="32" t="s">
        <v>264</v>
      </c>
      <c r="P77" s="37">
        <f t="shared" si="64"/>
        <v>0</v>
      </c>
      <c r="R77" s="37">
        <f t="shared" si="65"/>
        <v>0</v>
      </c>
      <c r="S77" s="37">
        <f t="shared" si="66"/>
        <v>0</v>
      </c>
      <c r="T77" s="37">
        <f t="shared" si="67"/>
        <v>0</v>
      </c>
      <c r="U77" s="37">
        <f t="shared" si="68"/>
        <v>0</v>
      </c>
      <c r="V77" s="37">
        <f t="shared" si="69"/>
        <v>0</v>
      </c>
      <c r="W77" s="37">
        <f t="shared" si="70"/>
        <v>0</v>
      </c>
      <c r="X77" s="37">
        <f t="shared" si="71"/>
        <v>0</v>
      </c>
      <c r="Y77" s="28" t="s">
        <v>91</v>
      </c>
      <c r="Z77" s="19">
        <f t="shared" si="72"/>
        <v>0</v>
      </c>
      <c r="AA77" s="19">
        <f t="shared" si="73"/>
        <v>0</v>
      </c>
      <c r="AB77" s="19">
        <f t="shared" si="74"/>
        <v>0</v>
      </c>
      <c r="AD77" s="37">
        <v>21</v>
      </c>
      <c r="AE77" s="37">
        <f t="shared" si="80"/>
        <v>0</v>
      </c>
      <c r="AF77" s="37">
        <f t="shared" si="81"/>
        <v>0</v>
      </c>
      <c r="AG77" s="32" t="s">
        <v>7</v>
      </c>
      <c r="AM77" s="37">
        <f t="shared" si="75"/>
        <v>0</v>
      </c>
      <c r="AN77" s="37">
        <f t="shared" si="76"/>
        <v>0</v>
      </c>
      <c r="AO77" s="38" t="s">
        <v>276</v>
      </c>
      <c r="AP77" s="38" t="s">
        <v>291</v>
      </c>
      <c r="AQ77" s="28" t="s">
        <v>306</v>
      </c>
      <c r="AS77" s="37">
        <f t="shared" si="77"/>
        <v>0</v>
      </c>
      <c r="AT77" s="37">
        <f t="shared" si="78"/>
        <v>0</v>
      </c>
      <c r="AU77" s="37">
        <v>0</v>
      </c>
      <c r="AV77" s="37">
        <f t="shared" si="79"/>
        <v>0</v>
      </c>
    </row>
    <row r="78" spans="1:48" ht="12.75">
      <c r="A78" s="5" t="s">
        <v>56</v>
      </c>
      <c r="B78" s="5" t="s">
        <v>91</v>
      </c>
      <c r="C78" s="5" t="s">
        <v>105</v>
      </c>
      <c r="D78" s="5" t="s">
        <v>153</v>
      </c>
      <c r="E78" s="5" t="s">
        <v>236</v>
      </c>
      <c r="F78" s="19">
        <v>19.4</v>
      </c>
      <c r="G78" s="19">
        <v>0</v>
      </c>
      <c r="H78" s="19">
        <f t="shared" si="60"/>
        <v>0</v>
      </c>
      <c r="I78" s="19">
        <f t="shared" si="61"/>
        <v>0</v>
      </c>
      <c r="J78" s="19">
        <f t="shared" si="62"/>
        <v>0</v>
      </c>
      <c r="K78" s="19">
        <v>0</v>
      </c>
      <c r="L78" s="19">
        <f t="shared" si="63"/>
        <v>0</v>
      </c>
      <c r="M78" s="32" t="s">
        <v>264</v>
      </c>
      <c r="P78" s="37">
        <f t="shared" si="64"/>
        <v>0</v>
      </c>
      <c r="R78" s="37">
        <f t="shared" si="65"/>
        <v>0</v>
      </c>
      <c r="S78" s="37">
        <f t="shared" si="66"/>
        <v>0</v>
      </c>
      <c r="T78" s="37">
        <f t="shared" si="67"/>
        <v>0</v>
      </c>
      <c r="U78" s="37">
        <f t="shared" si="68"/>
        <v>0</v>
      </c>
      <c r="V78" s="37">
        <f t="shared" si="69"/>
        <v>0</v>
      </c>
      <c r="W78" s="37">
        <f t="shared" si="70"/>
        <v>0</v>
      </c>
      <c r="X78" s="37">
        <f t="shared" si="71"/>
        <v>0</v>
      </c>
      <c r="Y78" s="28" t="s">
        <v>91</v>
      </c>
      <c r="Z78" s="19">
        <f t="shared" si="72"/>
        <v>0</v>
      </c>
      <c r="AA78" s="19">
        <f t="shared" si="73"/>
        <v>0</v>
      </c>
      <c r="AB78" s="19">
        <f t="shared" si="74"/>
        <v>0</v>
      </c>
      <c r="AD78" s="37">
        <v>21</v>
      </c>
      <c r="AE78" s="37">
        <f t="shared" si="80"/>
        <v>0</v>
      </c>
      <c r="AF78" s="37">
        <f t="shared" si="81"/>
        <v>0</v>
      </c>
      <c r="AG78" s="32" t="s">
        <v>7</v>
      </c>
      <c r="AM78" s="37">
        <f t="shared" si="75"/>
        <v>0</v>
      </c>
      <c r="AN78" s="37">
        <f t="shared" si="76"/>
        <v>0</v>
      </c>
      <c r="AO78" s="38" t="s">
        <v>276</v>
      </c>
      <c r="AP78" s="38" t="s">
        <v>291</v>
      </c>
      <c r="AQ78" s="28" t="s">
        <v>306</v>
      </c>
      <c r="AS78" s="37">
        <f t="shared" si="77"/>
        <v>0</v>
      </c>
      <c r="AT78" s="37">
        <f t="shared" si="78"/>
        <v>0</v>
      </c>
      <c r="AU78" s="37">
        <v>0</v>
      </c>
      <c r="AV78" s="37">
        <f t="shared" si="79"/>
        <v>0</v>
      </c>
    </row>
    <row r="79" spans="1:48" ht="12.75">
      <c r="A79" s="5" t="s">
        <v>57</v>
      </c>
      <c r="B79" s="5" t="s">
        <v>91</v>
      </c>
      <c r="C79" s="5" t="s">
        <v>106</v>
      </c>
      <c r="D79" s="5" t="s">
        <v>195</v>
      </c>
      <c r="E79" s="5" t="s">
        <v>237</v>
      </c>
      <c r="F79" s="19">
        <v>256</v>
      </c>
      <c r="G79" s="19">
        <v>0</v>
      </c>
      <c r="H79" s="19">
        <f t="shared" si="60"/>
        <v>0</v>
      </c>
      <c r="I79" s="19">
        <f t="shared" si="61"/>
        <v>0</v>
      </c>
      <c r="J79" s="19">
        <f t="shared" si="62"/>
        <v>0</v>
      </c>
      <c r="K79" s="19">
        <v>0</v>
      </c>
      <c r="L79" s="19">
        <f t="shared" si="63"/>
        <v>0</v>
      </c>
      <c r="M79" s="32"/>
      <c r="P79" s="37">
        <f t="shared" si="64"/>
        <v>0</v>
      </c>
      <c r="R79" s="37">
        <f t="shared" si="65"/>
        <v>0</v>
      </c>
      <c r="S79" s="37">
        <f t="shared" si="66"/>
        <v>0</v>
      </c>
      <c r="T79" s="37">
        <f t="shared" si="67"/>
        <v>0</v>
      </c>
      <c r="U79" s="37">
        <f t="shared" si="68"/>
        <v>0</v>
      </c>
      <c r="V79" s="37">
        <f t="shared" si="69"/>
        <v>0</v>
      </c>
      <c r="W79" s="37">
        <f t="shared" si="70"/>
        <v>0</v>
      </c>
      <c r="X79" s="37">
        <f t="shared" si="71"/>
        <v>0</v>
      </c>
      <c r="Y79" s="28" t="s">
        <v>91</v>
      </c>
      <c r="Z79" s="19">
        <f t="shared" si="72"/>
        <v>0</v>
      </c>
      <c r="AA79" s="19">
        <f t="shared" si="73"/>
        <v>0</v>
      </c>
      <c r="AB79" s="19">
        <f t="shared" si="74"/>
        <v>0</v>
      </c>
      <c r="AD79" s="37">
        <v>21</v>
      </c>
      <c r="AE79" s="37">
        <f>G79*0.3802</f>
        <v>0</v>
      </c>
      <c r="AF79" s="37">
        <f>G79*(1-0.3802)</f>
        <v>0</v>
      </c>
      <c r="AG79" s="32" t="s">
        <v>7</v>
      </c>
      <c r="AM79" s="37">
        <f t="shared" si="75"/>
        <v>0</v>
      </c>
      <c r="AN79" s="37">
        <f t="shared" si="76"/>
        <v>0</v>
      </c>
      <c r="AO79" s="38" t="s">
        <v>276</v>
      </c>
      <c r="AP79" s="38" t="s">
        <v>291</v>
      </c>
      <c r="AQ79" s="28" t="s">
        <v>306</v>
      </c>
      <c r="AS79" s="37">
        <f t="shared" si="77"/>
        <v>0</v>
      </c>
      <c r="AT79" s="37">
        <f t="shared" si="78"/>
        <v>0</v>
      </c>
      <c r="AU79" s="37">
        <v>0</v>
      </c>
      <c r="AV79" s="37">
        <f t="shared" si="79"/>
        <v>0</v>
      </c>
    </row>
    <row r="80" spans="3:13" ht="38.25" customHeight="1">
      <c r="C80" s="16" t="s">
        <v>85</v>
      </c>
      <c r="D80" s="87" t="s">
        <v>196</v>
      </c>
      <c r="E80" s="88"/>
      <c r="F80" s="88"/>
      <c r="G80" s="88"/>
      <c r="H80" s="88"/>
      <c r="I80" s="88"/>
      <c r="J80" s="88"/>
      <c r="K80" s="88"/>
      <c r="L80" s="88"/>
      <c r="M80" s="88"/>
    </row>
    <row r="81" spans="1:37" ht="12.75">
      <c r="A81" s="4"/>
      <c r="B81" s="14" t="s">
        <v>91</v>
      </c>
      <c r="C81" s="14" t="s">
        <v>107</v>
      </c>
      <c r="D81" s="85" t="s">
        <v>156</v>
      </c>
      <c r="E81" s="86"/>
      <c r="F81" s="86"/>
      <c r="G81" s="86"/>
      <c r="H81" s="40">
        <f>SUM(H82:H82)</f>
        <v>0</v>
      </c>
      <c r="I81" s="40">
        <f>SUM(I82:I82)</f>
        <v>0</v>
      </c>
      <c r="J81" s="40">
        <f>H81+I81</f>
        <v>0</v>
      </c>
      <c r="K81" s="28"/>
      <c r="L81" s="40">
        <f>SUM(L82:L82)</f>
        <v>0</v>
      </c>
      <c r="M81" s="28"/>
      <c r="Y81" s="28" t="s">
        <v>91</v>
      </c>
      <c r="AI81" s="40">
        <f>SUM(Z82:Z82)</f>
        <v>0</v>
      </c>
      <c r="AJ81" s="40">
        <f>SUM(AA82:AA82)</f>
        <v>0</v>
      </c>
      <c r="AK81" s="40">
        <f>SUM(AB82:AB82)</f>
        <v>0</v>
      </c>
    </row>
    <row r="82" spans="1:48" ht="12.75">
      <c r="A82" s="5" t="s">
        <v>58</v>
      </c>
      <c r="B82" s="5" t="s">
        <v>91</v>
      </c>
      <c r="C82" s="5" t="s">
        <v>108</v>
      </c>
      <c r="D82" s="5" t="s">
        <v>157</v>
      </c>
      <c r="E82" s="5" t="s">
        <v>240</v>
      </c>
      <c r="F82" s="19">
        <v>0.02</v>
      </c>
      <c r="G82" s="19">
        <v>0</v>
      </c>
      <c r="H82" s="19">
        <f>F82*AE82</f>
        <v>0</v>
      </c>
      <c r="I82" s="19">
        <f>J82-H82</f>
        <v>0</v>
      </c>
      <c r="J82" s="19">
        <f>F82*G82</f>
        <v>0</v>
      </c>
      <c r="K82" s="19">
        <v>0</v>
      </c>
      <c r="L82" s="19">
        <f>F82*K82</f>
        <v>0</v>
      </c>
      <c r="M82" s="32" t="s">
        <v>264</v>
      </c>
      <c r="P82" s="37">
        <f>IF(AG82="5",J82,0)</f>
        <v>0</v>
      </c>
      <c r="R82" s="37">
        <f>IF(AG82="1",H82,0)</f>
        <v>0</v>
      </c>
      <c r="S82" s="37">
        <f>IF(AG82="1",I82,0)</f>
        <v>0</v>
      </c>
      <c r="T82" s="37">
        <f>IF(AG82="7",H82,0)</f>
        <v>0</v>
      </c>
      <c r="U82" s="37">
        <f>IF(AG82="7",I82,0)</f>
        <v>0</v>
      </c>
      <c r="V82" s="37">
        <f>IF(AG82="2",H82,0)</f>
        <v>0</v>
      </c>
      <c r="W82" s="37">
        <f>IF(AG82="2",I82,0)</f>
        <v>0</v>
      </c>
      <c r="X82" s="37">
        <f>IF(AG82="0",J82,0)</f>
        <v>0</v>
      </c>
      <c r="Y82" s="28" t="s">
        <v>91</v>
      </c>
      <c r="Z82" s="19">
        <f>IF(AD82=0,J82,0)</f>
        <v>0</v>
      </c>
      <c r="AA82" s="19">
        <f>IF(AD82=15,J82,0)</f>
        <v>0</v>
      </c>
      <c r="AB82" s="19">
        <f>IF(AD82=21,J82,0)</f>
        <v>0</v>
      </c>
      <c r="AD82" s="37">
        <v>21</v>
      </c>
      <c r="AE82" s="37">
        <f>G82*0</f>
        <v>0</v>
      </c>
      <c r="AF82" s="37">
        <f>G82*(1-0)</f>
        <v>0</v>
      </c>
      <c r="AG82" s="32" t="s">
        <v>11</v>
      </c>
      <c r="AM82" s="37">
        <f>F82*AE82</f>
        <v>0</v>
      </c>
      <c r="AN82" s="37">
        <f>F82*AF82</f>
        <v>0</v>
      </c>
      <c r="AO82" s="38" t="s">
        <v>277</v>
      </c>
      <c r="AP82" s="38" t="s">
        <v>292</v>
      </c>
      <c r="AQ82" s="28" t="s">
        <v>306</v>
      </c>
      <c r="AS82" s="37">
        <f>AM82+AN82</f>
        <v>0</v>
      </c>
      <c r="AT82" s="37">
        <f>G82/(100-AU82)*100</f>
        <v>0</v>
      </c>
      <c r="AU82" s="37">
        <v>0</v>
      </c>
      <c r="AV82" s="37">
        <f>L82</f>
        <v>0</v>
      </c>
    </row>
    <row r="83" spans="1:37" ht="12.75">
      <c r="A83" s="4"/>
      <c r="B83" s="14" t="s">
        <v>91</v>
      </c>
      <c r="C83" s="14"/>
      <c r="D83" s="85" t="s">
        <v>158</v>
      </c>
      <c r="E83" s="86"/>
      <c r="F83" s="86"/>
      <c r="G83" s="86"/>
      <c r="H83" s="40">
        <f>SUM(H84:H85)</f>
        <v>0</v>
      </c>
      <c r="I83" s="40">
        <f>SUM(I84:I85)</f>
        <v>0</v>
      </c>
      <c r="J83" s="40">
        <f>H83+I83</f>
        <v>0</v>
      </c>
      <c r="K83" s="28"/>
      <c r="L83" s="40">
        <f>SUM(L84:L85)</f>
        <v>0.024</v>
      </c>
      <c r="M83" s="28"/>
      <c r="Y83" s="28" t="s">
        <v>91</v>
      </c>
      <c r="AI83" s="40">
        <f>SUM(Z84:Z85)</f>
        <v>0</v>
      </c>
      <c r="AJ83" s="40">
        <f>SUM(AA84:AA85)</f>
        <v>0</v>
      </c>
      <c r="AK83" s="40">
        <f>SUM(AB84:AB85)</f>
        <v>0</v>
      </c>
    </row>
    <row r="84" spans="1:48" ht="12.75">
      <c r="A84" s="6" t="s">
        <v>59</v>
      </c>
      <c r="B84" s="6" t="s">
        <v>91</v>
      </c>
      <c r="C84" s="6" t="s">
        <v>109</v>
      </c>
      <c r="D84" s="6" t="s">
        <v>159</v>
      </c>
      <c r="E84" s="6" t="s">
        <v>236</v>
      </c>
      <c r="F84" s="20">
        <v>19.4</v>
      </c>
      <c r="G84" s="20">
        <v>0</v>
      </c>
      <c r="H84" s="20">
        <f>F84*AE84</f>
        <v>0</v>
      </c>
      <c r="I84" s="20">
        <f>J84-H84</f>
        <v>0</v>
      </c>
      <c r="J84" s="20">
        <f>F84*G84</f>
        <v>0</v>
      </c>
      <c r="K84" s="20">
        <v>0</v>
      </c>
      <c r="L84" s="20">
        <f>F84*K84</f>
        <v>0</v>
      </c>
      <c r="M84" s="33" t="s">
        <v>263</v>
      </c>
      <c r="P84" s="37">
        <f>IF(AG84="5",J84,0)</f>
        <v>0</v>
      </c>
      <c r="R84" s="37">
        <f>IF(AG84="1",H84,0)</f>
        <v>0</v>
      </c>
      <c r="S84" s="37">
        <f>IF(AG84="1",I84,0)</f>
        <v>0</v>
      </c>
      <c r="T84" s="37">
        <f>IF(AG84="7",H84,0)</f>
        <v>0</v>
      </c>
      <c r="U84" s="37">
        <f>IF(AG84="7",I84,0)</f>
        <v>0</v>
      </c>
      <c r="V84" s="37">
        <f>IF(AG84="2",H84,0)</f>
        <v>0</v>
      </c>
      <c r="W84" s="37">
        <f>IF(AG84="2",I84,0)</f>
        <v>0</v>
      </c>
      <c r="X84" s="37">
        <f>IF(AG84="0",J84,0)</f>
        <v>0</v>
      </c>
      <c r="Y84" s="28" t="s">
        <v>91</v>
      </c>
      <c r="Z84" s="20">
        <f>IF(AD84=0,J84,0)</f>
        <v>0</v>
      </c>
      <c r="AA84" s="20">
        <f>IF(AD84=15,J84,0)</f>
        <v>0</v>
      </c>
      <c r="AB84" s="20">
        <f>IF(AD84=21,J84,0)</f>
        <v>0</v>
      </c>
      <c r="AD84" s="37">
        <v>21</v>
      </c>
      <c r="AE84" s="37">
        <f>G84*1</f>
        <v>0</v>
      </c>
      <c r="AF84" s="37">
        <f>G84*(1-1)</f>
        <v>0</v>
      </c>
      <c r="AG84" s="33" t="s">
        <v>275</v>
      </c>
      <c r="AM84" s="37">
        <f>F84*AE84</f>
        <v>0</v>
      </c>
      <c r="AN84" s="37">
        <f>F84*AF84</f>
        <v>0</v>
      </c>
      <c r="AO84" s="38" t="s">
        <v>278</v>
      </c>
      <c r="AP84" s="38" t="s">
        <v>293</v>
      </c>
      <c r="AQ84" s="28" t="s">
        <v>306</v>
      </c>
      <c r="AS84" s="37">
        <f>AM84+AN84</f>
        <v>0</v>
      </c>
      <c r="AT84" s="37">
        <f>G84/(100-AU84)*100</f>
        <v>0</v>
      </c>
      <c r="AU84" s="37">
        <v>0</v>
      </c>
      <c r="AV84" s="37">
        <f>L84</f>
        <v>0</v>
      </c>
    </row>
    <row r="85" spans="1:48" ht="12.75">
      <c r="A85" s="6" t="s">
        <v>60</v>
      </c>
      <c r="B85" s="6" t="s">
        <v>91</v>
      </c>
      <c r="C85" s="6" t="s">
        <v>116</v>
      </c>
      <c r="D85" s="6" t="s">
        <v>197</v>
      </c>
      <c r="E85" s="6" t="s">
        <v>243</v>
      </c>
      <c r="F85" s="20">
        <v>24</v>
      </c>
      <c r="G85" s="20">
        <v>0</v>
      </c>
      <c r="H85" s="20">
        <f>F85*AE85</f>
        <v>0</v>
      </c>
      <c r="I85" s="20">
        <f>J85-H85</f>
        <v>0</v>
      </c>
      <c r="J85" s="20">
        <f>F85*G85</f>
        <v>0</v>
      </c>
      <c r="K85" s="20">
        <v>0.001</v>
      </c>
      <c r="L85" s="20">
        <f>F85*K85</f>
        <v>0.024</v>
      </c>
      <c r="M85" s="33"/>
      <c r="P85" s="37">
        <f>IF(AG85="5",J85,0)</f>
        <v>0</v>
      </c>
      <c r="R85" s="37">
        <f>IF(AG85="1",H85,0)</f>
        <v>0</v>
      </c>
      <c r="S85" s="37">
        <f>IF(AG85="1",I85,0)</f>
        <v>0</v>
      </c>
      <c r="T85" s="37">
        <f>IF(AG85="7",H85,0)</f>
        <v>0</v>
      </c>
      <c r="U85" s="37">
        <f>IF(AG85="7",I85,0)</f>
        <v>0</v>
      </c>
      <c r="V85" s="37">
        <f>IF(AG85="2",H85,0)</f>
        <v>0</v>
      </c>
      <c r="W85" s="37">
        <f>IF(AG85="2",I85,0)</f>
        <v>0</v>
      </c>
      <c r="X85" s="37">
        <f>IF(AG85="0",J85,0)</f>
        <v>0</v>
      </c>
      <c r="Y85" s="28" t="s">
        <v>91</v>
      </c>
      <c r="Z85" s="20">
        <f>IF(AD85=0,J85,0)</f>
        <v>0</v>
      </c>
      <c r="AA85" s="20">
        <f>IF(AD85=15,J85,0)</f>
        <v>0</v>
      </c>
      <c r="AB85" s="20">
        <f>IF(AD85=21,J85,0)</f>
        <v>0</v>
      </c>
      <c r="AD85" s="37">
        <v>21</v>
      </c>
      <c r="AE85" s="37">
        <f>G85*1</f>
        <v>0</v>
      </c>
      <c r="AF85" s="37">
        <f>G85*(1-1)</f>
        <v>0</v>
      </c>
      <c r="AG85" s="33" t="s">
        <v>275</v>
      </c>
      <c r="AM85" s="37">
        <f>F85*AE85</f>
        <v>0</v>
      </c>
      <c r="AN85" s="37">
        <f>F85*AF85</f>
        <v>0</v>
      </c>
      <c r="AO85" s="38" t="s">
        <v>278</v>
      </c>
      <c r="AP85" s="38" t="s">
        <v>293</v>
      </c>
      <c r="AQ85" s="28" t="s">
        <v>306</v>
      </c>
      <c r="AS85" s="37">
        <f>AM85+AN85</f>
        <v>0</v>
      </c>
      <c r="AT85" s="37">
        <f>G85/(100-AU85)*100</f>
        <v>0</v>
      </c>
      <c r="AU85" s="37">
        <v>0</v>
      </c>
      <c r="AV85" s="37">
        <f>L85</f>
        <v>0.024</v>
      </c>
    </row>
    <row r="86" spans="1:13" ht="12.75">
      <c r="A86" s="7"/>
      <c r="B86" s="15" t="s">
        <v>92</v>
      </c>
      <c r="C86" s="15"/>
      <c r="D86" s="89" t="s">
        <v>198</v>
      </c>
      <c r="E86" s="90"/>
      <c r="F86" s="90"/>
      <c r="G86" s="90"/>
      <c r="H86" s="41">
        <f>H87+H92+H94</f>
        <v>0</v>
      </c>
      <c r="I86" s="41">
        <f>I87+I92+I94</f>
        <v>0</v>
      </c>
      <c r="J86" s="41">
        <f>H86+I86</f>
        <v>0</v>
      </c>
      <c r="K86" s="29"/>
      <c r="L86" s="41">
        <f>L87+L92+L94</f>
        <v>2.7119999999999997</v>
      </c>
      <c r="M86" s="29"/>
    </row>
    <row r="87" spans="1:37" ht="12.75">
      <c r="A87" s="4"/>
      <c r="B87" s="14" t="s">
        <v>92</v>
      </c>
      <c r="C87" s="14" t="s">
        <v>24</v>
      </c>
      <c r="D87" s="85" t="s">
        <v>143</v>
      </c>
      <c r="E87" s="86"/>
      <c r="F87" s="86"/>
      <c r="G87" s="86"/>
      <c r="H87" s="40">
        <f>SUM(H88:H90)</f>
        <v>0</v>
      </c>
      <c r="I87" s="40">
        <f>SUM(I88:I90)</f>
        <v>0</v>
      </c>
      <c r="J87" s="40">
        <f>H87+I87</f>
        <v>0</v>
      </c>
      <c r="K87" s="28"/>
      <c r="L87" s="40">
        <f>SUM(L88:L90)</f>
        <v>0</v>
      </c>
      <c r="M87" s="28"/>
      <c r="Y87" s="28" t="s">
        <v>92</v>
      </c>
      <c r="AI87" s="40">
        <f>SUM(Z88:Z90)</f>
        <v>0</v>
      </c>
      <c r="AJ87" s="40">
        <f>SUM(AA88:AA90)</f>
        <v>0</v>
      </c>
      <c r="AK87" s="40">
        <f>SUM(AB88:AB90)</f>
        <v>0</v>
      </c>
    </row>
    <row r="88" spans="1:48" ht="12.75">
      <c r="A88" s="5" t="s">
        <v>61</v>
      </c>
      <c r="B88" s="5" t="s">
        <v>92</v>
      </c>
      <c r="C88" s="5" t="s">
        <v>113</v>
      </c>
      <c r="D88" s="5" t="s">
        <v>199</v>
      </c>
      <c r="E88" s="5" t="s">
        <v>238</v>
      </c>
      <c r="F88" s="19">
        <v>113</v>
      </c>
      <c r="G88" s="19">
        <v>0</v>
      </c>
      <c r="H88" s="19">
        <f>F88*AE88</f>
        <v>0</v>
      </c>
      <c r="I88" s="19">
        <f>J88-H88</f>
        <v>0</v>
      </c>
      <c r="J88" s="19">
        <f>F88*G88</f>
        <v>0</v>
      </c>
      <c r="K88" s="19">
        <v>0</v>
      </c>
      <c r="L88" s="19">
        <f>F88*K88</f>
        <v>0</v>
      </c>
      <c r="M88" s="32" t="s">
        <v>263</v>
      </c>
      <c r="P88" s="37">
        <f>IF(AG88="5",J88,0)</f>
        <v>0</v>
      </c>
      <c r="R88" s="37">
        <f>IF(AG88="1",H88,0)</f>
        <v>0</v>
      </c>
      <c r="S88" s="37">
        <f>IF(AG88="1",I88,0)</f>
        <v>0</v>
      </c>
      <c r="T88" s="37">
        <f>IF(AG88="7",H88,0)</f>
        <v>0</v>
      </c>
      <c r="U88" s="37">
        <f>IF(AG88="7",I88,0)</f>
        <v>0</v>
      </c>
      <c r="V88" s="37">
        <f>IF(AG88="2",H88,0)</f>
        <v>0</v>
      </c>
      <c r="W88" s="37">
        <f>IF(AG88="2",I88,0)</f>
        <v>0</v>
      </c>
      <c r="X88" s="37">
        <f>IF(AG88="0",J88,0)</f>
        <v>0</v>
      </c>
      <c r="Y88" s="28" t="s">
        <v>92</v>
      </c>
      <c r="Z88" s="19">
        <f>IF(AD88=0,J88,0)</f>
        <v>0</v>
      </c>
      <c r="AA88" s="19">
        <f>IF(AD88=15,J88,0)</f>
        <v>0</v>
      </c>
      <c r="AB88" s="19">
        <f>IF(AD88=21,J88,0)</f>
        <v>0</v>
      </c>
      <c r="AD88" s="37">
        <v>21</v>
      </c>
      <c r="AE88" s="37">
        <f>G88*0</f>
        <v>0</v>
      </c>
      <c r="AF88" s="37">
        <f>G88*(1-0)</f>
        <v>0</v>
      </c>
      <c r="AG88" s="32" t="s">
        <v>7</v>
      </c>
      <c r="AM88" s="37">
        <f>F88*AE88</f>
        <v>0</v>
      </c>
      <c r="AN88" s="37">
        <f>F88*AF88</f>
        <v>0</v>
      </c>
      <c r="AO88" s="38" t="s">
        <v>276</v>
      </c>
      <c r="AP88" s="38" t="s">
        <v>294</v>
      </c>
      <c r="AQ88" s="28" t="s">
        <v>307</v>
      </c>
      <c r="AS88" s="37">
        <f>AM88+AN88</f>
        <v>0</v>
      </c>
      <c r="AT88" s="37">
        <f>G88/(100-AU88)*100</f>
        <v>0</v>
      </c>
      <c r="AU88" s="37">
        <v>0</v>
      </c>
      <c r="AV88" s="37">
        <f>L88</f>
        <v>0</v>
      </c>
    </row>
    <row r="89" spans="1:48" ht="12.75">
      <c r="A89" s="5" t="s">
        <v>62</v>
      </c>
      <c r="B89" s="5" t="s">
        <v>92</v>
      </c>
      <c r="C89" s="5" t="s">
        <v>112</v>
      </c>
      <c r="D89" s="5" t="s">
        <v>200</v>
      </c>
      <c r="E89" s="5" t="s">
        <v>238</v>
      </c>
      <c r="F89" s="19">
        <v>2978</v>
      </c>
      <c r="G89" s="19">
        <v>0</v>
      </c>
      <c r="H89" s="19">
        <f>F89*AE89</f>
        <v>0</v>
      </c>
      <c r="I89" s="19">
        <f>J89-H89</f>
        <v>0</v>
      </c>
      <c r="J89" s="19">
        <f>F89*G89</f>
        <v>0</v>
      </c>
      <c r="K89" s="19">
        <v>0</v>
      </c>
      <c r="L89" s="19">
        <f>F89*K89</f>
        <v>0</v>
      </c>
      <c r="M89" s="32" t="s">
        <v>264</v>
      </c>
      <c r="P89" s="37">
        <f>IF(AG89="5",J89,0)</f>
        <v>0</v>
      </c>
      <c r="R89" s="37">
        <f>IF(AG89="1",H89,0)</f>
        <v>0</v>
      </c>
      <c r="S89" s="37">
        <f>IF(AG89="1",I89,0)</f>
        <v>0</v>
      </c>
      <c r="T89" s="37">
        <f>IF(AG89="7",H89,0)</f>
        <v>0</v>
      </c>
      <c r="U89" s="37">
        <f>IF(AG89="7",I89,0)</f>
        <v>0</v>
      </c>
      <c r="V89" s="37">
        <f>IF(AG89="2",H89,0)</f>
        <v>0</v>
      </c>
      <c r="W89" s="37">
        <f>IF(AG89="2",I89,0)</f>
        <v>0</v>
      </c>
      <c r="X89" s="37">
        <f>IF(AG89="0",J89,0)</f>
        <v>0</v>
      </c>
      <c r="Y89" s="28" t="s">
        <v>92</v>
      </c>
      <c r="Z89" s="19">
        <f>IF(AD89=0,J89,0)</f>
        <v>0</v>
      </c>
      <c r="AA89" s="19">
        <f>IF(AD89=15,J89,0)</f>
        <v>0</v>
      </c>
      <c r="AB89" s="19">
        <f>IF(AD89=21,J89,0)</f>
        <v>0</v>
      </c>
      <c r="AD89" s="37">
        <v>21</v>
      </c>
      <c r="AE89" s="37">
        <f>G89*0</f>
        <v>0</v>
      </c>
      <c r="AF89" s="37">
        <f>G89*(1-0)</f>
        <v>0</v>
      </c>
      <c r="AG89" s="32" t="s">
        <v>7</v>
      </c>
      <c r="AM89" s="37">
        <f>F89*AE89</f>
        <v>0</v>
      </c>
      <c r="AN89" s="37">
        <f>F89*AF89</f>
        <v>0</v>
      </c>
      <c r="AO89" s="38" t="s">
        <v>276</v>
      </c>
      <c r="AP89" s="38" t="s">
        <v>294</v>
      </c>
      <c r="AQ89" s="28" t="s">
        <v>307</v>
      </c>
      <c r="AS89" s="37">
        <f>AM89+AN89</f>
        <v>0</v>
      </c>
      <c r="AT89" s="37">
        <f>G89/(100-AU89)*100</f>
        <v>0</v>
      </c>
      <c r="AU89" s="37">
        <v>0</v>
      </c>
      <c r="AV89" s="37">
        <f>L89</f>
        <v>0</v>
      </c>
    </row>
    <row r="90" spans="1:48" ht="12.75">
      <c r="A90" s="5" t="s">
        <v>63</v>
      </c>
      <c r="B90" s="5" t="s">
        <v>92</v>
      </c>
      <c r="C90" s="5" t="s">
        <v>106</v>
      </c>
      <c r="D90" s="5" t="s">
        <v>201</v>
      </c>
      <c r="E90" s="5" t="s">
        <v>237</v>
      </c>
      <c r="F90" s="19">
        <v>65</v>
      </c>
      <c r="G90" s="19">
        <v>0</v>
      </c>
      <c r="H90" s="19">
        <f>F90*AE90</f>
        <v>0</v>
      </c>
      <c r="I90" s="19">
        <f>J90-H90</f>
        <v>0</v>
      </c>
      <c r="J90" s="19">
        <f>F90*G90</f>
        <v>0</v>
      </c>
      <c r="K90" s="19">
        <v>0</v>
      </c>
      <c r="L90" s="19">
        <f>F90*K90</f>
        <v>0</v>
      </c>
      <c r="M90" s="32"/>
      <c r="P90" s="37">
        <f>IF(AG90="5",J90,0)</f>
        <v>0</v>
      </c>
      <c r="R90" s="37">
        <f>IF(AG90="1",H90,0)</f>
        <v>0</v>
      </c>
      <c r="S90" s="37">
        <f>IF(AG90="1",I90,0)</f>
        <v>0</v>
      </c>
      <c r="T90" s="37">
        <f>IF(AG90="7",H90,0)</f>
        <v>0</v>
      </c>
      <c r="U90" s="37">
        <f>IF(AG90="7",I90,0)</f>
        <v>0</v>
      </c>
      <c r="V90" s="37">
        <f>IF(AG90="2",H90,0)</f>
        <v>0</v>
      </c>
      <c r="W90" s="37">
        <f>IF(AG90="2",I90,0)</f>
        <v>0</v>
      </c>
      <c r="X90" s="37">
        <f>IF(AG90="0",J90,0)</f>
        <v>0</v>
      </c>
      <c r="Y90" s="28" t="s">
        <v>92</v>
      </c>
      <c r="Z90" s="19">
        <f>IF(AD90=0,J90,0)</f>
        <v>0</v>
      </c>
      <c r="AA90" s="19">
        <f>IF(AD90=15,J90,0)</f>
        <v>0</v>
      </c>
      <c r="AB90" s="19">
        <f>IF(AD90=21,J90,0)</f>
        <v>0</v>
      </c>
      <c r="AD90" s="37">
        <v>21</v>
      </c>
      <c r="AE90" s="37">
        <f>G90*0.3802</f>
        <v>0</v>
      </c>
      <c r="AF90" s="37">
        <f>G90*(1-0.3802)</f>
        <v>0</v>
      </c>
      <c r="AG90" s="32" t="s">
        <v>7</v>
      </c>
      <c r="AM90" s="37">
        <f>F90*AE90</f>
        <v>0</v>
      </c>
      <c r="AN90" s="37">
        <f>F90*AF90</f>
        <v>0</v>
      </c>
      <c r="AO90" s="38" t="s">
        <v>276</v>
      </c>
      <c r="AP90" s="38" t="s">
        <v>294</v>
      </c>
      <c r="AQ90" s="28" t="s">
        <v>307</v>
      </c>
      <c r="AS90" s="37">
        <f>AM90+AN90</f>
        <v>0</v>
      </c>
      <c r="AT90" s="37">
        <f>G90/(100-AU90)*100</f>
        <v>0</v>
      </c>
      <c r="AU90" s="37">
        <v>0</v>
      </c>
      <c r="AV90" s="37">
        <f>L90</f>
        <v>0</v>
      </c>
    </row>
    <row r="91" spans="3:13" ht="38.25" customHeight="1">
      <c r="C91" s="16" t="s">
        <v>85</v>
      </c>
      <c r="D91" s="87" t="s">
        <v>202</v>
      </c>
      <c r="E91" s="88"/>
      <c r="F91" s="88"/>
      <c r="G91" s="88"/>
      <c r="H91" s="88"/>
      <c r="I91" s="88"/>
      <c r="J91" s="88"/>
      <c r="K91" s="88"/>
      <c r="L91" s="88"/>
      <c r="M91" s="88"/>
    </row>
    <row r="92" spans="1:37" ht="12.75">
      <c r="A92" s="4"/>
      <c r="B92" s="14" t="s">
        <v>92</v>
      </c>
      <c r="C92" s="14" t="s">
        <v>107</v>
      </c>
      <c r="D92" s="85" t="s">
        <v>156</v>
      </c>
      <c r="E92" s="86"/>
      <c r="F92" s="86"/>
      <c r="G92" s="86"/>
      <c r="H92" s="40">
        <f>SUM(H93:H93)</f>
        <v>0</v>
      </c>
      <c r="I92" s="40">
        <f>SUM(I93:I93)</f>
        <v>0</v>
      </c>
      <c r="J92" s="40">
        <f>H92+I92</f>
        <v>0</v>
      </c>
      <c r="K92" s="28"/>
      <c r="L92" s="40">
        <f>SUM(L93:L93)</f>
        <v>0</v>
      </c>
      <c r="M92" s="28"/>
      <c r="Y92" s="28" t="s">
        <v>92</v>
      </c>
      <c r="AI92" s="40">
        <f>SUM(Z93:Z93)</f>
        <v>0</v>
      </c>
      <c r="AJ92" s="40">
        <f>SUM(AA93:AA93)</f>
        <v>0</v>
      </c>
      <c r="AK92" s="40">
        <f>SUM(AB93:AB93)</f>
        <v>0</v>
      </c>
    </row>
    <row r="93" spans="1:48" ht="12.75">
      <c r="A93" s="5" t="s">
        <v>64</v>
      </c>
      <c r="B93" s="5" t="s">
        <v>92</v>
      </c>
      <c r="C93" s="5" t="s">
        <v>108</v>
      </c>
      <c r="D93" s="5" t="s">
        <v>157</v>
      </c>
      <c r="E93" s="5" t="s">
        <v>240</v>
      </c>
      <c r="F93" s="19">
        <v>2.7</v>
      </c>
      <c r="G93" s="19">
        <v>0</v>
      </c>
      <c r="H93" s="19">
        <f>F93*AE93</f>
        <v>0</v>
      </c>
      <c r="I93" s="19">
        <f>J93-H93</f>
        <v>0</v>
      </c>
      <c r="J93" s="19">
        <f>F93*G93</f>
        <v>0</v>
      </c>
      <c r="K93" s="19">
        <v>0</v>
      </c>
      <c r="L93" s="19">
        <f>F93*K93</f>
        <v>0</v>
      </c>
      <c r="M93" s="32" t="s">
        <v>264</v>
      </c>
      <c r="P93" s="37">
        <f>IF(AG93="5",J93,0)</f>
        <v>0</v>
      </c>
      <c r="R93" s="37">
        <f>IF(AG93="1",H93,0)</f>
        <v>0</v>
      </c>
      <c r="S93" s="37">
        <f>IF(AG93="1",I93,0)</f>
        <v>0</v>
      </c>
      <c r="T93" s="37">
        <f>IF(AG93="7",H93,0)</f>
        <v>0</v>
      </c>
      <c r="U93" s="37">
        <f>IF(AG93="7",I93,0)</f>
        <v>0</v>
      </c>
      <c r="V93" s="37">
        <f>IF(AG93="2",H93,0)</f>
        <v>0</v>
      </c>
      <c r="W93" s="37">
        <f>IF(AG93="2",I93,0)</f>
        <v>0</v>
      </c>
      <c r="X93" s="37">
        <f>IF(AG93="0",J93,0)</f>
        <v>0</v>
      </c>
      <c r="Y93" s="28" t="s">
        <v>92</v>
      </c>
      <c r="Z93" s="19">
        <f>IF(AD93=0,J93,0)</f>
        <v>0</v>
      </c>
      <c r="AA93" s="19">
        <f>IF(AD93=15,J93,0)</f>
        <v>0</v>
      </c>
      <c r="AB93" s="19">
        <f>IF(AD93=21,J93,0)</f>
        <v>0</v>
      </c>
      <c r="AD93" s="37">
        <v>21</v>
      </c>
      <c r="AE93" s="37">
        <f>G93*0</f>
        <v>0</v>
      </c>
      <c r="AF93" s="37">
        <f>G93*(1-0)</f>
        <v>0</v>
      </c>
      <c r="AG93" s="32" t="s">
        <v>11</v>
      </c>
      <c r="AM93" s="37">
        <f>F93*AE93</f>
        <v>0</v>
      </c>
      <c r="AN93" s="37">
        <f>F93*AF93</f>
        <v>0</v>
      </c>
      <c r="AO93" s="38" t="s">
        <v>277</v>
      </c>
      <c r="AP93" s="38" t="s">
        <v>295</v>
      </c>
      <c r="AQ93" s="28" t="s">
        <v>307</v>
      </c>
      <c r="AS93" s="37">
        <f>AM93+AN93</f>
        <v>0</v>
      </c>
      <c r="AT93" s="37">
        <f>G93/(100-AU93)*100</f>
        <v>0</v>
      </c>
      <c r="AU93" s="37">
        <v>0</v>
      </c>
      <c r="AV93" s="37">
        <f>L93</f>
        <v>0</v>
      </c>
    </row>
    <row r="94" spans="1:37" ht="12.75">
      <c r="A94" s="4"/>
      <c r="B94" s="14" t="s">
        <v>92</v>
      </c>
      <c r="C94" s="14"/>
      <c r="D94" s="85" t="s">
        <v>158</v>
      </c>
      <c r="E94" s="86"/>
      <c r="F94" s="86"/>
      <c r="G94" s="86"/>
      <c r="H94" s="40">
        <f>SUM(H95:H95)</f>
        <v>0</v>
      </c>
      <c r="I94" s="40">
        <f>SUM(I95:I95)</f>
        <v>0</v>
      </c>
      <c r="J94" s="40">
        <f>H94+I94</f>
        <v>0</v>
      </c>
      <c r="K94" s="28"/>
      <c r="L94" s="40">
        <f>SUM(L95:L95)</f>
        <v>2.7119999999999997</v>
      </c>
      <c r="M94" s="28"/>
      <c r="Y94" s="28" t="s">
        <v>92</v>
      </c>
      <c r="AI94" s="40">
        <f>SUM(Z95:Z95)</f>
        <v>0</v>
      </c>
      <c r="AJ94" s="40">
        <f>SUM(AA95:AA95)</f>
        <v>0</v>
      </c>
      <c r="AK94" s="40">
        <f>SUM(AB95:AB95)</f>
        <v>0</v>
      </c>
    </row>
    <row r="95" spans="1:48" ht="12.75">
      <c r="A95" s="6" t="s">
        <v>65</v>
      </c>
      <c r="B95" s="6" t="s">
        <v>92</v>
      </c>
      <c r="C95" s="6" t="s">
        <v>115</v>
      </c>
      <c r="D95" s="6" t="s">
        <v>170</v>
      </c>
      <c r="E95" s="6" t="s">
        <v>236</v>
      </c>
      <c r="F95" s="20">
        <v>4.52</v>
      </c>
      <c r="G95" s="20">
        <v>0</v>
      </c>
      <c r="H95" s="20">
        <f>F95*AE95</f>
        <v>0</v>
      </c>
      <c r="I95" s="20">
        <f>J95-H95</f>
        <v>0</v>
      </c>
      <c r="J95" s="20">
        <f>F95*G95</f>
        <v>0</v>
      </c>
      <c r="K95" s="20">
        <v>0.6</v>
      </c>
      <c r="L95" s="20">
        <f>F95*K95</f>
        <v>2.7119999999999997</v>
      </c>
      <c r="M95" s="33" t="s">
        <v>263</v>
      </c>
      <c r="P95" s="37">
        <f>IF(AG95="5",J95,0)</f>
        <v>0</v>
      </c>
      <c r="R95" s="37">
        <f>IF(AG95="1",H95,0)</f>
        <v>0</v>
      </c>
      <c r="S95" s="37">
        <f>IF(AG95="1",I95,0)</f>
        <v>0</v>
      </c>
      <c r="T95" s="37">
        <f>IF(AG95="7",H95,0)</f>
        <v>0</v>
      </c>
      <c r="U95" s="37">
        <f>IF(AG95="7",I95,0)</f>
        <v>0</v>
      </c>
      <c r="V95" s="37">
        <f>IF(AG95="2",H95,0)</f>
        <v>0</v>
      </c>
      <c r="W95" s="37">
        <f>IF(AG95="2",I95,0)</f>
        <v>0</v>
      </c>
      <c r="X95" s="37">
        <f>IF(AG95="0",J95,0)</f>
        <v>0</v>
      </c>
      <c r="Y95" s="28" t="s">
        <v>92</v>
      </c>
      <c r="Z95" s="20">
        <f>IF(AD95=0,J95,0)</f>
        <v>0</v>
      </c>
      <c r="AA95" s="20">
        <f>IF(AD95=15,J95,0)</f>
        <v>0</v>
      </c>
      <c r="AB95" s="20">
        <f>IF(AD95=21,J95,0)</f>
        <v>0</v>
      </c>
      <c r="AD95" s="37">
        <v>21</v>
      </c>
      <c r="AE95" s="37">
        <f>G95*1</f>
        <v>0</v>
      </c>
      <c r="AF95" s="37">
        <f>G95*(1-1)</f>
        <v>0</v>
      </c>
      <c r="AG95" s="33" t="s">
        <v>275</v>
      </c>
      <c r="AM95" s="37">
        <f>F95*AE95</f>
        <v>0</v>
      </c>
      <c r="AN95" s="37">
        <f>F95*AF95</f>
        <v>0</v>
      </c>
      <c r="AO95" s="38" t="s">
        <v>278</v>
      </c>
      <c r="AP95" s="38" t="s">
        <v>296</v>
      </c>
      <c r="AQ95" s="28" t="s">
        <v>307</v>
      </c>
      <c r="AS95" s="37">
        <f>AM95+AN95</f>
        <v>0</v>
      </c>
      <c r="AT95" s="37">
        <f>G95/(100-AU95)*100</f>
        <v>0</v>
      </c>
      <c r="AU95" s="37">
        <v>0</v>
      </c>
      <c r="AV95" s="37">
        <f>L95</f>
        <v>2.7119999999999997</v>
      </c>
    </row>
    <row r="96" spans="1:13" ht="12.75">
      <c r="A96" s="7"/>
      <c r="B96" s="15" t="s">
        <v>93</v>
      </c>
      <c r="C96" s="15"/>
      <c r="D96" s="89" t="s">
        <v>203</v>
      </c>
      <c r="E96" s="90"/>
      <c r="F96" s="90"/>
      <c r="G96" s="90"/>
      <c r="H96" s="41">
        <f>H97+H114+H116</f>
        <v>0</v>
      </c>
      <c r="I96" s="41">
        <f>I97+I114+I116</f>
        <v>0</v>
      </c>
      <c r="J96" s="41">
        <f>H96+I96</f>
        <v>0</v>
      </c>
      <c r="K96" s="29"/>
      <c r="L96" s="41">
        <f>L97+L114+L116</f>
        <v>0.046</v>
      </c>
      <c r="M96" s="29"/>
    </row>
    <row r="97" spans="1:37" ht="12.75">
      <c r="A97" s="4"/>
      <c r="B97" s="14" t="s">
        <v>93</v>
      </c>
      <c r="C97" s="14" t="s">
        <v>24</v>
      </c>
      <c r="D97" s="85" t="s">
        <v>143</v>
      </c>
      <c r="E97" s="86"/>
      <c r="F97" s="86"/>
      <c r="G97" s="86"/>
      <c r="H97" s="40">
        <f>SUM(H98:H112)</f>
        <v>0</v>
      </c>
      <c r="I97" s="40">
        <f>SUM(I98:I112)</f>
        <v>0</v>
      </c>
      <c r="J97" s="40">
        <f>H97+I97</f>
        <v>0</v>
      </c>
      <c r="K97" s="28"/>
      <c r="L97" s="40">
        <f>SUM(L98:L112)</f>
        <v>0</v>
      </c>
      <c r="M97" s="28"/>
      <c r="Y97" s="28" t="s">
        <v>93</v>
      </c>
      <c r="AI97" s="40">
        <f>SUM(Z98:Z112)</f>
        <v>0</v>
      </c>
      <c r="AJ97" s="40">
        <f>SUM(AA98:AA112)</f>
        <v>0</v>
      </c>
      <c r="AK97" s="40">
        <f>SUM(AB98:AB112)</f>
        <v>0</v>
      </c>
    </row>
    <row r="98" spans="1:48" ht="12.75">
      <c r="A98" s="5" t="s">
        <v>66</v>
      </c>
      <c r="B98" s="5" t="s">
        <v>93</v>
      </c>
      <c r="C98" s="5" t="s">
        <v>127</v>
      </c>
      <c r="D98" s="5" t="s">
        <v>204</v>
      </c>
      <c r="E98" s="5" t="s">
        <v>238</v>
      </c>
      <c r="F98" s="19">
        <v>6192</v>
      </c>
      <c r="G98" s="19">
        <v>0</v>
      </c>
      <c r="H98" s="19">
        <f>F98*AE98</f>
        <v>0</v>
      </c>
      <c r="I98" s="19">
        <f>J98-H98</f>
        <v>0</v>
      </c>
      <c r="J98" s="19">
        <f>F98*G98</f>
        <v>0</v>
      </c>
      <c r="K98" s="19">
        <v>0</v>
      </c>
      <c r="L98" s="19">
        <f>F98*K98</f>
        <v>0</v>
      </c>
      <c r="M98" s="32" t="s">
        <v>263</v>
      </c>
      <c r="P98" s="37">
        <f>IF(AG98="5",J98,0)</f>
        <v>0</v>
      </c>
      <c r="R98" s="37">
        <f>IF(AG98="1",H98,0)</f>
        <v>0</v>
      </c>
      <c r="S98" s="37">
        <f>IF(AG98="1",I98,0)</f>
        <v>0</v>
      </c>
      <c r="T98" s="37">
        <f>IF(AG98="7",H98,0)</f>
        <v>0</v>
      </c>
      <c r="U98" s="37">
        <f>IF(AG98="7",I98,0)</f>
        <v>0</v>
      </c>
      <c r="V98" s="37">
        <f>IF(AG98="2",H98,0)</f>
        <v>0</v>
      </c>
      <c r="W98" s="37">
        <f>IF(AG98="2",I98,0)</f>
        <v>0</v>
      </c>
      <c r="X98" s="37">
        <f>IF(AG98="0",J98,0)</f>
        <v>0</v>
      </c>
      <c r="Y98" s="28" t="s">
        <v>93</v>
      </c>
      <c r="Z98" s="19">
        <f>IF(AD98=0,J98,0)</f>
        <v>0</v>
      </c>
      <c r="AA98" s="19">
        <f>IF(AD98=15,J98,0)</f>
        <v>0</v>
      </c>
      <c r="AB98" s="19">
        <f>IF(AD98=21,J98,0)</f>
        <v>0</v>
      </c>
      <c r="AD98" s="37">
        <v>21</v>
      </c>
      <c r="AE98" s="37">
        <f>G98*0</f>
        <v>0</v>
      </c>
      <c r="AF98" s="37">
        <f>G98*(1-0)</f>
        <v>0</v>
      </c>
      <c r="AG98" s="32" t="s">
        <v>7</v>
      </c>
      <c r="AM98" s="37">
        <f>F98*AE98</f>
        <v>0</v>
      </c>
      <c r="AN98" s="37">
        <f>F98*AF98</f>
        <v>0</v>
      </c>
      <c r="AO98" s="38" t="s">
        <v>276</v>
      </c>
      <c r="AP98" s="38" t="s">
        <v>297</v>
      </c>
      <c r="AQ98" s="28" t="s">
        <v>308</v>
      </c>
      <c r="AS98" s="37">
        <f>AM98+AN98</f>
        <v>0</v>
      </c>
      <c r="AT98" s="37">
        <f>G98/(100-AU98)*100</f>
        <v>0</v>
      </c>
      <c r="AU98" s="37">
        <v>0</v>
      </c>
      <c r="AV98" s="37">
        <f>L98</f>
        <v>0</v>
      </c>
    </row>
    <row r="99" spans="1:48" ht="12.75">
      <c r="A99" s="5" t="s">
        <v>67</v>
      </c>
      <c r="B99" s="5" t="s">
        <v>93</v>
      </c>
      <c r="C99" s="5" t="s">
        <v>128</v>
      </c>
      <c r="D99" s="5" t="s">
        <v>205</v>
      </c>
      <c r="E99" s="5" t="s">
        <v>244</v>
      </c>
      <c r="F99" s="19">
        <v>239</v>
      </c>
      <c r="G99" s="19">
        <v>0</v>
      </c>
      <c r="H99" s="19">
        <f>F99*AE99</f>
        <v>0</v>
      </c>
      <c r="I99" s="19">
        <f>J99-H99</f>
        <v>0</v>
      </c>
      <c r="J99" s="19">
        <f>F99*G99</f>
        <v>0</v>
      </c>
      <c r="K99" s="19">
        <v>0</v>
      </c>
      <c r="L99" s="19">
        <f>F99*K99</f>
        <v>0</v>
      </c>
      <c r="M99" s="32" t="s">
        <v>264</v>
      </c>
      <c r="P99" s="37">
        <f>IF(AG99="5",J99,0)</f>
        <v>0</v>
      </c>
      <c r="R99" s="37">
        <f>IF(AG99="1",H99,0)</f>
        <v>0</v>
      </c>
      <c r="S99" s="37">
        <f>IF(AG99="1",I99,0)</f>
        <v>0</v>
      </c>
      <c r="T99" s="37">
        <f>IF(AG99="7",H99,0)</f>
        <v>0</v>
      </c>
      <c r="U99" s="37">
        <f>IF(AG99="7",I99,0)</f>
        <v>0</v>
      </c>
      <c r="V99" s="37">
        <f>IF(AG99="2",H99,0)</f>
        <v>0</v>
      </c>
      <c r="W99" s="37">
        <f>IF(AG99="2",I99,0)</f>
        <v>0</v>
      </c>
      <c r="X99" s="37">
        <f>IF(AG99="0",J99,0)</f>
        <v>0</v>
      </c>
      <c r="Y99" s="28" t="s">
        <v>93</v>
      </c>
      <c r="Z99" s="19">
        <f>IF(AD99=0,J99,0)</f>
        <v>0</v>
      </c>
      <c r="AA99" s="19">
        <f>IF(AD99=15,J99,0)</f>
        <v>0</v>
      </c>
      <c r="AB99" s="19">
        <f>IF(AD99=21,J99,0)</f>
        <v>0</v>
      </c>
      <c r="AD99" s="37">
        <v>21</v>
      </c>
      <c r="AE99" s="37">
        <f>G99*0</f>
        <v>0</v>
      </c>
      <c r="AF99" s="37">
        <f>G99*(1-0)</f>
        <v>0</v>
      </c>
      <c r="AG99" s="32" t="s">
        <v>7</v>
      </c>
      <c r="AM99" s="37">
        <f>F99*AE99</f>
        <v>0</v>
      </c>
      <c r="AN99" s="37">
        <f>F99*AF99</f>
        <v>0</v>
      </c>
      <c r="AO99" s="38" t="s">
        <v>276</v>
      </c>
      <c r="AP99" s="38" t="s">
        <v>297</v>
      </c>
      <c r="AQ99" s="28" t="s">
        <v>308</v>
      </c>
      <c r="AS99" s="37">
        <f>AM99+AN99</f>
        <v>0</v>
      </c>
      <c r="AT99" s="37">
        <f>G99/(100-AU99)*100</f>
        <v>0</v>
      </c>
      <c r="AU99" s="37">
        <v>0</v>
      </c>
      <c r="AV99" s="37">
        <f>L99</f>
        <v>0</v>
      </c>
    </row>
    <row r="100" spans="1:48" ht="12.75">
      <c r="A100" s="5" t="s">
        <v>68</v>
      </c>
      <c r="B100" s="5" t="s">
        <v>93</v>
      </c>
      <c r="C100" s="5" t="s">
        <v>129</v>
      </c>
      <c r="D100" s="5" t="s">
        <v>206</v>
      </c>
      <c r="E100" s="5" t="s">
        <v>240</v>
      </c>
      <c r="F100" s="19">
        <v>0.046</v>
      </c>
      <c r="G100" s="19">
        <v>0</v>
      </c>
      <c r="H100" s="19">
        <f>F100*AE100</f>
        <v>0</v>
      </c>
      <c r="I100" s="19">
        <f>J100-H100</f>
        <v>0</v>
      </c>
      <c r="J100" s="19">
        <f>F100*G100</f>
        <v>0</v>
      </c>
      <c r="K100" s="19">
        <v>0</v>
      </c>
      <c r="L100" s="19">
        <f>F100*K100</f>
        <v>0</v>
      </c>
      <c r="M100" s="32" t="s">
        <v>264</v>
      </c>
      <c r="P100" s="37">
        <f>IF(AG100="5",J100,0)</f>
        <v>0</v>
      </c>
      <c r="R100" s="37">
        <f>IF(AG100="1",H100,0)</f>
        <v>0</v>
      </c>
      <c r="S100" s="37">
        <f>IF(AG100="1",I100,0)</f>
        <v>0</v>
      </c>
      <c r="T100" s="37">
        <f>IF(AG100="7",H100,0)</f>
        <v>0</v>
      </c>
      <c r="U100" s="37">
        <f>IF(AG100="7",I100,0)</f>
        <v>0</v>
      </c>
      <c r="V100" s="37">
        <f>IF(AG100="2",H100,0)</f>
        <v>0</v>
      </c>
      <c r="W100" s="37">
        <f>IF(AG100="2",I100,0)</f>
        <v>0</v>
      </c>
      <c r="X100" s="37">
        <f>IF(AG100="0",J100,0)</f>
        <v>0</v>
      </c>
      <c r="Y100" s="28" t="s">
        <v>93</v>
      </c>
      <c r="Z100" s="19">
        <f>IF(AD100=0,J100,0)</f>
        <v>0</v>
      </c>
      <c r="AA100" s="19">
        <f>IF(AD100=15,J100,0)</f>
        <v>0</v>
      </c>
      <c r="AB100" s="19">
        <f>IF(AD100=21,J100,0)</f>
        <v>0</v>
      </c>
      <c r="AD100" s="37">
        <v>21</v>
      </c>
      <c r="AE100" s="37">
        <f>G100*0</f>
        <v>0</v>
      </c>
      <c r="AF100" s="37">
        <f>G100*(1-0)</f>
        <v>0</v>
      </c>
      <c r="AG100" s="32" t="s">
        <v>7</v>
      </c>
      <c r="AM100" s="37">
        <f>F100*AE100</f>
        <v>0</v>
      </c>
      <c r="AN100" s="37">
        <f>F100*AF100</f>
        <v>0</v>
      </c>
      <c r="AO100" s="38" t="s">
        <v>276</v>
      </c>
      <c r="AP100" s="38" t="s">
        <v>297</v>
      </c>
      <c r="AQ100" s="28" t="s">
        <v>308</v>
      </c>
      <c r="AS100" s="37">
        <f>AM100+AN100</f>
        <v>0</v>
      </c>
      <c r="AT100" s="37">
        <f>G100/(100-AU100)*100</f>
        <v>0</v>
      </c>
      <c r="AU100" s="37">
        <v>0</v>
      </c>
      <c r="AV100" s="37">
        <f>L100</f>
        <v>0</v>
      </c>
    </row>
    <row r="101" spans="1:48" ht="12.75">
      <c r="A101" s="5" t="s">
        <v>69</v>
      </c>
      <c r="B101" s="5" t="s">
        <v>93</v>
      </c>
      <c r="C101" s="5" t="s">
        <v>127</v>
      </c>
      <c r="D101" s="5" t="s">
        <v>207</v>
      </c>
      <c r="E101" s="5" t="s">
        <v>238</v>
      </c>
      <c r="F101" s="19">
        <v>11068</v>
      </c>
      <c r="G101" s="19">
        <v>0</v>
      </c>
      <c r="H101" s="19">
        <f>F101*AE101</f>
        <v>0</v>
      </c>
      <c r="I101" s="19">
        <f>J101-H101</f>
        <v>0</v>
      </c>
      <c r="J101" s="19">
        <f>F101*G101</f>
        <v>0</v>
      </c>
      <c r="K101" s="19">
        <v>0</v>
      </c>
      <c r="L101" s="19">
        <f>F101*K101</f>
        <v>0</v>
      </c>
      <c r="M101" s="32" t="s">
        <v>263</v>
      </c>
      <c r="P101" s="37">
        <f>IF(AG101="5",J101,0)</f>
        <v>0</v>
      </c>
      <c r="R101" s="37">
        <f>IF(AG101="1",H101,0)</f>
        <v>0</v>
      </c>
      <c r="S101" s="37">
        <f>IF(AG101="1",I101,0)</f>
        <v>0</v>
      </c>
      <c r="T101" s="37">
        <f>IF(AG101="7",H101,0)</f>
        <v>0</v>
      </c>
      <c r="U101" s="37">
        <f>IF(AG101="7",I101,0)</f>
        <v>0</v>
      </c>
      <c r="V101" s="37">
        <f>IF(AG101="2",H101,0)</f>
        <v>0</v>
      </c>
      <c r="W101" s="37">
        <f>IF(AG101="2",I101,0)</f>
        <v>0</v>
      </c>
      <c r="X101" s="37">
        <f>IF(AG101="0",J101,0)</f>
        <v>0</v>
      </c>
      <c r="Y101" s="28" t="s">
        <v>93</v>
      </c>
      <c r="Z101" s="19">
        <f>IF(AD101=0,J101,0)</f>
        <v>0</v>
      </c>
      <c r="AA101" s="19">
        <f>IF(AD101=15,J101,0)</f>
        <v>0</v>
      </c>
      <c r="AB101" s="19">
        <f>IF(AD101=21,J101,0)</f>
        <v>0</v>
      </c>
      <c r="AD101" s="37">
        <v>21</v>
      </c>
      <c r="AE101" s="37">
        <f>G101*0</f>
        <v>0</v>
      </c>
      <c r="AF101" s="37">
        <f>G101*(1-0)</f>
        <v>0</v>
      </c>
      <c r="AG101" s="32" t="s">
        <v>7</v>
      </c>
      <c r="AM101" s="37">
        <f>F101*AE101</f>
        <v>0</v>
      </c>
      <c r="AN101" s="37">
        <f>F101*AF101</f>
        <v>0</v>
      </c>
      <c r="AO101" s="38" t="s">
        <v>276</v>
      </c>
      <c r="AP101" s="38" t="s">
        <v>297</v>
      </c>
      <c r="AQ101" s="28" t="s">
        <v>308</v>
      </c>
      <c r="AS101" s="37">
        <f>AM101+AN101</f>
        <v>0</v>
      </c>
      <c r="AT101" s="37">
        <f>G101/(100-AU101)*100</f>
        <v>0</v>
      </c>
      <c r="AU101" s="37">
        <v>0</v>
      </c>
      <c r="AV101" s="37">
        <f>L101</f>
        <v>0</v>
      </c>
    </row>
    <row r="102" spans="3:13" ht="12.75">
      <c r="C102" s="16" t="s">
        <v>85</v>
      </c>
      <c r="D102" s="87" t="s">
        <v>208</v>
      </c>
      <c r="E102" s="88"/>
      <c r="F102" s="88"/>
      <c r="G102" s="88"/>
      <c r="H102" s="88"/>
      <c r="I102" s="88"/>
      <c r="J102" s="88"/>
      <c r="K102" s="88"/>
      <c r="L102" s="88"/>
      <c r="M102" s="88"/>
    </row>
    <row r="103" spans="1:48" ht="12.75">
      <c r="A103" s="5" t="s">
        <v>70</v>
      </c>
      <c r="B103" s="5" t="s">
        <v>93</v>
      </c>
      <c r="C103" s="5" t="s">
        <v>127</v>
      </c>
      <c r="D103" s="5" t="s">
        <v>209</v>
      </c>
      <c r="E103" s="5" t="s">
        <v>238</v>
      </c>
      <c r="F103" s="19">
        <v>16602</v>
      </c>
      <c r="G103" s="19">
        <v>0</v>
      </c>
      <c r="H103" s="19">
        <f>F103*AE103</f>
        <v>0</v>
      </c>
      <c r="I103" s="19">
        <f>J103-H103</f>
        <v>0</v>
      </c>
      <c r="J103" s="19">
        <f>F103*G103</f>
        <v>0</v>
      </c>
      <c r="K103" s="19">
        <v>0</v>
      </c>
      <c r="L103" s="19">
        <f>F103*K103</f>
        <v>0</v>
      </c>
      <c r="M103" s="32" t="s">
        <v>263</v>
      </c>
      <c r="P103" s="37">
        <f>IF(AG103="5",J103,0)</f>
        <v>0</v>
      </c>
      <c r="R103" s="37">
        <f>IF(AG103="1",H103,0)</f>
        <v>0</v>
      </c>
      <c r="S103" s="37">
        <f>IF(AG103="1",I103,0)</f>
        <v>0</v>
      </c>
      <c r="T103" s="37">
        <f>IF(AG103="7",H103,0)</f>
        <v>0</v>
      </c>
      <c r="U103" s="37">
        <f>IF(AG103="7",I103,0)</f>
        <v>0</v>
      </c>
      <c r="V103" s="37">
        <f>IF(AG103="2",H103,0)</f>
        <v>0</v>
      </c>
      <c r="W103" s="37">
        <f>IF(AG103="2",I103,0)</f>
        <v>0</v>
      </c>
      <c r="X103" s="37">
        <f>IF(AG103="0",J103,0)</f>
        <v>0</v>
      </c>
      <c r="Y103" s="28" t="s">
        <v>93</v>
      </c>
      <c r="Z103" s="19">
        <f>IF(AD103=0,J103,0)</f>
        <v>0</v>
      </c>
      <c r="AA103" s="19">
        <f>IF(AD103=15,J103,0)</f>
        <v>0</v>
      </c>
      <c r="AB103" s="19">
        <f>IF(AD103=21,J103,0)</f>
        <v>0</v>
      </c>
      <c r="AD103" s="37">
        <v>21</v>
      </c>
      <c r="AE103" s="37">
        <f>G103*0</f>
        <v>0</v>
      </c>
      <c r="AF103" s="37">
        <f>G103*(1-0)</f>
        <v>0</v>
      </c>
      <c r="AG103" s="32" t="s">
        <v>7</v>
      </c>
      <c r="AM103" s="37">
        <f>F103*AE103</f>
        <v>0</v>
      </c>
      <c r="AN103" s="37">
        <f>F103*AF103</f>
        <v>0</v>
      </c>
      <c r="AO103" s="38" t="s">
        <v>276</v>
      </c>
      <c r="AP103" s="38" t="s">
        <v>297</v>
      </c>
      <c r="AQ103" s="28" t="s">
        <v>308</v>
      </c>
      <c r="AS103" s="37">
        <f>AM103+AN103</f>
        <v>0</v>
      </c>
      <c r="AT103" s="37">
        <f>G103/(100-AU103)*100</f>
        <v>0</v>
      </c>
      <c r="AU103" s="37">
        <v>0</v>
      </c>
      <c r="AV103" s="37">
        <f>L103</f>
        <v>0</v>
      </c>
    </row>
    <row r="104" spans="1:48" ht="12.75">
      <c r="A104" s="5" t="s">
        <v>71</v>
      </c>
      <c r="B104" s="5" t="s">
        <v>93</v>
      </c>
      <c r="C104" s="5" t="s">
        <v>130</v>
      </c>
      <c r="D104" s="5" t="s">
        <v>210</v>
      </c>
      <c r="E104" s="5" t="s">
        <v>238</v>
      </c>
      <c r="F104" s="19">
        <v>3176</v>
      </c>
      <c r="G104" s="19">
        <v>0</v>
      </c>
      <c r="H104" s="19">
        <f>F104*AE104</f>
        <v>0</v>
      </c>
      <c r="I104" s="19">
        <f>J104-H104</f>
        <v>0</v>
      </c>
      <c r="J104" s="19">
        <f>F104*G104</f>
        <v>0</v>
      </c>
      <c r="K104" s="19">
        <v>0</v>
      </c>
      <c r="L104" s="19">
        <f>F104*K104</f>
        <v>0</v>
      </c>
      <c r="M104" s="32" t="s">
        <v>264</v>
      </c>
      <c r="P104" s="37">
        <f>IF(AG104="5",J104,0)</f>
        <v>0</v>
      </c>
      <c r="R104" s="37">
        <f>IF(AG104="1",H104,0)</f>
        <v>0</v>
      </c>
      <c r="S104" s="37">
        <f>IF(AG104="1",I104,0)</f>
        <v>0</v>
      </c>
      <c r="T104" s="37">
        <f>IF(AG104="7",H104,0)</f>
        <v>0</v>
      </c>
      <c r="U104" s="37">
        <f>IF(AG104="7",I104,0)</f>
        <v>0</v>
      </c>
      <c r="V104" s="37">
        <f>IF(AG104="2",H104,0)</f>
        <v>0</v>
      </c>
      <c r="W104" s="37">
        <f>IF(AG104="2",I104,0)</f>
        <v>0</v>
      </c>
      <c r="X104" s="37">
        <f>IF(AG104="0",J104,0)</f>
        <v>0</v>
      </c>
      <c r="Y104" s="28" t="s">
        <v>93</v>
      </c>
      <c r="Z104" s="19">
        <f>IF(AD104=0,J104,0)</f>
        <v>0</v>
      </c>
      <c r="AA104" s="19">
        <f>IF(AD104=15,J104,0)</f>
        <v>0</v>
      </c>
      <c r="AB104" s="19">
        <f>IF(AD104=21,J104,0)</f>
        <v>0</v>
      </c>
      <c r="AD104" s="37">
        <v>21</v>
      </c>
      <c r="AE104" s="37">
        <f>G104*0</f>
        <v>0</v>
      </c>
      <c r="AF104" s="37">
        <f>G104*(1-0)</f>
        <v>0</v>
      </c>
      <c r="AG104" s="32" t="s">
        <v>7</v>
      </c>
      <c r="AM104" s="37">
        <f>F104*AE104</f>
        <v>0</v>
      </c>
      <c r="AN104" s="37">
        <f>F104*AF104</f>
        <v>0</v>
      </c>
      <c r="AO104" s="38" t="s">
        <v>276</v>
      </c>
      <c r="AP104" s="38" t="s">
        <v>297</v>
      </c>
      <c r="AQ104" s="28" t="s">
        <v>308</v>
      </c>
      <c r="AS104" s="37">
        <f>AM104+AN104</f>
        <v>0</v>
      </c>
      <c r="AT104" s="37">
        <f>G104/(100-AU104)*100</f>
        <v>0</v>
      </c>
      <c r="AU104" s="37">
        <v>0</v>
      </c>
      <c r="AV104" s="37">
        <f>L104</f>
        <v>0</v>
      </c>
    </row>
    <row r="105" spans="3:13" ht="12.75">
      <c r="C105" s="16" t="s">
        <v>85</v>
      </c>
      <c r="D105" s="87" t="s">
        <v>208</v>
      </c>
      <c r="E105" s="88"/>
      <c r="F105" s="88"/>
      <c r="G105" s="88"/>
      <c r="H105" s="88"/>
      <c r="I105" s="88"/>
      <c r="J105" s="88"/>
      <c r="K105" s="88"/>
      <c r="L105" s="88"/>
      <c r="M105" s="88"/>
    </row>
    <row r="106" spans="1:48" ht="12.75">
      <c r="A106" s="5" t="s">
        <v>72</v>
      </c>
      <c r="B106" s="5" t="s">
        <v>93</v>
      </c>
      <c r="C106" s="5" t="s">
        <v>130</v>
      </c>
      <c r="D106" s="5" t="s">
        <v>211</v>
      </c>
      <c r="E106" s="5" t="s">
        <v>238</v>
      </c>
      <c r="F106" s="19">
        <v>4764</v>
      </c>
      <c r="G106" s="19">
        <v>0</v>
      </c>
      <c r="H106" s="19">
        <f>F106*AE106</f>
        <v>0</v>
      </c>
      <c r="I106" s="19">
        <f>J106-H106</f>
        <v>0</v>
      </c>
      <c r="J106" s="19">
        <f>F106*G106</f>
        <v>0</v>
      </c>
      <c r="K106" s="19">
        <v>0</v>
      </c>
      <c r="L106" s="19">
        <f>F106*K106</f>
        <v>0</v>
      </c>
      <c r="M106" s="32" t="s">
        <v>264</v>
      </c>
      <c r="P106" s="37">
        <f>IF(AG106="5",J106,0)</f>
        <v>0</v>
      </c>
      <c r="R106" s="37">
        <f>IF(AG106="1",H106,0)</f>
        <v>0</v>
      </c>
      <c r="S106" s="37">
        <f>IF(AG106="1",I106,0)</f>
        <v>0</v>
      </c>
      <c r="T106" s="37">
        <f>IF(AG106="7",H106,0)</f>
        <v>0</v>
      </c>
      <c r="U106" s="37">
        <f>IF(AG106="7",I106,0)</f>
        <v>0</v>
      </c>
      <c r="V106" s="37">
        <f>IF(AG106="2",H106,0)</f>
        <v>0</v>
      </c>
      <c r="W106" s="37">
        <f>IF(AG106="2",I106,0)</f>
        <v>0</v>
      </c>
      <c r="X106" s="37">
        <f>IF(AG106="0",J106,0)</f>
        <v>0</v>
      </c>
      <c r="Y106" s="28" t="s">
        <v>93</v>
      </c>
      <c r="Z106" s="19">
        <f>IF(AD106=0,J106,0)</f>
        <v>0</v>
      </c>
      <c r="AA106" s="19">
        <f>IF(AD106=15,J106,0)</f>
        <v>0</v>
      </c>
      <c r="AB106" s="19">
        <f>IF(AD106=21,J106,0)</f>
        <v>0</v>
      </c>
      <c r="AD106" s="37">
        <v>21</v>
      </c>
      <c r="AE106" s="37">
        <f>G106*0</f>
        <v>0</v>
      </c>
      <c r="AF106" s="37">
        <f>G106*(1-0)</f>
        <v>0</v>
      </c>
      <c r="AG106" s="32" t="s">
        <v>7</v>
      </c>
      <c r="AM106" s="37">
        <f>F106*AE106</f>
        <v>0</v>
      </c>
      <c r="AN106" s="37">
        <f>F106*AF106</f>
        <v>0</v>
      </c>
      <c r="AO106" s="38" t="s">
        <v>276</v>
      </c>
      <c r="AP106" s="38" t="s">
        <v>297</v>
      </c>
      <c r="AQ106" s="28" t="s">
        <v>308</v>
      </c>
      <c r="AS106" s="37">
        <f>AM106+AN106</f>
        <v>0</v>
      </c>
      <c r="AT106" s="37">
        <f>G106/(100-AU106)*100</f>
        <v>0</v>
      </c>
      <c r="AU106" s="37">
        <v>0</v>
      </c>
      <c r="AV106" s="37">
        <f>L106</f>
        <v>0</v>
      </c>
    </row>
    <row r="107" spans="1:48" ht="12.75">
      <c r="A107" s="5" t="s">
        <v>73</v>
      </c>
      <c r="B107" s="5" t="s">
        <v>93</v>
      </c>
      <c r="C107" s="5" t="s">
        <v>127</v>
      </c>
      <c r="D107" s="5" t="s">
        <v>212</v>
      </c>
      <c r="E107" s="5" t="s">
        <v>238</v>
      </c>
      <c r="F107" s="19">
        <v>138386</v>
      </c>
      <c r="G107" s="19">
        <v>0</v>
      </c>
      <c r="H107" s="19">
        <f>F107*AE107</f>
        <v>0</v>
      </c>
      <c r="I107" s="19">
        <f>J107-H107</f>
        <v>0</v>
      </c>
      <c r="J107" s="19">
        <f>F107*G107</f>
        <v>0</v>
      </c>
      <c r="K107" s="19">
        <v>0</v>
      </c>
      <c r="L107" s="19">
        <f>F107*K107</f>
        <v>0</v>
      </c>
      <c r="M107" s="32" t="s">
        <v>263</v>
      </c>
      <c r="P107" s="37">
        <f>IF(AG107="5",J107,0)</f>
        <v>0</v>
      </c>
      <c r="R107" s="37">
        <f>IF(AG107="1",H107,0)</f>
        <v>0</v>
      </c>
      <c r="S107" s="37">
        <f>IF(AG107="1",I107,0)</f>
        <v>0</v>
      </c>
      <c r="T107" s="37">
        <f>IF(AG107="7",H107,0)</f>
        <v>0</v>
      </c>
      <c r="U107" s="37">
        <f>IF(AG107="7",I107,0)</f>
        <v>0</v>
      </c>
      <c r="V107" s="37">
        <f>IF(AG107="2",H107,0)</f>
        <v>0</v>
      </c>
      <c r="W107" s="37">
        <f>IF(AG107="2",I107,0)</f>
        <v>0</v>
      </c>
      <c r="X107" s="37">
        <f>IF(AG107="0",J107,0)</f>
        <v>0</v>
      </c>
      <c r="Y107" s="28" t="s">
        <v>93</v>
      </c>
      <c r="Z107" s="19">
        <f>IF(AD107=0,J107,0)</f>
        <v>0</v>
      </c>
      <c r="AA107" s="19">
        <f>IF(AD107=15,J107,0)</f>
        <v>0</v>
      </c>
      <c r="AB107" s="19">
        <f>IF(AD107=21,J107,0)</f>
        <v>0</v>
      </c>
      <c r="AD107" s="37">
        <v>21</v>
      </c>
      <c r="AE107" s="37">
        <f>G107*0</f>
        <v>0</v>
      </c>
      <c r="AF107" s="37">
        <f>G107*(1-0)</f>
        <v>0</v>
      </c>
      <c r="AG107" s="32" t="s">
        <v>7</v>
      </c>
      <c r="AM107" s="37">
        <f>F107*AE107</f>
        <v>0</v>
      </c>
      <c r="AN107" s="37">
        <f>F107*AF107</f>
        <v>0</v>
      </c>
      <c r="AO107" s="38" t="s">
        <v>276</v>
      </c>
      <c r="AP107" s="38" t="s">
        <v>297</v>
      </c>
      <c r="AQ107" s="28" t="s">
        <v>308</v>
      </c>
      <c r="AS107" s="37">
        <f>AM107+AN107</f>
        <v>0</v>
      </c>
      <c r="AT107" s="37">
        <f>G107/(100-AU107)*100</f>
        <v>0</v>
      </c>
      <c r="AU107" s="37">
        <v>0</v>
      </c>
      <c r="AV107" s="37">
        <f>L107</f>
        <v>0</v>
      </c>
    </row>
    <row r="108" spans="3:13" ht="12.75">
      <c r="C108" s="16" t="s">
        <v>85</v>
      </c>
      <c r="D108" s="87" t="s">
        <v>208</v>
      </c>
      <c r="E108" s="88"/>
      <c r="F108" s="88"/>
      <c r="G108" s="88"/>
      <c r="H108" s="88"/>
      <c r="I108" s="88"/>
      <c r="J108" s="88"/>
      <c r="K108" s="88"/>
      <c r="L108" s="88"/>
      <c r="M108" s="88"/>
    </row>
    <row r="109" spans="1:48" ht="12.75">
      <c r="A109" s="5" t="s">
        <v>74</v>
      </c>
      <c r="B109" s="5" t="s">
        <v>93</v>
      </c>
      <c r="C109" s="5" t="s">
        <v>127</v>
      </c>
      <c r="D109" s="5" t="s">
        <v>213</v>
      </c>
      <c r="E109" s="5" t="s">
        <v>238</v>
      </c>
      <c r="F109" s="19">
        <v>138386</v>
      </c>
      <c r="G109" s="19">
        <v>0</v>
      </c>
      <c r="H109" s="19">
        <f>F109*AE109</f>
        <v>0</v>
      </c>
      <c r="I109" s="19">
        <f>J109-H109</f>
        <v>0</v>
      </c>
      <c r="J109" s="19">
        <f>F109*G109</f>
        <v>0</v>
      </c>
      <c r="K109" s="19">
        <v>0</v>
      </c>
      <c r="L109" s="19">
        <f>F109*K109</f>
        <v>0</v>
      </c>
      <c r="M109" s="32" t="s">
        <v>263</v>
      </c>
      <c r="P109" s="37">
        <f>IF(AG109="5",J109,0)</f>
        <v>0</v>
      </c>
      <c r="R109" s="37">
        <f>IF(AG109="1",H109,0)</f>
        <v>0</v>
      </c>
      <c r="S109" s="37">
        <f>IF(AG109="1",I109,0)</f>
        <v>0</v>
      </c>
      <c r="T109" s="37">
        <f>IF(AG109="7",H109,0)</f>
        <v>0</v>
      </c>
      <c r="U109" s="37">
        <f>IF(AG109="7",I109,0)</f>
        <v>0</v>
      </c>
      <c r="V109" s="37">
        <f>IF(AG109="2",H109,0)</f>
        <v>0</v>
      </c>
      <c r="W109" s="37">
        <f>IF(AG109="2",I109,0)</f>
        <v>0</v>
      </c>
      <c r="X109" s="37">
        <f>IF(AG109="0",J109,0)</f>
        <v>0</v>
      </c>
      <c r="Y109" s="28" t="s">
        <v>93</v>
      </c>
      <c r="Z109" s="19">
        <f>IF(AD109=0,J109,0)</f>
        <v>0</v>
      </c>
      <c r="AA109" s="19">
        <f>IF(AD109=15,J109,0)</f>
        <v>0</v>
      </c>
      <c r="AB109" s="19">
        <f>IF(AD109=21,J109,0)</f>
        <v>0</v>
      </c>
      <c r="AD109" s="37">
        <v>21</v>
      </c>
      <c r="AE109" s="37">
        <f>G109*0</f>
        <v>0</v>
      </c>
      <c r="AF109" s="37">
        <f>G109*(1-0)</f>
        <v>0</v>
      </c>
      <c r="AG109" s="32" t="s">
        <v>7</v>
      </c>
      <c r="AM109" s="37">
        <f>F109*AE109</f>
        <v>0</v>
      </c>
      <c r="AN109" s="37">
        <f>F109*AF109</f>
        <v>0</v>
      </c>
      <c r="AO109" s="38" t="s">
        <v>276</v>
      </c>
      <c r="AP109" s="38" t="s">
        <v>297</v>
      </c>
      <c r="AQ109" s="28" t="s">
        <v>308</v>
      </c>
      <c r="AS109" s="37">
        <f>AM109+AN109</f>
        <v>0</v>
      </c>
      <c r="AT109" s="37">
        <f>G109/(100-AU109)*100</f>
        <v>0</v>
      </c>
      <c r="AU109" s="37">
        <v>0</v>
      </c>
      <c r="AV109" s="37">
        <f>L109</f>
        <v>0</v>
      </c>
    </row>
    <row r="110" spans="1:48" ht="12.75">
      <c r="A110" s="5" t="s">
        <v>75</v>
      </c>
      <c r="B110" s="5" t="s">
        <v>93</v>
      </c>
      <c r="C110" s="5" t="s">
        <v>131</v>
      </c>
      <c r="D110" s="5" t="s">
        <v>214</v>
      </c>
      <c r="E110" s="5" t="s">
        <v>238</v>
      </c>
      <c r="F110" s="19">
        <v>6000</v>
      </c>
      <c r="G110" s="19">
        <v>0</v>
      </c>
      <c r="H110" s="19">
        <f>F110*AE110</f>
        <v>0</v>
      </c>
      <c r="I110" s="19">
        <f>J110-H110</f>
        <v>0</v>
      </c>
      <c r="J110" s="19">
        <f>F110*G110</f>
        <v>0</v>
      </c>
      <c r="K110" s="19">
        <v>0</v>
      </c>
      <c r="L110" s="19">
        <f>F110*K110</f>
        <v>0</v>
      </c>
      <c r="M110" s="32" t="s">
        <v>265</v>
      </c>
      <c r="P110" s="37">
        <f>IF(AG110="5",J110,0)</f>
        <v>0</v>
      </c>
      <c r="R110" s="37">
        <f>IF(AG110="1",H110,0)</f>
        <v>0</v>
      </c>
      <c r="S110" s="37">
        <f>IF(AG110="1",I110,0)</f>
        <v>0</v>
      </c>
      <c r="T110" s="37">
        <f>IF(AG110="7",H110,0)</f>
        <v>0</v>
      </c>
      <c r="U110" s="37">
        <f>IF(AG110="7",I110,0)</f>
        <v>0</v>
      </c>
      <c r="V110" s="37">
        <f>IF(AG110="2",H110,0)</f>
        <v>0</v>
      </c>
      <c r="W110" s="37">
        <f>IF(AG110="2",I110,0)</f>
        <v>0</v>
      </c>
      <c r="X110" s="37">
        <f>IF(AG110="0",J110,0)</f>
        <v>0</v>
      </c>
      <c r="Y110" s="28" t="s">
        <v>93</v>
      </c>
      <c r="Z110" s="19">
        <f>IF(AD110=0,J110,0)</f>
        <v>0</v>
      </c>
      <c r="AA110" s="19">
        <f>IF(AD110=15,J110,0)</f>
        <v>0</v>
      </c>
      <c r="AB110" s="19">
        <f>IF(AD110=21,J110,0)</f>
        <v>0</v>
      </c>
      <c r="AD110" s="37">
        <v>21</v>
      </c>
      <c r="AE110" s="37">
        <f>G110*0</f>
        <v>0</v>
      </c>
      <c r="AF110" s="37">
        <f>G110*(1-0)</f>
        <v>0</v>
      </c>
      <c r="AG110" s="32" t="s">
        <v>7</v>
      </c>
      <c r="AM110" s="37">
        <f>F110*AE110</f>
        <v>0</v>
      </c>
      <c r="AN110" s="37">
        <f>F110*AF110</f>
        <v>0</v>
      </c>
      <c r="AO110" s="38" t="s">
        <v>276</v>
      </c>
      <c r="AP110" s="38" t="s">
        <v>297</v>
      </c>
      <c r="AQ110" s="28" t="s">
        <v>308</v>
      </c>
      <c r="AS110" s="37">
        <f>AM110+AN110</f>
        <v>0</v>
      </c>
      <c r="AT110" s="37">
        <f>G110/(100-AU110)*100</f>
        <v>0</v>
      </c>
      <c r="AU110" s="37">
        <v>0</v>
      </c>
      <c r="AV110" s="37">
        <f>L110</f>
        <v>0</v>
      </c>
    </row>
    <row r="111" spans="3:13" ht="25.5" customHeight="1">
      <c r="C111" s="16" t="s">
        <v>85</v>
      </c>
      <c r="D111" s="87" t="s">
        <v>215</v>
      </c>
      <c r="E111" s="88"/>
      <c r="F111" s="88"/>
      <c r="G111" s="88"/>
      <c r="H111" s="88"/>
      <c r="I111" s="88"/>
      <c r="J111" s="88"/>
      <c r="K111" s="88"/>
      <c r="L111" s="88"/>
      <c r="M111" s="88"/>
    </row>
    <row r="112" spans="1:48" ht="12.75">
      <c r="A112" s="5" t="s">
        <v>76</v>
      </c>
      <c r="B112" s="5" t="s">
        <v>93</v>
      </c>
      <c r="C112" s="5" t="s">
        <v>131</v>
      </c>
      <c r="D112" s="5" t="s">
        <v>216</v>
      </c>
      <c r="E112" s="5" t="s">
        <v>238</v>
      </c>
      <c r="F112" s="19">
        <v>6000</v>
      </c>
      <c r="G112" s="19">
        <v>0</v>
      </c>
      <c r="H112" s="19">
        <f>F112*AE112</f>
        <v>0</v>
      </c>
      <c r="I112" s="19">
        <f>J112-H112</f>
        <v>0</v>
      </c>
      <c r="J112" s="19">
        <f>F112*G112</f>
        <v>0</v>
      </c>
      <c r="K112" s="19">
        <v>0</v>
      </c>
      <c r="L112" s="19">
        <f>F112*K112</f>
        <v>0</v>
      </c>
      <c r="M112" s="32" t="s">
        <v>265</v>
      </c>
      <c r="P112" s="37">
        <f>IF(AG112="5",J112,0)</f>
        <v>0</v>
      </c>
      <c r="R112" s="37">
        <f>IF(AG112="1",H112,0)</f>
        <v>0</v>
      </c>
      <c r="S112" s="37">
        <f>IF(AG112="1",I112,0)</f>
        <v>0</v>
      </c>
      <c r="T112" s="37">
        <f>IF(AG112="7",H112,0)</f>
        <v>0</v>
      </c>
      <c r="U112" s="37">
        <f>IF(AG112="7",I112,0)</f>
        <v>0</v>
      </c>
      <c r="V112" s="37">
        <f>IF(AG112="2",H112,0)</f>
        <v>0</v>
      </c>
      <c r="W112" s="37">
        <f>IF(AG112="2",I112,0)</f>
        <v>0</v>
      </c>
      <c r="X112" s="37">
        <f>IF(AG112="0",J112,0)</f>
        <v>0</v>
      </c>
      <c r="Y112" s="28" t="s">
        <v>93</v>
      </c>
      <c r="Z112" s="19">
        <f>IF(AD112=0,J112,0)</f>
        <v>0</v>
      </c>
      <c r="AA112" s="19">
        <f>IF(AD112=15,J112,0)</f>
        <v>0</v>
      </c>
      <c r="AB112" s="19">
        <f>IF(AD112=21,J112,0)</f>
        <v>0</v>
      </c>
      <c r="AD112" s="37">
        <v>21</v>
      </c>
      <c r="AE112" s="37">
        <f>G112*0</f>
        <v>0</v>
      </c>
      <c r="AF112" s="37">
        <f>G112*(1-0)</f>
        <v>0</v>
      </c>
      <c r="AG112" s="32" t="s">
        <v>7</v>
      </c>
      <c r="AM112" s="37">
        <f>F112*AE112</f>
        <v>0</v>
      </c>
      <c r="AN112" s="37">
        <f>F112*AF112</f>
        <v>0</v>
      </c>
      <c r="AO112" s="38" t="s">
        <v>276</v>
      </c>
      <c r="AP112" s="38" t="s">
        <v>297</v>
      </c>
      <c r="AQ112" s="28" t="s">
        <v>308</v>
      </c>
      <c r="AS112" s="37">
        <f>AM112+AN112</f>
        <v>0</v>
      </c>
      <c r="AT112" s="37">
        <f>G112/(100-AU112)*100</f>
        <v>0</v>
      </c>
      <c r="AU112" s="37">
        <v>0</v>
      </c>
      <c r="AV112" s="37">
        <f>L112</f>
        <v>0</v>
      </c>
    </row>
    <row r="113" spans="3:13" ht="12.75">
      <c r="C113" s="16" t="s">
        <v>85</v>
      </c>
      <c r="D113" s="87" t="s">
        <v>217</v>
      </c>
      <c r="E113" s="88"/>
      <c r="F113" s="88"/>
      <c r="G113" s="88"/>
      <c r="H113" s="88"/>
      <c r="I113" s="88"/>
      <c r="J113" s="88"/>
      <c r="K113" s="88"/>
      <c r="L113" s="88"/>
      <c r="M113" s="88"/>
    </row>
    <row r="114" spans="1:37" ht="12.75">
      <c r="A114" s="4"/>
      <c r="B114" s="14" t="s">
        <v>93</v>
      </c>
      <c r="C114" s="14" t="s">
        <v>107</v>
      </c>
      <c r="D114" s="85" t="s">
        <v>156</v>
      </c>
      <c r="E114" s="86"/>
      <c r="F114" s="86"/>
      <c r="G114" s="86"/>
      <c r="H114" s="40">
        <f>SUM(H115:H115)</f>
        <v>0</v>
      </c>
      <c r="I114" s="40">
        <f>SUM(I115:I115)</f>
        <v>0</v>
      </c>
      <c r="J114" s="40">
        <f>H114+I114</f>
        <v>0</v>
      </c>
      <c r="K114" s="28"/>
      <c r="L114" s="40">
        <f>SUM(L115:L115)</f>
        <v>0</v>
      </c>
      <c r="M114" s="28"/>
      <c r="Y114" s="28" t="s">
        <v>93</v>
      </c>
      <c r="AI114" s="40">
        <f>SUM(Z115:Z115)</f>
        <v>0</v>
      </c>
      <c r="AJ114" s="40">
        <f>SUM(AA115:AA115)</f>
        <v>0</v>
      </c>
      <c r="AK114" s="40">
        <f>SUM(AB115:AB115)</f>
        <v>0</v>
      </c>
    </row>
    <row r="115" spans="1:48" ht="12.75">
      <c r="A115" s="5" t="s">
        <v>77</v>
      </c>
      <c r="B115" s="5" t="s">
        <v>93</v>
      </c>
      <c r="C115" s="5" t="s">
        <v>108</v>
      </c>
      <c r="D115" s="5" t="s">
        <v>157</v>
      </c>
      <c r="E115" s="5" t="s">
        <v>240</v>
      </c>
      <c r="F115" s="19">
        <v>0.05</v>
      </c>
      <c r="G115" s="19">
        <v>0</v>
      </c>
      <c r="H115" s="19">
        <f>F115*AE115</f>
        <v>0</v>
      </c>
      <c r="I115" s="19">
        <f>J115-H115</f>
        <v>0</v>
      </c>
      <c r="J115" s="19">
        <f>F115*G115</f>
        <v>0</v>
      </c>
      <c r="K115" s="19">
        <v>0</v>
      </c>
      <c r="L115" s="19">
        <f>F115*K115</f>
        <v>0</v>
      </c>
      <c r="M115" s="32" t="s">
        <v>264</v>
      </c>
      <c r="P115" s="37">
        <f>IF(AG115="5",J115,0)</f>
        <v>0</v>
      </c>
      <c r="R115" s="37">
        <f>IF(AG115="1",H115,0)</f>
        <v>0</v>
      </c>
      <c r="S115" s="37">
        <f>IF(AG115="1",I115,0)</f>
        <v>0</v>
      </c>
      <c r="T115" s="37">
        <f>IF(AG115="7",H115,0)</f>
        <v>0</v>
      </c>
      <c r="U115" s="37">
        <f>IF(AG115="7",I115,0)</f>
        <v>0</v>
      </c>
      <c r="V115" s="37">
        <f>IF(AG115="2",H115,0)</f>
        <v>0</v>
      </c>
      <c r="W115" s="37">
        <f>IF(AG115="2",I115,0)</f>
        <v>0</v>
      </c>
      <c r="X115" s="37">
        <f>IF(AG115="0",J115,0)</f>
        <v>0</v>
      </c>
      <c r="Y115" s="28" t="s">
        <v>93</v>
      </c>
      <c r="Z115" s="19">
        <f>IF(AD115=0,J115,0)</f>
        <v>0</v>
      </c>
      <c r="AA115" s="19">
        <f>IF(AD115=15,J115,0)</f>
        <v>0</v>
      </c>
      <c r="AB115" s="19">
        <f>IF(AD115=21,J115,0)</f>
        <v>0</v>
      </c>
      <c r="AD115" s="37">
        <v>21</v>
      </c>
      <c r="AE115" s="37">
        <f>G115*0</f>
        <v>0</v>
      </c>
      <c r="AF115" s="37">
        <f>G115*(1-0)</f>
        <v>0</v>
      </c>
      <c r="AG115" s="32" t="s">
        <v>11</v>
      </c>
      <c r="AM115" s="37">
        <f>F115*AE115</f>
        <v>0</v>
      </c>
      <c r="AN115" s="37">
        <f>F115*AF115</f>
        <v>0</v>
      </c>
      <c r="AO115" s="38" t="s">
        <v>277</v>
      </c>
      <c r="AP115" s="38" t="s">
        <v>298</v>
      </c>
      <c r="AQ115" s="28" t="s">
        <v>308</v>
      </c>
      <c r="AS115" s="37">
        <f>AM115+AN115</f>
        <v>0</v>
      </c>
      <c r="AT115" s="37">
        <f>G115/(100-AU115)*100</f>
        <v>0</v>
      </c>
      <c r="AU115" s="37">
        <v>0</v>
      </c>
      <c r="AV115" s="37">
        <f>L115</f>
        <v>0</v>
      </c>
    </row>
    <row r="116" spans="1:37" ht="12.75">
      <c r="A116" s="4"/>
      <c r="B116" s="14" t="s">
        <v>93</v>
      </c>
      <c r="C116" s="14"/>
      <c r="D116" s="85" t="s">
        <v>158</v>
      </c>
      <c r="E116" s="86"/>
      <c r="F116" s="86"/>
      <c r="G116" s="86"/>
      <c r="H116" s="40">
        <f>SUM(H117:H117)</f>
        <v>0</v>
      </c>
      <c r="I116" s="40">
        <f>SUM(I117:I117)</f>
        <v>0</v>
      </c>
      <c r="J116" s="40">
        <f>H116+I116</f>
        <v>0</v>
      </c>
      <c r="K116" s="28"/>
      <c r="L116" s="40">
        <f>SUM(L117:L117)</f>
        <v>0.046</v>
      </c>
      <c r="M116" s="28"/>
      <c r="Y116" s="28" t="s">
        <v>93</v>
      </c>
      <c r="AI116" s="40">
        <f>SUM(Z117:Z117)</f>
        <v>0</v>
      </c>
      <c r="AJ116" s="40">
        <f>SUM(AA117:AA117)</f>
        <v>0</v>
      </c>
      <c r="AK116" s="40">
        <f>SUM(AB117:AB117)</f>
        <v>0</v>
      </c>
    </row>
    <row r="117" spans="1:48" ht="12.75">
      <c r="A117" s="6" t="s">
        <v>78</v>
      </c>
      <c r="B117" s="6" t="s">
        <v>93</v>
      </c>
      <c r="C117" s="6" t="s">
        <v>132</v>
      </c>
      <c r="D117" s="6" t="s">
        <v>218</v>
      </c>
      <c r="E117" s="6" t="s">
        <v>243</v>
      </c>
      <c r="F117" s="20">
        <v>46</v>
      </c>
      <c r="G117" s="20">
        <v>0</v>
      </c>
      <c r="H117" s="20">
        <f>F117*AE117</f>
        <v>0</v>
      </c>
      <c r="I117" s="20">
        <f>J117-H117</f>
        <v>0</v>
      </c>
      <c r="J117" s="20">
        <f>F117*G117</f>
        <v>0</v>
      </c>
      <c r="K117" s="20">
        <v>0.001</v>
      </c>
      <c r="L117" s="20">
        <f>F117*K117</f>
        <v>0.046</v>
      </c>
      <c r="M117" s="33"/>
      <c r="P117" s="37">
        <f>IF(AG117="5",J117,0)</f>
        <v>0</v>
      </c>
      <c r="R117" s="37">
        <f>IF(AG117="1",H117,0)</f>
        <v>0</v>
      </c>
      <c r="S117" s="37">
        <f>IF(AG117="1",I117,0)</f>
        <v>0</v>
      </c>
      <c r="T117" s="37">
        <f>IF(AG117="7",H117,0)</f>
        <v>0</v>
      </c>
      <c r="U117" s="37">
        <f>IF(AG117="7",I117,0)</f>
        <v>0</v>
      </c>
      <c r="V117" s="37">
        <f>IF(AG117="2",H117,0)</f>
        <v>0</v>
      </c>
      <c r="W117" s="37">
        <f>IF(AG117="2",I117,0)</f>
        <v>0</v>
      </c>
      <c r="X117" s="37">
        <f>IF(AG117="0",J117,0)</f>
        <v>0</v>
      </c>
      <c r="Y117" s="28" t="s">
        <v>93</v>
      </c>
      <c r="Z117" s="20">
        <f>IF(AD117=0,J117,0)</f>
        <v>0</v>
      </c>
      <c r="AA117" s="20">
        <f>IF(AD117=15,J117,0)</f>
        <v>0</v>
      </c>
      <c r="AB117" s="20">
        <f>IF(AD117=21,J117,0)</f>
        <v>0</v>
      </c>
      <c r="AD117" s="37">
        <v>21</v>
      </c>
      <c r="AE117" s="37">
        <f>G117*1</f>
        <v>0</v>
      </c>
      <c r="AF117" s="37">
        <f>G117*(1-1)</f>
        <v>0</v>
      </c>
      <c r="AG117" s="33" t="s">
        <v>275</v>
      </c>
      <c r="AM117" s="37">
        <f>F117*AE117</f>
        <v>0</v>
      </c>
      <c r="AN117" s="37">
        <f>F117*AF117</f>
        <v>0</v>
      </c>
      <c r="AO117" s="38" t="s">
        <v>278</v>
      </c>
      <c r="AP117" s="38" t="s">
        <v>299</v>
      </c>
      <c r="AQ117" s="28" t="s">
        <v>308</v>
      </c>
      <c r="AS117" s="37">
        <f>AM117+AN117</f>
        <v>0</v>
      </c>
      <c r="AT117" s="37">
        <f>G117/(100-AU117)*100</f>
        <v>0</v>
      </c>
      <c r="AU117" s="37">
        <v>0</v>
      </c>
      <c r="AV117" s="37">
        <f>L117</f>
        <v>0.046</v>
      </c>
    </row>
    <row r="118" spans="1:13" ht="12.75">
      <c r="A118" s="7"/>
      <c r="B118" s="15" t="s">
        <v>94</v>
      </c>
      <c r="C118" s="15"/>
      <c r="D118" s="89" t="s">
        <v>219</v>
      </c>
      <c r="E118" s="90"/>
      <c r="F118" s="90"/>
      <c r="G118" s="90"/>
      <c r="H118" s="41">
        <f>H119+H121</f>
        <v>0</v>
      </c>
      <c r="I118" s="41">
        <f>I119+I121</f>
        <v>0</v>
      </c>
      <c r="J118" s="41">
        <f>H118+I118</f>
        <v>0</v>
      </c>
      <c r="K118" s="29"/>
      <c r="L118" s="41">
        <f>L119+L121</f>
        <v>1.8237940000000001</v>
      </c>
      <c r="M118" s="29"/>
    </row>
    <row r="119" spans="1:37" ht="12.75">
      <c r="A119" s="4"/>
      <c r="B119" s="14" t="s">
        <v>94</v>
      </c>
      <c r="C119" s="14" t="s">
        <v>68</v>
      </c>
      <c r="D119" s="85" t="s">
        <v>220</v>
      </c>
      <c r="E119" s="86"/>
      <c r="F119" s="86"/>
      <c r="G119" s="86"/>
      <c r="H119" s="40">
        <f>SUM(H120:H120)</f>
        <v>0</v>
      </c>
      <c r="I119" s="40">
        <f>SUM(I120:I120)</f>
        <v>0</v>
      </c>
      <c r="J119" s="40">
        <f>H119+I119</f>
        <v>0</v>
      </c>
      <c r="K119" s="28"/>
      <c r="L119" s="40">
        <f>SUM(L120:L120)</f>
        <v>1.8237940000000001</v>
      </c>
      <c r="M119" s="28"/>
      <c r="Y119" s="28" t="s">
        <v>94</v>
      </c>
      <c r="AI119" s="40">
        <f>SUM(Z120:Z120)</f>
        <v>0</v>
      </c>
      <c r="AJ119" s="40">
        <f>SUM(AA120:AA120)</f>
        <v>0</v>
      </c>
      <c r="AK119" s="40">
        <f>SUM(AB120:AB120)</f>
        <v>0</v>
      </c>
    </row>
    <row r="120" spans="1:48" ht="12.75">
      <c r="A120" s="5" t="s">
        <v>79</v>
      </c>
      <c r="B120" s="5" t="s">
        <v>94</v>
      </c>
      <c r="C120" s="5" t="s">
        <v>133</v>
      </c>
      <c r="D120" s="5" t="s">
        <v>221</v>
      </c>
      <c r="E120" s="5" t="s">
        <v>238</v>
      </c>
      <c r="F120" s="19">
        <v>55.3</v>
      </c>
      <c r="G120" s="19">
        <v>0</v>
      </c>
      <c r="H120" s="19">
        <f>F120*AE120</f>
        <v>0</v>
      </c>
      <c r="I120" s="19">
        <f>J120-H120</f>
        <v>0</v>
      </c>
      <c r="J120" s="19">
        <f>F120*G120</f>
        <v>0</v>
      </c>
      <c r="K120" s="19">
        <v>0.03298</v>
      </c>
      <c r="L120" s="19">
        <f>F120*K120</f>
        <v>1.8237940000000001</v>
      </c>
      <c r="M120" s="32" t="s">
        <v>264</v>
      </c>
      <c r="P120" s="37">
        <f>IF(AG120="5",J120,0)</f>
        <v>0</v>
      </c>
      <c r="R120" s="37">
        <f>IF(AG120="1",H120,0)</f>
        <v>0</v>
      </c>
      <c r="S120" s="37">
        <f>IF(AG120="1",I120,0)</f>
        <v>0</v>
      </c>
      <c r="T120" s="37">
        <f>IF(AG120="7",H120,0)</f>
        <v>0</v>
      </c>
      <c r="U120" s="37">
        <f>IF(AG120="7",I120,0)</f>
        <v>0</v>
      </c>
      <c r="V120" s="37">
        <f>IF(AG120="2",H120,0)</f>
        <v>0</v>
      </c>
      <c r="W120" s="37">
        <f>IF(AG120="2",I120,0)</f>
        <v>0</v>
      </c>
      <c r="X120" s="37">
        <f>IF(AG120="0",J120,0)</f>
        <v>0</v>
      </c>
      <c r="Y120" s="28" t="s">
        <v>94</v>
      </c>
      <c r="Z120" s="19">
        <f>IF(AD120=0,J120,0)</f>
        <v>0</v>
      </c>
      <c r="AA120" s="19">
        <f>IF(AD120=15,J120,0)</f>
        <v>0</v>
      </c>
      <c r="AB120" s="19">
        <f>IF(AD120=21,J120,0)</f>
        <v>0</v>
      </c>
      <c r="AD120" s="37">
        <v>21</v>
      </c>
      <c r="AE120" s="37">
        <f>G120*0.213657142857143</f>
        <v>0</v>
      </c>
      <c r="AF120" s="37">
        <f>G120*(1-0.213657142857143)</f>
        <v>0</v>
      </c>
      <c r="AG120" s="32" t="s">
        <v>7</v>
      </c>
      <c r="AM120" s="37">
        <f>F120*AE120</f>
        <v>0</v>
      </c>
      <c r="AN120" s="37">
        <f>F120*AF120</f>
        <v>0</v>
      </c>
      <c r="AO120" s="38" t="s">
        <v>279</v>
      </c>
      <c r="AP120" s="38" t="s">
        <v>300</v>
      </c>
      <c r="AQ120" s="28" t="s">
        <v>309</v>
      </c>
      <c r="AS120" s="37">
        <f>AM120+AN120</f>
        <v>0</v>
      </c>
      <c r="AT120" s="37">
        <f>G120/(100-AU120)*100</f>
        <v>0</v>
      </c>
      <c r="AU120" s="37">
        <v>0</v>
      </c>
      <c r="AV120" s="37">
        <f>L120</f>
        <v>1.8237940000000001</v>
      </c>
    </row>
    <row r="121" spans="1:37" ht="12.75">
      <c r="A121" s="4"/>
      <c r="B121" s="14" t="s">
        <v>94</v>
      </c>
      <c r="C121" s="14" t="s">
        <v>7</v>
      </c>
      <c r="D121" s="85" t="s">
        <v>222</v>
      </c>
      <c r="E121" s="86"/>
      <c r="F121" s="86"/>
      <c r="G121" s="86"/>
      <c r="H121" s="40">
        <f>SUM(H122:H123)</f>
        <v>0</v>
      </c>
      <c r="I121" s="40">
        <f>SUM(I122:I123)</f>
        <v>0</v>
      </c>
      <c r="J121" s="40">
        <f>H121+I121</f>
        <v>0</v>
      </c>
      <c r="K121" s="28"/>
      <c r="L121" s="40">
        <f>SUM(L122:L123)</f>
        <v>0</v>
      </c>
      <c r="M121" s="28"/>
      <c r="Y121" s="28" t="s">
        <v>94</v>
      </c>
      <c r="AI121" s="40">
        <f>SUM(Z122:Z123)</f>
        <v>0</v>
      </c>
      <c r="AJ121" s="40">
        <f>SUM(AA122:AA123)</f>
        <v>0</v>
      </c>
      <c r="AK121" s="40">
        <f>SUM(AB122:AB123)</f>
        <v>0</v>
      </c>
    </row>
    <row r="122" spans="1:48" ht="12.75">
      <c r="A122" s="5" t="s">
        <v>80</v>
      </c>
      <c r="B122" s="5" t="s">
        <v>94</v>
      </c>
      <c r="C122" s="5" t="s">
        <v>134</v>
      </c>
      <c r="D122" s="5" t="s">
        <v>223</v>
      </c>
      <c r="E122" s="5" t="s">
        <v>238</v>
      </c>
      <c r="F122" s="19">
        <v>16160</v>
      </c>
      <c r="G122" s="19">
        <v>0</v>
      </c>
      <c r="H122" s="19">
        <f>F122*AE122</f>
        <v>0</v>
      </c>
      <c r="I122" s="19">
        <f>J122-H122</f>
        <v>0</v>
      </c>
      <c r="J122" s="19">
        <f>F122*G122</f>
        <v>0</v>
      </c>
      <c r="K122" s="19">
        <v>0</v>
      </c>
      <c r="L122" s="19">
        <f>F122*K122</f>
        <v>0</v>
      </c>
      <c r="M122" s="32"/>
      <c r="P122" s="37">
        <f>IF(AG122="5",J122,0)</f>
        <v>0</v>
      </c>
      <c r="R122" s="37">
        <f>IF(AG122="1",H122,0)</f>
        <v>0</v>
      </c>
      <c r="S122" s="37">
        <f>IF(AG122="1",I122,0)</f>
        <v>0</v>
      </c>
      <c r="T122" s="37">
        <f>IF(AG122="7",H122,0)</f>
        <v>0</v>
      </c>
      <c r="U122" s="37">
        <f>IF(AG122="7",I122,0)</f>
        <v>0</v>
      </c>
      <c r="V122" s="37">
        <f>IF(AG122="2",H122,0)</f>
        <v>0</v>
      </c>
      <c r="W122" s="37">
        <f>IF(AG122="2",I122,0)</f>
        <v>0</v>
      </c>
      <c r="X122" s="37">
        <f>IF(AG122="0",J122,0)</f>
        <v>0</v>
      </c>
      <c r="Y122" s="28" t="s">
        <v>94</v>
      </c>
      <c r="Z122" s="19">
        <f>IF(AD122=0,J122,0)</f>
        <v>0</v>
      </c>
      <c r="AA122" s="19">
        <f>IF(AD122=15,J122,0)</f>
        <v>0</v>
      </c>
      <c r="AB122" s="19">
        <f>IF(AD122=21,J122,0)</f>
        <v>0</v>
      </c>
      <c r="AD122" s="37">
        <v>21</v>
      </c>
      <c r="AE122" s="37">
        <f>G122*0</f>
        <v>0</v>
      </c>
      <c r="AF122" s="37">
        <f>G122*(1-0)</f>
        <v>0</v>
      </c>
      <c r="AG122" s="32" t="s">
        <v>7</v>
      </c>
      <c r="AM122" s="37">
        <f>F122*AE122</f>
        <v>0</v>
      </c>
      <c r="AN122" s="37">
        <f>F122*AF122</f>
        <v>0</v>
      </c>
      <c r="AO122" s="38" t="s">
        <v>280</v>
      </c>
      <c r="AP122" s="38" t="s">
        <v>301</v>
      </c>
      <c r="AQ122" s="28" t="s">
        <v>309</v>
      </c>
      <c r="AS122" s="37">
        <f>AM122+AN122</f>
        <v>0</v>
      </c>
      <c r="AT122" s="37">
        <f>G122/(100-AU122)*100</f>
        <v>0</v>
      </c>
      <c r="AU122" s="37">
        <v>0</v>
      </c>
      <c r="AV122" s="37">
        <f>L122</f>
        <v>0</v>
      </c>
    </row>
    <row r="123" spans="1:48" ht="12.75">
      <c r="A123" s="5" t="s">
        <v>81</v>
      </c>
      <c r="B123" s="5" t="s">
        <v>94</v>
      </c>
      <c r="C123" s="5" t="s">
        <v>135</v>
      </c>
      <c r="D123" s="5" t="s">
        <v>224</v>
      </c>
      <c r="E123" s="5" t="s">
        <v>238</v>
      </c>
      <c r="F123" s="19">
        <v>8428</v>
      </c>
      <c r="G123" s="19">
        <v>0</v>
      </c>
      <c r="H123" s="19">
        <f>F123*AE123</f>
        <v>0</v>
      </c>
      <c r="I123" s="19">
        <f>J123-H123</f>
        <v>0</v>
      </c>
      <c r="J123" s="19">
        <f>F123*G123</f>
        <v>0</v>
      </c>
      <c r="K123" s="19">
        <v>0</v>
      </c>
      <c r="L123" s="19">
        <f>F123*K123</f>
        <v>0</v>
      </c>
      <c r="M123" s="32" t="s">
        <v>263</v>
      </c>
      <c r="P123" s="37">
        <f>IF(AG123="5",J123,0)</f>
        <v>0</v>
      </c>
      <c r="R123" s="37">
        <f>IF(AG123="1",H123,0)</f>
        <v>0</v>
      </c>
      <c r="S123" s="37">
        <f>IF(AG123="1",I123,0)</f>
        <v>0</v>
      </c>
      <c r="T123" s="37">
        <f>IF(AG123="7",H123,0)</f>
        <v>0</v>
      </c>
      <c r="U123" s="37">
        <f>IF(AG123="7",I123,0)</f>
        <v>0</v>
      </c>
      <c r="V123" s="37">
        <f>IF(AG123="2",H123,0)</f>
        <v>0</v>
      </c>
      <c r="W123" s="37">
        <f>IF(AG123="2",I123,0)</f>
        <v>0</v>
      </c>
      <c r="X123" s="37">
        <f>IF(AG123="0",J123,0)</f>
        <v>0</v>
      </c>
      <c r="Y123" s="28" t="s">
        <v>94</v>
      </c>
      <c r="Z123" s="19">
        <f>IF(AD123=0,J123,0)</f>
        <v>0</v>
      </c>
      <c r="AA123" s="19">
        <f>IF(AD123=15,J123,0)</f>
        <v>0</v>
      </c>
      <c r="AB123" s="19">
        <f>IF(AD123=21,J123,0)</f>
        <v>0</v>
      </c>
      <c r="AD123" s="37">
        <v>21</v>
      </c>
      <c r="AE123" s="37">
        <f>G123*0</f>
        <v>0</v>
      </c>
      <c r="AF123" s="37">
        <f>G123*(1-0)</f>
        <v>0</v>
      </c>
      <c r="AG123" s="32" t="s">
        <v>7</v>
      </c>
      <c r="AM123" s="37">
        <f>F123*AE123</f>
        <v>0</v>
      </c>
      <c r="AN123" s="37">
        <f>F123*AF123</f>
        <v>0</v>
      </c>
      <c r="AO123" s="38" t="s">
        <v>280</v>
      </c>
      <c r="AP123" s="38" t="s">
        <v>301</v>
      </c>
      <c r="AQ123" s="28" t="s">
        <v>309</v>
      </c>
      <c r="AS123" s="37">
        <f>AM123+AN123</f>
        <v>0</v>
      </c>
      <c r="AT123" s="37">
        <f>G123/(100-AU123)*100</f>
        <v>0</v>
      </c>
      <c r="AU123" s="37">
        <v>0</v>
      </c>
      <c r="AV123" s="37">
        <f>L123</f>
        <v>0</v>
      </c>
    </row>
    <row r="124" spans="1:13" ht="12.75">
      <c r="A124" s="7"/>
      <c r="B124" s="15" t="s">
        <v>95</v>
      </c>
      <c r="C124" s="15"/>
      <c r="D124" s="89" t="s">
        <v>225</v>
      </c>
      <c r="E124" s="90"/>
      <c r="F124" s="90"/>
      <c r="G124" s="90"/>
      <c r="H124" s="41">
        <f>H125</f>
        <v>0</v>
      </c>
      <c r="I124" s="41">
        <f>I125</f>
        <v>0</v>
      </c>
      <c r="J124" s="41">
        <f>H124+I124</f>
        <v>0</v>
      </c>
      <c r="K124" s="29"/>
      <c r="L124" s="41">
        <f>L125</f>
        <v>0</v>
      </c>
      <c r="M124" s="29"/>
    </row>
    <row r="125" spans="1:37" ht="12.75">
      <c r="A125" s="4"/>
      <c r="B125" s="14" t="s">
        <v>95</v>
      </c>
      <c r="C125" s="14" t="s">
        <v>102</v>
      </c>
      <c r="D125" s="85" t="s">
        <v>226</v>
      </c>
      <c r="E125" s="86"/>
      <c r="F125" s="86"/>
      <c r="G125" s="86"/>
      <c r="H125" s="40">
        <f>SUM(H126:H129)</f>
        <v>0</v>
      </c>
      <c r="I125" s="40">
        <f>SUM(I126:I129)</f>
        <v>0</v>
      </c>
      <c r="J125" s="40">
        <f>H125+I125</f>
        <v>0</v>
      </c>
      <c r="K125" s="28"/>
      <c r="L125" s="40">
        <f>SUM(L126:L129)</f>
        <v>0</v>
      </c>
      <c r="M125" s="28"/>
      <c r="Y125" s="28" t="s">
        <v>95</v>
      </c>
      <c r="AI125" s="40">
        <f>SUM(Z126:Z129)</f>
        <v>0</v>
      </c>
      <c r="AJ125" s="40">
        <f>SUM(AA126:AA129)</f>
        <v>0</v>
      </c>
      <c r="AK125" s="40">
        <f>SUM(AB126:AB129)</f>
        <v>0</v>
      </c>
    </row>
    <row r="126" spans="1:48" ht="12.75">
      <c r="A126" s="5" t="s">
        <v>82</v>
      </c>
      <c r="B126" s="5" t="s">
        <v>95</v>
      </c>
      <c r="C126" s="5" t="s">
        <v>106</v>
      </c>
      <c r="D126" s="5" t="s">
        <v>227</v>
      </c>
      <c r="E126" s="5" t="s">
        <v>245</v>
      </c>
      <c r="F126" s="19">
        <v>1</v>
      </c>
      <c r="G126" s="19">
        <v>0</v>
      </c>
      <c r="H126" s="19">
        <f>F126*AE126</f>
        <v>0</v>
      </c>
      <c r="I126" s="19">
        <f>J126-H126</f>
        <v>0</v>
      </c>
      <c r="J126" s="19">
        <f>F126*G126</f>
        <v>0</v>
      </c>
      <c r="K126" s="19">
        <v>0</v>
      </c>
      <c r="L126" s="19">
        <f>F126*K126</f>
        <v>0</v>
      </c>
      <c r="M126" s="32"/>
      <c r="P126" s="37">
        <f>IF(AG126="5",J126,0)</f>
        <v>0</v>
      </c>
      <c r="R126" s="37">
        <f>IF(AG126="1",H126,0)</f>
        <v>0</v>
      </c>
      <c r="S126" s="37">
        <f>IF(AG126="1",I126,0)</f>
        <v>0</v>
      </c>
      <c r="T126" s="37">
        <f>IF(AG126="7",H126,0)</f>
        <v>0</v>
      </c>
      <c r="U126" s="37">
        <f>IF(AG126="7",I126,0)</f>
        <v>0</v>
      </c>
      <c r="V126" s="37">
        <f>IF(AG126="2",H126,0)</f>
        <v>0</v>
      </c>
      <c r="W126" s="37">
        <f>IF(AG126="2",I126,0)</f>
        <v>0</v>
      </c>
      <c r="X126" s="37">
        <f>IF(AG126="0",J126,0)</f>
        <v>0</v>
      </c>
      <c r="Y126" s="28" t="s">
        <v>95</v>
      </c>
      <c r="Z126" s="19">
        <f>IF(AD126=0,J126,0)</f>
        <v>0</v>
      </c>
      <c r="AA126" s="19">
        <f>IF(AD126=15,J126,0)</f>
        <v>0</v>
      </c>
      <c r="AB126" s="19">
        <f>IF(AD126=21,J126,0)</f>
        <v>0</v>
      </c>
      <c r="AD126" s="37">
        <v>21</v>
      </c>
      <c r="AE126" s="37">
        <f>G126*0.368421052631579</f>
        <v>0</v>
      </c>
      <c r="AF126" s="37">
        <f>G126*(1-0.368421052631579)</f>
        <v>0</v>
      </c>
      <c r="AG126" s="32" t="s">
        <v>7</v>
      </c>
      <c r="AM126" s="37">
        <f>F126*AE126</f>
        <v>0</v>
      </c>
      <c r="AN126" s="37">
        <f>F126*AF126</f>
        <v>0</v>
      </c>
      <c r="AO126" s="38" t="s">
        <v>281</v>
      </c>
      <c r="AP126" s="38" t="s">
        <v>302</v>
      </c>
      <c r="AQ126" s="28" t="s">
        <v>310</v>
      </c>
      <c r="AS126" s="37">
        <f>AM126+AN126</f>
        <v>0</v>
      </c>
      <c r="AT126" s="37">
        <f>G126/(100-AU126)*100</f>
        <v>0</v>
      </c>
      <c r="AU126" s="37">
        <v>0</v>
      </c>
      <c r="AV126" s="37">
        <f>L126</f>
        <v>0</v>
      </c>
    </row>
    <row r="127" spans="3:13" ht="38.25" customHeight="1">
      <c r="C127" s="16" t="s">
        <v>85</v>
      </c>
      <c r="D127" s="87" t="s">
        <v>228</v>
      </c>
      <c r="E127" s="88"/>
      <c r="F127" s="88"/>
      <c r="G127" s="88"/>
      <c r="H127" s="88"/>
      <c r="I127" s="88"/>
      <c r="J127" s="88"/>
      <c r="K127" s="88"/>
      <c r="L127" s="88"/>
      <c r="M127" s="88"/>
    </row>
    <row r="128" spans="1:48" ht="12.75">
      <c r="A128" s="5" t="s">
        <v>83</v>
      </c>
      <c r="B128" s="5" t="s">
        <v>95</v>
      </c>
      <c r="C128" s="5" t="s">
        <v>136</v>
      </c>
      <c r="D128" s="5" t="s">
        <v>229</v>
      </c>
      <c r="E128" s="5" t="s">
        <v>245</v>
      </c>
      <c r="F128" s="19">
        <v>1</v>
      </c>
      <c r="G128" s="19">
        <v>0</v>
      </c>
      <c r="H128" s="19">
        <f>F128*AE128</f>
        <v>0</v>
      </c>
      <c r="I128" s="19">
        <f>J128-H128</f>
        <v>0</v>
      </c>
      <c r="J128" s="19">
        <f>F128*G128</f>
        <v>0</v>
      </c>
      <c r="K128" s="19">
        <v>0</v>
      </c>
      <c r="L128" s="19">
        <f>F128*K128</f>
        <v>0</v>
      </c>
      <c r="M128" s="32"/>
      <c r="P128" s="37">
        <f>IF(AG128="5",J128,0)</f>
        <v>0</v>
      </c>
      <c r="R128" s="37">
        <f>IF(AG128="1",H128,0)</f>
        <v>0</v>
      </c>
      <c r="S128" s="37">
        <f>IF(AG128="1",I128,0)</f>
        <v>0</v>
      </c>
      <c r="T128" s="37">
        <f>IF(AG128="7",H128,0)</f>
        <v>0</v>
      </c>
      <c r="U128" s="37">
        <f>IF(AG128="7",I128,0)</f>
        <v>0</v>
      </c>
      <c r="V128" s="37">
        <f>IF(AG128="2",H128,0)</f>
        <v>0</v>
      </c>
      <c r="W128" s="37">
        <f>IF(AG128="2",I128,0)</f>
        <v>0</v>
      </c>
      <c r="X128" s="37">
        <f>IF(AG128="0",J128,0)</f>
        <v>0</v>
      </c>
      <c r="Y128" s="28" t="s">
        <v>95</v>
      </c>
      <c r="Z128" s="19">
        <f>IF(AD128=0,J128,0)</f>
        <v>0</v>
      </c>
      <c r="AA128" s="19">
        <f>IF(AD128=15,J128,0)</f>
        <v>0</v>
      </c>
      <c r="AB128" s="19">
        <f>IF(AD128=21,J128,0)</f>
        <v>0</v>
      </c>
      <c r="AD128" s="37">
        <v>21</v>
      </c>
      <c r="AE128" s="37">
        <f>G128*0.11111320754717</f>
        <v>0</v>
      </c>
      <c r="AF128" s="37">
        <f>G128*(1-0.11111320754717)</f>
        <v>0</v>
      </c>
      <c r="AG128" s="32" t="s">
        <v>7</v>
      </c>
      <c r="AM128" s="37">
        <f>F128*AE128</f>
        <v>0</v>
      </c>
      <c r="AN128" s="37">
        <f>F128*AF128</f>
        <v>0</v>
      </c>
      <c r="AO128" s="38" t="s">
        <v>281</v>
      </c>
      <c r="AP128" s="38" t="s">
        <v>302</v>
      </c>
      <c r="AQ128" s="28" t="s">
        <v>310</v>
      </c>
      <c r="AS128" s="37">
        <f>AM128+AN128</f>
        <v>0</v>
      </c>
      <c r="AT128" s="37">
        <f>G128/(100-AU128)*100</f>
        <v>0</v>
      </c>
      <c r="AU128" s="37">
        <v>0</v>
      </c>
      <c r="AV128" s="37">
        <f>L128</f>
        <v>0</v>
      </c>
    </row>
    <row r="129" spans="1:48" ht="12.75">
      <c r="A129" s="8" t="s">
        <v>84</v>
      </c>
      <c r="B129" s="8" t="s">
        <v>95</v>
      </c>
      <c r="C129" s="8" t="s">
        <v>136</v>
      </c>
      <c r="D129" s="8" t="s">
        <v>230</v>
      </c>
      <c r="E129" s="8" t="s">
        <v>237</v>
      </c>
      <c r="F129" s="21">
        <v>8</v>
      </c>
      <c r="G129" s="21">
        <v>0</v>
      </c>
      <c r="H129" s="21">
        <f>F129*AE129</f>
        <v>0</v>
      </c>
      <c r="I129" s="21">
        <f>J129-H129</f>
        <v>0</v>
      </c>
      <c r="J129" s="21">
        <f>F129*G129</f>
        <v>0</v>
      </c>
      <c r="K129" s="21">
        <v>0</v>
      </c>
      <c r="L129" s="21">
        <f>F129*K129</f>
        <v>0</v>
      </c>
      <c r="M129" s="34"/>
      <c r="P129" s="37">
        <f>IF(AG129="5",J129,0)</f>
        <v>0</v>
      </c>
      <c r="R129" s="37">
        <f>IF(AG129="1",H129,0)</f>
        <v>0</v>
      </c>
      <c r="S129" s="37">
        <f>IF(AG129="1",I129,0)</f>
        <v>0</v>
      </c>
      <c r="T129" s="37">
        <f>IF(AG129="7",H129,0)</f>
        <v>0</v>
      </c>
      <c r="U129" s="37">
        <f>IF(AG129="7",I129,0)</f>
        <v>0</v>
      </c>
      <c r="V129" s="37">
        <f>IF(AG129="2",H129,0)</f>
        <v>0</v>
      </c>
      <c r="W129" s="37">
        <f>IF(AG129="2",I129,0)</f>
        <v>0</v>
      </c>
      <c r="X129" s="37">
        <f>IF(AG129="0",J129,0)</f>
        <v>0</v>
      </c>
      <c r="Y129" s="28" t="s">
        <v>95</v>
      </c>
      <c r="Z129" s="19">
        <f>IF(AD129=0,J129,0)</f>
        <v>0</v>
      </c>
      <c r="AA129" s="19">
        <f>IF(AD129=15,J129,0)</f>
        <v>0</v>
      </c>
      <c r="AB129" s="19">
        <f>IF(AD129=21,J129,0)</f>
        <v>0</v>
      </c>
      <c r="AD129" s="37">
        <v>21</v>
      </c>
      <c r="AE129" s="37">
        <f>G129*0.1111</f>
        <v>0</v>
      </c>
      <c r="AF129" s="37">
        <f>G129*(1-0.1111)</f>
        <v>0</v>
      </c>
      <c r="AG129" s="32" t="s">
        <v>7</v>
      </c>
      <c r="AM129" s="37">
        <f>F129*AE129</f>
        <v>0</v>
      </c>
      <c r="AN129" s="37">
        <f>F129*AF129</f>
        <v>0</v>
      </c>
      <c r="AO129" s="38" t="s">
        <v>281</v>
      </c>
      <c r="AP129" s="38" t="s">
        <v>302</v>
      </c>
      <c r="AQ129" s="28" t="s">
        <v>310</v>
      </c>
      <c r="AS129" s="37">
        <f>AM129+AN129</f>
        <v>0</v>
      </c>
      <c r="AT129" s="37">
        <f>G129/(100-AU129)*100</f>
        <v>0</v>
      </c>
      <c r="AU129" s="37">
        <v>0</v>
      </c>
      <c r="AV129" s="37">
        <f>L129</f>
        <v>0</v>
      </c>
    </row>
    <row r="130" spans="1:13" ht="12.75">
      <c r="A130" s="9"/>
      <c r="B130" s="9"/>
      <c r="C130" s="9"/>
      <c r="D130" s="9"/>
      <c r="E130" s="9"/>
      <c r="F130" s="9"/>
      <c r="G130" s="9"/>
      <c r="H130" s="91" t="s">
        <v>251</v>
      </c>
      <c r="I130" s="92"/>
      <c r="J130" s="42">
        <f>J13+J26+J28+J31+J42+J44+J49+J63+J65+J69+J81+J83+J87+J92+J94+J97+J114+J116+J119+J121+J125</f>
        <v>0</v>
      </c>
      <c r="K130" s="9"/>
      <c r="L130" s="9"/>
      <c r="M130" s="9"/>
    </row>
    <row r="131" ht="11.25" customHeight="1">
      <c r="A131" s="10" t="s">
        <v>85</v>
      </c>
    </row>
    <row r="132" spans="1:13" ht="12.75">
      <c r="A132" s="74" t="s">
        <v>86</v>
      </c>
      <c r="B132" s="66"/>
      <c r="C132" s="66"/>
      <c r="D132" s="66"/>
      <c r="E132" s="66"/>
      <c r="F132" s="66"/>
      <c r="G132" s="66"/>
      <c r="H132" s="66"/>
      <c r="I132" s="66"/>
      <c r="J132" s="66"/>
      <c r="K132" s="66"/>
      <c r="L132" s="66"/>
      <c r="M132" s="66"/>
    </row>
  </sheetData>
  <sheetProtection/>
  <mergeCells count="69">
    <mergeCell ref="H130:I130"/>
    <mergeCell ref="A132:M132"/>
    <mergeCell ref="D118:G118"/>
    <mergeCell ref="D119:G119"/>
    <mergeCell ref="D121:G121"/>
    <mergeCell ref="D124:G124"/>
    <mergeCell ref="D125:G125"/>
    <mergeCell ref="D127:M127"/>
    <mergeCell ref="D105:M105"/>
    <mergeCell ref="D108:M108"/>
    <mergeCell ref="D111:M111"/>
    <mergeCell ref="D113:M113"/>
    <mergeCell ref="D114:G114"/>
    <mergeCell ref="D116:G116"/>
    <mergeCell ref="D91:M91"/>
    <mergeCell ref="D92:G92"/>
    <mergeCell ref="D94:G94"/>
    <mergeCell ref="D96:G96"/>
    <mergeCell ref="D97:G97"/>
    <mergeCell ref="D102:M102"/>
    <mergeCell ref="D69:G69"/>
    <mergeCell ref="D80:M80"/>
    <mergeCell ref="D81:G81"/>
    <mergeCell ref="D83:G83"/>
    <mergeCell ref="D86:G86"/>
    <mergeCell ref="D87:G87"/>
    <mergeCell ref="D48:G48"/>
    <mergeCell ref="D49:G49"/>
    <mergeCell ref="D62:M62"/>
    <mergeCell ref="D63:G63"/>
    <mergeCell ref="D65:G65"/>
    <mergeCell ref="D68:G68"/>
    <mergeCell ref="D28:G28"/>
    <mergeCell ref="D30:G30"/>
    <mergeCell ref="D31:G31"/>
    <mergeCell ref="D41:M41"/>
    <mergeCell ref="D42:G42"/>
    <mergeCell ref="D44:G44"/>
    <mergeCell ref="H10:J10"/>
    <mergeCell ref="K10:L10"/>
    <mergeCell ref="D12:G12"/>
    <mergeCell ref="D13:G13"/>
    <mergeCell ref="D25:M25"/>
    <mergeCell ref="D26:G26"/>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1:M1"/>
    <mergeCell ref="A2:C3"/>
    <mergeCell ref="D2:D3"/>
    <mergeCell ref="E2:F3"/>
    <mergeCell ref="G2:H3"/>
    <mergeCell ref="I2:I3"/>
    <mergeCell ref="J2:M3"/>
  </mergeCells>
  <printOptions/>
  <pageMargins left="0.394" right="0.394" top="0.591" bottom="0.591" header="0.5" footer="0.5"/>
  <pageSetup fitToHeight="0"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60"/>
      <c r="B1" s="43"/>
      <c r="C1" s="93" t="s">
        <v>326</v>
      </c>
      <c r="D1" s="94"/>
      <c r="E1" s="94"/>
      <c r="F1" s="94"/>
      <c r="G1" s="94"/>
      <c r="H1" s="94"/>
      <c r="I1" s="94"/>
    </row>
    <row r="2" spans="1:10" ht="12.75">
      <c r="A2" s="63" t="s">
        <v>1</v>
      </c>
      <c r="B2" s="64"/>
      <c r="C2" s="67" t="s">
        <v>137</v>
      </c>
      <c r="D2" s="92"/>
      <c r="E2" s="70" t="s">
        <v>252</v>
      </c>
      <c r="F2" s="70" t="s">
        <v>257</v>
      </c>
      <c r="G2" s="64"/>
      <c r="H2" s="70" t="s">
        <v>352</v>
      </c>
      <c r="I2" s="95"/>
      <c r="J2" s="35"/>
    </row>
    <row r="3" spans="1:10" ht="12.75">
      <c r="A3" s="65"/>
      <c r="B3" s="66"/>
      <c r="C3" s="68"/>
      <c r="D3" s="68"/>
      <c r="E3" s="66"/>
      <c r="F3" s="66"/>
      <c r="G3" s="66"/>
      <c r="H3" s="66"/>
      <c r="I3" s="72"/>
      <c r="J3" s="35"/>
    </row>
    <row r="4" spans="1:10" ht="12.75">
      <c r="A4" s="73" t="s">
        <v>2</v>
      </c>
      <c r="B4" s="66"/>
      <c r="C4" s="74" t="s">
        <v>138</v>
      </c>
      <c r="D4" s="66"/>
      <c r="E4" s="74" t="s">
        <v>253</v>
      </c>
      <c r="F4" s="74" t="s">
        <v>258</v>
      </c>
      <c r="G4" s="66"/>
      <c r="H4" s="74" t="s">
        <v>352</v>
      </c>
      <c r="I4" s="96" t="s">
        <v>356</v>
      </c>
      <c r="J4" s="35"/>
    </row>
    <row r="5" spans="1:10" ht="12.75">
      <c r="A5" s="65"/>
      <c r="B5" s="66"/>
      <c r="C5" s="66"/>
      <c r="D5" s="66"/>
      <c r="E5" s="66"/>
      <c r="F5" s="66"/>
      <c r="G5" s="66"/>
      <c r="H5" s="66"/>
      <c r="I5" s="72"/>
      <c r="J5" s="35"/>
    </row>
    <row r="6" spans="1:10" ht="12.75">
      <c r="A6" s="73" t="s">
        <v>3</v>
      </c>
      <c r="B6" s="66"/>
      <c r="C6" s="74" t="s">
        <v>139</v>
      </c>
      <c r="D6" s="66"/>
      <c r="E6" s="74" t="s">
        <v>254</v>
      </c>
      <c r="F6" s="74"/>
      <c r="G6" s="66"/>
      <c r="H6" s="74" t="s">
        <v>352</v>
      </c>
      <c r="I6" s="96"/>
      <c r="J6" s="35"/>
    </row>
    <row r="7" spans="1:10" ht="12.75">
      <c r="A7" s="65"/>
      <c r="B7" s="66"/>
      <c r="C7" s="66"/>
      <c r="D7" s="66"/>
      <c r="E7" s="66"/>
      <c r="F7" s="66"/>
      <c r="G7" s="66"/>
      <c r="H7" s="66"/>
      <c r="I7" s="72"/>
      <c r="J7" s="35"/>
    </row>
    <row r="8" spans="1:10" ht="12.75">
      <c r="A8" s="73" t="s">
        <v>232</v>
      </c>
      <c r="B8" s="66"/>
      <c r="C8" s="75" t="s">
        <v>6</v>
      </c>
      <c r="D8" s="66"/>
      <c r="E8" s="74" t="s">
        <v>233</v>
      </c>
      <c r="F8" s="66"/>
      <c r="G8" s="66"/>
      <c r="H8" s="75" t="s">
        <v>353</v>
      </c>
      <c r="I8" s="96" t="s">
        <v>84</v>
      </c>
      <c r="J8" s="35"/>
    </row>
    <row r="9" spans="1:10" ht="12.75">
      <c r="A9" s="65"/>
      <c r="B9" s="66"/>
      <c r="C9" s="66"/>
      <c r="D9" s="66"/>
      <c r="E9" s="66"/>
      <c r="F9" s="66"/>
      <c r="G9" s="66"/>
      <c r="H9" s="66"/>
      <c r="I9" s="72"/>
      <c r="J9" s="35"/>
    </row>
    <row r="10" spans="1:10" ht="12.75">
      <c r="A10" s="73" t="s">
        <v>4</v>
      </c>
      <c r="B10" s="66"/>
      <c r="C10" s="74"/>
      <c r="D10" s="66"/>
      <c r="E10" s="74" t="s">
        <v>255</v>
      </c>
      <c r="F10" s="74" t="s">
        <v>258</v>
      </c>
      <c r="G10" s="66"/>
      <c r="H10" s="75" t="s">
        <v>354</v>
      </c>
      <c r="I10" s="99">
        <v>42951</v>
      </c>
      <c r="J10" s="35"/>
    </row>
    <row r="11" spans="1:10" ht="12.75">
      <c r="A11" s="97"/>
      <c r="B11" s="98"/>
      <c r="C11" s="98"/>
      <c r="D11" s="98"/>
      <c r="E11" s="98"/>
      <c r="F11" s="98"/>
      <c r="G11" s="98"/>
      <c r="H11" s="98"/>
      <c r="I11" s="100"/>
      <c r="J11" s="35"/>
    </row>
    <row r="12" spans="1:9" ht="23.25" customHeight="1">
      <c r="A12" s="101" t="s">
        <v>311</v>
      </c>
      <c r="B12" s="102"/>
      <c r="C12" s="102"/>
      <c r="D12" s="102"/>
      <c r="E12" s="102"/>
      <c r="F12" s="102"/>
      <c r="G12" s="102"/>
      <c r="H12" s="102"/>
      <c r="I12" s="102"/>
    </row>
    <row r="13" spans="1:10" ht="26.25" customHeight="1">
      <c r="A13" s="44" t="s">
        <v>312</v>
      </c>
      <c r="B13" s="103" t="s">
        <v>324</v>
      </c>
      <c r="C13" s="104"/>
      <c r="D13" s="44" t="s">
        <v>327</v>
      </c>
      <c r="E13" s="103" t="s">
        <v>337</v>
      </c>
      <c r="F13" s="104"/>
      <c r="G13" s="44" t="s">
        <v>338</v>
      </c>
      <c r="H13" s="103" t="s">
        <v>355</v>
      </c>
      <c r="I13" s="104"/>
      <c r="J13" s="35"/>
    </row>
    <row r="14" spans="1:10" ht="15" customHeight="1">
      <c r="A14" s="45" t="s">
        <v>313</v>
      </c>
      <c r="B14" s="49" t="s">
        <v>325</v>
      </c>
      <c r="C14" s="53">
        <f>SUM('Stavební rozpočet'!R12:R129)</f>
        <v>0</v>
      </c>
      <c r="D14" s="105" t="s">
        <v>328</v>
      </c>
      <c r="E14" s="106"/>
      <c r="F14" s="53">
        <v>0</v>
      </c>
      <c r="G14" s="105" t="s">
        <v>339</v>
      </c>
      <c r="H14" s="106"/>
      <c r="I14" s="53">
        <v>0</v>
      </c>
      <c r="J14" s="35"/>
    </row>
    <row r="15" spans="1:10" ht="15" customHeight="1">
      <c r="A15" s="46"/>
      <c r="B15" s="49" t="s">
        <v>256</v>
      </c>
      <c r="C15" s="53">
        <f>SUM('Stavební rozpočet'!S12:S129)</f>
        <v>0</v>
      </c>
      <c r="D15" s="105" t="s">
        <v>329</v>
      </c>
      <c r="E15" s="106"/>
      <c r="F15" s="53">
        <v>0</v>
      </c>
      <c r="G15" s="105" t="s">
        <v>340</v>
      </c>
      <c r="H15" s="106"/>
      <c r="I15" s="53">
        <v>0</v>
      </c>
      <c r="J15" s="35"/>
    </row>
    <row r="16" spans="1:10" ht="15" customHeight="1">
      <c r="A16" s="45" t="s">
        <v>314</v>
      </c>
      <c r="B16" s="49" t="s">
        <v>325</v>
      </c>
      <c r="C16" s="53">
        <f>SUM('Stavební rozpočet'!T12:T129)</f>
        <v>0</v>
      </c>
      <c r="D16" s="105" t="s">
        <v>330</v>
      </c>
      <c r="E16" s="106"/>
      <c r="F16" s="53">
        <v>0</v>
      </c>
      <c r="G16" s="105" t="s">
        <v>341</v>
      </c>
      <c r="H16" s="106"/>
      <c r="I16" s="53">
        <v>0</v>
      </c>
      <c r="J16" s="35"/>
    </row>
    <row r="17" spans="1:10" ht="15" customHeight="1">
      <c r="A17" s="46"/>
      <c r="B17" s="49" t="s">
        <v>256</v>
      </c>
      <c r="C17" s="53">
        <f>SUM('Stavební rozpočet'!U12:U129)</f>
        <v>0</v>
      </c>
      <c r="D17" s="105" t="s">
        <v>331</v>
      </c>
      <c r="E17" s="106"/>
      <c r="F17" s="54"/>
      <c r="G17" s="105" t="s">
        <v>342</v>
      </c>
      <c r="H17" s="106"/>
      <c r="I17" s="53">
        <v>0</v>
      </c>
      <c r="J17" s="35"/>
    </row>
    <row r="18" spans="1:10" ht="15" customHeight="1">
      <c r="A18" s="45" t="s">
        <v>315</v>
      </c>
      <c r="B18" s="49" t="s">
        <v>325</v>
      </c>
      <c r="C18" s="53">
        <f>SUM('Stavební rozpočet'!V12:V129)</f>
        <v>0</v>
      </c>
      <c r="D18" s="105"/>
      <c r="E18" s="106"/>
      <c r="F18" s="54"/>
      <c r="G18" s="105" t="s">
        <v>343</v>
      </c>
      <c r="H18" s="106"/>
      <c r="I18" s="53">
        <v>0</v>
      </c>
      <c r="J18" s="35"/>
    </row>
    <row r="19" spans="1:10" ht="15" customHeight="1">
      <c r="A19" s="46"/>
      <c r="B19" s="49" t="s">
        <v>256</v>
      </c>
      <c r="C19" s="53">
        <f>SUM('Stavební rozpočet'!W12:W129)</f>
        <v>0</v>
      </c>
      <c r="D19" s="105"/>
      <c r="E19" s="106"/>
      <c r="F19" s="54"/>
      <c r="G19" s="105" t="s">
        <v>344</v>
      </c>
      <c r="H19" s="106"/>
      <c r="I19" s="53">
        <v>0</v>
      </c>
      <c r="J19" s="35"/>
    </row>
    <row r="20" spans="1:10" ht="15" customHeight="1">
      <c r="A20" s="107" t="s">
        <v>158</v>
      </c>
      <c r="B20" s="108"/>
      <c r="C20" s="53">
        <f>SUM('Stavební rozpočet'!X12:X129)</f>
        <v>0</v>
      </c>
      <c r="D20" s="105"/>
      <c r="E20" s="106"/>
      <c r="F20" s="54"/>
      <c r="G20" s="105"/>
      <c r="H20" s="106"/>
      <c r="I20" s="54"/>
      <c r="J20" s="35"/>
    </row>
    <row r="21" spans="1:10" ht="15" customHeight="1">
      <c r="A21" s="107" t="s">
        <v>316</v>
      </c>
      <c r="B21" s="108"/>
      <c r="C21" s="53">
        <f>SUM('Stavební rozpočet'!P12:P129)</f>
        <v>0</v>
      </c>
      <c r="D21" s="105"/>
      <c r="E21" s="106"/>
      <c r="F21" s="54"/>
      <c r="G21" s="105"/>
      <c r="H21" s="106"/>
      <c r="I21" s="54"/>
      <c r="J21" s="35"/>
    </row>
    <row r="22" spans="1:10" ht="16.5" customHeight="1">
      <c r="A22" s="107" t="s">
        <v>317</v>
      </c>
      <c r="B22" s="108"/>
      <c r="C22" s="53">
        <f>SUM(C14:C21)</f>
        <v>0</v>
      </c>
      <c r="D22" s="107" t="s">
        <v>332</v>
      </c>
      <c r="E22" s="108"/>
      <c r="F22" s="53">
        <f>SUM(F14:F21)</f>
        <v>0</v>
      </c>
      <c r="G22" s="107" t="s">
        <v>345</v>
      </c>
      <c r="H22" s="108"/>
      <c r="I22" s="53">
        <f>SUM(I14:I21)</f>
        <v>0</v>
      </c>
      <c r="J22" s="35"/>
    </row>
    <row r="23" spans="1:10" ht="15" customHeight="1">
      <c r="A23" s="9"/>
      <c r="B23" s="9"/>
      <c r="C23" s="51"/>
      <c r="D23" s="107" t="s">
        <v>333</v>
      </c>
      <c r="E23" s="108"/>
      <c r="F23" s="55">
        <v>0</v>
      </c>
      <c r="G23" s="107" t="s">
        <v>346</v>
      </c>
      <c r="H23" s="108"/>
      <c r="I23" s="53">
        <v>0</v>
      </c>
      <c r="J23" s="35"/>
    </row>
    <row r="24" spans="4:9" ht="15" customHeight="1">
      <c r="D24" s="9"/>
      <c r="E24" s="9"/>
      <c r="F24" s="56"/>
      <c r="G24" s="107" t="s">
        <v>347</v>
      </c>
      <c r="H24" s="108"/>
      <c r="I24" s="58"/>
    </row>
    <row r="25" spans="6:10" ht="15" customHeight="1">
      <c r="F25" s="57"/>
      <c r="G25" s="107" t="s">
        <v>348</v>
      </c>
      <c r="H25" s="108"/>
      <c r="I25" s="53">
        <v>0</v>
      </c>
      <c r="J25" s="35"/>
    </row>
    <row r="26" spans="1:9" ht="12.75">
      <c r="A26" s="43"/>
      <c r="B26" s="43"/>
      <c r="C26" s="43"/>
      <c r="G26" s="9"/>
      <c r="H26" s="9"/>
      <c r="I26" s="9"/>
    </row>
    <row r="27" spans="1:9" ht="15" customHeight="1">
      <c r="A27" s="109" t="s">
        <v>318</v>
      </c>
      <c r="B27" s="110"/>
      <c r="C27" s="59">
        <f>SUM('Stavební rozpočet'!Z12:Z129)</f>
        <v>0</v>
      </c>
      <c r="D27" s="52"/>
      <c r="E27" s="43"/>
      <c r="F27" s="43"/>
      <c r="G27" s="43"/>
      <c r="H27" s="43"/>
      <c r="I27" s="43"/>
    </row>
    <row r="28" spans="1:10" ht="15" customHeight="1">
      <c r="A28" s="109" t="s">
        <v>319</v>
      </c>
      <c r="B28" s="110"/>
      <c r="C28" s="59">
        <f>SUM('Stavební rozpočet'!AA12:AA129)</f>
        <v>0</v>
      </c>
      <c r="D28" s="109" t="s">
        <v>334</v>
      </c>
      <c r="E28" s="110"/>
      <c r="F28" s="59">
        <f>ROUND(C28*(15/100),2)</f>
        <v>0</v>
      </c>
      <c r="G28" s="109" t="s">
        <v>349</v>
      </c>
      <c r="H28" s="110"/>
      <c r="I28" s="59">
        <f>SUM(C27:C29)</f>
        <v>0</v>
      </c>
      <c r="J28" s="35"/>
    </row>
    <row r="29" spans="1:10" ht="15" customHeight="1">
      <c r="A29" s="109" t="s">
        <v>320</v>
      </c>
      <c r="B29" s="110"/>
      <c r="C29" s="59">
        <f>SUM('Stavební rozpočet'!AB12:AB129)+(F22+I22+F23+I23+I24+I25)</f>
        <v>0</v>
      </c>
      <c r="D29" s="109" t="s">
        <v>335</v>
      </c>
      <c r="E29" s="110"/>
      <c r="F29" s="59">
        <f>ROUND(C29*(21/100),2)</f>
        <v>0</v>
      </c>
      <c r="G29" s="109" t="s">
        <v>350</v>
      </c>
      <c r="H29" s="110"/>
      <c r="I29" s="59">
        <f>SUM(F28:F29)+I28</f>
        <v>0</v>
      </c>
      <c r="J29" s="35"/>
    </row>
    <row r="30" spans="1:9" ht="12.75">
      <c r="A30" s="47"/>
      <c r="B30" s="47"/>
      <c r="C30" s="47"/>
      <c r="D30" s="47"/>
      <c r="E30" s="47"/>
      <c r="F30" s="47"/>
      <c r="G30" s="47"/>
      <c r="H30" s="47"/>
      <c r="I30" s="47"/>
    </row>
    <row r="31" spans="1:10" ht="14.25" customHeight="1">
      <c r="A31" s="111" t="s">
        <v>321</v>
      </c>
      <c r="B31" s="112"/>
      <c r="C31" s="113"/>
      <c r="D31" s="111" t="s">
        <v>336</v>
      </c>
      <c r="E31" s="112"/>
      <c r="F31" s="113"/>
      <c r="G31" s="111" t="s">
        <v>351</v>
      </c>
      <c r="H31" s="112"/>
      <c r="I31" s="113"/>
      <c r="J31" s="36"/>
    </row>
    <row r="32" spans="1:10" ht="14.25" customHeight="1">
      <c r="A32" s="114"/>
      <c r="B32" s="115"/>
      <c r="C32" s="116"/>
      <c r="D32" s="114"/>
      <c r="E32" s="115"/>
      <c r="F32" s="116"/>
      <c r="G32" s="114"/>
      <c r="H32" s="115"/>
      <c r="I32" s="116"/>
      <c r="J32" s="36"/>
    </row>
    <row r="33" spans="1:10" ht="14.25" customHeight="1">
      <c r="A33" s="114"/>
      <c r="B33" s="115"/>
      <c r="C33" s="116"/>
      <c r="D33" s="114"/>
      <c r="E33" s="115"/>
      <c r="F33" s="116"/>
      <c r="G33" s="114"/>
      <c r="H33" s="115"/>
      <c r="I33" s="116"/>
      <c r="J33" s="36"/>
    </row>
    <row r="34" spans="1:10" ht="14.25" customHeight="1">
      <c r="A34" s="114"/>
      <c r="B34" s="115"/>
      <c r="C34" s="116"/>
      <c r="D34" s="114"/>
      <c r="E34" s="115"/>
      <c r="F34" s="116"/>
      <c r="G34" s="114"/>
      <c r="H34" s="115"/>
      <c r="I34" s="116"/>
      <c r="J34" s="36"/>
    </row>
    <row r="35" spans="1:10" ht="14.25" customHeight="1">
      <c r="A35" s="117" t="s">
        <v>322</v>
      </c>
      <c r="B35" s="118"/>
      <c r="C35" s="119"/>
      <c r="D35" s="117" t="s">
        <v>322</v>
      </c>
      <c r="E35" s="118"/>
      <c r="F35" s="119"/>
      <c r="G35" s="117" t="s">
        <v>322</v>
      </c>
      <c r="H35" s="118"/>
      <c r="I35" s="119"/>
      <c r="J35" s="36"/>
    </row>
    <row r="36" spans="1:9" ht="11.25" customHeight="1">
      <c r="A36" s="48" t="s">
        <v>85</v>
      </c>
      <c r="B36" s="50"/>
      <c r="C36" s="50"/>
      <c r="D36" s="50"/>
      <c r="E36" s="50"/>
      <c r="F36" s="50"/>
      <c r="G36" s="50"/>
      <c r="H36" s="50"/>
      <c r="I36" s="50"/>
    </row>
    <row r="37" spans="1:9" ht="25.5" customHeight="1">
      <c r="A37" s="74" t="s">
        <v>323</v>
      </c>
      <c r="B37" s="66"/>
      <c r="C37" s="66"/>
      <c r="D37" s="66"/>
      <c r="E37" s="66"/>
      <c r="F37" s="66"/>
      <c r="G37" s="66"/>
      <c r="H37" s="66"/>
      <c r="I37" s="66"/>
    </row>
  </sheetData>
  <sheetProtection/>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Kateřina Kuželová</cp:lastModifiedBy>
  <dcterms:modified xsi:type="dcterms:W3CDTF">2017-10-23T11:07:22Z</dcterms:modified>
  <cp:category/>
  <cp:version/>
  <cp:contentType/>
  <cp:contentStatus/>
</cp:coreProperties>
</file>