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 - I. Etapa - 2 var." sheetId="2" r:id="rId2"/>
  </sheets>
  <definedNames>
    <definedName name="_xlnm.Print_Area" localSheetId="0">'Rekapitulace stavby'!$C$4:$AP$70,'Rekapitulace stavby'!$C$76:$AP$96</definedName>
    <definedName name="_xlnm.Print_Area" localSheetId="1">'002 - I. Etapa - 2 var.'!$C$4:$Q$70,'002 - I. Etapa - 2 var.'!$C$76:$Q$111,'002 - I. Etapa - 2 var.'!$C$117:$Q$225</definedName>
    <definedName name="_xlnm.Print_Titles" localSheetId="0">'Rekapitulace stavby'!$85:$85</definedName>
    <definedName name="_xlnm.Print_Titles" localSheetId="1">'002 - I. Etapa - 2 var.'!$127:$127</definedName>
  </definedNames>
  <calcPr fullCalcOnLoad="1"/>
</workbook>
</file>

<file path=xl/sharedStrings.xml><?xml version="1.0" encoding="utf-8"?>
<sst xmlns="http://schemas.openxmlformats.org/spreadsheetml/2006/main" count="1223" uniqueCount="280">
  <si>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</si>
  <si>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</si>
  <si>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</si>
  <si>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</si>
  <si>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</si>
  <si>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</si>
  <si>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</si>
  <si>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</si>
  <si>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</si>
  <si>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</si>
  <si>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</si>
  <si>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</si>
  <si>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</si>
  <si>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</si>
  <si>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</si>
  <si>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</si>
  <si>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</si>
  <si>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18007K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</si>
  <si>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</si>
  <si>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</si>
  <si>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Bludovice kaplička</t>
  </si>
  <si>
    <t>JKSO:</t>
  </si>
  <si>
    <t/>
  </si>
  <si>
    <t>CC-CZ:</t>
  </si>
  <si>
    <t>Místo:</t>
  </si>
  <si>
    <t xml:space="preserve"> </t>
  </si>
  <si>
    <t>Datum:</t>
  </si>
  <si>
    <t>25. 4. 2018</t>
  </si>
  <si>
    <t>Objednatel:</t>
  </si>
  <si>
    <t>IČ:</t>
  </si>
  <si>
    <t>DIČ:</t>
  </si>
  <si>
    <t>Zhotovitel:</t>
  </si>
  <si>
    <t>Vyplň údaj</t>
  </si>
  <si>
    <t>Projektant:</t>
  </si>
  <si>
    <t>27835511</t>
  </si>
  <si>
    <t>Kudělka s r.o.</t>
  </si>
  <si>
    <t>CZ27835511</t>
  </si>
  <si>
    <t>True</t>
  </si>
  <si>
    <t>Zpracovatel:</t>
  </si>
  <si>
    <t>Štveráková Veronika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</si>
  <si>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</si>
  <si>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</si>
  <si>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</si>
  <si>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</si>
  <si>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</si>
  <si>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</si>
  <si>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</si>
  <si>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</si>
  <si>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</si>
  <si>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</si>
  <si>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</si>
  <si>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</si>
  <si>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</si>
  <si>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</si>
  <si>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</si>
  <si>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</si>
  <si>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</si>
  <si>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</si>
  <si>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</si>
  <si>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</si>
  <si>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</si>
  <si>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</si>
  <si>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</si>
  <si>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</si>
  <si>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</si>
  <si>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</si>
  <si>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</si>
  <si>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</si>
  <si>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</si>
  <si>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</si>
  <si>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</si>
  <si>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</si>
  <si>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</si>
  <si>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</si>
  <si>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</si>
  <si>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</si>
  <si>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</si>
  <si>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</si>
  <si>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</si>
  <si>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</si>
  <si>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</si>
  <si>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</si>
  <si>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</si>
  <si>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{1f9091e4-db61-4e48-be27-fb2147531e1f}</t>
  </si>
  <si>
    <t>{00000000-0000-0000-0000-000000000000}</t>
  </si>
  <si>
    <t>/</t>
  </si>
  <si>
    <t>002</t>
  </si>
  <si>
    <t>I. Etapa - 2 var.</t>
  </si>
  <si>
    <t>1</t>
  </si>
  <si>
    <t>{2ca91738-814d-433a-b7a7-dc03462235ce}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</si>
  <si>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</si>
  <si>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</si>
  <si>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</si>
  <si>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</si>
  <si>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</si>
  <si>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</si>
  <si>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</si>
  <si>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</si>
  <si>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</si>
  <si>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</si>
  <si>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</si>
  <si>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</si>
  <si>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</si>
  <si>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</si>
  <si>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</si>
  <si>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</si>
  <si>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</si>
  <si>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002 - I. Etapa - 2 var.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</si>
  <si>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</si>
  <si>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</si>
  <si>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</si>
  <si>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</si>
  <si>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</si>
  <si>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</si>
  <si>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</si>
  <si>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</si>
  <si>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</si>
  <si>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</si>
  <si>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</si>
  <si>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</si>
  <si>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</si>
  <si>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</si>
  <si>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</si>
  <si>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</si>
  <si>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</si>
  <si>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</si>
  <si>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</si>
  <si>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</si>
  <si>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</si>
  <si>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</si>
  <si>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</si>
  <si>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</si>
  <si>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</si>
  <si>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</si>
  <si>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</si>
  <si>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</si>
  <si>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</si>
  <si>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</si>
  <si>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</si>
  <si>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</si>
  <si>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</si>
  <si>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</si>
  <si>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</si>
  <si>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</si>
  <si>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</si>
  <si>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</si>
  <si>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</si>
  <si>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</si>
  <si>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</si>
  <si>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</si>
  <si>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</si>
  <si>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</si>
  <si>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319202115</t>
  </si>
  <si>
    <t>Dodatečná izolace zdiva tl do 900 mm nízkotlakou injektáží silikonovou mikroemulzí</t>
  </si>
  <si>
    <t>m</t>
  </si>
  <si>
    <t>4</t>
  </si>
  <si>
    <t>-1084559799</t>
  </si>
  <si>
    <t xml:space="preserve">10,050+2*8,65   </t>
  </si>
  <si>
    <t>VV</t>
  </si>
  <si>
    <t xml:space="preserve">12,020+2*4,42+12,020+2*1,75   </t>
  </si>
  <si>
    <t xml:space="preserve">Součet   </t>
  </si>
  <si>
    <t>612311131</t>
  </si>
  <si>
    <t>Potažení vnitřních stěn vápenným štukem tloušťky do 3 mm</t>
  </si>
  <si>
    <t>m2</t>
  </si>
  <si>
    <t>-202165685</t>
  </si>
  <si>
    <t>(8,65+2*8,65+8,65)*1,5+8,65*1,5</t>
  </si>
  <si>
    <t>(12,020-1,40+12,020-1,40+2*0,70+2*1,75)*1,5</t>
  </si>
  <si>
    <t>3</t>
  </si>
  <si>
    <t>612821011</t>
  </si>
  <si>
    <t>Vnitřní sanační zatřená omítka pro vlhké a zasolené zdivo prováděná ručně</t>
  </si>
  <si>
    <t>457651378</t>
  </si>
  <si>
    <t>612821031</t>
  </si>
  <si>
    <t>Vnitřní vyrovnávací sanační omítka prováděná ručně</t>
  </si>
  <si>
    <t>315052732</t>
  </si>
  <si>
    <t>5</t>
  </si>
  <si>
    <t>619991001</t>
  </si>
  <si>
    <t>Zakrytí podlah fólií přilepenou lepící páskou</t>
  </si>
  <si>
    <t>602620955</t>
  </si>
  <si>
    <t xml:space="preserve">8,65*8,65+8,65*2,0   </t>
  </si>
  <si>
    <t xml:space="preserve">4,42*(12,02-1,40)+4,30*1,75   </t>
  </si>
  <si>
    <t>6</t>
  </si>
  <si>
    <t>619991011</t>
  </si>
  <si>
    <t>Obalení konstrukcí a prvků fólií přilepenou lepící páskou</t>
  </si>
  <si>
    <t>-384726352</t>
  </si>
  <si>
    <t xml:space="preserve">(3*1,00*2,00)*2   </t>
  </si>
  <si>
    <t xml:space="preserve">(2*1,00*2,00)*2   </t>
  </si>
  <si>
    <t xml:space="preserve">(1*1,00*3,00)*2   </t>
  </si>
  <si>
    <t xml:space="preserve">(1*1,57*3,00)*2   </t>
  </si>
  <si>
    <t>7</t>
  </si>
  <si>
    <t>952901111</t>
  </si>
  <si>
    <t>Vyčištění budov bytové a občanské výstavby při výšce podlaží do 4 m</t>
  </si>
  <si>
    <t>82977609</t>
  </si>
  <si>
    <t>8,65*8,65+8,65*1,5</t>
  </si>
  <si>
    <t>4,42*(12,02-1,40)+4,30*1,5</t>
  </si>
  <si>
    <t>8</t>
  </si>
  <si>
    <t>978013191</t>
  </si>
  <si>
    <t>Otlučení vnitřní vápenné nebo vápenocementové omítky stěn v rozsahu do 100 %</t>
  </si>
  <si>
    <t>-969768546</t>
  </si>
  <si>
    <t>9</t>
  </si>
  <si>
    <t>985131311</t>
  </si>
  <si>
    <t>Ruční dočištění ploch stěn, rubu kleneb a podlah ocelových kartáči</t>
  </si>
  <si>
    <t>-499456733</t>
  </si>
  <si>
    <t>(8,65*2+2*8,65+8,65)*1,5</t>
  </si>
  <si>
    <t>10</t>
  </si>
  <si>
    <t>997013151</t>
  </si>
  <si>
    <t>Vnitrostaveništní doprava suti a vybouraných hmot pro budovy v do 6 m s omezením mechanizace</t>
  </si>
  <si>
    <t>t</t>
  </si>
  <si>
    <t>-613543396</t>
  </si>
  <si>
    <t>11</t>
  </si>
  <si>
    <t>997013501</t>
  </si>
  <si>
    <t>Odvoz suti a vybouraných hmot na skládku nebo meziskládku do 1 km se složením</t>
  </si>
  <si>
    <t>1315870629</t>
  </si>
  <si>
    <t>12</t>
  </si>
  <si>
    <t>997013509</t>
  </si>
  <si>
    <t>Příplatek k odvozu suti a vybouraných hmot na skládku ZKD 1 km přes 1 km</t>
  </si>
  <si>
    <t>1830813884</t>
  </si>
  <si>
    <t>13</t>
  </si>
  <si>
    <t>997013831</t>
  </si>
  <si>
    <t>Poplatek za uložení stavebního směsného odpadu na skládce (skládkovné)</t>
  </si>
  <si>
    <t>-155449756</t>
  </si>
  <si>
    <t>14</t>
  </si>
  <si>
    <t>998011001</t>
  </si>
  <si>
    <t>Přesun hmot pro budovy zděné v do 6 m</t>
  </si>
  <si>
    <t>974794816</t>
  </si>
  <si>
    <t>771471810</t>
  </si>
  <si>
    <t>Demontáž soklíků z dlaždic keramických kladených do malty rovných</t>
  </si>
  <si>
    <t>16</t>
  </si>
  <si>
    <t>1486083270</t>
  </si>
  <si>
    <t xml:space="preserve">5*8,65   </t>
  </si>
  <si>
    <t xml:space="preserve">(12,02-1,40)*2+2*(4,42+0,70+1,75)   </t>
  </si>
  <si>
    <t>771474112</t>
  </si>
  <si>
    <t>Montáž soklíků z dlaždic keramických rovných flexibilní lepidlo v do 90 mm</t>
  </si>
  <si>
    <t>-627394585</t>
  </si>
  <si>
    <t>17</t>
  </si>
  <si>
    <t>M</t>
  </si>
  <si>
    <t>597613120</t>
  </si>
  <si>
    <t>sokl - podlahy (barevné) 30 x 8 x 0,8 cm I. j. (cen.skup. 24)</t>
  </si>
  <si>
    <t>kus</t>
  </si>
  <si>
    <t>32</t>
  </si>
  <si>
    <t>-16424431</t>
  </si>
  <si>
    <t>18</t>
  </si>
  <si>
    <t>771591115</t>
  </si>
  <si>
    <t>Podlahy spárování silikonem</t>
  </si>
  <si>
    <t>-714529908</t>
  </si>
  <si>
    <t>19</t>
  </si>
  <si>
    <t>998771101</t>
  </si>
  <si>
    <t>Přesun hmot tonážní pro podlahy z dlaždic v objektech v do 6 m</t>
  </si>
  <si>
    <t>1428649273</t>
  </si>
  <si>
    <t>20</t>
  </si>
  <si>
    <t>783801403</t>
  </si>
  <si>
    <t>Oprášení omítek před provedením nátěru</t>
  </si>
  <si>
    <t>-407600153</t>
  </si>
  <si>
    <t>(2*9,35+0,70+0,25+0,70+0,32+2*5,77+2*3,17+1*5,70+2*2,45)*1,5</t>
  </si>
  <si>
    <t>783823163</t>
  </si>
  <si>
    <t>Penetrační silikátový nátěr omítek stupně členitosti 3</t>
  </si>
  <si>
    <t>1750404247</t>
  </si>
  <si>
    <t>22</t>
  </si>
  <si>
    <t>783827443</t>
  </si>
  <si>
    <t>Krycí dvojnásobný silikátový nátěr omítek stupně členitosti 3</t>
  </si>
  <si>
    <t>2051803867</t>
  </si>
  <si>
    <t>23</t>
  </si>
  <si>
    <t>784111001</t>
  </si>
  <si>
    <t>Oprášení (ometení ) podkladu v místnostech výšky do 3,80 m</t>
  </si>
  <si>
    <t>-1857399815</t>
  </si>
  <si>
    <t>24</t>
  </si>
  <si>
    <t>784181111</t>
  </si>
  <si>
    <t>Základní silikátová jednonásobná penetrace podkladu v místnostech výšky do 3,80m</t>
  </si>
  <si>
    <t>1244203620</t>
  </si>
  <si>
    <t>25</t>
  </si>
  <si>
    <t>784321031</t>
  </si>
  <si>
    <t>Dvojnásobné silikátové bílé malby v místnosti výšky do 3,80 m</t>
  </si>
  <si>
    <t>-388904878</t>
  </si>
  <si>
    <t xml:space="preserve">(8,65+2*8,65+8,65)*1,5+8,65*1,5   </t>
  </si>
  <si>
    <t>26</t>
  </si>
  <si>
    <t>034002000</t>
  </si>
  <si>
    <t>Zabezpečení staveniště</t>
  </si>
  <si>
    <t>…</t>
  </si>
  <si>
    <t>-399118232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</si>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</sst>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25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30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32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31"/>
      <c r="AM14" s="31"/>
      <c r="AN14" s="40" t="s">
        <v>32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34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30</v>
      </c>
      <c r="AL17" s="31"/>
      <c r="AM17" s="31"/>
      <c r="AN17" s="33" t="s">
        <v>36</v>
      </c>
      <c r="AO17" s="31"/>
      <c r="AP17" s="31"/>
      <c r="AQ17" s="29"/>
      <c r="BE17" s="37"/>
      <c r="BS17" s="22" t="s">
        <v>37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30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40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42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43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44</v>
      </c>
      <c r="E31" s="53"/>
      <c r="F31" s="54" t="s">
        <v>45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46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47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46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48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46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49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46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50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46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51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52</v>
      </c>
      <c r="U37" s="61"/>
      <c r="V37" s="61"/>
      <c r="W37" s="61"/>
      <c r="X37" s="63" t="s">
        <v>53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55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57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56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57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58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59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56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57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56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57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60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18007K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Bludovice kaplička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 xml:space="preserve"> 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25. 4. 2018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 xml:space="preserve">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33</v>
      </c>
      <c r="AJ82" s="47"/>
      <c r="AK82" s="47"/>
      <c r="AL82" s="47"/>
      <c r="AM82" s="82" t="str">
        <f>IF(E17="","",E17)</f>
        <v>Kudělka s r.o.</v>
      </c>
      <c r="AN82" s="82"/>
      <c r="AO82" s="82"/>
      <c r="AP82" s="82"/>
      <c r="AQ82" s="48"/>
      <c r="AS82" s="91" t="s">
        <v>61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31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38</v>
      </c>
      <c r="AJ83" s="47"/>
      <c r="AK83" s="47"/>
      <c r="AL83" s="47"/>
      <c r="AM83" s="82" t="str">
        <f>IF(E20="","",E20)</f>
        <v>Štveráková Veronika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62</v>
      </c>
      <c r="D85" s="102"/>
      <c r="E85" s="102"/>
      <c r="F85" s="102"/>
      <c r="G85" s="102"/>
      <c r="H85" s="103"/>
      <c r="I85" s="104" t="s">
        <v>63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64</v>
      </c>
      <c r="AH85" s="102"/>
      <c r="AI85" s="102"/>
      <c r="AJ85" s="102"/>
      <c r="AK85" s="102"/>
      <c r="AL85" s="102"/>
      <c r="AM85" s="102"/>
      <c r="AN85" s="104" t="s">
        <v>65</v>
      </c>
      <c r="AO85" s="102"/>
      <c r="AP85" s="105"/>
      <c r="AQ85" s="48"/>
      <c r="AS85" s="106" t="s">
        <v>66</v>
      </c>
      <c r="AT85" s="107" t="s">
        <v>67</v>
      </c>
      <c r="AU85" s="107" t="s">
        <v>68</v>
      </c>
      <c r="AV85" s="107" t="s">
        <v>69</v>
      </c>
      <c r="AW85" s="107" t="s">
        <v>70</v>
      </c>
      <c r="AX85" s="107" t="s">
        <v>71</v>
      </c>
      <c r="AY85" s="107" t="s">
        <v>72</v>
      </c>
      <c r="AZ85" s="107" t="s">
        <v>73</v>
      </c>
      <c r="BA85" s="107" t="s">
        <v>74</v>
      </c>
      <c r="BB85" s="107" t="s">
        <v>75</v>
      </c>
      <c r="BC85" s="107" t="s">
        <v>76</v>
      </c>
      <c r="BD85" s="108" t="s">
        <v>77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78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79</v>
      </c>
      <c r="BT87" s="118" t="s">
        <v>80</v>
      </c>
      <c r="BU87" s="119" t="s">
        <v>81</v>
      </c>
      <c r="BV87" s="118" t="s">
        <v>82</v>
      </c>
      <c r="BW87" s="118" t="s">
        <v>83</v>
      </c>
      <c r="BX87" s="118" t="s">
        <v>84</v>
      </c>
    </row>
    <row r="88" spans="1:76" s="5" customFormat="1" ht="16.5" customHeight="1">
      <c r="A88" s="120" t="s">
        <v>85</v>
      </c>
      <c r="B88" s="121"/>
      <c r="C88" s="122"/>
      <c r="D88" s="123" t="s">
        <v>86</v>
      </c>
      <c r="E88" s="123"/>
      <c r="F88" s="123"/>
      <c r="G88" s="123"/>
      <c r="H88" s="123"/>
      <c r="I88" s="124"/>
      <c r="J88" s="123" t="s">
        <v>87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'002 - I. Etapa - 2 var.'!M30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'002 - I. Etapa - 2 var.'!M28</f>
        <v>0</v>
      </c>
      <c r="AT88" s="128">
        <f>ROUND(SUM(AV88:AW88),2)</f>
        <v>0</v>
      </c>
      <c r="AU88" s="129">
        <f>'002 - I. Etapa - 2 var.'!W128</f>
        <v>0</v>
      </c>
      <c r="AV88" s="128">
        <f>'002 - I. Etapa - 2 var.'!M32</f>
        <v>0</v>
      </c>
      <c r="AW88" s="128">
        <f>'002 - I. Etapa - 2 var.'!M33</f>
        <v>0</v>
      </c>
      <c r="AX88" s="128">
        <f>'002 - I. Etapa - 2 var.'!M34</f>
        <v>0</v>
      </c>
      <c r="AY88" s="128">
        <f>'002 - I. Etapa - 2 var.'!M35</f>
        <v>0</v>
      </c>
      <c r="AZ88" s="128">
        <f>'002 - I. Etapa - 2 var.'!H32</f>
        <v>0</v>
      </c>
      <c r="BA88" s="128">
        <f>'002 - I. Etapa - 2 var.'!H33</f>
        <v>0</v>
      </c>
      <c r="BB88" s="128">
        <f>'002 - I. Etapa - 2 var.'!H34</f>
        <v>0</v>
      </c>
      <c r="BC88" s="128">
        <f>'002 - I. Etapa - 2 var.'!H35</f>
        <v>0</v>
      </c>
      <c r="BD88" s="130">
        <f>'002 - I. Etapa - 2 var.'!H36</f>
        <v>0</v>
      </c>
      <c r="BT88" s="131" t="s">
        <v>88</v>
      </c>
      <c r="BV88" s="131" t="s">
        <v>82</v>
      </c>
      <c r="BW88" s="131" t="s">
        <v>89</v>
      </c>
      <c r="BX88" s="131" t="s">
        <v>83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90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91</v>
      </c>
      <c r="AT90" s="107" t="s">
        <v>92</v>
      </c>
      <c r="AU90" s="107" t="s">
        <v>44</v>
      </c>
      <c r="AV90" s="108" t="s">
        <v>67</v>
      </c>
    </row>
    <row r="91" spans="2:89" s="1" customFormat="1" ht="19.9" customHeight="1">
      <c r="B91" s="46"/>
      <c r="C91" s="47"/>
      <c r="D91" s="132" t="s">
        <v>93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94</v>
      </c>
      <c r="AU91" s="136" t="s">
        <v>45</v>
      </c>
      <c r="AV91" s="137">
        <f>ROUND(IF(AU91="základní",AG91*L31,IF(AU91="snížená",AG91*L32,0)),2)</f>
        <v>0</v>
      </c>
      <c r="BV91" s="22" t="s">
        <v>95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96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94</v>
      </c>
      <c r="AU92" s="141" t="s">
        <v>45</v>
      </c>
      <c r="AV92" s="142">
        <f>ROUND(IF(AU92="nulová",0,IF(OR(AU92="základní",AU92="zákl. přenesená"),AG92*L31,AG92*L32)),2)</f>
        <v>0</v>
      </c>
      <c r="BV92" s="22" t="s">
        <v>97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96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94</v>
      </c>
      <c r="AU93" s="141" t="s">
        <v>45</v>
      </c>
      <c r="AV93" s="142">
        <f>ROUND(IF(AU93="nulová",0,IF(OR(AU93="základní",AU93="zákl. přenesená"),AG93*L31,AG93*L32)),2)</f>
        <v>0</v>
      </c>
      <c r="BV93" s="22" t="s">
        <v>97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96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94</v>
      </c>
      <c r="AU94" s="144" t="s">
        <v>45</v>
      </c>
      <c r="AV94" s="145">
        <f>ROUND(IF(AU94="nulová",0,IF(OR(AU94="základní",AU94="zákl. přenesená"),AG94*L31,AG94*L32)),2)</f>
        <v>0</v>
      </c>
      <c r="BV94" s="22" t="s">
        <v>97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98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2 - I. Etapa - 2 var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99</v>
      </c>
      <c r="G1" s="15"/>
      <c r="H1" s="150" t="s">
        <v>100</v>
      </c>
      <c r="I1" s="150"/>
      <c r="J1" s="150"/>
      <c r="K1" s="150"/>
      <c r="L1" s="15" t="s">
        <v>101</v>
      </c>
      <c r="M1" s="13"/>
      <c r="N1" s="13"/>
      <c r="O1" s="14" t="s">
        <v>102</v>
      </c>
      <c r="P1" s="13"/>
      <c r="Q1" s="13"/>
      <c r="R1" s="13"/>
      <c r="S1" s="15" t="s">
        <v>103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104</v>
      </c>
    </row>
    <row r="4" spans="2:46" ht="36.95" customHeight="1">
      <c r="B4" s="26"/>
      <c r="C4" s="27" t="s">
        <v>105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Bludovice kaplička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106</v>
      </c>
      <c r="E7" s="47"/>
      <c r="F7" s="36" t="s">
        <v>107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25. 4. 2018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 xml:space="preserve"> </v>
      </c>
      <c r="F12" s="47"/>
      <c r="G12" s="47"/>
      <c r="H12" s="47"/>
      <c r="I12" s="47"/>
      <c r="J12" s="47"/>
      <c r="K12" s="47"/>
      <c r="L12" s="47"/>
      <c r="M12" s="38" t="s">
        <v>30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31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30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33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34</v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">
        <v>35</v>
      </c>
      <c r="F18" s="47"/>
      <c r="G18" s="47"/>
      <c r="H18" s="47"/>
      <c r="I18" s="47"/>
      <c r="J18" s="47"/>
      <c r="K18" s="47"/>
      <c r="L18" s="47"/>
      <c r="M18" s="38" t="s">
        <v>30</v>
      </c>
      <c r="N18" s="47"/>
      <c r="O18" s="33" t="s">
        <v>36</v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38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22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30</v>
      </c>
      <c r="N21" s="47"/>
      <c r="O21" s="33" t="s">
        <v>22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108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93</v>
      </c>
      <c r="E28" s="47"/>
      <c r="F28" s="47"/>
      <c r="G28" s="47"/>
      <c r="H28" s="47"/>
      <c r="I28" s="47"/>
      <c r="J28" s="47"/>
      <c r="K28" s="47"/>
      <c r="L28" s="47"/>
      <c r="M28" s="45">
        <f>N103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43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44</v>
      </c>
      <c r="E32" s="54" t="s">
        <v>45</v>
      </c>
      <c r="F32" s="55">
        <v>0.21</v>
      </c>
      <c r="G32" s="157" t="s">
        <v>46</v>
      </c>
      <c r="H32" s="158">
        <f>ROUND((((SUM(BE103:BE110)+SUM(BE128:BE219))+SUM(BE221:BE225))),2)</f>
        <v>0</v>
      </c>
      <c r="I32" s="47"/>
      <c r="J32" s="47"/>
      <c r="K32" s="47"/>
      <c r="L32" s="47"/>
      <c r="M32" s="158">
        <f>ROUND(((ROUND((SUM(BE103:BE110)+SUM(BE128:BE219)),2)*F32)+SUM(BE221:BE225)*F32),2)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47</v>
      </c>
      <c r="F33" s="55">
        <v>0.15</v>
      </c>
      <c r="G33" s="157" t="s">
        <v>46</v>
      </c>
      <c r="H33" s="158">
        <f>ROUND((((SUM(BF103:BF110)+SUM(BF128:BF219))+SUM(BF221:BF225))),2)</f>
        <v>0</v>
      </c>
      <c r="I33" s="47"/>
      <c r="J33" s="47"/>
      <c r="K33" s="47"/>
      <c r="L33" s="47"/>
      <c r="M33" s="158">
        <f>ROUND(((ROUND((SUM(BF103:BF110)+SUM(BF128:BF219)),2)*F33)+SUM(BF221:BF225)*F33),2)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48</v>
      </c>
      <c r="F34" s="55">
        <v>0.21</v>
      </c>
      <c r="G34" s="157" t="s">
        <v>46</v>
      </c>
      <c r="H34" s="158">
        <f>ROUND((((SUM(BG103:BG110)+SUM(BG128:BG219))+SUM(BG221:BG225))),2)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49</v>
      </c>
      <c r="F35" s="55">
        <v>0.15</v>
      </c>
      <c r="G35" s="157" t="s">
        <v>46</v>
      </c>
      <c r="H35" s="158">
        <f>ROUND((((SUM(BH103:BH110)+SUM(BH128:BH219))+SUM(BH221:BH225))),2)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50</v>
      </c>
      <c r="F36" s="55">
        <v>0</v>
      </c>
      <c r="G36" s="157" t="s">
        <v>46</v>
      </c>
      <c r="H36" s="158">
        <f>ROUND((((SUM(BI103:BI110)+SUM(BI128:BI219))+SUM(BI221:BI225))),2)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51</v>
      </c>
      <c r="E38" s="103"/>
      <c r="F38" s="103"/>
      <c r="G38" s="160" t="s">
        <v>52</v>
      </c>
      <c r="H38" s="161" t="s">
        <v>53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54</v>
      </c>
      <c r="E50" s="67"/>
      <c r="F50" s="67"/>
      <c r="G50" s="67"/>
      <c r="H50" s="68"/>
      <c r="I50" s="47"/>
      <c r="J50" s="66" t="s">
        <v>55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56</v>
      </c>
      <c r="E59" s="72"/>
      <c r="F59" s="72"/>
      <c r="G59" s="73" t="s">
        <v>57</v>
      </c>
      <c r="H59" s="74"/>
      <c r="I59" s="47"/>
      <c r="J59" s="71" t="s">
        <v>56</v>
      </c>
      <c r="K59" s="72"/>
      <c r="L59" s="72"/>
      <c r="M59" s="72"/>
      <c r="N59" s="73" t="s">
        <v>57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58</v>
      </c>
      <c r="E61" s="67"/>
      <c r="F61" s="67"/>
      <c r="G61" s="67"/>
      <c r="H61" s="68"/>
      <c r="I61" s="47"/>
      <c r="J61" s="66" t="s">
        <v>59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56</v>
      </c>
      <c r="E70" s="72"/>
      <c r="F70" s="72"/>
      <c r="G70" s="73" t="s">
        <v>57</v>
      </c>
      <c r="H70" s="74"/>
      <c r="I70" s="47"/>
      <c r="J70" s="71" t="s">
        <v>56</v>
      </c>
      <c r="K70" s="72"/>
      <c r="L70" s="72"/>
      <c r="M70" s="72"/>
      <c r="N70" s="73" t="s">
        <v>57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109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Bludovice kaplička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106</v>
      </c>
      <c r="D79" s="47"/>
      <c r="E79" s="47"/>
      <c r="F79" s="87" t="str">
        <f>F7</f>
        <v>002 - I. Etapa - 2 var.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 xml:space="preserve"> 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25. 4. 2018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 xml:space="preserve"> </v>
      </c>
      <c r="G83" s="47"/>
      <c r="H83" s="47"/>
      <c r="I83" s="47"/>
      <c r="J83" s="47"/>
      <c r="K83" s="38" t="s">
        <v>33</v>
      </c>
      <c r="L83" s="47"/>
      <c r="M83" s="33" t="str">
        <f>E18</f>
        <v>Kudělka s r.o.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31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38</v>
      </c>
      <c r="L84" s="47"/>
      <c r="M84" s="33" t="str">
        <f>E21</f>
        <v>Štveráková Veronika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110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111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112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N128</f>
        <v>0</v>
      </c>
      <c r="O88" s="170"/>
      <c r="P88" s="170"/>
      <c r="Q88" s="170"/>
      <c r="R88" s="48"/>
      <c r="T88" s="167"/>
      <c r="U88" s="167"/>
      <c r="AU88" s="22" t="s">
        <v>113</v>
      </c>
    </row>
    <row r="89" spans="2:21" s="6" customFormat="1" ht="24.95" customHeight="1">
      <c r="B89" s="171"/>
      <c r="C89" s="172"/>
      <c r="D89" s="173" t="s">
        <v>114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N129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115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N130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116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N135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2" t="s">
        <v>117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N158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118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N171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2" t="s">
        <v>119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4">
        <f>N176</f>
        <v>0</v>
      </c>
      <c r="O94" s="178"/>
      <c r="P94" s="178"/>
      <c r="Q94" s="178"/>
      <c r="R94" s="179"/>
      <c r="T94" s="180"/>
      <c r="U94" s="180"/>
    </row>
    <row r="95" spans="2:21" s="6" customFormat="1" ht="24.95" customHeight="1">
      <c r="B95" s="171"/>
      <c r="C95" s="172"/>
      <c r="D95" s="173" t="s">
        <v>120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N178</f>
        <v>0</v>
      </c>
      <c r="O95" s="172"/>
      <c r="P95" s="172"/>
      <c r="Q95" s="172"/>
      <c r="R95" s="175"/>
      <c r="T95" s="176"/>
      <c r="U95" s="176"/>
    </row>
    <row r="96" spans="2:21" s="7" customFormat="1" ht="19.9" customHeight="1">
      <c r="B96" s="177"/>
      <c r="C96" s="178"/>
      <c r="D96" s="132" t="s">
        <v>121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4">
        <f>N179</f>
        <v>0</v>
      </c>
      <c r="O96" s="178"/>
      <c r="P96" s="178"/>
      <c r="Q96" s="178"/>
      <c r="R96" s="179"/>
      <c r="T96" s="180"/>
      <c r="U96" s="180"/>
    </row>
    <row r="97" spans="2:21" s="7" customFormat="1" ht="19.9" customHeight="1">
      <c r="B97" s="177"/>
      <c r="C97" s="178"/>
      <c r="D97" s="132" t="s">
        <v>122</v>
      </c>
      <c r="E97" s="178"/>
      <c r="F97" s="178"/>
      <c r="G97" s="178"/>
      <c r="H97" s="178"/>
      <c r="I97" s="178"/>
      <c r="J97" s="178"/>
      <c r="K97" s="178"/>
      <c r="L97" s="178"/>
      <c r="M97" s="178"/>
      <c r="N97" s="134">
        <f>N194</f>
        <v>0</v>
      </c>
      <c r="O97" s="178"/>
      <c r="P97" s="178"/>
      <c r="Q97" s="178"/>
      <c r="R97" s="179"/>
      <c r="T97" s="180"/>
      <c r="U97" s="180"/>
    </row>
    <row r="98" spans="2:21" s="7" customFormat="1" ht="19.9" customHeight="1">
      <c r="B98" s="177"/>
      <c r="C98" s="178"/>
      <c r="D98" s="132" t="s">
        <v>123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34">
        <f>N204</f>
        <v>0</v>
      </c>
      <c r="O98" s="178"/>
      <c r="P98" s="178"/>
      <c r="Q98" s="178"/>
      <c r="R98" s="179"/>
      <c r="T98" s="180"/>
      <c r="U98" s="180"/>
    </row>
    <row r="99" spans="2:21" s="6" customFormat="1" ht="24.95" customHeight="1">
      <c r="B99" s="171"/>
      <c r="C99" s="172"/>
      <c r="D99" s="173" t="s">
        <v>124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N217</f>
        <v>0</v>
      </c>
      <c r="O99" s="172"/>
      <c r="P99" s="172"/>
      <c r="Q99" s="172"/>
      <c r="R99" s="175"/>
      <c r="T99" s="176"/>
      <c r="U99" s="176"/>
    </row>
    <row r="100" spans="2:21" s="7" customFormat="1" ht="19.9" customHeight="1">
      <c r="B100" s="177"/>
      <c r="C100" s="178"/>
      <c r="D100" s="132" t="s">
        <v>125</v>
      </c>
      <c r="E100" s="178"/>
      <c r="F100" s="178"/>
      <c r="G100" s="178"/>
      <c r="H100" s="178"/>
      <c r="I100" s="178"/>
      <c r="J100" s="178"/>
      <c r="K100" s="178"/>
      <c r="L100" s="178"/>
      <c r="M100" s="178"/>
      <c r="N100" s="134">
        <f>N218</f>
        <v>0</v>
      </c>
      <c r="O100" s="178"/>
      <c r="P100" s="178"/>
      <c r="Q100" s="178"/>
      <c r="R100" s="179"/>
      <c r="T100" s="180"/>
      <c r="U100" s="180"/>
    </row>
    <row r="101" spans="2:21" s="6" customFormat="1" ht="21.8" customHeight="1">
      <c r="B101" s="171"/>
      <c r="C101" s="172"/>
      <c r="D101" s="173" t="s">
        <v>126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81">
        <f>N220</f>
        <v>0</v>
      </c>
      <c r="O101" s="172"/>
      <c r="P101" s="172"/>
      <c r="Q101" s="172"/>
      <c r="R101" s="175"/>
      <c r="T101" s="176"/>
      <c r="U101" s="176"/>
    </row>
    <row r="102" spans="2:21" s="1" customFormat="1" ht="21.8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167"/>
      <c r="U102" s="167"/>
    </row>
    <row r="103" spans="2:21" s="1" customFormat="1" ht="29.25" customHeight="1">
      <c r="B103" s="46"/>
      <c r="C103" s="169" t="s">
        <v>127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170">
        <f>ROUND(N104+N105+N106+N107+N108+N109,2)</f>
        <v>0</v>
      </c>
      <c r="O103" s="182"/>
      <c r="P103" s="182"/>
      <c r="Q103" s="182"/>
      <c r="R103" s="48"/>
      <c r="T103" s="183"/>
      <c r="U103" s="184" t="s">
        <v>44</v>
      </c>
    </row>
    <row r="104" spans="2:65" s="1" customFormat="1" ht="18" customHeight="1">
      <c r="B104" s="46"/>
      <c r="C104" s="47"/>
      <c r="D104" s="139" t="s">
        <v>128</v>
      </c>
      <c r="E104" s="132"/>
      <c r="F104" s="132"/>
      <c r="G104" s="132"/>
      <c r="H104" s="132"/>
      <c r="I104" s="47"/>
      <c r="J104" s="47"/>
      <c r="K104" s="47"/>
      <c r="L104" s="47"/>
      <c r="M104" s="47"/>
      <c r="N104" s="133">
        <f>ROUND(N88*T104,2)</f>
        <v>0</v>
      </c>
      <c r="O104" s="134"/>
      <c r="P104" s="134"/>
      <c r="Q104" s="134"/>
      <c r="R104" s="48"/>
      <c r="S104" s="185"/>
      <c r="T104" s="186"/>
      <c r="U104" s="187" t="s">
        <v>45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129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88</v>
      </c>
      <c r="BK104" s="185"/>
      <c r="BL104" s="185"/>
      <c r="BM104" s="185"/>
    </row>
    <row r="105" spans="2:65" s="1" customFormat="1" ht="18" customHeight="1">
      <c r="B105" s="46"/>
      <c r="C105" s="47"/>
      <c r="D105" s="139" t="s">
        <v>130</v>
      </c>
      <c r="E105" s="132"/>
      <c r="F105" s="132"/>
      <c r="G105" s="132"/>
      <c r="H105" s="132"/>
      <c r="I105" s="47"/>
      <c r="J105" s="47"/>
      <c r="K105" s="47"/>
      <c r="L105" s="47"/>
      <c r="M105" s="47"/>
      <c r="N105" s="133">
        <f>ROUND(N88*T105,2)</f>
        <v>0</v>
      </c>
      <c r="O105" s="134"/>
      <c r="P105" s="134"/>
      <c r="Q105" s="134"/>
      <c r="R105" s="48"/>
      <c r="S105" s="185"/>
      <c r="T105" s="186"/>
      <c r="U105" s="187" t="s">
        <v>45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129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88</v>
      </c>
      <c r="BK105" s="185"/>
      <c r="BL105" s="185"/>
      <c r="BM105" s="185"/>
    </row>
    <row r="106" spans="2:65" s="1" customFormat="1" ht="18" customHeight="1">
      <c r="B106" s="46"/>
      <c r="C106" s="47"/>
      <c r="D106" s="139" t="s">
        <v>131</v>
      </c>
      <c r="E106" s="132"/>
      <c r="F106" s="132"/>
      <c r="G106" s="132"/>
      <c r="H106" s="132"/>
      <c r="I106" s="47"/>
      <c r="J106" s="47"/>
      <c r="K106" s="47"/>
      <c r="L106" s="47"/>
      <c r="M106" s="47"/>
      <c r="N106" s="133">
        <f>ROUND(N88*T106,2)</f>
        <v>0</v>
      </c>
      <c r="O106" s="134"/>
      <c r="P106" s="134"/>
      <c r="Q106" s="134"/>
      <c r="R106" s="48"/>
      <c r="S106" s="185"/>
      <c r="T106" s="186"/>
      <c r="U106" s="187" t="s">
        <v>45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129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88</v>
      </c>
      <c r="BK106" s="185"/>
      <c r="BL106" s="185"/>
      <c r="BM106" s="185"/>
    </row>
    <row r="107" spans="2:65" s="1" customFormat="1" ht="18" customHeight="1">
      <c r="B107" s="46"/>
      <c r="C107" s="47"/>
      <c r="D107" s="139" t="s">
        <v>132</v>
      </c>
      <c r="E107" s="132"/>
      <c r="F107" s="132"/>
      <c r="G107" s="132"/>
      <c r="H107" s="132"/>
      <c r="I107" s="47"/>
      <c r="J107" s="47"/>
      <c r="K107" s="47"/>
      <c r="L107" s="47"/>
      <c r="M107" s="47"/>
      <c r="N107" s="133">
        <f>ROUND(N88*T107,2)</f>
        <v>0</v>
      </c>
      <c r="O107" s="134"/>
      <c r="P107" s="134"/>
      <c r="Q107" s="134"/>
      <c r="R107" s="48"/>
      <c r="S107" s="185"/>
      <c r="T107" s="186"/>
      <c r="U107" s="187" t="s">
        <v>45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129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88</v>
      </c>
      <c r="BK107" s="185"/>
      <c r="BL107" s="185"/>
      <c r="BM107" s="185"/>
    </row>
    <row r="108" spans="2:65" s="1" customFormat="1" ht="18" customHeight="1">
      <c r="B108" s="46"/>
      <c r="C108" s="47"/>
      <c r="D108" s="139" t="s">
        <v>133</v>
      </c>
      <c r="E108" s="132"/>
      <c r="F108" s="132"/>
      <c r="G108" s="132"/>
      <c r="H108" s="132"/>
      <c r="I108" s="47"/>
      <c r="J108" s="47"/>
      <c r="K108" s="47"/>
      <c r="L108" s="47"/>
      <c r="M108" s="47"/>
      <c r="N108" s="133">
        <f>ROUND(N88*T108,2)</f>
        <v>0</v>
      </c>
      <c r="O108" s="134"/>
      <c r="P108" s="134"/>
      <c r="Q108" s="134"/>
      <c r="R108" s="48"/>
      <c r="S108" s="185"/>
      <c r="T108" s="186"/>
      <c r="U108" s="187" t="s">
        <v>45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129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88</v>
      </c>
      <c r="BK108" s="185"/>
      <c r="BL108" s="185"/>
      <c r="BM108" s="185"/>
    </row>
    <row r="109" spans="2:65" s="1" customFormat="1" ht="18" customHeight="1">
      <c r="B109" s="46"/>
      <c r="C109" s="47"/>
      <c r="D109" s="132" t="s">
        <v>134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133">
        <f>ROUND(N88*T109,2)</f>
        <v>0</v>
      </c>
      <c r="O109" s="134"/>
      <c r="P109" s="134"/>
      <c r="Q109" s="134"/>
      <c r="R109" s="48"/>
      <c r="S109" s="185"/>
      <c r="T109" s="190"/>
      <c r="U109" s="191" t="s">
        <v>45</v>
      </c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8" t="s">
        <v>135</v>
      </c>
      <c r="AZ109" s="185"/>
      <c r="BA109" s="185"/>
      <c r="BB109" s="185"/>
      <c r="BC109" s="185"/>
      <c r="BD109" s="185"/>
      <c r="BE109" s="189">
        <f>IF(U109="základní",N109,0)</f>
        <v>0</v>
      </c>
      <c r="BF109" s="189">
        <f>IF(U109="snížená",N109,0)</f>
        <v>0</v>
      </c>
      <c r="BG109" s="189">
        <f>IF(U109="zákl. přenesená",N109,0)</f>
        <v>0</v>
      </c>
      <c r="BH109" s="189">
        <f>IF(U109="sníž. přenesená",N109,0)</f>
        <v>0</v>
      </c>
      <c r="BI109" s="189">
        <f>IF(U109="nulová",N109,0)</f>
        <v>0</v>
      </c>
      <c r="BJ109" s="188" t="s">
        <v>88</v>
      </c>
      <c r="BK109" s="185"/>
      <c r="BL109" s="185"/>
      <c r="BM109" s="185"/>
    </row>
    <row r="110" spans="2:21" s="1" customFormat="1" ht="13.5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  <c r="T110" s="167"/>
      <c r="U110" s="167"/>
    </row>
    <row r="111" spans="2:21" s="1" customFormat="1" ht="29.25" customHeight="1">
      <c r="B111" s="46"/>
      <c r="C111" s="146" t="s">
        <v>98</v>
      </c>
      <c r="D111" s="147"/>
      <c r="E111" s="147"/>
      <c r="F111" s="147"/>
      <c r="G111" s="147"/>
      <c r="H111" s="147"/>
      <c r="I111" s="147"/>
      <c r="J111" s="147"/>
      <c r="K111" s="147"/>
      <c r="L111" s="148">
        <f>ROUND(SUM(N88+N103),2)</f>
        <v>0</v>
      </c>
      <c r="M111" s="148"/>
      <c r="N111" s="148"/>
      <c r="O111" s="148"/>
      <c r="P111" s="148"/>
      <c r="Q111" s="148"/>
      <c r="R111" s="48"/>
      <c r="T111" s="167"/>
      <c r="U111" s="167"/>
    </row>
    <row r="112" spans="2:21" s="1" customFormat="1" ht="6.95" customHeight="1"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7"/>
      <c r="T112" s="167"/>
      <c r="U112" s="167"/>
    </row>
    <row r="116" spans="2:18" s="1" customFormat="1" ht="6.95" customHeight="1">
      <c r="B116" s="78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spans="2:18" s="1" customFormat="1" ht="36.95" customHeight="1">
      <c r="B117" s="46"/>
      <c r="C117" s="27" t="s">
        <v>136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30" customHeight="1">
      <c r="B119" s="46"/>
      <c r="C119" s="38" t="s">
        <v>19</v>
      </c>
      <c r="D119" s="47"/>
      <c r="E119" s="47"/>
      <c r="F119" s="151" t="str">
        <f>F6</f>
        <v>Bludovice kaplička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7"/>
      <c r="R119" s="48"/>
    </row>
    <row r="120" spans="2:18" s="1" customFormat="1" ht="36.95" customHeight="1">
      <c r="B120" s="46"/>
      <c r="C120" s="85" t="s">
        <v>106</v>
      </c>
      <c r="D120" s="47"/>
      <c r="E120" s="47"/>
      <c r="F120" s="87" t="str">
        <f>F7</f>
        <v>002 - I. Etapa - 2 var.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2:18" s="1" customFormat="1" ht="6.9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18" s="1" customFormat="1" ht="18" customHeight="1">
      <c r="B122" s="46"/>
      <c r="C122" s="38" t="s">
        <v>24</v>
      </c>
      <c r="D122" s="47"/>
      <c r="E122" s="47"/>
      <c r="F122" s="33" t="str">
        <f>F9</f>
        <v xml:space="preserve"> </v>
      </c>
      <c r="G122" s="47"/>
      <c r="H122" s="47"/>
      <c r="I122" s="47"/>
      <c r="J122" s="47"/>
      <c r="K122" s="38" t="s">
        <v>26</v>
      </c>
      <c r="L122" s="47"/>
      <c r="M122" s="90" t="str">
        <f>IF(O9="","",O9)</f>
        <v>25. 4. 2018</v>
      </c>
      <c r="N122" s="90"/>
      <c r="O122" s="90"/>
      <c r="P122" s="90"/>
      <c r="Q122" s="47"/>
      <c r="R122" s="48"/>
    </row>
    <row r="123" spans="2:18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1" customFormat="1" ht="13.5">
      <c r="B124" s="46"/>
      <c r="C124" s="38" t="s">
        <v>28</v>
      </c>
      <c r="D124" s="47"/>
      <c r="E124" s="47"/>
      <c r="F124" s="33" t="str">
        <f>E12</f>
        <v xml:space="preserve"> </v>
      </c>
      <c r="G124" s="47"/>
      <c r="H124" s="47"/>
      <c r="I124" s="47"/>
      <c r="J124" s="47"/>
      <c r="K124" s="38" t="s">
        <v>33</v>
      </c>
      <c r="L124" s="47"/>
      <c r="M124" s="33" t="str">
        <f>E18</f>
        <v>Kudělka s r.o.</v>
      </c>
      <c r="N124" s="33"/>
      <c r="O124" s="33"/>
      <c r="P124" s="33"/>
      <c r="Q124" s="33"/>
      <c r="R124" s="48"/>
    </row>
    <row r="125" spans="2:18" s="1" customFormat="1" ht="14.4" customHeight="1">
      <c r="B125" s="46"/>
      <c r="C125" s="38" t="s">
        <v>31</v>
      </c>
      <c r="D125" s="47"/>
      <c r="E125" s="47"/>
      <c r="F125" s="33" t="str">
        <f>IF(E15="","",E15)</f>
        <v>Vyplň údaj</v>
      </c>
      <c r="G125" s="47"/>
      <c r="H125" s="47"/>
      <c r="I125" s="47"/>
      <c r="J125" s="47"/>
      <c r="K125" s="38" t="s">
        <v>38</v>
      </c>
      <c r="L125" s="47"/>
      <c r="M125" s="33" t="str">
        <f>E21</f>
        <v>Štveráková Veronika</v>
      </c>
      <c r="N125" s="33"/>
      <c r="O125" s="33"/>
      <c r="P125" s="33"/>
      <c r="Q125" s="33"/>
      <c r="R125" s="48"/>
    </row>
    <row r="126" spans="2:18" s="1" customFormat="1" ht="10.3" customHeight="1"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</row>
    <row r="127" spans="2:27" s="8" customFormat="1" ht="29.25" customHeight="1">
      <c r="B127" s="192"/>
      <c r="C127" s="193" t="s">
        <v>137</v>
      </c>
      <c r="D127" s="194" t="s">
        <v>138</v>
      </c>
      <c r="E127" s="194" t="s">
        <v>62</v>
      </c>
      <c r="F127" s="194" t="s">
        <v>139</v>
      </c>
      <c r="G127" s="194"/>
      <c r="H127" s="194"/>
      <c r="I127" s="194"/>
      <c r="J127" s="194" t="s">
        <v>140</v>
      </c>
      <c r="K127" s="194" t="s">
        <v>141</v>
      </c>
      <c r="L127" s="194" t="s">
        <v>142</v>
      </c>
      <c r="M127" s="194"/>
      <c r="N127" s="194" t="s">
        <v>111</v>
      </c>
      <c r="O127" s="194"/>
      <c r="P127" s="194"/>
      <c r="Q127" s="195"/>
      <c r="R127" s="196"/>
      <c r="T127" s="106" t="s">
        <v>143</v>
      </c>
      <c r="U127" s="107" t="s">
        <v>44</v>
      </c>
      <c r="V127" s="107" t="s">
        <v>144</v>
      </c>
      <c r="W127" s="107" t="s">
        <v>145</v>
      </c>
      <c r="X127" s="107" t="s">
        <v>146</v>
      </c>
      <c r="Y127" s="107" t="s">
        <v>147</v>
      </c>
      <c r="Z127" s="107" t="s">
        <v>148</v>
      </c>
      <c r="AA127" s="108" t="s">
        <v>149</v>
      </c>
    </row>
    <row r="128" spans="2:63" s="1" customFormat="1" ht="29.25" customHeight="1">
      <c r="B128" s="46"/>
      <c r="C128" s="110" t="s">
        <v>108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197">
        <f>BK128</f>
        <v>0</v>
      </c>
      <c r="O128" s="198"/>
      <c r="P128" s="198"/>
      <c r="Q128" s="198"/>
      <c r="R128" s="48"/>
      <c r="T128" s="109"/>
      <c r="U128" s="67"/>
      <c r="V128" s="67"/>
      <c r="W128" s="199">
        <f>W129+W178+W217+W220</f>
        <v>0</v>
      </c>
      <c r="X128" s="67"/>
      <c r="Y128" s="199">
        <f>Y129+Y178+Y217+Y220</f>
        <v>0</v>
      </c>
      <c r="Z128" s="67"/>
      <c r="AA128" s="200">
        <f>AA129+AA178+AA217+AA220</f>
        <v>0</v>
      </c>
      <c r="AT128" s="22" t="s">
        <v>79</v>
      </c>
      <c r="AU128" s="22" t="s">
        <v>113</v>
      </c>
      <c r="BK128" s="201">
        <f>BK129+BK178+BK217+BK220</f>
        <v>0</v>
      </c>
    </row>
    <row r="129" spans="2:63" s="9" customFormat="1" ht="37.4" customHeight="1">
      <c r="B129" s="202"/>
      <c r="C129" s="203"/>
      <c r="D129" s="204" t="s">
        <v>114</v>
      </c>
      <c r="E129" s="204"/>
      <c r="F129" s="204"/>
      <c r="G129" s="204"/>
      <c r="H129" s="204"/>
      <c r="I129" s="204"/>
      <c r="J129" s="204"/>
      <c r="K129" s="204"/>
      <c r="L129" s="204"/>
      <c r="M129" s="204"/>
      <c r="N129" s="181">
        <f>BK129</f>
        <v>0</v>
      </c>
      <c r="O129" s="174"/>
      <c r="P129" s="174"/>
      <c r="Q129" s="174"/>
      <c r="R129" s="205"/>
      <c r="T129" s="206"/>
      <c r="U129" s="203"/>
      <c r="V129" s="203"/>
      <c r="W129" s="207">
        <f>W130+W135+W158+W171+W176</f>
        <v>0</v>
      </c>
      <c r="X129" s="203"/>
      <c r="Y129" s="207">
        <f>Y130+Y135+Y158+Y171+Y176</f>
        <v>0</v>
      </c>
      <c r="Z129" s="203"/>
      <c r="AA129" s="208">
        <f>AA130+AA135+AA158+AA171+AA176</f>
        <v>0</v>
      </c>
      <c r="AR129" s="209" t="s">
        <v>88</v>
      </c>
      <c r="AT129" s="210" t="s">
        <v>79</v>
      </c>
      <c r="AU129" s="210" t="s">
        <v>80</v>
      </c>
      <c r="AY129" s="209" t="s">
        <v>150</v>
      </c>
      <c r="BK129" s="211">
        <f>BK130+BK135+BK158+BK171+BK176</f>
        <v>0</v>
      </c>
    </row>
    <row r="130" spans="2:63" s="9" customFormat="1" ht="19.9" customHeight="1">
      <c r="B130" s="202"/>
      <c r="C130" s="203"/>
      <c r="D130" s="212" t="s">
        <v>115</v>
      </c>
      <c r="E130" s="212"/>
      <c r="F130" s="212"/>
      <c r="G130" s="212"/>
      <c r="H130" s="212"/>
      <c r="I130" s="212"/>
      <c r="J130" s="212"/>
      <c r="K130" s="212"/>
      <c r="L130" s="212"/>
      <c r="M130" s="212"/>
      <c r="N130" s="213">
        <f>BK130</f>
        <v>0</v>
      </c>
      <c r="O130" s="214"/>
      <c r="P130" s="214"/>
      <c r="Q130" s="214"/>
      <c r="R130" s="205"/>
      <c r="T130" s="206"/>
      <c r="U130" s="203"/>
      <c r="V130" s="203"/>
      <c r="W130" s="207">
        <f>SUM(W131:W134)</f>
        <v>0</v>
      </c>
      <c r="X130" s="203"/>
      <c r="Y130" s="207">
        <f>SUM(Y131:Y134)</f>
        <v>0</v>
      </c>
      <c r="Z130" s="203"/>
      <c r="AA130" s="208">
        <f>SUM(AA131:AA134)</f>
        <v>0</v>
      </c>
      <c r="AR130" s="209" t="s">
        <v>88</v>
      </c>
      <c r="AT130" s="210" t="s">
        <v>79</v>
      </c>
      <c r="AU130" s="210" t="s">
        <v>88</v>
      </c>
      <c r="AY130" s="209" t="s">
        <v>150</v>
      </c>
      <c r="BK130" s="211">
        <f>SUM(BK131:BK134)</f>
        <v>0</v>
      </c>
    </row>
    <row r="131" spans="2:65" s="1" customFormat="1" ht="25.5" customHeight="1">
      <c r="B131" s="46"/>
      <c r="C131" s="215" t="s">
        <v>88</v>
      </c>
      <c r="D131" s="215" t="s">
        <v>151</v>
      </c>
      <c r="E131" s="216" t="s">
        <v>152</v>
      </c>
      <c r="F131" s="217" t="s">
        <v>153</v>
      </c>
      <c r="G131" s="217"/>
      <c r="H131" s="217"/>
      <c r="I131" s="217"/>
      <c r="J131" s="218" t="s">
        <v>154</v>
      </c>
      <c r="K131" s="219">
        <v>63.73</v>
      </c>
      <c r="L131" s="220">
        <v>0</v>
      </c>
      <c r="M131" s="221"/>
      <c r="N131" s="222">
        <f>ROUND(L131*K131,2)</f>
        <v>0</v>
      </c>
      <c r="O131" s="222"/>
      <c r="P131" s="222"/>
      <c r="Q131" s="222"/>
      <c r="R131" s="48"/>
      <c r="T131" s="223" t="s">
        <v>22</v>
      </c>
      <c r="U131" s="56" t="s">
        <v>45</v>
      </c>
      <c r="V131" s="47"/>
      <c r="W131" s="224">
        <f>V131*K131</f>
        <v>0</v>
      </c>
      <c r="X131" s="224">
        <v>0</v>
      </c>
      <c r="Y131" s="224">
        <f>X131*K131</f>
        <v>0</v>
      </c>
      <c r="Z131" s="224">
        <v>0</v>
      </c>
      <c r="AA131" s="225">
        <f>Z131*K131</f>
        <v>0</v>
      </c>
      <c r="AR131" s="22" t="s">
        <v>155</v>
      </c>
      <c r="AT131" s="22" t="s">
        <v>151</v>
      </c>
      <c r="AU131" s="22" t="s">
        <v>104</v>
      </c>
      <c r="AY131" s="22" t="s">
        <v>150</v>
      </c>
      <c r="BE131" s="138">
        <f>IF(U131="základní",N131,0)</f>
        <v>0</v>
      </c>
      <c r="BF131" s="138">
        <f>IF(U131="snížená",N131,0)</f>
        <v>0</v>
      </c>
      <c r="BG131" s="138">
        <f>IF(U131="zákl. přenesená",N131,0)</f>
        <v>0</v>
      </c>
      <c r="BH131" s="138">
        <f>IF(U131="sníž. přenesená",N131,0)</f>
        <v>0</v>
      </c>
      <c r="BI131" s="138">
        <f>IF(U131="nulová",N131,0)</f>
        <v>0</v>
      </c>
      <c r="BJ131" s="22" t="s">
        <v>88</v>
      </c>
      <c r="BK131" s="138">
        <f>ROUND(L131*K131,2)</f>
        <v>0</v>
      </c>
      <c r="BL131" s="22" t="s">
        <v>155</v>
      </c>
      <c r="BM131" s="22" t="s">
        <v>156</v>
      </c>
    </row>
    <row r="132" spans="2:51" s="10" customFormat="1" ht="16.5" customHeight="1">
      <c r="B132" s="226"/>
      <c r="C132" s="227"/>
      <c r="D132" s="227"/>
      <c r="E132" s="228" t="s">
        <v>22</v>
      </c>
      <c r="F132" s="229" t="s">
        <v>157</v>
      </c>
      <c r="G132" s="230"/>
      <c r="H132" s="230"/>
      <c r="I132" s="230"/>
      <c r="J132" s="227"/>
      <c r="K132" s="231">
        <v>27.35</v>
      </c>
      <c r="L132" s="227"/>
      <c r="M132" s="227"/>
      <c r="N132" s="227"/>
      <c r="O132" s="227"/>
      <c r="P132" s="227"/>
      <c r="Q132" s="227"/>
      <c r="R132" s="232"/>
      <c r="T132" s="233"/>
      <c r="U132" s="227"/>
      <c r="V132" s="227"/>
      <c r="W132" s="227"/>
      <c r="X132" s="227"/>
      <c r="Y132" s="227"/>
      <c r="Z132" s="227"/>
      <c r="AA132" s="234"/>
      <c r="AT132" s="235" t="s">
        <v>158</v>
      </c>
      <c r="AU132" s="235" t="s">
        <v>104</v>
      </c>
      <c r="AV132" s="10" t="s">
        <v>104</v>
      </c>
      <c r="AW132" s="10" t="s">
        <v>37</v>
      </c>
      <c r="AX132" s="10" t="s">
        <v>80</v>
      </c>
      <c r="AY132" s="235" t="s">
        <v>150</v>
      </c>
    </row>
    <row r="133" spans="2:51" s="10" customFormat="1" ht="16.5" customHeight="1">
      <c r="B133" s="226"/>
      <c r="C133" s="227"/>
      <c r="D133" s="227"/>
      <c r="E133" s="228" t="s">
        <v>22</v>
      </c>
      <c r="F133" s="236" t="s">
        <v>159</v>
      </c>
      <c r="G133" s="227"/>
      <c r="H133" s="227"/>
      <c r="I133" s="227"/>
      <c r="J133" s="227"/>
      <c r="K133" s="231">
        <v>36.38</v>
      </c>
      <c r="L133" s="227"/>
      <c r="M133" s="227"/>
      <c r="N133" s="227"/>
      <c r="O133" s="227"/>
      <c r="P133" s="227"/>
      <c r="Q133" s="227"/>
      <c r="R133" s="232"/>
      <c r="T133" s="233"/>
      <c r="U133" s="227"/>
      <c r="V133" s="227"/>
      <c r="W133" s="227"/>
      <c r="X133" s="227"/>
      <c r="Y133" s="227"/>
      <c r="Z133" s="227"/>
      <c r="AA133" s="234"/>
      <c r="AT133" s="235" t="s">
        <v>158</v>
      </c>
      <c r="AU133" s="235" t="s">
        <v>104</v>
      </c>
      <c r="AV133" s="10" t="s">
        <v>104</v>
      </c>
      <c r="AW133" s="10" t="s">
        <v>37</v>
      </c>
      <c r="AX133" s="10" t="s">
        <v>80</v>
      </c>
      <c r="AY133" s="235" t="s">
        <v>150</v>
      </c>
    </row>
    <row r="134" spans="2:51" s="11" customFormat="1" ht="16.5" customHeight="1">
      <c r="B134" s="237"/>
      <c r="C134" s="238"/>
      <c r="D134" s="238"/>
      <c r="E134" s="239" t="s">
        <v>22</v>
      </c>
      <c r="F134" s="240" t="s">
        <v>160</v>
      </c>
      <c r="G134" s="238"/>
      <c r="H134" s="238"/>
      <c r="I134" s="238"/>
      <c r="J134" s="238"/>
      <c r="K134" s="241">
        <v>63.73</v>
      </c>
      <c r="L134" s="238"/>
      <c r="M134" s="238"/>
      <c r="N134" s="238"/>
      <c r="O134" s="238"/>
      <c r="P134" s="238"/>
      <c r="Q134" s="238"/>
      <c r="R134" s="242"/>
      <c r="T134" s="243"/>
      <c r="U134" s="238"/>
      <c r="V134" s="238"/>
      <c r="W134" s="238"/>
      <c r="X134" s="238"/>
      <c r="Y134" s="238"/>
      <c r="Z134" s="238"/>
      <c r="AA134" s="244"/>
      <c r="AT134" s="245" t="s">
        <v>158</v>
      </c>
      <c r="AU134" s="245" t="s">
        <v>104</v>
      </c>
      <c r="AV134" s="11" t="s">
        <v>155</v>
      </c>
      <c r="AW134" s="11" t="s">
        <v>37</v>
      </c>
      <c r="AX134" s="11" t="s">
        <v>88</v>
      </c>
      <c r="AY134" s="245" t="s">
        <v>150</v>
      </c>
    </row>
    <row r="135" spans="2:63" s="9" customFormat="1" ht="29.85" customHeight="1">
      <c r="B135" s="202"/>
      <c r="C135" s="203"/>
      <c r="D135" s="212" t="s">
        <v>116</v>
      </c>
      <c r="E135" s="212"/>
      <c r="F135" s="212"/>
      <c r="G135" s="212"/>
      <c r="H135" s="212"/>
      <c r="I135" s="212"/>
      <c r="J135" s="212"/>
      <c r="K135" s="212"/>
      <c r="L135" s="212"/>
      <c r="M135" s="212"/>
      <c r="N135" s="213">
        <f>BK135</f>
        <v>0</v>
      </c>
      <c r="O135" s="214"/>
      <c r="P135" s="214"/>
      <c r="Q135" s="214"/>
      <c r="R135" s="205"/>
      <c r="T135" s="206"/>
      <c r="U135" s="203"/>
      <c r="V135" s="203"/>
      <c r="W135" s="207">
        <f>SUM(W136:W157)</f>
        <v>0</v>
      </c>
      <c r="X135" s="203"/>
      <c r="Y135" s="207">
        <f>SUM(Y136:Y157)</f>
        <v>0</v>
      </c>
      <c r="Z135" s="203"/>
      <c r="AA135" s="208">
        <f>SUM(AA136:AA157)</f>
        <v>0</v>
      </c>
      <c r="AR135" s="209" t="s">
        <v>88</v>
      </c>
      <c r="AT135" s="210" t="s">
        <v>79</v>
      </c>
      <c r="AU135" s="210" t="s">
        <v>88</v>
      </c>
      <c r="AY135" s="209" t="s">
        <v>150</v>
      </c>
      <c r="BK135" s="211">
        <f>SUM(BK136:BK157)</f>
        <v>0</v>
      </c>
    </row>
    <row r="136" spans="2:65" s="1" customFormat="1" ht="25.5" customHeight="1">
      <c r="B136" s="46"/>
      <c r="C136" s="215" t="s">
        <v>104</v>
      </c>
      <c r="D136" s="215" t="s">
        <v>151</v>
      </c>
      <c r="E136" s="216" t="s">
        <v>161</v>
      </c>
      <c r="F136" s="217" t="s">
        <v>162</v>
      </c>
      <c r="G136" s="217"/>
      <c r="H136" s="217"/>
      <c r="I136" s="217"/>
      <c r="J136" s="218" t="s">
        <v>163</v>
      </c>
      <c r="K136" s="219">
        <v>104.085</v>
      </c>
      <c r="L136" s="220">
        <v>0</v>
      </c>
      <c r="M136" s="221"/>
      <c r="N136" s="222">
        <f>ROUND(L136*K136,2)</f>
        <v>0</v>
      </c>
      <c r="O136" s="222"/>
      <c r="P136" s="222"/>
      <c r="Q136" s="222"/>
      <c r="R136" s="48"/>
      <c r="T136" s="223" t="s">
        <v>22</v>
      </c>
      <c r="U136" s="56" t="s">
        <v>45</v>
      </c>
      <c r="V136" s="47"/>
      <c r="W136" s="224">
        <f>V136*K136</f>
        <v>0</v>
      </c>
      <c r="X136" s="224">
        <v>0</v>
      </c>
      <c r="Y136" s="224">
        <f>X136*K136</f>
        <v>0</v>
      </c>
      <c r="Z136" s="224">
        <v>0</v>
      </c>
      <c r="AA136" s="225">
        <f>Z136*K136</f>
        <v>0</v>
      </c>
      <c r="AR136" s="22" t="s">
        <v>155</v>
      </c>
      <c r="AT136" s="22" t="s">
        <v>151</v>
      </c>
      <c r="AU136" s="22" t="s">
        <v>104</v>
      </c>
      <c r="AY136" s="22" t="s">
        <v>150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2" t="s">
        <v>88</v>
      </c>
      <c r="BK136" s="138">
        <f>ROUND(L136*K136,2)</f>
        <v>0</v>
      </c>
      <c r="BL136" s="22" t="s">
        <v>155</v>
      </c>
      <c r="BM136" s="22" t="s">
        <v>164</v>
      </c>
    </row>
    <row r="137" spans="2:51" s="10" customFormat="1" ht="16.5" customHeight="1">
      <c r="B137" s="226"/>
      <c r="C137" s="227"/>
      <c r="D137" s="227"/>
      <c r="E137" s="228" t="s">
        <v>22</v>
      </c>
      <c r="F137" s="229" t="s">
        <v>165</v>
      </c>
      <c r="G137" s="230"/>
      <c r="H137" s="230"/>
      <c r="I137" s="230"/>
      <c r="J137" s="227"/>
      <c r="K137" s="231">
        <v>64.875</v>
      </c>
      <c r="L137" s="227"/>
      <c r="M137" s="227"/>
      <c r="N137" s="227"/>
      <c r="O137" s="227"/>
      <c r="P137" s="227"/>
      <c r="Q137" s="227"/>
      <c r="R137" s="232"/>
      <c r="T137" s="233"/>
      <c r="U137" s="227"/>
      <c r="V137" s="227"/>
      <c r="W137" s="227"/>
      <c r="X137" s="227"/>
      <c r="Y137" s="227"/>
      <c r="Z137" s="227"/>
      <c r="AA137" s="234"/>
      <c r="AT137" s="235" t="s">
        <v>158</v>
      </c>
      <c r="AU137" s="235" t="s">
        <v>104</v>
      </c>
      <c r="AV137" s="10" t="s">
        <v>104</v>
      </c>
      <c r="AW137" s="10" t="s">
        <v>37</v>
      </c>
      <c r="AX137" s="10" t="s">
        <v>80</v>
      </c>
      <c r="AY137" s="235" t="s">
        <v>150</v>
      </c>
    </row>
    <row r="138" spans="2:51" s="10" customFormat="1" ht="16.5" customHeight="1">
      <c r="B138" s="226"/>
      <c r="C138" s="227"/>
      <c r="D138" s="227"/>
      <c r="E138" s="228" t="s">
        <v>22</v>
      </c>
      <c r="F138" s="236" t="s">
        <v>166</v>
      </c>
      <c r="G138" s="227"/>
      <c r="H138" s="227"/>
      <c r="I138" s="227"/>
      <c r="J138" s="227"/>
      <c r="K138" s="231">
        <v>39.21</v>
      </c>
      <c r="L138" s="227"/>
      <c r="M138" s="227"/>
      <c r="N138" s="227"/>
      <c r="O138" s="227"/>
      <c r="P138" s="227"/>
      <c r="Q138" s="227"/>
      <c r="R138" s="232"/>
      <c r="T138" s="233"/>
      <c r="U138" s="227"/>
      <c r="V138" s="227"/>
      <c r="W138" s="227"/>
      <c r="X138" s="227"/>
      <c r="Y138" s="227"/>
      <c r="Z138" s="227"/>
      <c r="AA138" s="234"/>
      <c r="AT138" s="235" t="s">
        <v>158</v>
      </c>
      <c r="AU138" s="235" t="s">
        <v>104</v>
      </c>
      <c r="AV138" s="10" t="s">
        <v>104</v>
      </c>
      <c r="AW138" s="10" t="s">
        <v>37</v>
      </c>
      <c r="AX138" s="10" t="s">
        <v>80</v>
      </c>
      <c r="AY138" s="235" t="s">
        <v>150</v>
      </c>
    </row>
    <row r="139" spans="2:51" s="11" customFormat="1" ht="16.5" customHeight="1">
      <c r="B139" s="237"/>
      <c r="C139" s="238"/>
      <c r="D139" s="238"/>
      <c r="E139" s="239" t="s">
        <v>22</v>
      </c>
      <c r="F139" s="240" t="s">
        <v>160</v>
      </c>
      <c r="G139" s="238"/>
      <c r="H139" s="238"/>
      <c r="I139" s="238"/>
      <c r="J139" s="238"/>
      <c r="K139" s="241">
        <v>104.085</v>
      </c>
      <c r="L139" s="238"/>
      <c r="M139" s="238"/>
      <c r="N139" s="238"/>
      <c r="O139" s="238"/>
      <c r="P139" s="238"/>
      <c r="Q139" s="238"/>
      <c r="R139" s="242"/>
      <c r="T139" s="243"/>
      <c r="U139" s="238"/>
      <c r="V139" s="238"/>
      <c r="W139" s="238"/>
      <c r="X139" s="238"/>
      <c r="Y139" s="238"/>
      <c r="Z139" s="238"/>
      <c r="AA139" s="244"/>
      <c r="AT139" s="245" t="s">
        <v>158</v>
      </c>
      <c r="AU139" s="245" t="s">
        <v>104</v>
      </c>
      <c r="AV139" s="11" t="s">
        <v>155</v>
      </c>
      <c r="AW139" s="11" t="s">
        <v>37</v>
      </c>
      <c r="AX139" s="11" t="s">
        <v>88</v>
      </c>
      <c r="AY139" s="245" t="s">
        <v>150</v>
      </c>
    </row>
    <row r="140" spans="2:65" s="1" customFormat="1" ht="25.5" customHeight="1">
      <c r="B140" s="46"/>
      <c r="C140" s="215" t="s">
        <v>167</v>
      </c>
      <c r="D140" s="215" t="s">
        <v>151</v>
      </c>
      <c r="E140" s="216" t="s">
        <v>168</v>
      </c>
      <c r="F140" s="217" t="s">
        <v>169</v>
      </c>
      <c r="G140" s="217"/>
      <c r="H140" s="217"/>
      <c r="I140" s="217"/>
      <c r="J140" s="218" t="s">
        <v>163</v>
      </c>
      <c r="K140" s="219">
        <v>104.085</v>
      </c>
      <c r="L140" s="220">
        <v>0</v>
      </c>
      <c r="M140" s="221"/>
      <c r="N140" s="222">
        <f>ROUND(L140*K140,2)</f>
        <v>0</v>
      </c>
      <c r="O140" s="222"/>
      <c r="P140" s="222"/>
      <c r="Q140" s="222"/>
      <c r="R140" s="48"/>
      <c r="T140" s="223" t="s">
        <v>22</v>
      </c>
      <c r="U140" s="56" t="s">
        <v>45</v>
      </c>
      <c r="V140" s="47"/>
      <c r="W140" s="224">
        <f>V140*K140</f>
        <v>0</v>
      </c>
      <c r="X140" s="224">
        <v>0</v>
      </c>
      <c r="Y140" s="224">
        <f>X140*K140</f>
        <v>0</v>
      </c>
      <c r="Z140" s="224">
        <v>0</v>
      </c>
      <c r="AA140" s="225">
        <f>Z140*K140</f>
        <v>0</v>
      </c>
      <c r="AR140" s="22" t="s">
        <v>155</v>
      </c>
      <c r="AT140" s="22" t="s">
        <v>151</v>
      </c>
      <c r="AU140" s="22" t="s">
        <v>104</v>
      </c>
      <c r="AY140" s="22" t="s">
        <v>150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22" t="s">
        <v>88</v>
      </c>
      <c r="BK140" s="138">
        <f>ROUND(L140*K140,2)</f>
        <v>0</v>
      </c>
      <c r="BL140" s="22" t="s">
        <v>155</v>
      </c>
      <c r="BM140" s="22" t="s">
        <v>170</v>
      </c>
    </row>
    <row r="141" spans="2:51" s="10" customFormat="1" ht="16.5" customHeight="1">
      <c r="B141" s="226"/>
      <c r="C141" s="227"/>
      <c r="D141" s="227"/>
      <c r="E141" s="228" t="s">
        <v>22</v>
      </c>
      <c r="F141" s="229" t="s">
        <v>165</v>
      </c>
      <c r="G141" s="230"/>
      <c r="H141" s="230"/>
      <c r="I141" s="230"/>
      <c r="J141" s="227"/>
      <c r="K141" s="231">
        <v>64.875</v>
      </c>
      <c r="L141" s="227"/>
      <c r="M141" s="227"/>
      <c r="N141" s="227"/>
      <c r="O141" s="227"/>
      <c r="P141" s="227"/>
      <c r="Q141" s="227"/>
      <c r="R141" s="232"/>
      <c r="T141" s="233"/>
      <c r="U141" s="227"/>
      <c r="V141" s="227"/>
      <c r="W141" s="227"/>
      <c r="X141" s="227"/>
      <c r="Y141" s="227"/>
      <c r="Z141" s="227"/>
      <c r="AA141" s="234"/>
      <c r="AT141" s="235" t="s">
        <v>158</v>
      </c>
      <c r="AU141" s="235" t="s">
        <v>104</v>
      </c>
      <c r="AV141" s="10" t="s">
        <v>104</v>
      </c>
      <c r="AW141" s="10" t="s">
        <v>37</v>
      </c>
      <c r="AX141" s="10" t="s">
        <v>80</v>
      </c>
      <c r="AY141" s="235" t="s">
        <v>150</v>
      </c>
    </row>
    <row r="142" spans="2:51" s="10" customFormat="1" ht="16.5" customHeight="1">
      <c r="B142" s="226"/>
      <c r="C142" s="227"/>
      <c r="D142" s="227"/>
      <c r="E142" s="228" t="s">
        <v>22</v>
      </c>
      <c r="F142" s="236" t="s">
        <v>166</v>
      </c>
      <c r="G142" s="227"/>
      <c r="H142" s="227"/>
      <c r="I142" s="227"/>
      <c r="J142" s="227"/>
      <c r="K142" s="231">
        <v>39.21</v>
      </c>
      <c r="L142" s="227"/>
      <c r="M142" s="227"/>
      <c r="N142" s="227"/>
      <c r="O142" s="227"/>
      <c r="P142" s="227"/>
      <c r="Q142" s="227"/>
      <c r="R142" s="232"/>
      <c r="T142" s="233"/>
      <c r="U142" s="227"/>
      <c r="V142" s="227"/>
      <c r="W142" s="227"/>
      <c r="X142" s="227"/>
      <c r="Y142" s="227"/>
      <c r="Z142" s="227"/>
      <c r="AA142" s="234"/>
      <c r="AT142" s="235" t="s">
        <v>158</v>
      </c>
      <c r="AU142" s="235" t="s">
        <v>104</v>
      </c>
      <c r="AV142" s="10" t="s">
        <v>104</v>
      </c>
      <c r="AW142" s="10" t="s">
        <v>37</v>
      </c>
      <c r="AX142" s="10" t="s">
        <v>80</v>
      </c>
      <c r="AY142" s="235" t="s">
        <v>150</v>
      </c>
    </row>
    <row r="143" spans="2:51" s="11" customFormat="1" ht="16.5" customHeight="1">
      <c r="B143" s="237"/>
      <c r="C143" s="238"/>
      <c r="D143" s="238"/>
      <c r="E143" s="239" t="s">
        <v>22</v>
      </c>
      <c r="F143" s="240" t="s">
        <v>160</v>
      </c>
      <c r="G143" s="238"/>
      <c r="H143" s="238"/>
      <c r="I143" s="238"/>
      <c r="J143" s="238"/>
      <c r="K143" s="241">
        <v>104.085</v>
      </c>
      <c r="L143" s="238"/>
      <c r="M143" s="238"/>
      <c r="N143" s="238"/>
      <c r="O143" s="238"/>
      <c r="P143" s="238"/>
      <c r="Q143" s="238"/>
      <c r="R143" s="242"/>
      <c r="T143" s="243"/>
      <c r="U143" s="238"/>
      <c r="V143" s="238"/>
      <c r="W143" s="238"/>
      <c r="X143" s="238"/>
      <c r="Y143" s="238"/>
      <c r="Z143" s="238"/>
      <c r="AA143" s="244"/>
      <c r="AT143" s="245" t="s">
        <v>158</v>
      </c>
      <c r="AU143" s="245" t="s">
        <v>104</v>
      </c>
      <c r="AV143" s="11" t="s">
        <v>155</v>
      </c>
      <c r="AW143" s="11" t="s">
        <v>37</v>
      </c>
      <c r="AX143" s="11" t="s">
        <v>88</v>
      </c>
      <c r="AY143" s="245" t="s">
        <v>150</v>
      </c>
    </row>
    <row r="144" spans="2:65" s="1" customFormat="1" ht="25.5" customHeight="1">
      <c r="B144" s="46"/>
      <c r="C144" s="215" t="s">
        <v>155</v>
      </c>
      <c r="D144" s="215" t="s">
        <v>151</v>
      </c>
      <c r="E144" s="216" t="s">
        <v>171</v>
      </c>
      <c r="F144" s="217" t="s">
        <v>172</v>
      </c>
      <c r="G144" s="217"/>
      <c r="H144" s="217"/>
      <c r="I144" s="217"/>
      <c r="J144" s="218" t="s">
        <v>163</v>
      </c>
      <c r="K144" s="219">
        <v>104.085</v>
      </c>
      <c r="L144" s="220">
        <v>0</v>
      </c>
      <c r="M144" s="221"/>
      <c r="N144" s="222">
        <f>ROUND(L144*K144,2)</f>
        <v>0</v>
      </c>
      <c r="O144" s="222"/>
      <c r="P144" s="222"/>
      <c r="Q144" s="222"/>
      <c r="R144" s="48"/>
      <c r="T144" s="223" t="s">
        <v>22</v>
      </c>
      <c r="U144" s="56" t="s">
        <v>45</v>
      </c>
      <c r="V144" s="47"/>
      <c r="W144" s="224">
        <f>V144*K144</f>
        <v>0</v>
      </c>
      <c r="X144" s="224">
        <v>0</v>
      </c>
      <c r="Y144" s="224">
        <f>X144*K144</f>
        <v>0</v>
      </c>
      <c r="Z144" s="224">
        <v>0</v>
      </c>
      <c r="AA144" s="225">
        <f>Z144*K144</f>
        <v>0</v>
      </c>
      <c r="AR144" s="22" t="s">
        <v>155</v>
      </c>
      <c r="AT144" s="22" t="s">
        <v>151</v>
      </c>
      <c r="AU144" s="22" t="s">
        <v>104</v>
      </c>
      <c r="AY144" s="22" t="s">
        <v>150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2" t="s">
        <v>88</v>
      </c>
      <c r="BK144" s="138">
        <f>ROUND(L144*K144,2)</f>
        <v>0</v>
      </c>
      <c r="BL144" s="22" t="s">
        <v>155</v>
      </c>
      <c r="BM144" s="22" t="s">
        <v>173</v>
      </c>
    </row>
    <row r="145" spans="2:51" s="10" customFormat="1" ht="16.5" customHeight="1">
      <c r="B145" s="226"/>
      <c r="C145" s="227"/>
      <c r="D145" s="227"/>
      <c r="E145" s="228" t="s">
        <v>22</v>
      </c>
      <c r="F145" s="229" t="s">
        <v>165</v>
      </c>
      <c r="G145" s="230"/>
      <c r="H145" s="230"/>
      <c r="I145" s="230"/>
      <c r="J145" s="227"/>
      <c r="K145" s="231">
        <v>64.875</v>
      </c>
      <c r="L145" s="227"/>
      <c r="M145" s="227"/>
      <c r="N145" s="227"/>
      <c r="O145" s="227"/>
      <c r="P145" s="227"/>
      <c r="Q145" s="227"/>
      <c r="R145" s="232"/>
      <c r="T145" s="233"/>
      <c r="U145" s="227"/>
      <c r="V145" s="227"/>
      <c r="W145" s="227"/>
      <c r="X145" s="227"/>
      <c r="Y145" s="227"/>
      <c r="Z145" s="227"/>
      <c r="AA145" s="234"/>
      <c r="AT145" s="235" t="s">
        <v>158</v>
      </c>
      <c r="AU145" s="235" t="s">
        <v>104</v>
      </c>
      <c r="AV145" s="10" t="s">
        <v>104</v>
      </c>
      <c r="AW145" s="10" t="s">
        <v>37</v>
      </c>
      <c r="AX145" s="10" t="s">
        <v>80</v>
      </c>
      <c r="AY145" s="235" t="s">
        <v>150</v>
      </c>
    </row>
    <row r="146" spans="2:51" s="10" customFormat="1" ht="16.5" customHeight="1">
      <c r="B146" s="226"/>
      <c r="C146" s="227"/>
      <c r="D146" s="227"/>
      <c r="E146" s="228" t="s">
        <v>22</v>
      </c>
      <c r="F146" s="236" t="s">
        <v>166</v>
      </c>
      <c r="G146" s="227"/>
      <c r="H146" s="227"/>
      <c r="I146" s="227"/>
      <c r="J146" s="227"/>
      <c r="K146" s="231">
        <v>39.21</v>
      </c>
      <c r="L146" s="227"/>
      <c r="M146" s="227"/>
      <c r="N146" s="227"/>
      <c r="O146" s="227"/>
      <c r="P146" s="227"/>
      <c r="Q146" s="227"/>
      <c r="R146" s="232"/>
      <c r="T146" s="233"/>
      <c r="U146" s="227"/>
      <c r="V146" s="227"/>
      <c r="W146" s="227"/>
      <c r="X146" s="227"/>
      <c r="Y146" s="227"/>
      <c r="Z146" s="227"/>
      <c r="AA146" s="234"/>
      <c r="AT146" s="235" t="s">
        <v>158</v>
      </c>
      <c r="AU146" s="235" t="s">
        <v>104</v>
      </c>
      <c r="AV146" s="10" t="s">
        <v>104</v>
      </c>
      <c r="AW146" s="10" t="s">
        <v>37</v>
      </c>
      <c r="AX146" s="10" t="s">
        <v>80</v>
      </c>
      <c r="AY146" s="235" t="s">
        <v>150</v>
      </c>
    </row>
    <row r="147" spans="2:51" s="11" customFormat="1" ht="16.5" customHeight="1">
      <c r="B147" s="237"/>
      <c r="C147" s="238"/>
      <c r="D147" s="238"/>
      <c r="E147" s="239" t="s">
        <v>22</v>
      </c>
      <c r="F147" s="240" t="s">
        <v>160</v>
      </c>
      <c r="G147" s="238"/>
      <c r="H147" s="238"/>
      <c r="I147" s="238"/>
      <c r="J147" s="238"/>
      <c r="K147" s="241">
        <v>104.085</v>
      </c>
      <c r="L147" s="238"/>
      <c r="M147" s="238"/>
      <c r="N147" s="238"/>
      <c r="O147" s="238"/>
      <c r="P147" s="238"/>
      <c r="Q147" s="238"/>
      <c r="R147" s="242"/>
      <c r="T147" s="243"/>
      <c r="U147" s="238"/>
      <c r="V147" s="238"/>
      <c r="W147" s="238"/>
      <c r="X147" s="238"/>
      <c r="Y147" s="238"/>
      <c r="Z147" s="238"/>
      <c r="AA147" s="244"/>
      <c r="AT147" s="245" t="s">
        <v>158</v>
      </c>
      <c r="AU147" s="245" t="s">
        <v>104</v>
      </c>
      <c r="AV147" s="11" t="s">
        <v>155</v>
      </c>
      <c r="AW147" s="11" t="s">
        <v>37</v>
      </c>
      <c r="AX147" s="11" t="s">
        <v>88</v>
      </c>
      <c r="AY147" s="245" t="s">
        <v>150</v>
      </c>
    </row>
    <row r="148" spans="2:65" s="1" customFormat="1" ht="16.5" customHeight="1">
      <c r="B148" s="46"/>
      <c r="C148" s="215" t="s">
        <v>174</v>
      </c>
      <c r="D148" s="215" t="s">
        <v>151</v>
      </c>
      <c r="E148" s="216" t="s">
        <v>175</v>
      </c>
      <c r="F148" s="217" t="s">
        <v>176</v>
      </c>
      <c r="G148" s="217"/>
      <c r="H148" s="217"/>
      <c r="I148" s="217"/>
      <c r="J148" s="218" t="s">
        <v>163</v>
      </c>
      <c r="K148" s="219">
        <v>146.588</v>
      </c>
      <c r="L148" s="220">
        <v>0</v>
      </c>
      <c r="M148" s="221"/>
      <c r="N148" s="222">
        <f>ROUND(L148*K148,2)</f>
        <v>0</v>
      </c>
      <c r="O148" s="222"/>
      <c r="P148" s="222"/>
      <c r="Q148" s="222"/>
      <c r="R148" s="48"/>
      <c r="T148" s="223" t="s">
        <v>22</v>
      </c>
      <c r="U148" s="56" t="s">
        <v>45</v>
      </c>
      <c r="V148" s="47"/>
      <c r="W148" s="224">
        <f>V148*K148</f>
        <v>0</v>
      </c>
      <c r="X148" s="224">
        <v>0</v>
      </c>
      <c r="Y148" s="224">
        <f>X148*K148</f>
        <v>0</v>
      </c>
      <c r="Z148" s="224">
        <v>0</v>
      </c>
      <c r="AA148" s="225">
        <f>Z148*K148</f>
        <v>0</v>
      </c>
      <c r="AR148" s="22" t="s">
        <v>155</v>
      </c>
      <c r="AT148" s="22" t="s">
        <v>151</v>
      </c>
      <c r="AU148" s="22" t="s">
        <v>104</v>
      </c>
      <c r="AY148" s="22" t="s">
        <v>150</v>
      </c>
      <c r="BE148" s="138">
        <f>IF(U148="základní",N148,0)</f>
        <v>0</v>
      </c>
      <c r="BF148" s="138">
        <f>IF(U148="snížená",N148,0)</f>
        <v>0</v>
      </c>
      <c r="BG148" s="138">
        <f>IF(U148="zákl. přenesená",N148,0)</f>
        <v>0</v>
      </c>
      <c r="BH148" s="138">
        <f>IF(U148="sníž. přenesená",N148,0)</f>
        <v>0</v>
      </c>
      <c r="BI148" s="138">
        <f>IF(U148="nulová",N148,0)</f>
        <v>0</v>
      </c>
      <c r="BJ148" s="22" t="s">
        <v>88</v>
      </c>
      <c r="BK148" s="138">
        <f>ROUND(L148*K148,2)</f>
        <v>0</v>
      </c>
      <c r="BL148" s="22" t="s">
        <v>155</v>
      </c>
      <c r="BM148" s="22" t="s">
        <v>177</v>
      </c>
    </row>
    <row r="149" spans="2:51" s="10" customFormat="1" ht="16.5" customHeight="1">
      <c r="B149" s="226"/>
      <c r="C149" s="227"/>
      <c r="D149" s="227"/>
      <c r="E149" s="228" t="s">
        <v>22</v>
      </c>
      <c r="F149" s="229" t="s">
        <v>178</v>
      </c>
      <c r="G149" s="230"/>
      <c r="H149" s="230"/>
      <c r="I149" s="230"/>
      <c r="J149" s="227"/>
      <c r="K149" s="231">
        <v>92.123</v>
      </c>
      <c r="L149" s="227"/>
      <c r="M149" s="227"/>
      <c r="N149" s="227"/>
      <c r="O149" s="227"/>
      <c r="P149" s="227"/>
      <c r="Q149" s="227"/>
      <c r="R149" s="232"/>
      <c r="T149" s="233"/>
      <c r="U149" s="227"/>
      <c r="V149" s="227"/>
      <c r="W149" s="227"/>
      <c r="X149" s="227"/>
      <c r="Y149" s="227"/>
      <c r="Z149" s="227"/>
      <c r="AA149" s="234"/>
      <c r="AT149" s="235" t="s">
        <v>158</v>
      </c>
      <c r="AU149" s="235" t="s">
        <v>104</v>
      </c>
      <c r="AV149" s="10" t="s">
        <v>104</v>
      </c>
      <c r="AW149" s="10" t="s">
        <v>37</v>
      </c>
      <c r="AX149" s="10" t="s">
        <v>80</v>
      </c>
      <c r="AY149" s="235" t="s">
        <v>150</v>
      </c>
    </row>
    <row r="150" spans="2:51" s="10" customFormat="1" ht="16.5" customHeight="1">
      <c r="B150" s="226"/>
      <c r="C150" s="227"/>
      <c r="D150" s="227"/>
      <c r="E150" s="228" t="s">
        <v>22</v>
      </c>
      <c r="F150" s="236" t="s">
        <v>179</v>
      </c>
      <c r="G150" s="227"/>
      <c r="H150" s="227"/>
      <c r="I150" s="227"/>
      <c r="J150" s="227"/>
      <c r="K150" s="231">
        <v>54.465</v>
      </c>
      <c r="L150" s="227"/>
      <c r="M150" s="227"/>
      <c r="N150" s="227"/>
      <c r="O150" s="227"/>
      <c r="P150" s="227"/>
      <c r="Q150" s="227"/>
      <c r="R150" s="232"/>
      <c r="T150" s="233"/>
      <c r="U150" s="227"/>
      <c r="V150" s="227"/>
      <c r="W150" s="227"/>
      <c r="X150" s="227"/>
      <c r="Y150" s="227"/>
      <c r="Z150" s="227"/>
      <c r="AA150" s="234"/>
      <c r="AT150" s="235" t="s">
        <v>158</v>
      </c>
      <c r="AU150" s="235" t="s">
        <v>104</v>
      </c>
      <c r="AV150" s="10" t="s">
        <v>104</v>
      </c>
      <c r="AW150" s="10" t="s">
        <v>37</v>
      </c>
      <c r="AX150" s="10" t="s">
        <v>80</v>
      </c>
      <c r="AY150" s="235" t="s">
        <v>150</v>
      </c>
    </row>
    <row r="151" spans="2:51" s="11" customFormat="1" ht="16.5" customHeight="1">
      <c r="B151" s="237"/>
      <c r="C151" s="238"/>
      <c r="D151" s="238"/>
      <c r="E151" s="239" t="s">
        <v>22</v>
      </c>
      <c r="F151" s="240" t="s">
        <v>160</v>
      </c>
      <c r="G151" s="238"/>
      <c r="H151" s="238"/>
      <c r="I151" s="238"/>
      <c r="J151" s="238"/>
      <c r="K151" s="241">
        <v>146.588</v>
      </c>
      <c r="L151" s="238"/>
      <c r="M151" s="238"/>
      <c r="N151" s="238"/>
      <c r="O151" s="238"/>
      <c r="P151" s="238"/>
      <c r="Q151" s="238"/>
      <c r="R151" s="242"/>
      <c r="T151" s="243"/>
      <c r="U151" s="238"/>
      <c r="V151" s="238"/>
      <c r="W151" s="238"/>
      <c r="X151" s="238"/>
      <c r="Y151" s="238"/>
      <c r="Z151" s="238"/>
      <c r="AA151" s="244"/>
      <c r="AT151" s="245" t="s">
        <v>158</v>
      </c>
      <c r="AU151" s="245" t="s">
        <v>104</v>
      </c>
      <c r="AV151" s="11" t="s">
        <v>155</v>
      </c>
      <c r="AW151" s="11" t="s">
        <v>37</v>
      </c>
      <c r="AX151" s="11" t="s">
        <v>88</v>
      </c>
      <c r="AY151" s="245" t="s">
        <v>150</v>
      </c>
    </row>
    <row r="152" spans="2:65" s="1" customFormat="1" ht="25.5" customHeight="1">
      <c r="B152" s="46"/>
      <c r="C152" s="215" t="s">
        <v>180</v>
      </c>
      <c r="D152" s="215" t="s">
        <v>151</v>
      </c>
      <c r="E152" s="216" t="s">
        <v>181</v>
      </c>
      <c r="F152" s="217" t="s">
        <v>182</v>
      </c>
      <c r="G152" s="217"/>
      <c r="H152" s="217"/>
      <c r="I152" s="217"/>
      <c r="J152" s="218" t="s">
        <v>163</v>
      </c>
      <c r="K152" s="219">
        <v>35.42</v>
      </c>
      <c r="L152" s="220">
        <v>0</v>
      </c>
      <c r="M152" s="221"/>
      <c r="N152" s="222">
        <f>ROUND(L152*K152,2)</f>
        <v>0</v>
      </c>
      <c r="O152" s="222"/>
      <c r="P152" s="222"/>
      <c r="Q152" s="222"/>
      <c r="R152" s="48"/>
      <c r="T152" s="223" t="s">
        <v>22</v>
      </c>
      <c r="U152" s="56" t="s">
        <v>45</v>
      </c>
      <c r="V152" s="47"/>
      <c r="W152" s="224">
        <f>V152*K152</f>
        <v>0</v>
      </c>
      <c r="X152" s="224">
        <v>0</v>
      </c>
      <c r="Y152" s="224">
        <f>X152*K152</f>
        <v>0</v>
      </c>
      <c r="Z152" s="224">
        <v>0</v>
      </c>
      <c r="AA152" s="225">
        <f>Z152*K152</f>
        <v>0</v>
      </c>
      <c r="AR152" s="22" t="s">
        <v>155</v>
      </c>
      <c r="AT152" s="22" t="s">
        <v>151</v>
      </c>
      <c r="AU152" s="22" t="s">
        <v>104</v>
      </c>
      <c r="AY152" s="22" t="s">
        <v>150</v>
      </c>
      <c r="BE152" s="138">
        <f>IF(U152="základní",N152,0)</f>
        <v>0</v>
      </c>
      <c r="BF152" s="138">
        <f>IF(U152="snížená",N152,0)</f>
        <v>0</v>
      </c>
      <c r="BG152" s="138">
        <f>IF(U152="zákl. přenesená",N152,0)</f>
        <v>0</v>
      </c>
      <c r="BH152" s="138">
        <f>IF(U152="sníž. přenesená",N152,0)</f>
        <v>0</v>
      </c>
      <c r="BI152" s="138">
        <f>IF(U152="nulová",N152,0)</f>
        <v>0</v>
      </c>
      <c r="BJ152" s="22" t="s">
        <v>88</v>
      </c>
      <c r="BK152" s="138">
        <f>ROUND(L152*K152,2)</f>
        <v>0</v>
      </c>
      <c r="BL152" s="22" t="s">
        <v>155</v>
      </c>
      <c r="BM152" s="22" t="s">
        <v>183</v>
      </c>
    </row>
    <row r="153" spans="2:51" s="10" customFormat="1" ht="16.5" customHeight="1">
      <c r="B153" s="226"/>
      <c r="C153" s="227"/>
      <c r="D153" s="227"/>
      <c r="E153" s="228" t="s">
        <v>22</v>
      </c>
      <c r="F153" s="229" t="s">
        <v>184</v>
      </c>
      <c r="G153" s="230"/>
      <c r="H153" s="230"/>
      <c r="I153" s="230"/>
      <c r="J153" s="227"/>
      <c r="K153" s="231">
        <v>12</v>
      </c>
      <c r="L153" s="227"/>
      <c r="M153" s="227"/>
      <c r="N153" s="227"/>
      <c r="O153" s="227"/>
      <c r="P153" s="227"/>
      <c r="Q153" s="227"/>
      <c r="R153" s="232"/>
      <c r="T153" s="233"/>
      <c r="U153" s="227"/>
      <c r="V153" s="227"/>
      <c r="W153" s="227"/>
      <c r="X153" s="227"/>
      <c r="Y153" s="227"/>
      <c r="Z153" s="227"/>
      <c r="AA153" s="234"/>
      <c r="AT153" s="235" t="s">
        <v>158</v>
      </c>
      <c r="AU153" s="235" t="s">
        <v>104</v>
      </c>
      <c r="AV153" s="10" t="s">
        <v>104</v>
      </c>
      <c r="AW153" s="10" t="s">
        <v>37</v>
      </c>
      <c r="AX153" s="10" t="s">
        <v>80</v>
      </c>
      <c r="AY153" s="235" t="s">
        <v>150</v>
      </c>
    </row>
    <row r="154" spans="2:51" s="10" customFormat="1" ht="16.5" customHeight="1">
      <c r="B154" s="226"/>
      <c r="C154" s="227"/>
      <c r="D154" s="227"/>
      <c r="E154" s="228" t="s">
        <v>22</v>
      </c>
      <c r="F154" s="236" t="s">
        <v>185</v>
      </c>
      <c r="G154" s="227"/>
      <c r="H154" s="227"/>
      <c r="I154" s="227"/>
      <c r="J154" s="227"/>
      <c r="K154" s="231">
        <v>8</v>
      </c>
      <c r="L154" s="227"/>
      <c r="M154" s="227"/>
      <c r="N154" s="227"/>
      <c r="O154" s="227"/>
      <c r="P154" s="227"/>
      <c r="Q154" s="227"/>
      <c r="R154" s="232"/>
      <c r="T154" s="233"/>
      <c r="U154" s="227"/>
      <c r="V154" s="227"/>
      <c r="W154" s="227"/>
      <c r="X154" s="227"/>
      <c r="Y154" s="227"/>
      <c r="Z154" s="227"/>
      <c r="AA154" s="234"/>
      <c r="AT154" s="235" t="s">
        <v>158</v>
      </c>
      <c r="AU154" s="235" t="s">
        <v>104</v>
      </c>
      <c r="AV154" s="10" t="s">
        <v>104</v>
      </c>
      <c r="AW154" s="10" t="s">
        <v>37</v>
      </c>
      <c r="AX154" s="10" t="s">
        <v>80</v>
      </c>
      <c r="AY154" s="235" t="s">
        <v>150</v>
      </c>
    </row>
    <row r="155" spans="2:51" s="10" customFormat="1" ht="16.5" customHeight="1">
      <c r="B155" s="226"/>
      <c r="C155" s="227"/>
      <c r="D155" s="227"/>
      <c r="E155" s="228" t="s">
        <v>22</v>
      </c>
      <c r="F155" s="236" t="s">
        <v>186</v>
      </c>
      <c r="G155" s="227"/>
      <c r="H155" s="227"/>
      <c r="I155" s="227"/>
      <c r="J155" s="227"/>
      <c r="K155" s="231">
        <v>6</v>
      </c>
      <c r="L155" s="227"/>
      <c r="M155" s="227"/>
      <c r="N155" s="227"/>
      <c r="O155" s="227"/>
      <c r="P155" s="227"/>
      <c r="Q155" s="227"/>
      <c r="R155" s="232"/>
      <c r="T155" s="233"/>
      <c r="U155" s="227"/>
      <c r="V155" s="227"/>
      <c r="W155" s="227"/>
      <c r="X155" s="227"/>
      <c r="Y155" s="227"/>
      <c r="Z155" s="227"/>
      <c r="AA155" s="234"/>
      <c r="AT155" s="235" t="s">
        <v>158</v>
      </c>
      <c r="AU155" s="235" t="s">
        <v>104</v>
      </c>
      <c r="AV155" s="10" t="s">
        <v>104</v>
      </c>
      <c r="AW155" s="10" t="s">
        <v>37</v>
      </c>
      <c r="AX155" s="10" t="s">
        <v>80</v>
      </c>
      <c r="AY155" s="235" t="s">
        <v>150</v>
      </c>
    </row>
    <row r="156" spans="2:51" s="10" customFormat="1" ht="16.5" customHeight="1">
      <c r="B156" s="226"/>
      <c r="C156" s="227"/>
      <c r="D156" s="227"/>
      <c r="E156" s="228" t="s">
        <v>22</v>
      </c>
      <c r="F156" s="236" t="s">
        <v>187</v>
      </c>
      <c r="G156" s="227"/>
      <c r="H156" s="227"/>
      <c r="I156" s="227"/>
      <c r="J156" s="227"/>
      <c r="K156" s="231">
        <v>9.42</v>
      </c>
      <c r="L156" s="227"/>
      <c r="M156" s="227"/>
      <c r="N156" s="227"/>
      <c r="O156" s="227"/>
      <c r="P156" s="227"/>
      <c r="Q156" s="227"/>
      <c r="R156" s="232"/>
      <c r="T156" s="233"/>
      <c r="U156" s="227"/>
      <c r="V156" s="227"/>
      <c r="W156" s="227"/>
      <c r="X156" s="227"/>
      <c r="Y156" s="227"/>
      <c r="Z156" s="227"/>
      <c r="AA156" s="234"/>
      <c r="AT156" s="235" t="s">
        <v>158</v>
      </c>
      <c r="AU156" s="235" t="s">
        <v>104</v>
      </c>
      <c r="AV156" s="10" t="s">
        <v>104</v>
      </c>
      <c r="AW156" s="10" t="s">
        <v>37</v>
      </c>
      <c r="AX156" s="10" t="s">
        <v>80</v>
      </c>
      <c r="AY156" s="235" t="s">
        <v>150</v>
      </c>
    </row>
    <row r="157" spans="2:51" s="11" customFormat="1" ht="16.5" customHeight="1">
      <c r="B157" s="237"/>
      <c r="C157" s="238"/>
      <c r="D157" s="238"/>
      <c r="E157" s="239" t="s">
        <v>22</v>
      </c>
      <c r="F157" s="240" t="s">
        <v>160</v>
      </c>
      <c r="G157" s="238"/>
      <c r="H157" s="238"/>
      <c r="I157" s="238"/>
      <c r="J157" s="238"/>
      <c r="K157" s="241">
        <v>35.42</v>
      </c>
      <c r="L157" s="238"/>
      <c r="M157" s="238"/>
      <c r="N157" s="238"/>
      <c r="O157" s="238"/>
      <c r="P157" s="238"/>
      <c r="Q157" s="238"/>
      <c r="R157" s="242"/>
      <c r="T157" s="243"/>
      <c r="U157" s="238"/>
      <c r="V157" s="238"/>
      <c r="W157" s="238"/>
      <c r="X157" s="238"/>
      <c r="Y157" s="238"/>
      <c r="Z157" s="238"/>
      <c r="AA157" s="244"/>
      <c r="AT157" s="245" t="s">
        <v>158</v>
      </c>
      <c r="AU157" s="245" t="s">
        <v>104</v>
      </c>
      <c r="AV157" s="11" t="s">
        <v>155</v>
      </c>
      <c r="AW157" s="11" t="s">
        <v>37</v>
      </c>
      <c r="AX157" s="11" t="s">
        <v>88</v>
      </c>
      <c r="AY157" s="245" t="s">
        <v>150</v>
      </c>
    </row>
    <row r="158" spans="2:63" s="9" customFormat="1" ht="29.85" customHeight="1">
      <c r="B158" s="202"/>
      <c r="C158" s="203"/>
      <c r="D158" s="212" t="s">
        <v>117</v>
      </c>
      <c r="E158" s="212"/>
      <c r="F158" s="212"/>
      <c r="G158" s="212"/>
      <c r="H158" s="212"/>
      <c r="I158" s="212"/>
      <c r="J158" s="212"/>
      <c r="K158" s="212"/>
      <c r="L158" s="212"/>
      <c r="M158" s="212"/>
      <c r="N158" s="213">
        <f>BK158</f>
        <v>0</v>
      </c>
      <c r="O158" s="214"/>
      <c r="P158" s="214"/>
      <c r="Q158" s="214"/>
      <c r="R158" s="205"/>
      <c r="T158" s="206"/>
      <c r="U158" s="203"/>
      <c r="V158" s="203"/>
      <c r="W158" s="207">
        <f>SUM(W159:W170)</f>
        <v>0</v>
      </c>
      <c r="X158" s="203"/>
      <c r="Y158" s="207">
        <f>SUM(Y159:Y170)</f>
        <v>0</v>
      </c>
      <c r="Z158" s="203"/>
      <c r="AA158" s="208">
        <f>SUM(AA159:AA170)</f>
        <v>0</v>
      </c>
      <c r="AR158" s="209" t="s">
        <v>88</v>
      </c>
      <c r="AT158" s="210" t="s">
        <v>79</v>
      </c>
      <c r="AU158" s="210" t="s">
        <v>88</v>
      </c>
      <c r="AY158" s="209" t="s">
        <v>150</v>
      </c>
      <c r="BK158" s="211">
        <f>SUM(BK159:BK170)</f>
        <v>0</v>
      </c>
    </row>
    <row r="159" spans="2:65" s="1" customFormat="1" ht="25.5" customHeight="1">
      <c r="B159" s="46"/>
      <c r="C159" s="215" t="s">
        <v>188</v>
      </c>
      <c r="D159" s="215" t="s">
        <v>151</v>
      </c>
      <c r="E159" s="216" t="s">
        <v>189</v>
      </c>
      <c r="F159" s="217" t="s">
        <v>190</v>
      </c>
      <c r="G159" s="217"/>
      <c r="H159" s="217"/>
      <c r="I159" s="217"/>
      <c r="J159" s="218" t="s">
        <v>163</v>
      </c>
      <c r="K159" s="219">
        <v>141.188</v>
      </c>
      <c r="L159" s="220">
        <v>0</v>
      </c>
      <c r="M159" s="221"/>
      <c r="N159" s="222">
        <f>ROUND(L159*K159,2)</f>
        <v>0</v>
      </c>
      <c r="O159" s="222"/>
      <c r="P159" s="222"/>
      <c r="Q159" s="222"/>
      <c r="R159" s="48"/>
      <c r="T159" s="223" t="s">
        <v>22</v>
      </c>
      <c r="U159" s="56" t="s">
        <v>45</v>
      </c>
      <c r="V159" s="47"/>
      <c r="W159" s="224">
        <f>V159*K159</f>
        <v>0</v>
      </c>
      <c r="X159" s="224">
        <v>0</v>
      </c>
      <c r="Y159" s="224">
        <f>X159*K159</f>
        <v>0</v>
      </c>
      <c r="Z159" s="224">
        <v>0</v>
      </c>
      <c r="AA159" s="225">
        <f>Z159*K159</f>
        <v>0</v>
      </c>
      <c r="AR159" s="22" t="s">
        <v>155</v>
      </c>
      <c r="AT159" s="22" t="s">
        <v>151</v>
      </c>
      <c r="AU159" s="22" t="s">
        <v>104</v>
      </c>
      <c r="AY159" s="22" t="s">
        <v>150</v>
      </c>
      <c r="BE159" s="138">
        <f>IF(U159="základní",N159,0)</f>
        <v>0</v>
      </c>
      <c r="BF159" s="138">
        <f>IF(U159="snížená",N159,0)</f>
        <v>0</v>
      </c>
      <c r="BG159" s="138">
        <f>IF(U159="zákl. přenesená",N159,0)</f>
        <v>0</v>
      </c>
      <c r="BH159" s="138">
        <f>IF(U159="sníž. přenesená",N159,0)</f>
        <v>0</v>
      </c>
      <c r="BI159" s="138">
        <f>IF(U159="nulová",N159,0)</f>
        <v>0</v>
      </c>
      <c r="BJ159" s="22" t="s">
        <v>88</v>
      </c>
      <c r="BK159" s="138">
        <f>ROUND(L159*K159,2)</f>
        <v>0</v>
      </c>
      <c r="BL159" s="22" t="s">
        <v>155</v>
      </c>
      <c r="BM159" s="22" t="s">
        <v>191</v>
      </c>
    </row>
    <row r="160" spans="2:51" s="10" customFormat="1" ht="16.5" customHeight="1">
      <c r="B160" s="226"/>
      <c r="C160" s="227"/>
      <c r="D160" s="227"/>
      <c r="E160" s="228" t="s">
        <v>22</v>
      </c>
      <c r="F160" s="229" t="s">
        <v>192</v>
      </c>
      <c r="G160" s="230"/>
      <c r="H160" s="230"/>
      <c r="I160" s="230"/>
      <c r="J160" s="227"/>
      <c r="K160" s="231">
        <v>87.798</v>
      </c>
      <c r="L160" s="227"/>
      <c r="M160" s="227"/>
      <c r="N160" s="227"/>
      <c r="O160" s="227"/>
      <c r="P160" s="227"/>
      <c r="Q160" s="227"/>
      <c r="R160" s="232"/>
      <c r="T160" s="233"/>
      <c r="U160" s="227"/>
      <c r="V160" s="227"/>
      <c r="W160" s="227"/>
      <c r="X160" s="227"/>
      <c r="Y160" s="227"/>
      <c r="Z160" s="227"/>
      <c r="AA160" s="234"/>
      <c r="AT160" s="235" t="s">
        <v>158</v>
      </c>
      <c r="AU160" s="235" t="s">
        <v>104</v>
      </c>
      <c r="AV160" s="10" t="s">
        <v>104</v>
      </c>
      <c r="AW160" s="10" t="s">
        <v>37</v>
      </c>
      <c r="AX160" s="10" t="s">
        <v>80</v>
      </c>
      <c r="AY160" s="235" t="s">
        <v>150</v>
      </c>
    </row>
    <row r="161" spans="2:51" s="10" customFormat="1" ht="16.5" customHeight="1">
      <c r="B161" s="226"/>
      <c r="C161" s="227"/>
      <c r="D161" s="227"/>
      <c r="E161" s="228" t="s">
        <v>22</v>
      </c>
      <c r="F161" s="236" t="s">
        <v>193</v>
      </c>
      <c r="G161" s="227"/>
      <c r="H161" s="227"/>
      <c r="I161" s="227"/>
      <c r="J161" s="227"/>
      <c r="K161" s="231">
        <v>53.39</v>
      </c>
      <c r="L161" s="227"/>
      <c r="M161" s="227"/>
      <c r="N161" s="227"/>
      <c r="O161" s="227"/>
      <c r="P161" s="227"/>
      <c r="Q161" s="227"/>
      <c r="R161" s="232"/>
      <c r="T161" s="233"/>
      <c r="U161" s="227"/>
      <c r="V161" s="227"/>
      <c r="W161" s="227"/>
      <c r="X161" s="227"/>
      <c r="Y161" s="227"/>
      <c r="Z161" s="227"/>
      <c r="AA161" s="234"/>
      <c r="AT161" s="235" t="s">
        <v>158</v>
      </c>
      <c r="AU161" s="235" t="s">
        <v>104</v>
      </c>
      <c r="AV161" s="10" t="s">
        <v>104</v>
      </c>
      <c r="AW161" s="10" t="s">
        <v>37</v>
      </c>
      <c r="AX161" s="10" t="s">
        <v>80</v>
      </c>
      <c r="AY161" s="235" t="s">
        <v>150</v>
      </c>
    </row>
    <row r="162" spans="2:51" s="11" customFormat="1" ht="16.5" customHeight="1">
      <c r="B162" s="237"/>
      <c r="C162" s="238"/>
      <c r="D162" s="238"/>
      <c r="E162" s="239" t="s">
        <v>22</v>
      </c>
      <c r="F162" s="240" t="s">
        <v>160</v>
      </c>
      <c r="G162" s="238"/>
      <c r="H162" s="238"/>
      <c r="I162" s="238"/>
      <c r="J162" s="238"/>
      <c r="K162" s="241">
        <v>141.188</v>
      </c>
      <c r="L162" s="238"/>
      <c r="M162" s="238"/>
      <c r="N162" s="238"/>
      <c r="O162" s="238"/>
      <c r="P162" s="238"/>
      <c r="Q162" s="238"/>
      <c r="R162" s="242"/>
      <c r="T162" s="243"/>
      <c r="U162" s="238"/>
      <c r="V162" s="238"/>
      <c r="W162" s="238"/>
      <c r="X162" s="238"/>
      <c r="Y162" s="238"/>
      <c r="Z162" s="238"/>
      <c r="AA162" s="244"/>
      <c r="AT162" s="245" t="s">
        <v>158</v>
      </c>
      <c r="AU162" s="245" t="s">
        <v>104</v>
      </c>
      <c r="AV162" s="11" t="s">
        <v>155</v>
      </c>
      <c r="AW162" s="11" t="s">
        <v>37</v>
      </c>
      <c r="AX162" s="11" t="s">
        <v>88</v>
      </c>
      <c r="AY162" s="245" t="s">
        <v>150</v>
      </c>
    </row>
    <row r="163" spans="2:65" s="1" customFormat="1" ht="38.25" customHeight="1">
      <c r="B163" s="46"/>
      <c r="C163" s="215" t="s">
        <v>194</v>
      </c>
      <c r="D163" s="215" t="s">
        <v>151</v>
      </c>
      <c r="E163" s="216" t="s">
        <v>195</v>
      </c>
      <c r="F163" s="217" t="s">
        <v>196</v>
      </c>
      <c r="G163" s="217"/>
      <c r="H163" s="217"/>
      <c r="I163" s="217"/>
      <c r="J163" s="218" t="s">
        <v>163</v>
      </c>
      <c r="K163" s="219">
        <v>104.085</v>
      </c>
      <c r="L163" s="220">
        <v>0</v>
      </c>
      <c r="M163" s="221"/>
      <c r="N163" s="222">
        <f>ROUND(L163*K163,2)</f>
        <v>0</v>
      </c>
      <c r="O163" s="222"/>
      <c r="P163" s="222"/>
      <c r="Q163" s="222"/>
      <c r="R163" s="48"/>
      <c r="T163" s="223" t="s">
        <v>22</v>
      </c>
      <c r="U163" s="56" t="s">
        <v>45</v>
      </c>
      <c r="V163" s="47"/>
      <c r="W163" s="224">
        <f>V163*K163</f>
        <v>0</v>
      </c>
      <c r="X163" s="224">
        <v>0</v>
      </c>
      <c r="Y163" s="224">
        <f>X163*K163</f>
        <v>0</v>
      </c>
      <c r="Z163" s="224">
        <v>0</v>
      </c>
      <c r="AA163" s="225">
        <f>Z163*K163</f>
        <v>0</v>
      </c>
      <c r="AR163" s="22" t="s">
        <v>155</v>
      </c>
      <c r="AT163" s="22" t="s">
        <v>151</v>
      </c>
      <c r="AU163" s="22" t="s">
        <v>104</v>
      </c>
      <c r="AY163" s="22" t="s">
        <v>150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88</v>
      </c>
      <c r="BK163" s="138">
        <f>ROUND(L163*K163,2)</f>
        <v>0</v>
      </c>
      <c r="BL163" s="22" t="s">
        <v>155</v>
      </c>
      <c r="BM163" s="22" t="s">
        <v>197</v>
      </c>
    </row>
    <row r="164" spans="2:51" s="10" customFormat="1" ht="16.5" customHeight="1">
      <c r="B164" s="226"/>
      <c r="C164" s="227"/>
      <c r="D164" s="227"/>
      <c r="E164" s="228" t="s">
        <v>22</v>
      </c>
      <c r="F164" s="229" t="s">
        <v>165</v>
      </c>
      <c r="G164" s="230"/>
      <c r="H164" s="230"/>
      <c r="I164" s="230"/>
      <c r="J164" s="227"/>
      <c r="K164" s="231">
        <v>64.875</v>
      </c>
      <c r="L164" s="227"/>
      <c r="M164" s="227"/>
      <c r="N164" s="227"/>
      <c r="O164" s="227"/>
      <c r="P164" s="227"/>
      <c r="Q164" s="227"/>
      <c r="R164" s="232"/>
      <c r="T164" s="233"/>
      <c r="U164" s="227"/>
      <c r="V164" s="227"/>
      <c r="W164" s="227"/>
      <c r="X164" s="227"/>
      <c r="Y164" s="227"/>
      <c r="Z164" s="227"/>
      <c r="AA164" s="234"/>
      <c r="AT164" s="235" t="s">
        <v>158</v>
      </c>
      <c r="AU164" s="235" t="s">
        <v>104</v>
      </c>
      <c r="AV164" s="10" t="s">
        <v>104</v>
      </c>
      <c r="AW164" s="10" t="s">
        <v>37</v>
      </c>
      <c r="AX164" s="10" t="s">
        <v>80</v>
      </c>
      <c r="AY164" s="235" t="s">
        <v>150</v>
      </c>
    </row>
    <row r="165" spans="2:51" s="10" customFormat="1" ht="16.5" customHeight="1">
      <c r="B165" s="226"/>
      <c r="C165" s="227"/>
      <c r="D165" s="227"/>
      <c r="E165" s="228" t="s">
        <v>22</v>
      </c>
      <c r="F165" s="236" t="s">
        <v>166</v>
      </c>
      <c r="G165" s="227"/>
      <c r="H165" s="227"/>
      <c r="I165" s="227"/>
      <c r="J165" s="227"/>
      <c r="K165" s="231">
        <v>39.21</v>
      </c>
      <c r="L165" s="227"/>
      <c r="M165" s="227"/>
      <c r="N165" s="227"/>
      <c r="O165" s="227"/>
      <c r="P165" s="227"/>
      <c r="Q165" s="227"/>
      <c r="R165" s="232"/>
      <c r="T165" s="233"/>
      <c r="U165" s="227"/>
      <c r="V165" s="227"/>
      <c r="W165" s="227"/>
      <c r="X165" s="227"/>
      <c r="Y165" s="227"/>
      <c r="Z165" s="227"/>
      <c r="AA165" s="234"/>
      <c r="AT165" s="235" t="s">
        <v>158</v>
      </c>
      <c r="AU165" s="235" t="s">
        <v>104</v>
      </c>
      <c r="AV165" s="10" t="s">
        <v>104</v>
      </c>
      <c r="AW165" s="10" t="s">
        <v>37</v>
      </c>
      <c r="AX165" s="10" t="s">
        <v>80</v>
      </c>
      <c r="AY165" s="235" t="s">
        <v>150</v>
      </c>
    </row>
    <row r="166" spans="2:51" s="11" customFormat="1" ht="16.5" customHeight="1">
      <c r="B166" s="237"/>
      <c r="C166" s="238"/>
      <c r="D166" s="238"/>
      <c r="E166" s="239" t="s">
        <v>22</v>
      </c>
      <c r="F166" s="240" t="s">
        <v>160</v>
      </c>
      <c r="G166" s="238"/>
      <c r="H166" s="238"/>
      <c r="I166" s="238"/>
      <c r="J166" s="238"/>
      <c r="K166" s="241">
        <v>104.085</v>
      </c>
      <c r="L166" s="238"/>
      <c r="M166" s="238"/>
      <c r="N166" s="238"/>
      <c r="O166" s="238"/>
      <c r="P166" s="238"/>
      <c r="Q166" s="238"/>
      <c r="R166" s="242"/>
      <c r="T166" s="243"/>
      <c r="U166" s="238"/>
      <c r="V166" s="238"/>
      <c r="W166" s="238"/>
      <c r="X166" s="238"/>
      <c r="Y166" s="238"/>
      <c r="Z166" s="238"/>
      <c r="AA166" s="244"/>
      <c r="AT166" s="245" t="s">
        <v>158</v>
      </c>
      <c r="AU166" s="245" t="s">
        <v>104</v>
      </c>
      <c r="AV166" s="11" t="s">
        <v>155</v>
      </c>
      <c r="AW166" s="11" t="s">
        <v>37</v>
      </c>
      <c r="AX166" s="11" t="s">
        <v>88</v>
      </c>
      <c r="AY166" s="245" t="s">
        <v>150</v>
      </c>
    </row>
    <row r="167" spans="2:65" s="1" customFormat="1" ht="25.5" customHeight="1">
      <c r="B167" s="46"/>
      <c r="C167" s="215" t="s">
        <v>198</v>
      </c>
      <c r="D167" s="215" t="s">
        <v>151</v>
      </c>
      <c r="E167" s="216" t="s">
        <v>199</v>
      </c>
      <c r="F167" s="217" t="s">
        <v>200</v>
      </c>
      <c r="G167" s="217"/>
      <c r="H167" s="217"/>
      <c r="I167" s="217"/>
      <c r="J167" s="218" t="s">
        <v>163</v>
      </c>
      <c r="K167" s="219">
        <v>104.085</v>
      </c>
      <c r="L167" s="220">
        <v>0</v>
      </c>
      <c r="M167" s="221"/>
      <c r="N167" s="222">
        <f>ROUND(L167*K167,2)</f>
        <v>0</v>
      </c>
      <c r="O167" s="222"/>
      <c r="P167" s="222"/>
      <c r="Q167" s="222"/>
      <c r="R167" s="48"/>
      <c r="T167" s="223" t="s">
        <v>22</v>
      </c>
      <c r="U167" s="56" t="s">
        <v>45</v>
      </c>
      <c r="V167" s="47"/>
      <c r="W167" s="224">
        <f>V167*K167</f>
        <v>0</v>
      </c>
      <c r="X167" s="224">
        <v>0</v>
      </c>
      <c r="Y167" s="224">
        <f>X167*K167</f>
        <v>0</v>
      </c>
      <c r="Z167" s="224">
        <v>0</v>
      </c>
      <c r="AA167" s="225">
        <f>Z167*K167</f>
        <v>0</v>
      </c>
      <c r="AR167" s="22" t="s">
        <v>155</v>
      </c>
      <c r="AT167" s="22" t="s">
        <v>151</v>
      </c>
      <c r="AU167" s="22" t="s">
        <v>104</v>
      </c>
      <c r="AY167" s="22" t="s">
        <v>150</v>
      </c>
      <c r="BE167" s="138">
        <f>IF(U167="základní",N167,0)</f>
        <v>0</v>
      </c>
      <c r="BF167" s="138">
        <f>IF(U167="snížená",N167,0)</f>
        <v>0</v>
      </c>
      <c r="BG167" s="138">
        <f>IF(U167="zákl. přenesená",N167,0)</f>
        <v>0</v>
      </c>
      <c r="BH167" s="138">
        <f>IF(U167="sníž. přenesená",N167,0)</f>
        <v>0</v>
      </c>
      <c r="BI167" s="138">
        <f>IF(U167="nulová",N167,0)</f>
        <v>0</v>
      </c>
      <c r="BJ167" s="22" t="s">
        <v>88</v>
      </c>
      <c r="BK167" s="138">
        <f>ROUND(L167*K167,2)</f>
        <v>0</v>
      </c>
      <c r="BL167" s="22" t="s">
        <v>155</v>
      </c>
      <c r="BM167" s="22" t="s">
        <v>201</v>
      </c>
    </row>
    <row r="168" spans="2:51" s="10" customFormat="1" ht="16.5" customHeight="1">
      <c r="B168" s="226"/>
      <c r="C168" s="227"/>
      <c r="D168" s="227"/>
      <c r="E168" s="228" t="s">
        <v>22</v>
      </c>
      <c r="F168" s="229" t="s">
        <v>202</v>
      </c>
      <c r="G168" s="230"/>
      <c r="H168" s="230"/>
      <c r="I168" s="230"/>
      <c r="J168" s="227"/>
      <c r="K168" s="231">
        <v>64.875</v>
      </c>
      <c r="L168" s="227"/>
      <c r="M168" s="227"/>
      <c r="N168" s="227"/>
      <c r="O168" s="227"/>
      <c r="P168" s="227"/>
      <c r="Q168" s="227"/>
      <c r="R168" s="232"/>
      <c r="T168" s="233"/>
      <c r="U168" s="227"/>
      <c r="V168" s="227"/>
      <c r="W168" s="227"/>
      <c r="X168" s="227"/>
      <c r="Y168" s="227"/>
      <c r="Z168" s="227"/>
      <c r="AA168" s="234"/>
      <c r="AT168" s="235" t="s">
        <v>158</v>
      </c>
      <c r="AU168" s="235" t="s">
        <v>104</v>
      </c>
      <c r="AV168" s="10" t="s">
        <v>104</v>
      </c>
      <c r="AW168" s="10" t="s">
        <v>37</v>
      </c>
      <c r="AX168" s="10" t="s">
        <v>80</v>
      </c>
      <c r="AY168" s="235" t="s">
        <v>150</v>
      </c>
    </row>
    <row r="169" spans="2:51" s="10" customFormat="1" ht="16.5" customHeight="1">
      <c r="B169" s="226"/>
      <c r="C169" s="227"/>
      <c r="D169" s="227"/>
      <c r="E169" s="228" t="s">
        <v>22</v>
      </c>
      <c r="F169" s="236" t="s">
        <v>166</v>
      </c>
      <c r="G169" s="227"/>
      <c r="H169" s="227"/>
      <c r="I169" s="227"/>
      <c r="J169" s="227"/>
      <c r="K169" s="231">
        <v>39.21</v>
      </c>
      <c r="L169" s="227"/>
      <c r="M169" s="227"/>
      <c r="N169" s="227"/>
      <c r="O169" s="227"/>
      <c r="P169" s="227"/>
      <c r="Q169" s="227"/>
      <c r="R169" s="232"/>
      <c r="T169" s="233"/>
      <c r="U169" s="227"/>
      <c r="V169" s="227"/>
      <c r="W169" s="227"/>
      <c r="X169" s="227"/>
      <c r="Y169" s="227"/>
      <c r="Z169" s="227"/>
      <c r="AA169" s="234"/>
      <c r="AT169" s="235" t="s">
        <v>158</v>
      </c>
      <c r="AU169" s="235" t="s">
        <v>104</v>
      </c>
      <c r="AV169" s="10" t="s">
        <v>104</v>
      </c>
      <c r="AW169" s="10" t="s">
        <v>37</v>
      </c>
      <c r="AX169" s="10" t="s">
        <v>80</v>
      </c>
      <c r="AY169" s="235" t="s">
        <v>150</v>
      </c>
    </row>
    <row r="170" spans="2:51" s="11" customFormat="1" ht="16.5" customHeight="1">
      <c r="B170" s="237"/>
      <c r="C170" s="238"/>
      <c r="D170" s="238"/>
      <c r="E170" s="239" t="s">
        <v>22</v>
      </c>
      <c r="F170" s="240" t="s">
        <v>160</v>
      </c>
      <c r="G170" s="238"/>
      <c r="H170" s="238"/>
      <c r="I170" s="238"/>
      <c r="J170" s="238"/>
      <c r="K170" s="241">
        <v>104.085</v>
      </c>
      <c r="L170" s="238"/>
      <c r="M170" s="238"/>
      <c r="N170" s="238"/>
      <c r="O170" s="238"/>
      <c r="P170" s="238"/>
      <c r="Q170" s="238"/>
      <c r="R170" s="242"/>
      <c r="T170" s="243"/>
      <c r="U170" s="238"/>
      <c r="V170" s="238"/>
      <c r="W170" s="238"/>
      <c r="X170" s="238"/>
      <c r="Y170" s="238"/>
      <c r="Z170" s="238"/>
      <c r="AA170" s="244"/>
      <c r="AT170" s="245" t="s">
        <v>158</v>
      </c>
      <c r="AU170" s="245" t="s">
        <v>104</v>
      </c>
      <c r="AV170" s="11" t="s">
        <v>155</v>
      </c>
      <c r="AW170" s="11" t="s">
        <v>37</v>
      </c>
      <c r="AX170" s="11" t="s">
        <v>88</v>
      </c>
      <c r="AY170" s="245" t="s">
        <v>150</v>
      </c>
    </row>
    <row r="171" spans="2:63" s="9" customFormat="1" ht="29.85" customHeight="1">
      <c r="B171" s="202"/>
      <c r="C171" s="203"/>
      <c r="D171" s="212" t="s">
        <v>118</v>
      </c>
      <c r="E171" s="212"/>
      <c r="F171" s="212"/>
      <c r="G171" s="212"/>
      <c r="H171" s="212"/>
      <c r="I171" s="212"/>
      <c r="J171" s="212"/>
      <c r="K171" s="212"/>
      <c r="L171" s="212"/>
      <c r="M171" s="212"/>
      <c r="N171" s="213">
        <f>BK171</f>
        <v>0</v>
      </c>
      <c r="O171" s="214"/>
      <c r="P171" s="214"/>
      <c r="Q171" s="214"/>
      <c r="R171" s="205"/>
      <c r="T171" s="206"/>
      <c r="U171" s="203"/>
      <c r="V171" s="203"/>
      <c r="W171" s="207">
        <f>SUM(W172:W175)</f>
        <v>0</v>
      </c>
      <c r="X171" s="203"/>
      <c r="Y171" s="207">
        <f>SUM(Y172:Y175)</f>
        <v>0</v>
      </c>
      <c r="Z171" s="203"/>
      <c r="AA171" s="208">
        <f>SUM(AA172:AA175)</f>
        <v>0</v>
      </c>
      <c r="AR171" s="209" t="s">
        <v>88</v>
      </c>
      <c r="AT171" s="210" t="s">
        <v>79</v>
      </c>
      <c r="AU171" s="210" t="s">
        <v>88</v>
      </c>
      <c r="AY171" s="209" t="s">
        <v>150</v>
      </c>
      <c r="BK171" s="211">
        <f>SUM(BK172:BK175)</f>
        <v>0</v>
      </c>
    </row>
    <row r="172" spans="2:65" s="1" customFormat="1" ht="38.25" customHeight="1">
      <c r="B172" s="46"/>
      <c r="C172" s="215" t="s">
        <v>203</v>
      </c>
      <c r="D172" s="215" t="s">
        <v>151</v>
      </c>
      <c r="E172" s="216" t="s">
        <v>204</v>
      </c>
      <c r="F172" s="217" t="s">
        <v>205</v>
      </c>
      <c r="G172" s="217"/>
      <c r="H172" s="217"/>
      <c r="I172" s="217"/>
      <c r="J172" s="218" t="s">
        <v>206</v>
      </c>
      <c r="K172" s="219">
        <v>5.706</v>
      </c>
      <c r="L172" s="220">
        <v>0</v>
      </c>
      <c r="M172" s="221"/>
      <c r="N172" s="222">
        <f>ROUND(L172*K172,2)</f>
        <v>0</v>
      </c>
      <c r="O172" s="222"/>
      <c r="P172" s="222"/>
      <c r="Q172" s="222"/>
      <c r="R172" s="48"/>
      <c r="T172" s="223" t="s">
        <v>22</v>
      </c>
      <c r="U172" s="56" t="s">
        <v>45</v>
      </c>
      <c r="V172" s="47"/>
      <c r="W172" s="224">
        <f>V172*K172</f>
        <v>0</v>
      </c>
      <c r="X172" s="224">
        <v>0</v>
      </c>
      <c r="Y172" s="224">
        <f>X172*K172</f>
        <v>0</v>
      </c>
      <c r="Z172" s="224">
        <v>0</v>
      </c>
      <c r="AA172" s="225">
        <f>Z172*K172</f>
        <v>0</v>
      </c>
      <c r="AR172" s="22" t="s">
        <v>155</v>
      </c>
      <c r="AT172" s="22" t="s">
        <v>151</v>
      </c>
      <c r="AU172" s="22" t="s">
        <v>104</v>
      </c>
      <c r="AY172" s="22" t="s">
        <v>150</v>
      </c>
      <c r="BE172" s="138">
        <f>IF(U172="základní",N172,0)</f>
        <v>0</v>
      </c>
      <c r="BF172" s="138">
        <f>IF(U172="snížená",N172,0)</f>
        <v>0</v>
      </c>
      <c r="BG172" s="138">
        <f>IF(U172="zákl. přenesená",N172,0)</f>
        <v>0</v>
      </c>
      <c r="BH172" s="138">
        <f>IF(U172="sníž. přenesená",N172,0)</f>
        <v>0</v>
      </c>
      <c r="BI172" s="138">
        <f>IF(U172="nulová",N172,0)</f>
        <v>0</v>
      </c>
      <c r="BJ172" s="22" t="s">
        <v>88</v>
      </c>
      <c r="BK172" s="138">
        <f>ROUND(L172*K172,2)</f>
        <v>0</v>
      </c>
      <c r="BL172" s="22" t="s">
        <v>155</v>
      </c>
      <c r="BM172" s="22" t="s">
        <v>207</v>
      </c>
    </row>
    <row r="173" spans="2:65" s="1" customFormat="1" ht="38.25" customHeight="1">
      <c r="B173" s="46"/>
      <c r="C173" s="215" t="s">
        <v>208</v>
      </c>
      <c r="D173" s="215" t="s">
        <v>151</v>
      </c>
      <c r="E173" s="216" t="s">
        <v>209</v>
      </c>
      <c r="F173" s="217" t="s">
        <v>210</v>
      </c>
      <c r="G173" s="217"/>
      <c r="H173" s="217"/>
      <c r="I173" s="217"/>
      <c r="J173" s="218" t="s">
        <v>206</v>
      </c>
      <c r="K173" s="219">
        <v>5.706</v>
      </c>
      <c r="L173" s="220">
        <v>0</v>
      </c>
      <c r="M173" s="221"/>
      <c r="N173" s="222">
        <f>ROUND(L173*K173,2)</f>
        <v>0</v>
      </c>
      <c r="O173" s="222"/>
      <c r="P173" s="222"/>
      <c r="Q173" s="222"/>
      <c r="R173" s="48"/>
      <c r="T173" s="223" t="s">
        <v>22</v>
      </c>
      <c r="U173" s="56" t="s">
        <v>45</v>
      </c>
      <c r="V173" s="47"/>
      <c r="W173" s="224">
        <f>V173*K173</f>
        <v>0</v>
      </c>
      <c r="X173" s="224">
        <v>0</v>
      </c>
      <c r="Y173" s="224">
        <f>X173*K173</f>
        <v>0</v>
      </c>
      <c r="Z173" s="224">
        <v>0</v>
      </c>
      <c r="AA173" s="225">
        <f>Z173*K173</f>
        <v>0</v>
      </c>
      <c r="AR173" s="22" t="s">
        <v>155</v>
      </c>
      <c r="AT173" s="22" t="s">
        <v>151</v>
      </c>
      <c r="AU173" s="22" t="s">
        <v>104</v>
      </c>
      <c r="AY173" s="22" t="s">
        <v>150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88</v>
      </c>
      <c r="BK173" s="138">
        <f>ROUND(L173*K173,2)</f>
        <v>0</v>
      </c>
      <c r="BL173" s="22" t="s">
        <v>155</v>
      </c>
      <c r="BM173" s="22" t="s">
        <v>211</v>
      </c>
    </row>
    <row r="174" spans="2:65" s="1" customFormat="1" ht="25.5" customHeight="1">
      <c r="B174" s="46"/>
      <c r="C174" s="215" t="s">
        <v>212</v>
      </c>
      <c r="D174" s="215" t="s">
        <v>151</v>
      </c>
      <c r="E174" s="216" t="s">
        <v>213</v>
      </c>
      <c r="F174" s="217" t="s">
        <v>214</v>
      </c>
      <c r="G174" s="217"/>
      <c r="H174" s="217"/>
      <c r="I174" s="217"/>
      <c r="J174" s="218" t="s">
        <v>206</v>
      </c>
      <c r="K174" s="219">
        <v>85.59</v>
      </c>
      <c r="L174" s="220">
        <v>0</v>
      </c>
      <c r="M174" s="221"/>
      <c r="N174" s="222">
        <f>ROUND(L174*K174,2)</f>
        <v>0</v>
      </c>
      <c r="O174" s="222"/>
      <c r="P174" s="222"/>
      <c r="Q174" s="222"/>
      <c r="R174" s="48"/>
      <c r="T174" s="223" t="s">
        <v>22</v>
      </c>
      <c r="U174" s="56" t="s">
        <v>45</v>
      </c>
      <c r="V174" s="47"/>
      <c r="W174" s="224">
        <f>V174*K174</f>
        <v>0</v>
      </c>
      <c r="X174" s="224">
        <v>0</v>
      </c>
      <c r="Y174" s="224">
        <f>X174*K174</f>
        <v>0</v>
      </c>
      <c r="Z174" s="224">
        <v>0</v>
      </c>
      <c r="AA174" s="225">
        <f>Z174*K174</f>
        <v>0</v>
      </c>
      <c r="AR174" s="22" t="s">
        <v>155</v>
      </c>
      <c r="AT174" s="22" t="s">
        <v>151</v>
      </c>
      <c r="AU174" s="22" t="s">
        <v>104</v>
      </c>
      <c r="AY174" s="22" t="s">
        <v>150</v>
      </c>
      <c r="BE174" s="138">
        <f>IF(U174="základní",N174,0)</f>
        <v>0</v>
      </c>
      <c r="BF174" s="138">
        <f>IF(U174="snížená",N174,0)</f>
        <v>0</v>
      </c>
      <c r="BG174" s="138">
        <f>IF(U174="zákl. přenesená",N174,0)</f>
        <v>0</v>
      </c>
      <c r="BH174" s="138">
        <f>IF(U174="sníž. přenesená",N174,0)</f>
        <v>0</v>
      </c>
      <c r="BI174" s="138">
        <f>IF(U174="nulová",N174,0)</f>
        <v>0</v>
      </c>
      <c r="BJ174" s="22" t="s">
        <v>88</v>
      </c>
      <c r="BK174" s="138">
        <f>ROUND(L174*K174,2)</f>
        <v>0</v>
      </c>
      <c r="BL174" s="22" t="s">
        <v>155</v>
      </c>
      <c r="BM174" s="22" t="s">
        <v>215</v>
      </c>
    </row>
    <row r="175" spans="2:65" s="1" customFormat="1" ht="25.5" customHeight="1">
      <c r="B175" s="46"/>
      <c r="C175" s="215" t="s">
        <v>216</v>
      </c>
      <c r="D175" s="215" t="s">
        <v>151</v>
      </c>
      <c r="E175" s="216" t="s">
        <v>217</v>
      </c>
      <c r="F175" s="217" t="s">
        <v>218</v>
      </c>
      <c r="G175" s="217"/>
      <c r="H175" s="217"/>
      <c r="I175" s="217"/>
      <c r="J175" s="218" t="s">
        <v>206</v>
      </c>
      <c r="K175" s="219">
        <v>5.706</v>
      </c>
      <c r="L175" s="220">
        <v>0</v>
      </c>
      <c r="M175" s="221"/>
      <c r="N175" s="222">
        <f>ROUND(L175*K175,2)</f>
        <v>0</v>
      </c>
      <c r="O175" s="222"/>
      <c r="P175" s="222"/>
      <c r="Q175" s="222"/>
      <c r="R175" s="48"/>
      <c r="T175" s="223" t="s">
        <v>22</v>
      </c>
      <c r="U175" s="56" t="s">
        <v>45</v>
      </c>
      <c r="V175" s="47"/>
      <c r="W175" s="224">
        <f>V175*K175</f>
        <v>0</v>
      </c>
      <c r="X175" s="224">
        <v>0</v>
      </c>
      <c r="Y175" s="224">
        <f>X175*K175</f>
        <v>0</v>
      </c>
      <c r="Z175" s="224">
        <v>0</v>
      </c>
      <c r="AA175" s="225">
        <f>Z175*K175</f>
        <v>0</v>
      </c>
      <c r="AR175" s="22" t="s">
        <v>155</v>
      </c>
      <c r="AT175" s="22" t="s">
        <v>151</v>
      </c>
      <c r="AU175" s="22" t="s">
        <v>104</v>
      </c>
      <c r="AY175" s="22" t="s">
        <v>150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88</v>
      </c>
      <c r="BK175" s="138">
        <f>ROUND(L175*K175,2)</f>
        <v>0</v>
      </c>
      <c r="BL175" s="22" t="s">
        <v>155</v>
      </c>
      <c r="BM175" s="22" t="s">
        <v>219</v>
      </c>
    </row>
    <row r="176" spans="2:63" s="9" customFormat="1" ht="29.85" customHeight="1">
      <c r="B176" s="202"/>
      <c r="C176" s="203"/>
      <c r="D176" s="212" t="s">
        <v>119</v>
      </c>
      <c r="E176" s="212"/>
      <c r="F176" s="212"/>
      <c r="G176" s="212"/>
      <c r="H176" s="212"/>
      <c r="I176" s="212"/>
      <c r="J176" s="212"/>
      <c r="K176" s="212"/>
      <c r="L176" s="212"/>
      <c r="M176" s="212"/>
      <c r="N176" s="246">
        <f>BK176</f>
        <v>0</v>
      </c>
      <c r="O176" s="247"/>
      <c r="P176" s="247"/>
      <c r="Q176" s="247"/>
      <c r="R176" s="205"/>
      <c r="T176" s="206"/>
      <c r="U176" s="203"/>
      <c r="V176" s="203"/>
      <c r="W176" s="207">
        <f>W177</f>
        <v>0</v>
      </c>
      <c r="X176" s="203"/>
      <c r="Y176" s="207">
        <f>Y177</f>
        <v>0</v>
      </c>
      <c r="Z176" s="203"/>
      <c r="AA176" s="208">
        <f>AA177</f>
        <v>0</v>
      </c>
      <c r="AR176" s="209" t="s">
        <v>88</v>
      </c>
      <c r="AT176" s="210" t="s">
        <v>79</v>
      </c>
      <c r="AU176" s="210" t="s">
        <v>88</v>
      </c>
      <c r="AY176" s="209" t="s">
        <v>150</v>
      </c>
      <c r="BK176" s="211">
        <f>BK177</f>
        <v>0</v>
      </c>
    </row>
    <row r="177" spans="2:65" s="1" customFormat="1" ht="25.5" customHeight="1">
      <c r="B177" s="46"/>
      <c r="C177" s="215" t="s">
        <v>220</v>
      </c>
      <c r="D177" s="215" t="s">
        <v>151</v>
      </c>
      <c r="E177" s="216" t="s">
        <v>221</v>
      </c>
      <c r="F177" s="217" t="s">
        <v>222</v>
      </c>
      <c r="G177" s="217"/>
      <c r="H177" s="217"/>
      <c r="I177" s="217"/>
      <c r="J177" s="218" t="s">
        <v>206</v>
      </c>
      <c r="K177" s="219">
        <v>3.549</v>
      </c>
      <c r="L177" s="220">
        <v>0</v>
      </c>
      <c r="M177" s="221"/>
      <c r="N177" s="222">
        <f>ROUND(L177*K177,2)</f>
        <v>0</v>
      </c>
      <c r="O177" s="222"/>
      <c r="P177" s="222"/>
      <c r="Q177" s="222"/>
      <c r="R177" s="48"/>
      <c r="T177" s="223" t="s">
        <v>22</v>
      </c>
      <c r="U177" s="56" t="s">
        <v>45</v>
      </c>
      <c r="V177" s="47"/>
      <c r="W177" s="224">
        <f>V177*K177</f>
        <v>0</v>
      </c>
      <c r="X177" s="224">
        <v>0</v>
      </c>
      <c r="Y177" s="224">
        <f>X177*K177</f>
        <v>0</v>
      </c>
      <c r="Z177" s="224">
        <v>0</v>
      </c>
      <c r="AA177" s="225">
        <f>Z177*K177</f>
        <v>0</v>
      </c>
      <c r="AR177" s="22" t="s">
        <v>155</v>
      </c>
      <c r="AT177" s="22" t="s">
        <v>151</v>
      </c>
      <c r="AU177" s="22" t="s">
        <v>104</v>
      </c>
      <c r="AY177" s="22" t="s">
        <v>150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88</v>
      </c>
      <c r="BK177" s="138">
        <f>ROUND(L177*K177,2)</f>
        <v>0</v>
      </c>
      <c r="BL177" s="22" t="s">
        <v>155</v>
      </c>
      <c r="BM177" s="22" t="s">
        <v>223</v>
      </c>
    </row>
    <row r="178" spans="2:63" s="9" customFormat="1" ht="37.4" customHeight="1">
      <c r="B178" s="202"/>
      <c r="C178" s="203"/>
      <c r="D178" s="204" t="s">
        <v>120</v>
      </c>
      <c r="E178" s="204"/>
      <c r="F178" s="204"/>
      <c r="G178" s="204"/>
      <c r="H178" s="204"/>
      <c r="I178" s="204"/>
      <c r="J178" s="204"/>
      <c r="K178" s="204"/>
      <c r="L178" s="204"/>
      <c r="M178" s="204"/>
      <c r="N178" s="248">
        <f>BK178</f>
        <v>0</v>
      </c>
      <c r="O178" s="249"/>
      <c r="P178" s="249"/>
      <c r="Q178" s="249"/>
      <c r="R178" s="205"/>
      <c r="T178" s="206"/>
      <c r="U178" s="203"/>
      <c r="V178" s="203"/>
      <c r="W178" s="207">
        <f>W179+W194+W204</f>
        <v>0</v>
      </c>
      <c r="X178" s="203"/>
      <c r="Y178" s="207">
        <f>Y179+Y194+Y204</f>
        <v>0</v>
      </c>
      <c r="Z178" s="203"/>
      <c r="AA178" s="208">
        <f>AA179+AA194+AA204</f>
        <v>0</v>
      </c>
      <c r="AR178" s="209" t="s">
        <v>104</v>
      </c>
      <c r="AT178" s="210" t="s">
        <v>79</v>
      </c>
      <c r="AU178" s="210" t="s">
        <v>80</v>
      </c>
      <c r="AY178" s="209" t="s">
        <v>150</v>
      </c>
      <c r="BK178" s="211">
        <f>BK179+BK194+BK204</f>
        <v>0</v>
      </c>
    </row>
    <row r="179" spans="2:63" s="9" customFormat="1" ht="19.9" customHeight="1">
      <c r="B179" s="202"/>
      <c r="C179" s="203"/>
      <c r="D179" s="212" t="s">
        <v>121</v>
      </c>
      <c r="E179" s="212"/>
      <c r="F179" s="212"/>
      <c r="G179" s="212"/>
      <c r="H179" s="212"/>
      <c r="I179" s="212"/>
      <c r="J179" s="212"/>
      <c r="K179" s="212"/>
      <c r="L179" s="212"/>
      <c r="M179" s="212"/>
      <c r="N179" s="213">
        <f>BK179</f>
        <v>0</v>
      </c>
      <c r="O179" s="214"/>
      <c r="P179" s="214"/>
      <c r="Q179" s="214"/>
      <c r="R179" s="205"/>
      <c r="T179" s="206"/>
      <c r="U179" s="203"/>
      <c r="V179" s="203"/>
      <c r="W179" s="207">
        <f>SUM(W180:W193)</f>
        <v>0</v>
      </c>
      <c r="X179" s="203"/>
      <c r="Y179" s="207">
        <f>SUM(Y180:Y193)</f>
        <v>0</v>
      </c>
      <c r="Z179" s="203"/>
      <c r="AA179" s="208">
        <f>SUM(AA180:AA193)</f>
        <v>0</v>
      </c>
      <c r="AR179" s="209" t="s">
        <v>104</v>
      </c>
      <c r="AT179" s="210" t="s">
        <v>79</v>
      </c>
      <c r="AU179" s="210" t="s">
        <v>88</v>
      </c>
      <c r="AY179" s="209" t="s">
        <v>150</v>
      </c>
      <c r="BK179" s="211">
        <f>SUM(BK180:BK193)</f>
        <v>0</v>
      </c>
    </row>
    <row r="180" spans="2:65" s="1" customFormat="1" ht="25.5" customHeight="1">
      <c r="B180" s="46"/>
      <c r="C180" s="215" t="s">
        <v>11</v>
      </c>
      <c r="D180" s="215" t="s">
        <v>151</v>
      </c>
      <c r="E180" s="216" t="s">
        <v>224</v>
      </c>
      <c r="F180" s="217" t="s">
        <v>225</v>
      </c>
      <c r="G180" s="217"/>
      <c r="H180" s="217"/>
      <c r="I180" s="217"/>
      <c r="J180" s="218" t="s">
        <v>154</v>
      </c>
      <c r="K180" s="219">
        <v>78.23</v>
      </c>
      <c r="L180" s="220">
        <v>0</v>
      </c>
      <c r="M180" s="221"/>
      <c r="N180" s="222">
        <f>ROUND(L180*K180,2)</f>
        <v>0</v>
      </c>
      <c r="O180" s="222"/>
      <c r="P180" s="222"/>
      <c r="Q180" s="222"/>
      <c r="R180" s="48"/>
      <c r="T180" s="223" t="s">
        <v>22</v>
      </c>
      <c r="U180" s="56" t="s">
        <v>45</v>
      </c>
      <c r="V180" s="47"/>
      <c r="W180" s="224">
        <f>V180*K180</f>
        <v>0</v>
      </c>
      <c r="X180" s="224">
        <v>0</v>
      </c>
      <c r="Y180" s="224">
        <f>X180*K180</f>
        <v>0</v>
      </c>
      <c r="Z180" s="224">
        <v>0</v>
      </c>
      <c r="AA180" s="225">
        <f>Z180*K180</f>
        <v>0</v>
      </c>
      <c r="AR180" s="22" t="s">
        <v>226</v>
      </c>
      <c r="AT180" s="22" t="s">
        <v>151</v>
      </c>
      <c r="AU180" s="22" t="s">
        <v>104</v>
      </c>
      <c r="AY180" s="22" t="s">
        <v>150</v>
      </c>
      <c r="BE180" s="138">
        <f>IF(U180="základní",N180,0)</f>
        <v>0</v>
      </c>
      <c r="BF180" s="138">
        <f>IF(U180="snížená",N180,0)</f>
        <v>0</v>
      </c>
      <c r="BG180" s="138">
        <f>IF(U180="zákl. přenesená",N180,0)</f>
        <v>0</v>
      </c>
      <c r="BH180" s="138">
        <f>IF(U180="sníž. přenesená",N180,0)</f>
        <v>0</v>
      </c>
      <c r="BI180" s="138">
        <f>IF(U180="nulová",N180,0)</f>
        <v>0</v>
      </c>
      <c r="BJ180" s="22" t="s">
        <v>88</v>
      </c>
      <c r="BK180" s="138">
        <f>ROUND(L180*K180,2)</f>
        <v>0</v>
      </c>
      <c r="BL180" s="22" t="s">
        <v>226</v>
      </c>
      <c r="BM180" s="22" t="s">
        <v>227</v>
      </c>
    </row>
    <row r="181" spans="2:51" s="10" customFormat="1" ht="16.5" customHeight="1">
      <c r="B181" s="226"/>
      <c r="C181" s="227"/>
      <c r="D181" s="227"/>
      <c r="E181" s="228" t="s">
        <v>22</v>
      </c>
      <c r="F181" s="229" t="s">
        <v>228</v>
      </c>
      <c r="G181" s="230"/>
      <c r="H181" s="230"/>
      <c r="I181" s="230"/>
      <c r="J181" s="227"/>
      <c r="K181" s="231">
        <v>43.25</v>
      </c>
      <c r="L181" s="227"/>
      <c r="M181" s="227"/>
      <c r="N181" s="227"/>
      <c r="O181" s="227"/>
      <c r="P181" s="227"/>
      <c r="Q181" s="227"/>
      <c r="R181" s="232"/>
      <c r="T181" s="233"/>
      <c r="U181" s="227"/>
      <c r="V181" s="227"/>
      <c r="W181" s="227"/>
      <c r="X181" s="227"/>
      <c r="Y181" s="227"/>
      <c r="Z181" s="227"/>
      <c r="AA181" s="234"/>
      <c r="AT181" s="235" t="s">
        <v>158</v>
      </c>
      <c r="AU181" s="235" t="s">
        <v>104</v>
      </c>
      <c r="AV181" s="10" t="s">
        <v>104</v>
      </c>
      <c r="AW181" s="10" t="s">
        <v>37</v>
      </c>
      <c r="AX181" s="10" t="s">
        <v>80</v>
      </c>
      <c r="AY181" s="235" t="s">
        <v>150</v>
      </c>
    </row>
    <row r="182" spans="2:51" s="10" customFormat="1" ht="16.5" customHeight="1">
      <c r="B182" s="226"/>
      <c r="C182" s="227"/>
      <c r="D182" s="227"/>
      <c r="E182" s="228" t="s">
        <v>22</v>
      </c>
      <c r="F182" s="236" t="s">
        <v>229</v>
      </c>
      <c r="G182" s="227"/>
      <c r="H182" s="227"/>
      <c r="I182" s="227"/>
      <c r="J182" s="227"/>
      <c r="K182" s="231">
        <v>34.98</v>
      </c>
      <c r="L182" s="227"/>
      <c r="M182" s="227"/>
      <c r="N182" s="227"/>
      <c r="O182" s="227"/>
      <c r="P182" s="227"/>
      <c r="Q182" s="227"/>
      <c r="R182" s="232"/>
      <c r="T182" s="233"/>
      <c r="U182" s="227"/>
      <c r="V182" s="227"/>
      <c r="W182" s="227"/>
      <c r="X182" s="227"/>
      <c r="Y182" s="227"/>
      <c r="Z182" s="227"/>
      <c r="AA182" s="234"/>
      <c r="AT182" s="235" t="s">
        <v>158</v>
      </c>
      <c r="AU182" s="235" t="s">
        <v>104</v>
      </c>
      <c r="AV182" s="10" t="s">
        <v>104</v>
      </c>
      <c r="AW182" s="10" t="s">
        <v>37</v>
      </c>
      <c r="AX182" s="10" t="s">
        <v>80</v>
      </c>
      <c r="AY182" s="235" t="s">
        <v>150</v>
      </c>
    </row>
    <row r="183" spans="2:51" s="11" customFormat="1" ht="16.5" customHeight="1">
      <c r="B183" s="237"/>
      <c r="C183" s="238"/>
      <c r="D183" s="238"/>
      <c r="E183" s="239" t="s">
        <v>22</v>
      </c>
      <c r="F183" s="240" t="s">
        <v>160</v>
      </c>
      <c r="G183" s="238"/>
      <c r="H183" s="238"/>
      <c r="I183" s="238"/>
      <c r="J183" s="238"/>
      <c r="K183" s="241">
        <v>78.23</v>
      </c>
      <c r="L183" s="238"/>
      <c r="M183" s="238"/>
      <c r="N183" s="238"/>
      <c r="O183" s="238"/>
      <c r="P183" s="238"/>
      <c r="Q183" s="238"/>
      <c r="R183" s="242"/>
      <c r="T183" s="243"/>
      <c r="U183" s="238"/>
      <c r="V183" s="238"/>
      <c r="W183" s="238"/>
      <c r="X183" s="238"/>
      <c r="Y183" s="238"/>
      <c r="Z183" s="238"/>
      <c r="AA183" s="244"/>
      <c r="AT183" s="245" t="s">
        <v>158</v>
      </c>
      <c r="AU183" s="245" t="s">
        <v>104</v>
      </c>
      <c r="AV183" s="11" t="s">
        <v>155</v>
      </c>
      <c r="AW183" s="11" t="s">
        <v>37</v>
      </c>
      <c r="AX183" s="11" t="s">
        <v>88</v>
      </c>
      <c r="AY183" s="245" t="s">
        <v>150</v>
      </c>
    </row>
    <row r="184" spans="2:65" s="1" customFormat="1" ht="25.5" customHeight="1">
      <c r="B184" s="46"/>
      <c r="C184" s="215" t="s">
        <v>226</v>
      </c>
      <c r="D184" s="215" t="s">
        <v>151</v>
      </c>
      <c r="E184" s="216" t="s">
        <v>230</v>
      </c>
      <c r="F184" s="217" t="s">
        <v>231</v>
      </c>
      <c r="G184" s="217"/>
      <c r="H184" s="217"/>
      <c r="I184" s="217"/>
      <c r="J184" s="218" t="s">
        <v>154</v>
      </c>
      <c r="K184" s="219">
        <v>78.23</v>
      </c>
      <c r="L184" s="220">
        <v>0</v>
      </c>
      <c r="M184" s="221"/>
      <c r="N184" s="222">
        <f>ROUND(L184*K184,2)</f>
        <v>0</v>
      </c>
      <c r="O184" s="222"/>
      <c r="P184" s="222"/>
      <c r="Q184" s="222"/>
      <c r="R184" s="48"/>
      <c r="T184" s="223" t="s">
        <v>22</v>
      </c>
      <c r="U184" s="56" t="s">
        <v>45</v>
      </c>
      <c r="V184" s="47"/>
      <c r="W184" s="224">
        <f>V184*K184</f>
        <v>0</v>
      </c>
      <c r="X184" s="224">
        <v>0</v>
      </c>
      <c r="Y184" s="224">
        <f>X184*K184</f>
        <v>0</v>
      </c>
      <c r="Z184" s="224">
        <v>0</v>
      </c>
      <c r="AA184" s="225">
        <f>Z184*K184</f>
        <v>0</v>
      </c>
      <c r="AR184" s="22" t="s">
        <v>226</v>
      </c>
      <c r="AT184" s="22" t="s">
        <v>151</v>
      </c>
      <c r="AU184" s="22" t="s">
        <v>104</v>
      </c>
      <c r="AY184" s="22" t="s">
        <v>150</v>
      </c>
      <c r="BE184" s="138">
        <f>IF(U184="základní",N184,0)</f>
        <v>0</v>
      </c>
      <c r="BF184" s="138">
        <f>IF(U184="snížená",N184,0)</f>
        <v>0</v>
      </c>
      <c r="BG184" s="138">
        <f>IF(U184="zákl. přenesená",N184,0)</f>
        <v>0</v>
      </c>
      <c r="BH184" s="138">
        <f>IF(U184="sníž. přenesená",N184,0)</f>
        <v>0</v>
      </c>
      <c r="BI184" s="138">
        <f>IF(U184="nulová",N184,0)</f>
        <v>0</v>
      </c>
      <c r="BJ184" s="22" t="s">
        <v>88</v>
      </c>
      <c r="BK184" s="138">
        <f>ROUND(L184*K184,2)</f>
        <v>0</v>
      </c>
      <c r="BL184" s="22" t="s">
        <v>226</v>
      </c>
      <c r="BM184" s="22" t="s">
        <v>232</v>
      </c>
    </row>
    <row r="185" spans="2:51" s="10" customFormat="1" ht="16.5" customHeight="1">
      <c r="B185" s="226"/>
      <c r="C185" s="227"/>
      <c r="D185" s="227"/>
      <c r="E185" s="228" t="s">
        <v>22</v>
      </c>
      <c r="F185" s="229" t="s">
        <v>228</v>
      </c>
      <c r="G185" s="230"/>
      <c r="H185" s="230"/>
      <c r="I185" s="230"/>
      <c r="J185" s="227"/>
      <c r="K185" s="231">
        <v>43.25</v>
      </c>
      <c r="L185" s="227"/>
      <c r="M185" s="227"/>
      <c r="N185" s="227"/>
      <c r="O185" s="227"/>
      <c r="P185" s="227"/>
      <c r="Q185" s="227"/>
      <c r="R185" s="232"/>
      <c r="T185" s="233"/>
      <c r="U185" s="227"/>
      <c r="V185" s="227"/>
      <c r="W185" s="227"/>
      <c r="X185" s="227"/>
      <c r="Y185" s="227"/>
      <c r="Z185" s="227"/>
      <c r="AA185" s="234"/>
      <c r="AT185" s="235" t="s">
        <v>158</v>
      </c>
      <c r="AU185" s="235" t="s">
        <v>104</v>
      </c>
      <c r="AV185" s="10" t="s">
        <v>104</v>
      </c>
      <c r="AW185" s="10" t="s">
        <v>37</v>
      </c>
      <c r="AX185" s="10" t="s">
        <v>80</v>
      </c>
      <c r="AY185" s="235" t="s">
        <v>150</v>
      </c>
    </row>
    <row r="186" spans="2:51" s="10" customFormat="1" ht="16.5" customHeight="1">
      <c r="B186" s="226"/>
      <c r="C186" s="227"/>
      <c r="D186" s="227"/>
      <c r="E186" s="228" t="s">
        <v>22</v>
      </c>
      <c r="F186" s="236" t="s">
        <v>229</v>
      </c>
      <c r="G186" s="227"/>
      <c r="H186" s="227"/>
      <c r="I186" s="227"/>
      <c r="J186" s="227"/>
      <c r="K186" s="231">
        <v>34.98</v>
      </c>
      <c r="L186" s="227"/>
      <c r="M186" s="227"/>
      <c r="N186" s="227"/>
      <c r="O186" s="227"/>
      <c r="P186" s="227"/>
      <c r="Q186" s="227"/>
      <c r="R186" s="232"/>
      <c r="T186" s="233"/>
      <c r="U186" s="227"/>
      <c r="V186" s="227"/>
      <c r="W186" s="227"/>
      <c r="X186" s="227"/>
      <c r="Y186" s="227"/>
      <c r="Z186" s="227"/>
      <c r="AA186" s="234"/>
      <c r="AT186" s="235" t="s">
        <v>158</v>
      </c>
      <c r="AU186" s="235" t="s">
        <v>104</v>
      </c>
      <c r="AV186" s="10" t="s">
        <v>104</v>
      </c>
      <c r="AW186" s="10" t="s">
        <v>37</v>
      </c>
      <c r="AX186" s="10" t="s">
        <v>80</v>
      </c>
      <c r="AY186" s="235" t="s">
        <v>150</v>
      </c>
    </row>
    <row r="187" spans="2:51" s="11" customFormat="1" ht="16.5" customHeight="1">
      <c r="B187" s="237"/>
      <c r="C187" s="238"/>
      <c r="D187" s="238"/>
      <c r="E187" s="239" t="s">
        <v>22</v>
      </c>
      <c r="F187" s="240" t="s">
        <v>160</v>
      </c>
      <c r="G187" s="238"/>
      <c r="H187" s="238"/>
      <c r="I187" s="238"/>
      <c r="J187" s="238"/>
      <c r="K187" s="241">
        <v>78.23</v>
      </c>
      <c r="L187" s="238"/>
      <c r="M187" s="238"/>
      <c r="N187" s="238"/>
      <c r="O187" s="238"/>
      <c r="P187" s="238"/>
      <c r="Q187" s="238"/>
      <c r="R187" s="242"/>
      <c r="T187" s="243"/>
      <c r="U187" s="238"/>
      <c r="V187" s="238"/>
      <c r="W187" s="238"/>
      <c r="X187" s="238"/>
      <c r="Y187" s="238"/>
      <c r="Z187" s="238"/>
      <c r="AA187" s="244"/>
      <c r="AT187" s="245" t="s">
        <v>158</v>
      </c>
      <c r="AU187" s="245" t="s">
        <v>104</v>
      </c>
      <c r="AV187" s="11" t="s">
        <v>155</v>
      </c>
      <c r="AW187" s="11" t="s">
        <v>37</v>
      </c>
      <c r="AX187" s="11" t="s">
        <v>88</v>
      </c>
      <c r="AY187" s="245" t="s">
        <v>150</v>
      </c>
    </row>
    <row r="188" spans="2:65" s="1" customFormat="1" ht="25.5" customHeight="1">
      <c r="B188" s="46"/>
      <c r="C188" s="250" t="s">
        <v>233</v>
      </c>
      <c r="D188" s="250" t="s">
        <v>234</v>
      </c>
      <c r="E188" s="251" t="s">
        <v>235</v>
      </c>
      <c r="F188" s="252" t="s">
        <v>236</v>
      </c>
      <c r="G188" s="252"/>
      <c r="H188" s="252"/>
      <c r="I188" s="252"/>
      <c r="J188" s="253" t="s">
        <v>237</v>
      </c>
      <c r="K188" s="254">
        <v>258.159</v>
      </c>
      <c r="L188" s="255">
        <v>0</v>
      </c>
      <c r="M188" s="256"/>
      <c r="N188" s="257">
        <f>ROUND(L188*K188,2)</f>
        <v>0</v>
      </c>
      <c r="O188" s="222"/>
      <c r="P188" s="222"/>
      <c r="Q188" s="222"/>
      <c r="R188" s="48"/>
      <c r="T188" s="223" t="s">
        <v>22</v>
      </c>
      <c r="U188" s="56" t="s">
        <v>45</v>
      </c>
      <c r="V188" s="47"/>
      <c r="W188" s="224">
        <f>V188*K188</f>
        <v>0</v>
      </c>
      <c r="X188" s="224">
        <v>0</v>
      </c>
      <c r="Y188" s="224">
        <f>X188*K188</f>
        <v>0</v>
      </c>
      <c r="Z188" s="224">
        <v>0</v>
      </c>
      <c r="AA188" s="225">
        <f>Z188*K188</f>
        <v>0</v>
      </c>
      <c r="AR188" s="22" t="s">
        <v>238</v>
      </c>
      <c r="AT188" s="22" t="s">
        <v>234</v>
      </c>
      <c r="AU188" s="22" t="s">
        <v>104</v>
      </c>
      <c r="AY188" s="22" t="s">
        <v>150</v>
      </c>
      <c r="BE188" s="138">
        <f>IF(U188="základní",N188,0)</f>
        <v>0</v>
      </c>
      <c r="BF188" s="138">
        <f>IF(U188="snížená",N188,0)</f>
        <v>0</v>
      </c>
      <c r="BG188" s="138">
        <f>IF(U188="zákl. přenesená",N188,0)</f>
        <v>0</v>
      </c>
      <c r="BH188" s="138">
        <f>IF(U188="sníž. přenesená",N188,0)</f>
        <v>0</v>
      </c>
      <c r="BI188" s="138">
        <f>IF(U188="nulová",N188,0)</f>
        <v>0</v>
      </c>
      <c r="BJ188" s="22" t="s">
        <v>88</v>
      </c>
      <c r="BK188" s="138">
        <f>ROUND(L188*K188,2)</f>
        <v>0</v>
      </c>
      <c r="BL188" s="22" t="s">
        <v>226</v>
      </c>
      <c r="BM188" s="22" t="s">
        <v>239</v>
      </c>
    </row>
    <row r="189" spans="2:65" s="1" customFormat="1" ht="16.5" customHeight="1">
      <c r="B189" s="46"/>
      <c r="C189" s="215" t="s">
        <v>240</v>
      </c>
      <c r="D189" s="215" t="s">
        <v>151</v>
      </c>
      <c r="E189" s="216" t="s">
        <v>241</v>
      </c>
      <c r="F189" s="217" t="s">
        <v>242</v>
      </c>
      <c r="G189" s="217"/>
      <c r="H189" s="217"/>
      <c r="I189" s="217"/>
      <c r="J189" s="218" t="s">
        <v>154</v>
      </c>
      <c r="K189" s="219">
        <v>78.23</v>
      </c>
      <c r="L189" s="220">
        <v>0</v>
      </c>
      <c r="M189" s="221"/>
      <c r="N189" s="222">
        <f>ROUND(L189*K189,2)</f>
        <v>0</v>
      </c>
      <c r="O189" s="222"/>
      <c r="P189" s="222"/>
      <c r="Q189" s="222"/>
      <c r="R189" s="48"/>
      <c r="T189" s="223" t="s">
        <v>22</v>
      </c>
      <c r="U189" s="56" t="s">
        <v>45</v>
      </c>
      <c r="V189" s="47"/>
      <c r="W189" s="224">
        <f>V189*K189</f>
        <v>0</v>
      </c>
      <c r="X189" s="224">
        <v>0</v>
      </c>
      <c r="Y189" s="224">
        <f>X189*K189</f>
        <v>0</v>
      </c>
      <c r="Z189" s="224">
        <v>0</v>
      </c>
      <c r="AA189" s="225">
        <f>Z189*K189</f>
        <v>0</v>
      </c>
      <c r="AR189" s="22" t="s">
        <v>226</v>
      </c>
      <c r="AT189" s="22" t="s">
        <v>151</v>
      </c>
      <c r="AU189" s="22" t="s">
        <v>104</v>
      </c>
      <c r="AY189" s="22" t="s">
        <v>150</v>
      </c>
      <c r="BE189" s="138">
        <f>IF(U189="základní",N189,0)</f>
        <v>0</v>
      </c>
      <c r="BF189" s="138">
        <f>IF(U189="snížená",N189,0)</f>
        <v>0</v>
      </c>
      <c r="BG189" s="138">
        <f>IF(U189="zákl. přenesená",N189,0)</f>
        <v>0</v>
      </c>
      <c r="BH189" s="138">
        <f>IF(U189="sníž. přenesená",N189,0)</f>
        <v>0</v>
      </c>
      <c r="BI189" s="138">
        <f>IF(U189="nulová",N189,0)</f>
        <v>0</v>
      </c>
      <c r="BJ189" s="22" t="s">
        <v>88</v>
      </c>
      <c r="BK189" s="138">
        <f>ROUND(L189*K189,2)</f>
        <v>0</v>
      </c>
      <c r="BL189" s="22" t="s">
        <v>226</v>
      </c>
      <c r="BM189" s="22" t="s">
        <v>243</v>
      </c>
    </row>
    <row r="190" spans="2:51" s="10" customFormat="1" ht="16.5" customHeight="1">
      <c r="B190" s="226"/>
      <c r="C190" s="227"/>
      <c r="D190" s="227"/>
      <c r="E190" s="228" t="s">
        <v>22</v>
      </c>
      <c r="F190" s="229" t="s">
        <v>228</v>
      </c>
      <c r="G190" s="230"/>
      <c r="H190" s="230"/>
      <c r="I190" s="230"/>
      <c r="J190" s="227"/>
      <c r="K190" s="231">
        <v>43.25</v>
      </c>
      <c r="L190" s="227"/>
      <c r="M190" s="227"/>
      <c r="N190" s="227"/>
      <c r="O190" s="227"/>
      <c r="P190" s="227"/>
      <c r="Q190" s="227"/>
      <c r="R190" s="232"/>
      <c r="T190" s="233"/>
      <c r="U190" s="227"/>
      <c r="V190" s="227"/>
      <c r="W190" s="227"/>
      <c r="X190" s="227"/>
      <c r="Y190" s="227"/>
      <c r="Z190" s="227"/>
      <c r="AA190" s="234"/>
      <c r="AT190" s="235" t="s">
        <v>158</v>
      </c>
      <c r="AU190" s="235" t="s">
        <v>104</v>
      </c>
      <c r="AV190" s="10" t="s">
        <v>104</v>
      </c>
      <c r="AW190" s="10" t="s">
        <v>37</v>
      </c>
      <c r="AX190" s="10" t="s">
        <v>80</v>
      </c>
      <c r="AY190" s="235" t="s">
        <v>150</v>
      </c>
    </row>
    <row r="191" spans="2:51" s="10" customFormat="1" ht="16.5" customHeight="1">
      <c r="B191" s="226"/>
      <c r="C191" s="227"/>
      <c r="D191" s="227"/>
      <c r="E191" s="228" t="s">
        <v>22</v>
      </c>
      <c r="F191" s="236" t="s">
        <v>229</v>
      </c>
      <c r="G191" s="227"/>
      <c r="H191" s="227"/>
      <c r="I191" s="227"/>
      <c r="J191" s="227"/>
      <c r="K191" s="231">
        <v>34.98</v>
      </c>
      <c r="L191" s="227"/>
      <c r="M191" s="227"/>
      <c r="N191" s="227"/>
      <c r="O191" s="227"/>
      <c r="P191" s="227"/>
      <c r="Q191" s="227"/>
      <c r="R191" s="232"/>
      <c r="T191" s="233"/>
      <c r="U191" s="227"/>
      <c r="V191" s="227"/>
      <c r="W191" s="227"/>
      <c r="X191" s="227"/>
      <c r="Y191" s="227"/>
      <c r="Z191" s="227"/>
      <c r="AA191" s="234"/>
      <c r="AT191" s="235" t="s">
        <v>158</v>
      </c>
      <c r="AU191" s="235" t="s">
        <v>104</v>
      </c>
      <c r="AV191" s="10" t="s">
        <v>104</v>
      </c>
      <c r="AW191" s="10" t="s">
        <v>37</v>
      </c>
      <c r="AX191" s="10" t="s">
        <v>80</v>
      </c>
      <c r="AY191" s="235" t="s">
        <v>150</v>
      </c>
    </row>
    <row r="192" spans="2:51" s="11" customFormat="1" ht="16.5" customHeight="1">
      <c r="B192" s="237"/>
      <c r="C192" s="238"/>
      <c r="D192" s="238"/>
      <c r="E192" s="239" t="s">
        <v>22</v>
      </c>
      <c r="F192" s="240" t="s">
        <v>160</v>
      </c>
      <c r="G192" s="238"/>
      <c r="H192" s="238"/>
      <c r="I192" s="238"/>
      <c r="J192" s="238"/>
      <c r="K192" s="241">
        <v>78.23</v>
      </c>
      <c r="L192" s="238"/>
      <c r="M192" s="238"/>
      <c r="N192" s="238"/>
      <c r="O192" s="238"/>
      <c r="P192" s="238"/>
      <c r="Q192" s="238"/>
      <c r="R192" s="242"/>
      <c r="T192" s="243"/>
      <c r="U192" s="238"/>
      <c r="V192" s="238"/>
      <c r="W192" s="238"/>
      <c r="X192" s="238"/>
      <c r="Y192" s="238"/>
      <c r="Z192" s="238"/>
      <c r="AA192" s="244"/>
      <c r="AT192" s="245" t="s">
        <v>158</v>
      </c>
      <c r="AU192" s="245" t="s">
        <v>104</v>
      </c>
      <c r="AV192" s="11" t="s">
        <v>155</v>
      </c>
      <c r="AW192" s="11" t="s">
        <v>37</v>
      </c>
      <c r="AX192" s="11" t="s">
        <v>88</v>
      </c>
      <c r="AY192" s="245" t="s">
        <v>150</v>
      </c>
    </row>
    <row r="193" spans="2:65" s="1" customFormat="1" ht="25.5" customHeight="1">
      <c r="B193" s="46"/>
      <c r="C193" s="215" t="s">
        <v>244</v>
      </c>
      <c r="D193" s="215" t="s">
        <v>151</v>
      </c>
      <c r="E193" s="216" t="s">
        <v>245</v>
      </c>
      <c r="F193" s="217" t="s">
        <v>246</v>
      </c>
      <c r="G193" s="217"/>
      <c r="H193" s="217"/>
      <c r="I193" s="217"/>
      <c r="J193" s="218" t="s">
        <v>206</v>
      </c>
      <c r="K193" s="219">
        <v>0.131</v>
      </c>
      <c r="L193" s="220">
        <v>0</v>
      </c>
      <c r="M193" s="221"/>
      <c r="N193" s="222">
        <f>ROUND(L193*K193,2)</f>
        <v>0</v>
      </c>
      <c r="O193" s="222"/>
      <c r="P193" s="222"/>
      <c r="Q193" s="222"/>
      <c r="R193" s="48"/>
      <c r="T193" s="223" t="s">
        <v>22</v>
      </c>
      <c r="U193" s="56" t="s">
        <v>45</v>
      </c>
      <c r="V193" s="47"/>
      <c r="W193" s="224">
        <f>V193*K193</f>
        <v>0</v>
      </c>
      <c r="X193" s="224">
        <v>0</v>
      </c>
      <c r="Y193" s="224">
        <f>X193*K193</f>
        <v>0</v>
      </c>
      <c r="Z193" s="224">
        <v>0</v>
      </c>
      <c r="AA193" s="225">
        <f>Z193*K193</f>
        <v>0</v>
      </c>
      <c r="AR193" s="22" t="s">
        <v>226</v>
      </c>
      <c r="AT193" s="22" t="s">
        <v>151</v>
      </c>
      <c r="AU193" s="22" t="s">
        <v>104</v>
      </c>
      <c r="AY193" s="22" t="s">
        <v>150</v>
      </c>
      <c r="BE193" s="138">
        <f>IF(U193="základní",N193,0)</f>
        <v>0</v>
      </c>
      <c r="BF193" s="138">
        <f>IF(U193="snížená",N193,0)</f>
        <v>0</v>
      </c>
      <c r="BG193" s="138">
        <f>IF(U193="zákl. přenesená",N193,0)</f>
        <v>0</v>
      </c>
      <c r="BH193" s="138">
        <f>IF(U193="sníž. přenesená",N193,0)</f>
        <v>0</v>
      </c>
      <c r="BI193" s="138">
        <f>IF(U193="nulová",N193,0)</f>
        <v>0</v>
      </c>
      <c r="BJ193" s="22" t="s">
        <v>88</v>
      </c>
      <c r="BK193" s="138">
        <f>ROUND(L193*K193,2)</f>
        <v>0</v>
      </c>
      <c r="BL193" s="22" t="s">
        <v>226</v>
      </c>
      <c r="BM193" s="22" t="s">
        <v>247</v>
      </c>
    </row>
    <row r="194" spans="2:63" s="9" customFormat="1" ht="29.85" customHeight="1">
      <c r="B194" s="202"/>
      <c r="C194" s="203"/>
      <c r="D194" s="212" t="s">
        <v>122</v>
      </c>
      <c r="E194" s="212"/>
      <c r="F194" s="212"/>
      <c r="G194" s="212"/>
      <c r="H194" s="212"/>
      <c r="I194" s="212"/>
      <c r="J194" s="212"/>
      <c r="K194" s="212"/>
      <c r="L194" s="212"/>
      <c r="M194" s="212"/>
      <c r="N194" s="246">
        <f>BK194</f>
        <v>0</v>
      </c>
      <c r="O194" s="247"/>
      <c r="P194" s="247"/>
      <c r="Q194" s="247"/>
      <c r="R194" s="205"/>
      <c r="T194" s="206"/>
      <c r="U194" s="203"/>
      <c r="V194" s="203"/>
      <c r="W194" s="207">
        <f>SUM(W195:W203)</f>
        <v>0</v>
      </c>
      <c r="X194" s="203"/>
      <c r="Y194" s="207">
        <f>SUM(Y195:Y203)</f>
        <v>0</v>
      </c>
      <c r="Z194" s="203"/>
      <c r="AA194" s="208">
        <f>SUM(AA195:AA203)</f>
        <v>0</v>
      </c>
      <c r="AR194" s="209" t="s">
        <v>104</v>
      </c>
      <c r="AT194" s="210" t="s">
        <v>79</v>
      </c>
      <c r="AU194" s="210" t="s">
        <v>88</v>
      </c>
      <c r="AY194" s="209" t="s">
        <v>150</v>
      </c>
      <c r="BK194" s="211">
        <f>SUM(BK195:BK203)</f>
        <v>0</v>
      </c>
    </row>
    <row r="195" spans="2:65" s="1" customFormat="1" ht="16.5" customHeight="1">
      <c r="B195" s="46"/>
      <c r="C195" s="215" t="s">
        <v>248</v>
      </c>
      <c r="D195" s="215" t="s">
        <v>151</v>
      </c>
      <c r="E195" s="216" t="s">
        <v>249</v>
      </c>
      <c r="F195" s="217" t="s">
        <v>250</v>
      </c>
      <c r="G195" s="217"/>
      <c r="H195" s="217"/>
      <c r="I195" s="217"/>
      <c r="J195" s="218" t="s">
        <v>163</v>
      </c>
      <c r="K195" s="219">
        <v>73.725</v>
      </c>
      <c r="L195" s="220">
        <v>0</v>
      </c>
      <c r="M195" s="221"/>
      <c r="N195" s="222">
        <f>ROUND(L195*K195,2)</f>
        <v>0</v>
      </c>
      <c r="O195" s="222"/>
      <c r="P195" s="222"/>
      <c r="Q195" s="222"/>
      <c r="R195" s="48"/>
      <c r="T195" s="223" t="s">
        <v>22</v>
      </c>
      <c r="U195" s="56" t="s">
        <v>45</v>
      </c>
      <c r="V195" s="47"/>
      <c r="W195" s="224">
        <f>V195*K195</f>
        <v>0</v>
      </c>
      <c r="X195" s="224">
        <v>0</v>
      </c>
      <c r="Y195" s="224">
        <f>X195*K195</f>
        <v>0</v>
      </c>
      <c r="Z195" s="224">
        <v>0</v>
      </c>
      <c r="AA195" s="225">
        <f>Z195*K195</f>
        <v>0</v>
      </c>
      <c r="AR195" s="22" t="s">
        <v>226</v>
      </c>
      <c r="AT195" s="22" t="s">
        <v>151</v>
      </c>
      <c r="AU195" s="22" t="s">
        <v>104</v>
      </c>
      <c r="AY195" s="22" t="s">
        <v>150</v>
      </c>
      <c r="BE195" s="138">
        <f>IF(U195="základní",N195,0)</f>
        <v>0</v>
      </c>
      <c r="BF195" s="138">
        <f>IF(U195="snížená",N195,0)</f>
        <v>0</v>
      </c>
      <c r="BG195" s="138">
        <f>IF(U195="zákl. přenesená",N195,0)</f>
        <v>0</v>
      </c>
      <c r="BH195" s="138">
        <f>IF(U195="sníž. přenesená",N195,0)</f>
        <v>0</v>
      </c>
      <c r="BI195" s="138">
        <f>IF(U195="nulová",N195,0)</f>
        <v>0</v>
      </c>
      <c r="BJ195" s="22" t="s">
        <v>88</v>
      </c>
      <c r="BK195" s="138">
        <f>ROUND(L195*K195,2)</f>
        <v>0</v>
      </c>
      <c r="BL195" s="22" t="s">
        <v>226</v>
      </c>
      <c r="BM195" s="22" t="s">
        <v>251</v>
      </c>
    </row>
    <row r="196" spans="2:51" s="10" customFormat="1" ht="25.5" customHeight="1">
      <c r="B196" s="226"/>
      <c r="C196" s="227"/>
      <c r="D196" s="227"/>
      <c r="E196" s="228" t="s">
        <v>22</v>
      </c>
      <c r="F196" s="229" t="s">
        <v>252</v>
      </c>
      <c r="G196" s="230"/>
      <c r="H196" s="230"/>
      <c r="I196" s="230"/>
      <c r="J196" s="227"/>
      <c r="K196" s="231">
        <v>73.725</v>
      </c>
      <c r="L196" s="227"/>
      <c r="M196" s="227"/>
      <c r="N196" s="227"/>
      <c r="O196" s="227"/>
      <c r="P196" s="227"/>
      <c r="Q196" s="227"/>
      <c r="R196" s="232"/>
      <c r="T196" s="233"/>
      <c r="U196" s="227"/>
      <c r="V196" s="227"/>
      <c r="W196" s="227"/>
      <c r="X196" s="227"/>
      <c r="Y196" s="227"/>
      <c r="Z196" s="227"/>
      <c r="AA196" s="234"/>
      <c r="AT196" s="235" t="s">
        <v>158</v>
      </c>
      <c r="AU196" s="235" t="s">
        <v>104</v>
      </c>
      <c r="AV196" s="10" t="s">
        <v>104</v>
      </c>
      <c r="AW196" s="10" t="s">
        <v>37</v>
      </c>
      <c r="AX196" s="10" t="s">
        <v>80</v>
      </c>
      <c r="AY196" s="235" t="s">
        <v>150</v>
      </c>
    </row>
    <row r="197" spans="2:51" s="11" customFormat="1" ht="16.5" customHeight="1">
      <c r="B197" s="237"/>
      <c r="C197" s="238"/>
      <c r="D197" s="238"/>
      <c r="E197" s="239" t="s">
        <v>22</v>
      </c>
      <c r="F197" s="240" t="s">
        <v>160</v>
      </c>
      <c r="G197" s="238"/>
      <c r="H197" s="238"/>
      <c r="I197" s="238"/>
      <c r="J197" s="238"/>
      <c r="K197" s="241">
        <v>73.725</v>
      </c>
      <c r="L197" s="238"/>
      <c r="M197" s="238"/>
      <c r="N197" s="238"/>
      <c r="O197" s="238"/>
      <c r="P197" s="238"/>
      <c r="Q197" s="238"/>
      <c r="R197" s="242"/>
      <c r="T197" s="243"/>
      <c r="U197" s="238"/>
      <c r="V197" s="238"/>
      <c r="W197" s="238"/>
      <c r="X197" s="238"/>
      <c r="Y197" s="238"/>
      <c r="Z197" s="238"/>
      <c r="AA197" s="244"/>
      <c r="AT197" s="245" t="s">
        <v>158</v>
      </c>
      <c r="AU197" s="245" t="s">
        <v>104</v>
      </c>
      <c r="AV197" s="11" t="s">
        <v>155</v>
      </c>
      <c r="AW197" s="11" t="s">
        <v>37</v>
      </c>
      <c r="AX197" s="11" t="s">
        <v>88</v>
      </c>
      <c r="AY197" s="245" t="s">
        <v>150</v>
      </c>
    </row>
    <row r="198" spans="2:65" s="1" customFormat="1" ht="25.5" customHeight="1">
      <c r="B198" s="46"/>
      <c r="C198" s="215" t="s">
        <v>10</v>
      </c>
      <c r="D198" s="215" t="s">
        <v>151</v>
      </c>
      <c r="E198" s="216" t="s">
        <v>253</v>
      </c>
      <c r="F198" s="217" t="s">
        <v>254</v>
      </c>
      <c r="G198" s="217"/>
      <c r="H198" s="217"/>
      <c r="I198" s="217"/>
      <c r="J198" s="218" t="s">
        <v>163</v>
      </c>
      <c r="K198" s="219">
        <v>73.725</v>
      </c>
      <c r="L198" s="220">
        <v>0</v>
      </c>
      <c r="M198" s="221"/>
      <c r="N198" s="222">
        <f>ROUND(L198*K198,2)</f>
        <v>0</v>
      </c>
      <c r="O198" s="222"/>
      <c r="P198" s="222"/>
      <c r="Q198" s="222"/>
      <c r="R198" s="48"/>
      <c r="T198" s="223" t="s">
        <v>22</v>
      </c>
      <c r="U198" s="56" t="s">
        <v>45</v>
      </c>
      <c r="V198" s="47"/>
      <c r="W198" s="224">
        <f>V198*K198</f>
        <v>0</v>
      </c>
      <c r="X198" s="224">
        <v>0</v>
      </c>
      <c r="Y198" s="224">
        <f>X198*K198</f>
        <v>0</v>
      </c>
      <c r="Z198" s="224">
        <v>0</v>
      </c>
      <c r="AA198" s="225">
        <f>Z198*K198</f>
        <v>0</v>
      </c>
      <c r="AR198" s="22" t="s">
        <v>226</v>
      </c>
      <c r="AT198" s="22" t="s">
        <v>151</v>
      </c>
      <c r="AU198" s="22" t="s">
        <v>104</v>
      </c>
      <c r="AY198" s="22" t="s">
        <v>150</v>
      </c>
      <c r="BE198" s="138">
        <f>IF(U198="základní",N198,0)</f>
        <v>0</v>
      </c>
      <c r="BF198" s="138">
        <f>IF(U198="snížená",N198,0)</f>
        <v>0</v>
      </c>
      <c r="BG198" s="138">
        <f>IF(U198="zákl. přenesená",N198,0)</f>
        <v>0</v>
      </c>
      <c r="BH198" s="138">
        <f>IF(U198="sníž. přenesená",N198,0)</f>
        <v>0</v>
      </c>
      <c r="BI198" s="138">
        <f>IF(U198="nulová",N198,0)</f>
        <v>0</v>
      </c>
      <c r="BJ198" s="22" t="s">
        <v>88</v>
      </c>
      <c r="BK198" s="138">
        <f>ROUND(L198*K198,2)</f>
        <v>0</v>
      </c>
      <c r="BL198" s="22" t="s">
        <v>226</v>
      </c>
      <c r="BM198" s="22" t="s">
        <v>255</v>
      </c>
    </row>
    <row r="199" spans="2:51" s="10" customFormat="1" ht="25.5" customHeight="1">
      <c r="B199" s="226"/>
      <c r="C199" s="227"/>
      <c r="D199" s="227"/>
      <c r="E199" s="228" t="s">
        <v>22</v>
      </c>
      <c r="F199" s="229" t="s">
        <v>252</v>
      </c>
      <c r="G199" s="230"/>
      <c r="H199" s="230"/>
      <c r="I199" s="230"/>
      <c r="J199" s="227"/>
      <c r="K199" s="231">
        <v>73.725</v>
      </c>
      <c r="L199" s="227"/>
      <c r="M199" s="227"/>
      <c r="N199" s="227"/>
      <c r="O199" s="227"/>
      <c r="P199" s="227"/>
      <c r="Q199" s="227"/>
      <c r="R199" s="232"/>
      <c r="T199" s="233"/>
      <c r="U199" s="227"/>
      <c r="V199" s="227"/>
      <c r="W199" s="227"/>
      <c r="X199" s="227"/>
      <c r="Y199" s="227"/>
      <c r="Z199" s="227"/>
      <c r="AA199" s="234"/>
      <c r="AT199" s="235" t="s">
        <v>158</v>
      </c>
      <c r="AU199" s="235" t="s">
        <v>104</v>
      </c>
      <c r="AV199" s="10" t="s">
        <v>104</v>
      </c>
      <c r="AW199" s="10" t="s">
        <v>37</v>
      </c>
      <c r="AX199" s="10" t="s">
        <v>80</v>
      </c>
      <c r="AY199" s="235" t="s">
        <v>150</v>
      </c>
    </row>
    <row r="200" spans="2:51" s="11" customFormat="1" ht="16.5" customHeight="1">
      <c r="B200" s="237"/>
      <c r="C200" s="238"/>
      <c r="D200" s="238"/>
      <c r="E200" s="239" t="s">
        <v>22</v>
      </c>
      <c r="F200" s="240" t="s">
        <v>160</v>
      </c>
      <c r="G200" s="238"/>
      <c r="H200" s="238"/>
      <c r="I200" s="238"/>
      <c r="J200" s="238"/>
      <c r="K200" s="241">
        <v>73.725</v>
      </c>
      <c r="L200" s="238"/>
      <c r="M200" s="238"/>
      <c r="N200" s="238"/>
      <c r="O200" s="238"/>
      <c r="P200" s="238"/>
      <c r="Q200" s="238"/>
      <c r="R200" s="242"/>
      <c r="T200" s="243"/>
      <c r="U200" s="238"/>
      <c r="V200" s="238"/>
      <c r="W200" s="238"/>
      <c r="X200" s="238"/>
      <c r="Y200" s="238"/>
      <c r="Z200" s="238"/>
      <c r="AA200" s="244"/>
      <c r="AT200" s="245" t="s">
        <v>158</v>
      </c>
      <c r="AU200" s="245" t="s">
        <v>104</v>
      </c>
      <c r="AV200" s="11" t="s">
        <v>155</v>
      </c>
      <c r="AW200" s="11" t="s">
        <v>37</v>
      </c>
      <c r="AX200" s="11" t="s">
        <v>88</v>
      </c>
      <c r="AY200" s="245" t="s">
        <v>150</v>
      </c>
    </row>
    <row r="201" spans="2:65" s="1" customFormat="1" ht="25.5" customHeight="1">
      <c r="B201" s="46"/>
      <c r="C201" s="215" t="s">
        <v>256</v>
      </c>
      <c r="D201" s="215" t="s">
        <v>151</v>
      </c>
      <c r="E201" s="216" t="s">
        <v>257</v>
      </c>
      <c r="F201" s="217" t="s">
        <v>258</v>
      </c>
      <c r="G201" s="217"/>
      <c r="H201" s="217"/>
      <c r="I201" s="217"/>
      <c r="J201" s="218" t="s">
        <v>163</v>
      </c>
      <c r="K201" s="219">
        <v>73.725</v>
      </c>
      <c r="L201" s="220">
        <v>0</v>
      </c>
      <c r="M201" s="221"/>
      <c r="N201" s="222">
        <f>ROUND(L201*K201,2)</f>
        <v>0</v>
      </c>
      <c r="O201" s="222"/>
      <c r="P201" s="222"/>
      <c r="Q201" s="222"/>
      <c r="R201" s="48"/>
      <c r="T201" s="223" t="s">
        <v>22</v>
      </c>
      <c r="U201" s="56" t="s">
        <v>45</v>
      </c>
      <c r="V201" s="47"/>
      <c r="W201" s="224">
        <f>V201*K201</f>
        <v>0</v>
      </c>
      <c r="X201" s="224">
        <v>0</v>
      </c>
      <c r="Y201" s="224">
        <f>X201*K201</f>
        <v>0</v>
      </c>
      <c r="Z201" s="224">
        <v>0</v>
      </c>
      <c r="AA201" s="225">
        <f>Z201*K201</f>
        <v>0</v>
      </c>
      <c r="AR201" s="22" t="s">
        <v>226</v>
      </c>
      <c r="AT201" s="22" t="s">
        <v>151</v>
      </c>
      <c r="AU201" s="22" t="s">
        <v>104</v>
      </c>
      <c r="AY201" s="22" t="s">
        <v>150</v>
      </c>
      <c r="BE201" s="138">
        <f>IF(U201="základní",N201,0)</f>
        <v>0</v>
      </c>
      <c r="BF201" s="138">
        <f>IF(U201="snížená",N201,0)</f>
        <v>0</v>
      </c>
      <c r="BG201" s="138">
        <f>IF(U201="zákl. přenesená",N201,0)</f>
        <v>0</v>
      </c>
      <c r="BH201" s="138">
        <f>IF(U201="sníž. přenesená",N201,0)</f>
        <v>0</v>
      </c>
      <c r="BI201" s="138">
        <f>IF(U201="nulová",N201,0)</f>
        <v>0</v>
      </c>
      <c r="BJ201" s="22" t="s">
        <v>88</v>
      </c>
      <c r="BK201" s="138">
        <f>ROUND(L201*K201,2)</f>
        <v>0</v>
      </c>
      <c r="BL201" s="22" t="s">
        <v>226</v>
      </c>
      <c r="BM201" s="22" t="s">
        <v>259</v>
      </c>
    </row>
    <row r="202" spans="2:51" s="10" customFormat="1" ht="25.5" customHeight="1">
      <c r="B202" s="226"/>
      <c r="C202" s="227"/>
      <c r="D202" s="227"/>
      <c r="E202" s="228" t="s">
        <v>22</v>
      </c>
      <c r="F202" s="229" t="s">
        <v>252</v>
      </c>
      <c r="G202" s="230"/>
      <c r="H202" s="230"/>
      <c r="I202" s="230"/>
      <c r="J202" s="227"/>
      <c r="K202" s="231">
        <v>73.725</v>
      </c>
      <c r="L202" s="227"/>
      <c r="M202" s="227"/>
      <c r="N202" s="227"/>
      <c r="O202" s="227"/>
      <c r="P202" s="227"/>
      <c r="Q202" s="227"/>
      <c r="R202" s="232"/>
      <c r="T202" s="233"/>
      <c r="U202" s="227"/>
      <c r="V202" s="227"/>
      <c r="W202" s="227"/>
      <c r="X202" s="227"/>
      <c r="Y202" s="227"/>
      <c r="Z202" s="227"/>
      <c r="AA202" s="234"/>
      <c r="AT202" s="235" t="s">
        <v>158</v>
      </c>
      <c r="AU202" s="235" t="s">
        <v>104</v>
      </c>
      <c r="AV202" s="10" t="s">
        <v>104</v>
      </c>
      <c r="AW202" s="10" t="s">
        <v>37</v>
      </c>
      <c r="AX202" s="10" t="s">
        <v>80</v>
      </c>
      <c r="AY202" s="235" t="s">
        <v>150</v>
      </c>
    </row>
    <row r="203" spans="2:51" s="11" customFormat="1" ht="16.5" customHeight="1">
      <c r="B203" s="237"/>
      <c r="C203" s="238"/>
      <c r="D203" s="238"/>
      <c r="E203" s="239" t="s">
        <v>22</v>
      </c>
      <c r="F203" s="240" t="s">
        <v>160</v>
      </c>
      <c r="G203" s="238"/>
      <c r="H203" s="238"/>
      <c r="I203" s="238"/>
      <c r="J203" s="238"/>
      <c r="K203" s="241">
        <v>73.725</v>
      </c>
      <c r="L203" s="238"/>
      <c r="M203" s="238"/>
      <c r="N203" s="238"/>
      <c r="O203" s="238"/>
      <c r="P203" s="238"/>
      <c r="Q203" s="238"/>
      <c r="R203" s="242"/>
      <c r="T203" s="243"/>
      <c r="U203" s="238"/>
      <c r="V203" s="238"/>
      <c r="W203" s="238"/>
      <c r="X203" s="238"/>
      <c r="Y203" s="238"/>
      <c r="Z203" s="238"/>
      <c r="AA203" s="244"/>
      <c r="AT203" s="245" t="s">
        <v>158</v>
      </c>
      <c r="AU203" s="245" t="s">
        <v>104</v>
      </c>
      <c r="AV203" s="11" t="s">
        <v>155</v>
      </c>
      <c r="AW203" s="11" t="s">
        <v>37</v>
      </c>
      <c r="AX203" s="11" t="s">
        <v>88</v>
      </c>
      <c r="AY203" s="245" t="s">
        <v>150</v>
      </c>
    </row>
    <row r="204" spans="2:63" s="9" customFormat="1" ht="29.85" customHeight="1">
      <c r="B204" s="202"/>
      <c r="C204" s="203"/>
      <c r="D204" s="212" t="s">
        <v>123</v>
      </c>
      <c r="E204" s="212"/>
      <c r="F204" s="212"/>
      <c r="G204" s="212"/>
      <c r="H204" s="212"/>
      <c r="I204" s="212"/>
      <c r="J204" s="212"/>
      <c r="K204" s="212"/>
      <c r="L204" s="212"/>
      <c r="M204" s="212"/>
      <c r="N204" s="213">
        <f>BK204</f>
        <v>0</v>
      </c>
      <c r="O204" s="214"/>
      <c r="P204" s="214"/>
      <c r="Q204" s="214"/>
      <c r="R204" s="205"/>
      <c r="T204" s="206"/>
      <c r="U204" s="203"/>
      <c r="V204" s="203"/>
      <c r="W204" s="207">
        <f>SUM(W205:W216)</f>
        <v>0</v>
      </c>
      <c r="X204" s="203"/>
      <c r="Y204" s="207">
        <f>SUM(Y205:Y216)</f>
        <v>0</v>
      </c>
      <c r="Z204" s="203"/>
      <c r="AA204" s="208">
        <f>SUM(AA205:AA216)</f>
        <v>0</v>
      </c>
      <c r="AR204" s="209" t="s">
        <v>104</v>
      </c>
      <c r="AT204" s="210" t="s">
        <v>79</v>
      </c>
      <c r="AU204" s="210" t="s">
        <v>88</v>
      </c>
      <c r="AY204" s="209" t="s">
        <v>150</v>
      </c>
      <c r="BK204" s="211">
        <f>SUM(BK205:BK216)</f>
        <v>0</v>
      </c>
    </row>
    <row r="205" spans="2:65" s="1" customFormat="1" ht="25.5" customHeight="1">
      <c r="B205" s="46"/>
      <c r="C205" s="215" t="s">
        <v>260</v>
      </c>
      <c r="D205" s="215" t="s">
        <v>151</v>
      </c>
      <c r="E205" s="216" t="s">
        <v>261</v>
      </c>
      <c r="F205" s="217" t="s">
        <v>262</v>
      </c>
      <c r="G205" s="217"/>
      <c r="H205" s="217"/>
      <c r="I205" s="217"/>
      <c r="J205" s="218" t="s">
        <v>163</v>
      </c>
      <c r="K205" s="219">
        <v>104.085</v>
      </c>
      <c r="L205" s="220">
        <v>0</v>
      </c>
      <c r="M205" s="221"/>
      <c r="N205" s="222">
        <f>ROUND(L205*K205,2)</f>
        <v>0</v>
      </c>
      <c r="O205" s="222"/>
      <c r="P205" s="222"/>
      <c r="Q205" s="222"/>
      <c r="R205" s="48"/>
      <c r="T205" s="223" t="s">
        <v>22</v>
      </c>
      <c r="U205" s="56" t="s">
        <v>45</v>
      </c>
      <c r="V205" s="47"/>
      <c r="W205" s="224">
        <f>V205*K205</f>
        <v>0</v>
      </c>
      <c r="X205" s="224">
        <v>0</v>
      </c>
      <c r="Y205" s="224">
        <f>X205*K205</f>
        <v>0</v>
      </c>
      <c r="Z205" s="224">
        <v>0</v>
      </c>
      <c r="AA205" s="225">
        <f>Z205*K205</f>
        <v>0</v>
      </c>
      <c r="AR205" s="22" t="s">
        <v>226</v>
      </c>
      <c r="AT205" s="22" t="s">
        <v>151</v>
      </c>
      <c r="AU205" s="22" t="s">
        <v>104</v>
      </c>
      <c r="AY205" s="22" t="s">
        <v>150</v>
      </c>
      <c r="BE205" s="138">
        <f>IF(U205="základní",N205,0)</f>
        <v>0</v>
      </c>
      <c r="BF205" s="138">
        <f>IF(U205="snížená",N205,0)</f>
        <v>0</v>
      </c>
      <c r="BG205" s="138">
        <f>IF(U205="zákl. přenesená",N205,0)</f>
        <v>0</v>
      </c>
      <c r="BH205" s="138">
        <f>IF(U205="sníž. přenesená",N205,0)</f>
        <v>0</v>
      </c>
      <c r="BI205" s="138">
        <f>IF(U205="nulová",N205,0)</f>
        <v>0</v>
      </c>
      <c r="BJ205" s="22" t="s">
        <v>88</v>
      </c>
      <c r="BK205" s="138">
        <f>ROUND(L205*K205,2)</f>
        <v>0</v>
      </c>
      <c r="BL205" s="22" t="s">
        <v>226</v>
      </c>
      <c r="BM205" s="22" t="s">
        <v>263</v>
      </c>
    </row>
    <row r="206" spans="2:51" s="10" customFormat="1" ht="16.5" customHeight="1">
      <c r="B206" s="226"/>
      <c r="C206" s="227"/>
      <c r="D206" s="227"/>
      <c r="E206" s="228" t="s">
        <v>22</v>
      </c>
      <c r="F206" s="229" t="s">
        <v>165</v>
      </c>
      <c r="G206" s="230"/>
      <c r="H206" s="230"/>
      <c r="I206" s="230"/>
      <c r="J206" s="227"/>
      <c r="K206" s="231">
        <v>64.875</v>
      </c>
      <c r="L206" s="227"/>
      <c r="M206" s="227"/>
      <c r="N206" s="227"/>
      <c r="O206" s="227"/>
      <c r="P206" s="227"/>
      <c r="Q206" s="227"/>
      <c r="R206" s="232"/>
      <c r="T206" s="233"/>
      <c r="U206" s="227"/>
      <c r="V206" s="227"/>
      <c r="W206" s="227"/>
      <c r="X206" s="227"/>
      <c r="Y206" s="227"/>
      <c r="Z206" s="227"/>
      <c r="AA206" s="234"/>
      <c r="AT206" s="235" t="s">
        <v>158</v>
      </c>
      <c r="AU206" s="235" t="s">
        <v>104</v>
      </c>
      <c r="AV206" s="10" t="s">
        <v>104</v>
      </c>
      <c r="AW206" s="10" t="s">
        <v>37</v>
      </c>
      <c r="AX206" s="10" t="s">
        <v>80</v>
      </c>
      <c r="AY206" s="235" t="s">
        <v>150</v>
      </c>
    </row>
    <row r="207" spans="2:51" s="10" customFormat="1" ht="16.5" customHeight="1">
      <c r="B207" s="226"/>
      <c r="C207" s="227"/>
      <c r="D207" s="227"/>
      <c r="E207" s="228" t="s">
        <v>22</v>
      </c>
      <c r="F207" s="236" t="s">
        <v>166</v>
      </c>
      <c r="G207" s="227"/>
      <c r="H207" s="227"/>
      <c r="I207" s="227"/>
      <c r="J207" s="227"/>
      <c r="K207" s="231">
        <v>39.21</v>
      </c>
      <c r="L207" s="227"/>
      <c r="M207" s="227"/>
      <c r="N207" s="227"/>
      <c r="O207" s="227"/>
      <c r="P207" s="227"/>
      <c r="Q207" s="227"/>
      <c r="R207" s="232"/>
      <c r="T207" s="233"/>
      <c r="U207" s="227"/>
      <c r="V207" s="227"/>
      <c r="W207" s="227"/>
      <c r="X207" s="227"/>
      <c r="Y207" s="227"/>
      <c r="Z207" s="227"/>
      <c r="AA207" s="234"/>
      <c r="AT207" s="235" t="s">
        <v>158</v>
      </c>
      <c r="AU207" s="235" t="s">
        <v>104</v>
      </c>
      <c r="AV207" s="10" t="s">
        <v>104</v>
      </c>
      <c r="AW207" s="10" t="s">
        <v>37</v>
      </c>
      <c r="AX207" s="10" t="s">
        <v>80</v>
      </c>
      <c r="AY207" s="235" t="s">
        <v>150</v>
      </c>
    </row>
    <row r="208" spans="2:51" s="11" customFormat="1" ht="16.5" customHeight="1">
      <c r="B208" s="237"/>
      <c r="C208" s="238"/>
      <c r="D208" s="238"/>
      <c r="E208" s="239" t="s">
        <v>22</v>
      </c>
      <c r="F208" s="240" t="s">
        <v>160</v>
      </c>
      <c r="G208" s="238"/>
      <c r="H208" s="238"/>
      <c r="I208" s="238"/>
      <c r="J208" s="238"/>
      <c r="K208" s="241">
        <v>104.085</v>
      </c>
      <c r="L208" s="238"/>
      <c r="M208" s="238"/>
      <c r="N208" s="238"/>
      <c r="O208" s="238"/>
      <c r="P208" s="238"/>
      <c r="Q208" s="238"/>
      <c r="R208" s="242"/>
      <c r="T208" s="243"/>
      <c r="U208" s="238"/>
      <c r="V208" s="238"/>
      <c r="W208" s="238"/>
      <c r="X208" s="238"/>
      <c r="Y208" s="238"/>
      <c r="Z208" s="238"/>
      <c r="AA208" s="244"/>
      <c r="AT208" s="245" t="s">
        <v>158</v>
      </c>
      <c r="AU208" s="245" t="s">
        <v>104</v>
      </c>
      <c r="AV208" s="11" t="s">
        <v>155</v>
      </c>
      <c r="AW208" s="11" t="s">
        <v>37</v>
      </c>
      <c r="AX208" s="11" t="s">
        <v>88</v>
      </c>
      <c r="AY208" s="245" t="s">
        <v>150</v>
      </c>
    </row>
    <row r="209" spans="2:65" s="1" customFormat="1" ht="25.5" customHeight="1">
      <c r="B209" s="46"/>
      <c r="C209" s="215" t="s">
        <v>264</v>
      </c>
      <c r="D209" s="215" t="s">
        <v>151</v>
      </c>
      <c r="E209" s="216" t="s">
        <v>265</v>
      </c>
      <c r="F209" s="217" t="s">
        <v>266</v>
      </c>
      <c r="G209" s="217"/>
      <c r="H209" s="217"/>
      <c r="I209" s="217"/>
      <c r="J209" s="218" t="s">
        <v>163</v>
      </c>
      <c r="K209" s="219">
        <v>104.085</v>
      </c>
      <c r="L209" s="220">
        <v>0</v>
      </c>
      <c r="M209" s="221"/>
      <c r="N209" s="222">
        <f>ROUND(L209*K209,2)</f>
        <v>0</v>
      </c>
      <c r="O209" s="222"/>
      <c r="P209" s="222"/>
      <c r="Q209" s="222"/>
      <c r="R209" s="48"/>
      <c r="T209" s="223" t="s">
        <v>22</v>
      </c>
      <c r="U209" s="56" t="s">
        <v>45</v>
      </c>
      <c r="V209" s="47"/>
      <c r="W209" s="224">
        <f>V209*K209</f>
        <v>0</v>
      </c>
      <c r="X209" s="224">
        <v>0</v>
      </c>
      <c r="Y209" s="224">
        <f>X209*K209</f>
        <v>0</v>
      </c>
      <c r="Z209" s="224">
        <v>0</v>
      </c>
      <c r="AA209" s="225">
        <f>Z209*K209</f>
        <v>0</v>
      </c>
      <c r="AR209" s="22" t="s">
        <v>226</v>
      </c>
      <c r="AT209" s="22" t="s">
        <v>151</v>
      </c>
      <c r="AU209" s="22" t="s">
        <v>104</v>
      </c>
      <c r="AY209" s="22" t="s">
        <v>150</v>
      </c>
      <c r="BE209" s="138">
        <f>IF(U209="základní",N209,0)</f>
        <v>0</v>
      </c>
      <c r="BF209" s="138">
        <f>IF(U209="snížená",N209,0)</f>
        <v>0</v>
      </c>
      <c r="BG209" s="138">
        <f>IF(U209="zákl. přenesená",N209,0)</f>
        <v>0</v>
      </c>
      <c r="BH209" s="138">
        <f>IF(U209="sníž. přenesená",N209,0)</f>
        <v>0</v>
      </c>
      <c r="BI209" s="138">
        <f>IF(U209="nulová",N209,0)</f>
        <v>0</v>
      </c>
      <c r="BJ209" s="22" t="s">
        <v>88</v>
      </c>
      <c r="BK209" s="138">
        <f>ROUND(L209*K209,2)</f>
        <v>0</v>
      </c>
      <c r="BL209" s="22" t="s">
        <v>226</v>
      </c>
      <c r="BM209" s="22" t="s">
        <v>267</v>
      </c>
    </row>
    <row r="210" spans="2:51" s="10" customFormat="1" ht="16.5" customHeight="1">
      <c r="B210" s="226"/>
      <c r="C210" s="227"/>
      <c r="D210" s="227"/>
      <c r="E210" s="228" t="s">
        <v>22</v>
      </c>
      <c r="F210" s="229" t="s">
        <v>165</v>
      </c>
      <c r="G210" s="230"/>
      <c r="H210" s="230"/>
      <c r="I210" s="230"/>
      <c r="J210" s="227"/>
      <c r="K210" s="231">
        <v>64.875</v>
      </c>
      <c r="L210" s="227"/>
      <c r="M210" s="227"/>
      <c r="N210" s="227"/>
      <c r="O210" s="227"/>
      <c r="P210" s="227"/>
      <c r="Q210" s="227"/>
      <c r="R210" s="232"/>
      <c r="T210" s="233"/>
      <c r="U210" s="227"/>
      <c r="V210" s="227"/>
      <c r="W210" s="227"/>
      <c r="X210" s="227"/>
      <c r="Y210" s="227"/>
      <c r="Z210" s="227"/>
      <c r="AA210" s="234"/>
      <c r="AT210" s="235" t="s">
        <v>158</v>
      </c>
      <c r="AU210" s="235" t="s">
        <v>104</v>
      </c>
      <c r="AV210" s="10" t="s">
        <v>104</v>
      </c>
      <c r="AW210" s="10" t="s">
        <v>37</v>
      </c>
      <c r="AX210" s="10" t="s">
        <v>80</v>
      </c>
      <c r="AY210" s="235" t="s">
        <v>150</v>
      </c>
    </row>
    <row r="211" spans="2:51" s="10" customFormat="1" ht="16.5" customHeight="1">
      <c r="B211" s="226"/>
      <c r="C211" s="227"/>
      <c r="D211" s="227"/>
      <c r="E211" s="228" t="s">
        <v>22</v>
      </c>
      <c r="F211" s="236" t="s">
        <v>166</v>
      </c>
      <c r="G211" s="227"/>
      <c r="H211" s="227"/>
      <c r="I211" s="227"/>
      <c r="J211" s="227"/>
      <c r="K211" s="231">
        <v>39.21</v>
      </c>
      <c r="L211" s="227"/>
      <c r="M211" s="227"/>
      <c r="N211" s="227"/>
      <c r="O211" s="227"/>
      <c r="P211" s="227"/>
      <c r="Q211" s="227"/>
      <c r="R211" s="232"/>
      <c r="T211" s="233"/>
      <c r="U211" s="227"/>
      <c r="V211" s="227"/>
      <c r="W211" s="227"/>
      <c r="X211" s="227"/>
      <c r="Y211" s="227"/>
      <c r="Z211" s="227"/>
      <c r="AA211" s="234"/>
      <c r="AT211" s="235" t="s">
        <v>158</v>
      </c>
      <c r="AU211" s="235" t="s">
        <v>104</v>
      </c>
      <c r="AV211" s="10" t="s">
        <v>104</v>
      </c>
      <c r="AW211" s="10" t="s">
        <v>37</v>
      </c>
      <c r="AX211" s="10" t="s">
        <v>80</v>
      </c>
      <c r="AY211" s="235" t="s">
        <v>150</v>
      </c>
    </row>
    <row r="212" spans="2:51" s="11" customFormat="1" ht="16.5" customHeight="1">
      <c r="B212" s="237"/>
      <c r="C212" s="238"/>
      <c r="D212" s="238"/>
      <c r="E212" s="239" t="s">
        <v>22</v>
      </c>
      <c r="F212" s="240" t="s">
        <v>160</v>
      </c>
      <c r="G212" s="238"/>
      <c r="H212" s="238"/>
      <c r="I212" s="238"/>
      <c r="J212" s="238"/>
      <c r="K212" s="241">
        <v>104.085</v>
      </c>
      <c r="L212" s="238"/>
      <c r="M212" s="238"/>
      <c r="N212" s="238"/>
      <c r="O212" s="238"/>
      <c r="P212" s="238"/>
      <c r="Q212" s="238"/>
      <c r="R212" s="242"/>
      <c r="T212" s="243"/>
      <c r="U212" s="238"/>
      <c r="V212" s="238"/>
      <c r="W212" s="238"/>
      <c r="X212" s="238"/>
      <c r="Y212" s="238"/>
      <c r="Z212" s="238"/>
      <c r="AA212" s="244"/>
      <c r="AT212" s="245" t="s">
        <v>158</v>
      </c>
      <c r="AU212" s="245" t="s">
        <v>104</v>
      </c>
      <c r="AV212" s="11" t="s">
        <v>155</v>
      </c>
      <c r="AW212" s="11" t="s">
        <v>37</v>
      </c>
      <c r="AX212" s="11" t="s">
        <v>88</v>
      </c>
      <c r="AY212" s="245" t="s">
        <v>150</v>
      </c>
    </row>
    <row r="213" spans="2:65" s="1" customFormat="1" ht="25.5" customHeight="1">
      <c r="B213" s="46"/>
      <c r="C213" s="215" t="s">
        <v>268</v>
      </c>
      <c r="D213" s="215" t="s">
        <v>151</v>
      </c>
      <c r="E213" s="216" t="s">
        <v>269</v>
      </c>
      <c r="F213" s="217" t="s">
        <v>270</v>
      </c>
      <c r="G213" s="217"/>
      <c r="H213" s="217"/>
      <c r="I213" s="217"/>
      <c r="J213" s="218" t="s">
        <v>163</v>
      </c>
      <c r="K213" s="219">
        <v>104.085</v>
      </c>
      <c r="L213" s="220">
        <v>0</v>
      </c>
      <c r="M213" s="221"/>
      <c r="N213" s="222">
        <f>ROUND(L213*K213,2)</f>
        <v>0</v>
      </c>
      <c r="O213" s="222"/>
      <c r="P213" s="222"/>
      <c r="Q213" s="222"/>
      <c r="R213" s="48"/>
      <c r="T213" s="223" t="s">
        <v>22</v>
      </c>
      <c r="U213" s="56" t="s">
        <v>45</v>
      </c>
      <c r="V213" s="47"/>
      <c r="W213" s="224">
        <f>V213*K213</f>
        <v>0</v>
      </c>
      <c r="X213" s="224">
        <v>0</v>
      </c>
      <c r="Y213" s="224">
        <f>X213*K213</f>
        <v>0</v>
      </c>
      <c r="Z213" s="224">
        <v>0</v>
      </c>
      <c r="AA213" s="225">
        <f>Z213*K213</f>
        <v>0</v>
      </c>
      <c r="AR213" s="22" t="s">
        <v>226</v>
      </c>
      <c r="AT213" s="22" t="s">
        <v>151</v>
      </c>
      <c r="AU213" s="22" t="s">
        <v>104</v>
      </c>
      <c r="AY213" s="22" t="s">
        <v>150</v>
      </c>
      <c r="BE213" s="138">
        <f>IF(U213="základní",N213,0)</f>
        <v>0</v>
      </c>
      <c r="BF213" s="138">
        <f>IF(U213="snížená",N213,0)</f>
        <v>0</v>
      </c>
      <c r="BG213" s="138">
        <f>IF(U213="zákl. přenesená",N213,0)</f>
        <v>0</v>
      </c>
      <c r="BH213" s="138">
        <f>IF(U213="sníž. přenesená",N213,0)</f>
        <v>0</v>
      </c>
      <c r="BI213" s="138">
        <f>IF(U213="nulová",N213,0)</f>
        <v>0</v>
      </c>
      <c r="BJ213" s="22" t="s">
        <v>88</v>
      </c>
      <c r="BK213" s="138">
        <f>ROUND(L213*K213,2)</f>
        <v>0</v>
      </c>
      <c r="BL213" s="22" t="s">
        <v>226</v>
      </c>
      <c r="BM213" s="22" t="s">
        <v>271</v>
      </c>
    </row>
    <row r="214" spans="2:51" s="10" customFormat="1" ht="16.5" customHeight="1">
      <c r="B214" s="226"/>
      <c r="C214" s="227"/>
      <c r="D214" s="227"/>
      <c r="E214" s="228" t="s">
        <v>22</v>
      </c>
      <c r="F214" s="229" t="s">
        <v>272</v>
      </c>
      <c r="G214" s="230"/>
      <c r="H214" s="230"/>
      <c r="I214" s="230"/>
      <c r="J214" s="227"/>
      <c r="K214" s="231">
        <v>64.875</v>
      </c>
      <c r="L214" s="227"/>
      <c r="M214" s="227"/>
      <c r="N214" s="227"/>
      <c r="O214" s="227"/>
      <c r="P214" s="227"/>
      <c r="Q214" s="227"/>
      <c r="R214" s="232"/>
      <c r="T214" s="233"/>
      <c r="U214" s="227"/>
      <c r="V214" s="227"/>
      <c r="W214" s="227"/>
      <c r="X214" s="227"/>
      <c r="Y214" s="227"/>
      <c r="Z214" s="227"/>
      <c r="AA214" s="234"/>
      <c r="AT214" s="235" t="s">
        <v>158</v>
      </c>
      <c r="AU214" s="235" t="s">
        <v>104</v>
      </c>
      <c r="AV214" s="10" t="s">
        <v>104</v>
      </c>
      <c r="AW214" s="10" t="s">
        <v>37</v>
      </c>
      <c r="AX214" s="10" t="s">
        <v>80</v>
      </c>
      <c r="AY214" s="235" t="s">
        <v>150</v>
      </c>
    </row>
    <row r="215" spans="2:51" s="10" customFormat="1" ht="16.5" customHeight="1">
      <c r="B215" s="226"/>
      <c r="C215" s="227"/>
      <c r="D215" s="227"/>
      <c r="E215" s="228" t="s">
        <v>22</v>
      </c>
      <c r="F215" s="236" t="s">
        <v>166</v>
      </c>
      <c r="G215" s="227"/>
      <c r="H215" s="227"/>
      <c r="I215" s="227"/>
      <c r="J215" s="227"/>
      <c r="K215" s="231">
        <v>39.21</v>
      </c>
      <c r="L215" s="227"/>
      <c r="M215" s="227"/>
      <c r="N215" s="227"/>
      <c r="O215" s="227"/>
      <c r="P215" s="227"/>
      <c r="Q215" s="227"/>
      <c r="R215" s="232"/>
      <c r="T215" s="233"/>
      <c r="U215" s="227"/>
      <c r="V215" s="227"/>
      <c r="W215" s="227"/>
      <c r="X215" s="227"/>
      <c r="Y215" s="227"/>
      <c r="Z215" s="227"/>
      <c r="AA215" s="234"/>
      <c r="AT215" s="235" t="s">
        <v>158</v>
      </c>
      <c r="AU215" s="235" t="s">
        <v>104</v>
      </c>
      <c r="AV215" s="10" t="s">
        <v>104</v>
      </c>
      <c r="AW215" s="10" t="s">
        <v>37</v>
      </c>
      <c r="AX215" s="10" t="s">
        <v>80</v>
      </c>
      <c r="AY215" s="235" t="s">
        <v>150</v>
      </c>
    </row>
    <row r="216" spans="2:51" s="11" customFormat="1" ht="16.5" customHeight="1">
      <c r="B216" s="237"/>
      <c r="C216" s="238"/>
      <c r="D216" s="238"/>
      <c r="E216" s="239" t="s">
        <v>22</v>
      </c>
      <c r="F216" s="240" t="s">
        <v>160</v>
      </c>
      <c r="G216" s="238"/>
      <c r="H216" s="238"/>
      <c r="I216" s="238"/>
      <c r="J216" s="238"/>
      <c r="K216" s="241">
        <v>104.085</v>
      </c>
      <c r="L216" s="238"/>
      <c r="M216" s="238"/>
      <c r="N216" s="238"/>
      <c r="O216" s="238"/>
      <c r="P216" s="238"/>
      <c r="Q216" s="238"/>
      <c r="R216" s="242"/>
      <c r="T216" s="243"/>
      <c r="U216" s="238"/>
      <c r="V216" s="238"/>
      <c r="W216" s="238"/>
      <c r="X216" s="238"/>
      <c r="Y216" s="238"/>
      <c r="Z216" s="238"/>
      <c r="AA216" s="244"/>
      <c r="AT216" s="245" t="s">
        <v>158</v>
      </c>
      <c r="AU216" s="245" t="s">
        <v>104</v>
      </c>
      <c r="AV216" s="11" t="s">
        <v>155</v>
      </c>
      <c r="AW216" s="11" t="s">
        <v>37</v>
      </c>
      <c r="AX216" s="11" t="s">
        <v>88</v>
      </c>
      <c r="AY216" s="245" t="s">
        <v>150</v>
      </c>
    </row>
    <row r="217" spans="2:63" s="9" customFormat="1" ht="37.4" customHeight="1">
      <c r="B217" s="202"/>
      <c r="C217" s="203"/>
      <c r="D217" s="204" t="s">
        <v>124</v>
      </c>
      <c r="E217" s="204"/>
      <c r="F217" s="204"/>
      <c r="G217" s="204"/>
      <c r="H217" s="204"/>
      <c r="I217" s="204"/>
      <c r="J217" s="204"/>
      <c r="K217" s="204"/>
      <c r="L217" s="204"/>
      <c r="M217" s="204"/>
      <c r="N217" s="181">
        <f>BK217</f>
        <v>0</v>
      </c>
      <c r="O217" s="174"/>
      <c r="P217" s="174"/>
      <c r="Q217" s="174"/>
      <c r="R217" s="205"/>
      <c r="T217" s="206"/>
      <c r="U217" s="203"/>
      <c r="V217" s="203"/>
      <c r="W217" s="207">
        <f>W218</f>
        <v>0</v>
      </c>
      <c r="X217" s="203"/>
      <c r="Y217" s="207">
        <f>Y218</f>
        <v>0</v>
      </c>
      <c r="Z217" s="203"/>
      <c r="AA217" s="208">
        <f>AA218</f>
        <v>0</v>
      </c>
      <c r="AR217" s="209" t="s">
        <v>174</v>
      </c>
      <c r="AT217" s="210" t="s">
        <v>79</v>
      </c>
      <c r="AU217" s="210" t="s">
        <v>80</v>
      </c>
      <c r="AY217" s="209" t="s">
        <v>150</v>
      </c>
      <c r="BK217" s="211">
        <f>BK218</f>
        <v>0</v>
      </c>
    </row>
    <row r="218" spans="2:63" s="9" customFormat="1" ht="19.9" customHeight="1">
      <c r="B218" s="202"/>
      <c r="C218" s="203"/>
      <c r="D218" s="212" t="s">
        <v>125</v>
      </c>
      <c r="E218" s="212"/>
      <c r="F218" s="212"/>
      <c r="G218" s="212"/>
      <c r="H218" s="212"/>
      <c r="I218" s="212"/>
      <c r="J218" s="212"/>
      <c r="K218" s="212"/>
      <c r="L218" s="212"/>
      <c r="M218" s="212"/>
      <c r="N218" s="213">
        <f>BK218</f>
        <v>0</v>
      </c>
      <c r="O218" s="214"/>
      <c r="P218" s="214"/>
      <c r="Q218" s="214"/>
      <c r="R218" s="205"/>
      <c r="T218" s="206"/>
      <c r="U218" s="203"/>
      <c r="V218" s="203"/>
      <c r="W218" s="207">
        <f>W219</f>
        <v>0</v>
      </c>
      <c r="X218" s="203"/>
      <c r="Y218" s="207">
        <f>Y219</f>
        <v>0</v>
      </c>
      <c r="Z218" s="203"/>
      <c r="AA218" s="208">
        <f>AA219</f>
        <v>0</v>
      </c>
      <c r="AR218" s="209" t="s">
        <v>174</v>
      </c>
      <c r="AT218" s="210" t="s">
        <v>79</v>
      </c>
      <c r="AU218" s="210" t="s">
        <v>88</v>
      </c>
      <c r="AY218" s="209" t="s">
        <v>150</v>
      </c>
      <c r="BK218" s="211">
        <f>BK219</f>
        <v>0</v>
      </c>
    </row>
    <row r="219" spans="2:65" s="1" customFormat="1" ht="16.5" customHeight="1">
      <c r="B219" s="46"/>
      <c r="C219" s="215" t="s">
        <v>273</v>
      </c>
      <c r="D219" s="215" t="s">
        <v>151</v>
      </c>
      <c r="E219" s="216" t="s">
        <v>274</v>
      </c>
      <c r="F219" s="217" t="s">
        <v>275</v>
      </c>
      <c r="G219" s="217"/>
      <c r="H219" s="217"/>
      <c r="I219" s="217"/>
      <c r="J219" s="218" t="s">
        <v>276</v>
      </c>
      <c r="K219" s="219">
        <v>1</v>
      </c>
      <c r="L219" s="220">
        <v>0</v>
      </c>
      <c r="M219" s="221"/>
      <c r="N219" s="222">
        <f>ROUND(L219*K219,2)</f>
        <v>0</v>
      </c>
      <c r="O219" s="222"/>
      <c r="P219" s="222"/>
      <c r="Q219" s="222"/>
      <c r="R219" s="48"/>
      <c r="T219" s="223" t="s">
        <v>22</v>
      </c>
      <c r="U219" s="56" t="s">
        <v>45</v>
      </c>
      <c r="V219" s="47"/>
      <c r="W219" s="224">
        <f>V219*K219</f>
        <v>0</v>
      </c>
      <c r="X219" s="224">
        <v>0</v>
      </c>
      <c r="Y219" s="224">
        <f>X219*K219</f>
        <v>0</v>
      </c>
      <c r="Z219" s="224">
        <v>0</v>
      </c>
      <c r="AA219" s="225">
        <f>Z219*K219</f>
        <v>0</v>
      </c>
      <c r="AR219" s="22" t="s">
        <v>155</v>
      </c>
      <c r="AT219" s="22" t="s">
        <v>151</v>
      </c>
      <c r="AU219" s="22" t="s">
        <v>104</v>
      </c>
      <c r="AY219" s="22" t="s">
        <v>150</v>
      </c>
      <c r="BE219" s="138">
        <f>IF(U219="základní",N219,0)</f>
        <v>0</v>
      </c>
      <c r="BF219" s="138">
        <f>IF(U219="snížená",N219,0)</f>
        <v>0</v>
      </c>
      <c r="BG219" s="138">
        <f>IF(U219="zákl. přenesená",N219,0)</f>
        <v>0</v>
      </c>
      <c r="BH219" s="138">
        <f>IF(U219="sníž. přenesená",N219,0)</f>
        <v>0</v>
      </c>
      <c r="BI219" s="138">
        <f>IF(U219="nulová",N219,0)</f>
        <v>0</v>
      </c>
      <c r="BJ219" s="22" t="s">
        <v>88</v>
      </c>
      <c r="BK219" s="138">
        <f>ROUND(L219*K219,2)</f>
        <v>0</v>
      </c>
      <c r="BL219" s="22" t="s">
        <v>155</v>
      </c>
      <c r="BM219" s="22" t="s">
        <v>277</v>
      </c>
    </row>
    <row r="220" spans="2:63" s="1" customFormat="1" ht="49.9" customHeight="1">
      <c r="B220" s="46"/>
      <c r="C220" s="47"/>
      <c r="D220" s="204" t="s">
        <v>278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258">
        <f>BK220</f>
        <v>0</v>
      </c>
      <c r="O220" s="259"/>
      <c r="P220" s="259"/>
      <c r="Q220" s="259"/>
      <c r="R220" s="48"/>
      <c r="T220" s="186"/>
      <c r="U220" s="47"/>
      <c r="V220" s="47"/>
      <c r="W220" s="47"/>
      <c r="X220" s="47"/>
      <c r="Y220" s="47"/>
      <c r="Z220" s="47"/>
      <c r="AA220" s="100"/>
      <c r="AT220" s="22" t="s">
        <v>79</v>
      </c>
      <c r="AU220" s="22" t="s">
        <v>80</v>
      </c>
      <c r="AY220" s="22" t="s">
        <v>279</v>
      </c>
      <c r="BK220" s="138">
        <f>SUM(BK221:BK225)</f>
        <v>0</v>
      </c>
    </row>
    <row r="221" spans="2:63" s="1" customFormat="1" ht="22.3" customHeight="1">
      <c r="B221" s="46"/>
      <c r="C221" s="260" t="s">
        <v>22</v>
      </c>
      <c r="D221" s="260" t="s">
        <v>151</v>
      </c>
      <c r="E221" s="261" t="s">
        <v>22</v>
      </c>
      <c r="F221" s="262" t="s">
        <v>22</v>
      </c>
      <c r="G221" s="262"/>
      <c r="H221" s="262"/>
      <c r="I221" s="262"/>
      <c r="J221" s="263" t="s">
        <v>22</v>
      </c>
      <c r="K221" s="264"/>
      <c r="L221" s="220"/>
      <c r="M221" s="222"/>
      <c r="N221" s="222">
        <f>BK221</f>
        <v>0</v>
      </c>
      <c r="O221" s="222"/>
      <c r="P221" s="222"/>
      <c r="Q221" s="222"/>
      <c r="R221" s="48"/>
      <c r="T221" s="223" t="s">
        <v>22</v>
      </c>
      <c r="U221" s="265" t="s">
        <v>45</v>
      </c>
      <c r="V221" s="47"/>
      <c r="W221" s="47"/>
      <c r="X221" s="47"/>
      <c r="Y221" s="47"/>
      <c r="Z221" s="47"/>
      <c r="AA221" s="100"/>
      <c r="AT221" s="22" t="s">
        <v>279</v>
      </c>
      <c r="AU221" s="22" t="s">
        <v>88</v>
      </c>
      <c r="AY221" s="22" t="s">
        <v>279</v>
      </c>
      <c r="BE221" s="138">
        <f>IF(U221="základní",N221,0)</f>
        <v>0</v>
      </c>
      <c r="BF221" s="138">
        <f>IF(U221="snížená",N221,0)</f>
        <v>0</v>
      </c>
      <c r="BG221" s="138">
        <f>IF(U221="zákl. přenesená",N221,0)</f>
        <v>0</v>
      </c>
      <c r="BH221" s="138">
        <f>IF(U221="sníž. přenesená",N221,0)</f>
        <v>0</v>
      </c>
      <c r="BI221" s="138">
        <f>IF(U221="nulová",N221,0)</f>
        <v>0</v>
      </c>
      <c r="BJ221" s="22" t="s">
        <v>88</v>
      </c>
      <c r="BK221" s="138">
        <f>L221*K221</f>
        <v>0</v>
      </c>
    </row>
    <row r="222" spans="2:63" s="1" customFormat="1" ht="22.3" customHeight="1">
      <c r="B222" s="46"/>
      <c r="C222" s="260" t="s">
        <v>22</v>
      </c>
      <c r="D222" s="260" t="s">
        <v>151</v>
      </c>
      <c r="E222" s="261" t="s">
        <v>22</v>
      </c>
      <c r="F222" s="262" t="s">
        <v>22</v>
      </c>
      <c r="G222" s="262"/>
      <c r="H222" s="262"/>
      <c r="I222" s="262"/>
      <c r="J222" s="263" t="s">
        <v>22</v>
      </c>
      <c r="K222" s="264"/>
      <c r="L222" s="220"/>
      <c r="M222" s="222"/>
      <c r="N222" s="222">
        <f>BK222</f>
        <v>0</v>
      </c>
      <c r="O222" s="222"/>
      <c r="P222" s="222"/>
      <c r="Q222" s="222"/>
      <c r="R222" s="48"/>
      <c r="T222" s="223" t="s">
        <v>22</v>
      </c>
      <c r="U222" s="265" t="s">
        <v>45</v>
      </c>
      <c r="V222" s="47"/>
      <c r="W222" s="47"/>
      <c r="X222" s="47"/>
      <c r="Y222" s="47"/>
      <c r="Z222" s="47"/>
      <c r="AA222" s="100"/>
      <c r="AT222" s="22" t="s">
        <v>279</v>
      </c>
      <c r="AU222" s="22" t="s">
        <v>88</v>
      </c>
      <c r="AY222" s="22" t="s">
        <v>279</v>
      </c>
      <c r="BE222" s="138">
        <f>IF(U222="základní",N222,0)</f>
        <v>0</v>
      </c>
      <c r="BF222" s="138">
        <f>IF(U222="snížená",N222,0)</f>
        <v>0</v>
      </c>
      <c r="BG222" s="138">
        <f>IF(U222="zákl. přenesená",N222,0)</f>
        <v>0</v>
      </c>
      <c r="BH222" s="138">
        <f>IF(U222="sníž. přenesená",N222,0)</f>
        <v>0</v>
      </c>
      <c r="BI222" s="138">
        <f>IF(U222="nulová",N222,0)</f>
        <v>0</v>
      </c>
      <c r="BJ222" s="22" t="s">
        <v>88</v>
      </c>
      <c r="BK222" s="138">
        <f>L222*K222</f>
        <v>0</v>
      </c>
    </row>
    <row r="223" spans="2:63" s="1" customFormat="1" ht="22.3" customHeight="1">
      <c r="B223" s="46"/>
      <c r="C223" s="260" t="s">
        <v>22</v>
      </c>
      <c r="D223" s="260" t="s">
        <v>151</v>
      </c>
      <c r="E223" s="261" t="s">
        <v>22</v>
      </c>
      <c r="F223" s="262" t="s">
        <v>22</v>
      </c>
      <c r="G223" s="262"/>
      <c r="H223" s="262"/>
      <c r="I223" s="262"/>
      <c r="J223" s="263" t="s">
        <v>22</v>
      </c>
      <c r="K223" s="264"/>
      <c r="L223" s="220"/>
      <c r="M223" s="222"/>
      <c r="N223" s="222">
        <f>BK223</f>
        <v>0</v>
      </c>
      <c r="O223" s="222"/>
      <c r="P223" s="222"/>
      <c r="Q223" s="222"/>
      <c r="R223" s="48"/>
      <c r="T223" s="223" t="s">
        <v>22</v>
      </c>
      <c r="U223" s="265" t="s">
        <v>45</v>
      </c>
      <c r="V223" s="47"/>
      <c r="W223" s="47"/>
      <c r="X223" s="47"/>
      <c r="Y223" s="47"/>
      <c r="Z223" s="47"/>
      <c r="AA223" s="100"/>
      <c r="AT223" s="22" t="s">
        <v>279</v>
      </c>
      <c r="AU223" s="22" t="s">
        <v>88</v>
      </c>
      <c r="AY223" s="22" t="s">
        <v>279</v>
      </c>
      <c r="BE223" s="138">
        <f>IF(U223="základní",N223,0)</f>
        <v>0</v>
      </c>
      <c r="BF223" s="138">
        <f>IF(U223="snížená",N223,0)</f>
        <v>0</v>
      </c>
      <c r="BG223" s="138">
        <f>IF(U223="zákl. přenesená",N223,0)</f>
        <v>0</v>
      </c>
      <c r="BH223" s="138">
        <f>IF(U223="sníž. přenesená",N223,0)</f>
        <v>0</v>
      </c>
      <c r="BI223" s="138">
        <f>IF(U223="nulová",N223,0)</f>
        <v>0</v>
      </c>
      <c r="BJ223" s="22" t="s">
        <v>88</v>
      </c>
      <c r="BK223" s="138">
        <f>L223*K223</f>
        <v>0</v>
      </c>
    </row>
    <row r="224" spans="2:63" s="1" customFormat="1" ht="22.3" customHeight="1">
      <c r="B224" s="46"/>
      <c r="C224" s="260" t="s">
        <v>22</v>
      </c>
      <c r="D224" s="260" t="s">
        <v>151</v>
      </c>
      <c r="E224" s="261" t="s">
        <v>22</v>
      </c>
      <c r="F224" s="262" t="s">
        <v>22</v>
      </c>
      <c r="G224" s="262"/>
      <c r="H224" s="262"/>
      <c r="I224" s="262"/>
      <c r="J224" s="263" t="s">
        <v>22</v>
      </c>
      <c r="K224" s="264"/>
      <c r="L224" s="220"/>
      <c r="M224" s="222"/>
      <c r="N224" s="222">
        <f>BK224</f>
        <v>0</v>
      </c>
      <c r="O224" s="222"/>
      <c r="P224" s="222"/>
      <c r="Q224" s="222"/>
      <c r="R224" s="48"/>
      <c r="T224" s="223" t="s">
        <v>22</v>
      </c>
      <c r="U224" s="265" t="s">
        <v>45</v>
      </c>
      <c r="V224" s="47"/>
      <c r="W224" s="47"/>
      <c r="X224" s="47"/>
      <c r="Y224" s="47"/>
      <c r="Z224" s="47"/>
      <c r="AA224" s="100"/>
      <c r="AT224" s="22" t="s">
        <v>279</v>
      </c>
      <c r="AU224" s="22" t="s">
        <v>88</v>
      </c>
      <c r="AY224" s="22" t="s">
        <v>279</v>
      </c>
      <c r="BE224" s="138">
        <f>IF(U224="základní",N224,0)</f>
        <v>0</v>
      </c>
      <c r="BF224" s="138">
        <f>IF(U224="snížená",N224,0)</f>
        <v>0</v>
      </c>
      <c r="BG224" s="138">
        <f>IF(U224="zákl. přenesená",N224,0)</f>
        <v>0</v>
      </c>
      <c r="BH224" s="138">
        <f>IF(U224="sníž. přenesená",N224,0)</f>
        <v>0</v>
      </c>
      <c r="BI224" s="138">
        <f>IF(U224="nulová",N224,0)</f>
        <v>0</v>
      </c>
      <c r="BJ224" s="22" t="s">
        <v>88</v>
      </c>
      <c r="BK224" s="138">
        <f>L224*K224</f>
        <v>0</v>
      </c>
    </row>
    <row r="225" spans="2:63" s="1" customFormat="1" ht="22.3" customHeight="1">
      <c r="B225" s="46"/>
      <c r="C225" s="260" t="s">
        <v>22</v>
      </c>
      <c r="D225" s="260" t="s">
        <v>151</v>
      </c>
      <c r="E225" s="261" t="s">
        <v>22</v>
      </c>
      <c r="F225" s="262" t="s">
        <v>22</v>
      </c>
      <c r="G225" s="262"/>
      <c r="H225" s="262"/>
      <c r="I225" s="262"/>
      <c r="J225" s="263" t="s">
        <v>22</v>
      </c>
      <c r="K225" s="264"/>
      <c r="L225" s="220"/>
      <c r="M225" s="222"/>
      <c r="N225" s="222">
        <f>BK225</f>
        <v>0</v>
      </c>
      <c r="O225" s="222"/>
      <c r="P225" s="222"/>
      <c r="Q225" s="222"/>
      <c r="R225" s="48"/>
      <c r="T225" s="223" t="s">
        <v>22</v>
      </c>
      <c r="U225" s="265" t="s">
        <v>45</v>
      </c>
      <c r="V225" s="72"/>
      <c r="W225" s="72"/>
      <c r="X225" s="72"/>
      <c r="Y225" s="72"/>
      <c r="Z225" s="72"/>
      <c r="AA225" s="74"/>
      <c r="AT225" s="22" t="s">
        <v>279</v>
      </c>
      <c r="AU225" s="22" t="s">
        <v>88</v>
      </c>
      <c r="AY225" s="22" t="s">
        <v>279</v>
      </c>
      <c r="BE225" s="138">
        <f>IF(U225="základní",N225,0)</f>
        <v>0</v>
      </c>
      <c r="BF225" s="138">
        <f>IF(U225="snížená",N225,0)</f>
        <v>0</v>
      </c>
      <c r="BG225" s="138">
        <f>IF(U225="zákl. přenesená",N225,0)</f>
        <v>0</v>
      </c>
      <c r="BH225" s="138">
        <f>IF(U225="sníž. přenesená",N225,0)</f>
        <v>0</v>
      </c>
      <c r="BI225" s="138">
        <f>IF(U225="nulová",N225,0)</f>
        <v>0</v>
      </c>
      <c r="BJ225" s="22" t="s">
        <v>88</v>
      </c>
      <c r="BK225" s="138">
        <f>L225*K225</f>
        <v>0</v>
      </c>
    </row>
    <row r="226" spans="2:18" s="1" customFormat="1" ht="6.95" customHeight="1"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7"/>
    </row>
  </sheetData>
  <sheetProtection password="CC35" sheet="1" objects="1" scenarios="1" formatColumns="0" formatRows="0"/>
  <mergeCells count="23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9:I219"/>
    <mergeCell ref="L219:M219"/>
    <mergeCell ref="N219:Q219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N128:Q128"/>
    <mergeCell ref="N129:Q129"/>
    <mergeCell ref="N130:Q130"/>
    <mergeCell ref="N135:Q135"/>
    <mergeCell ref="N158:Q158"/>
    <mergeCell ref="N171:Q171"/>
    <mergeCell ref="N176:Q176"/>
    <mergeCell ref="N178:Q178"/>
    <mergeCell ref="N179:Q179"/>
    <mergeCell ref="N194:Q194"/>
    <mergeCell ref="N204:Q204"/>
    <mergeCell ref="N217:Q217"/>
    <mergeCell ref="N218:Q218"/>
    <mergeCell ref="N220:Q220"/>
    <mergeCell ref="H1:K1"/>
    <mergeCell ref="S2:AC2"/>
  </mergeCells>
  <dataValidations count="2">
    <dataValidation type="list" allowBlank="1" showInputMessage="1" showErrorMessage="1" error="Povoleny jsou hodnoty K, M." sqref="D221:D226">
      <formula1>"K, M"</formula1>
    </dataValidation>
    <dataValidation type="list" allowBlank="1" showInputMessage="1" showErrorMessage="1" error="Povoleny jsou hodnoty základní, snížená, zákl. přenesená, sníž. přenesená, nulová." sqref="U221:U22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VERONIKA-NB\Veronika</dc:creator>
  <cp:keywords/>
  <dc:description/>
  <cp:lastModifiedBy>VERONIKA-NB\Veronika</cp:lastModifiedBy>
  <dcterms:created xsi:type="dcterms:W3CDTF">2018-08-28T20:45:44Z</dcterms:created>
  <dcterms:modified xsi:type="dcterms:W3CDTF">2018-08-28T20:45:45Z</dcterms:modified>
  <cp:category/>
  <cp:version/>
  <cp:contentType/>
  <cp:contentStatus/>
</cp:coreProperties>
</file>