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kubena\Documents\Jožka\Akce 2020\Oprava bytu č. 6 - Resslova 1\"/>
    </mc:Choice>
  </mc:AlternateContent>
  <bookViews>
    <workbookView xWindow="-105" yWindow="-105" windowWidth="26295" windowHeight="16515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Pol'!$A$1:$X$146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6" i="12" l="1"/>
  <c r="G98" i="12"/>
  <c r="F49" i="1" l="1"/>
  <c r="G11" i="12"/>
  <c r="G10" i="12"/>
  <c r="E131" i="12"/>
  <c r="G97" i="12"/>
  <c r="E18" i="12"/>
  <c r="E17" i="12"/>
  <c r="G9" i="12" l="1"/>
  <c r="I49" i="1" s="1"/>
  <c r="G13" i="12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I52" i="1" s="1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4" i="12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30" i="12"/>
  <c r="M30" i="12" s="1"/>
  <c r="M29" i="12" s="1"/>
  <c r="I30" i="12"/>
  <c r="I29" i="12" s="1"/>
  <c r="K30" i="12"/>
  <c r="K29" i="12" s="1"/>
  <c r="O30" i="12"/>
  <c r="O29" i="12" s="1"/>
  <c r="Q30" i="12"/>
  <c r="Q29" i="12" s="1"/>
  <c r="V30" i="12"/>
  <c r="V29" i="12" s="1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8" i="12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1" i="12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K83" i="12"/>
  <c r="G84" i="12"/>
  <c r="G83" i="12" s="1"/>
  <c r="I61" i="1" s="1"/>
  <c r="I84" i="12"/>
  <c r="I83" i="12" s="1"/>
  <c r="K84" i="12"/>
  <c r="O84" i="12"/>
  <c r="O83" i="12" s="1"/>
  <c r="Q84" i="12"/>
  <c r="Q83" i="12" s="1"/>
  <c r="V84" i="12"/>
  <c r="V83" i="12" s="1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I88" i="12"/>
  <c r="K88" i="12"/>
  <c r="M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M98" i="12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8" i="12"/>
  <c r="I108" i="12"/>
  <c r="K108" i="12"/>
  <c r="O108" i="12"/>
  <c r="Q108" i="12"/>
  <c r="V108" i="12"/>
  <c r="G109" i="12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7" i="12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5" i="12"/>
  <c r="M125" i="12" s="1"/>
  <c r="I125" i="12"/>
  <c r="K125" i="12"/>
  <c r="O125" i="12"/>
  <c r="Q125" i="12"/>
  <c r="V125" i="12"/>
  <c r="G126" i="12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1" i="12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4" i="12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8" i="12"/>
  <c r="M138" i="12" s="1"/>
  <c r="I138" i="12"/>
  <c r="K138" i="12"/>
  <c r="O138" i="12"/>
  <c r="Q138" i="12"/>
  <c r="V138" i="12"/>
  <c r="G139" i="12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M144" i="12" s="1"/>
  <c r="I144" i="12"/>
  <c r="K144" i="12"/>
  <c r="O144" i="12"/>
  <c r="Q144" i="12"/>
  <c r="V144" i="12"/>
  <c r="F42" i="1"/>
  <c r="G42" i="1"/>
  <c r="H42" i="1"/>
  <c r="I42" i="1"/>
  <c r="J41" i="1"/>
  <c r="J40" i="1"/>
  <c r="J39" i="1"/>
  <c r="J42" i="1" s="1"/>
  <c r="I133" i="12" l="1"/>
  <c r="Q133" i="12"/>
  <c r="K77" i="12"/>
  <c r="G48" i="12"/>
  <c r="I57" i="1" s="1"/>
  <c r="I23" i="12"/>
  <c r="K12" i="12"/>
  <c r="I130" i="12"/>
  <c r="I77" i="12"/>
  <c r="G23" i="12"/>
  <c r="I53" i="1" s="1"/>
  <c r="I12" i="12"/>
  <c r="Q124" i="12"/>
  <c r="Q130" i="12"/>
  <c r="G130" i="12"/>
  <c r="I68" i="1" s="1"/>
  <c r="G116" i="12"/>
  <c r="I66" i="1" s="1"/>
  <c r="Q100" i="12"/>
  <c r="G80" i="12"/>
  <c r="I60" i="1" s="1"/>
  <c r="Q77" i="12"/>
  <c r="G77" i="12"/>
  <c r="I59" i="1" s="1"/>
  <c r="K48" i="12"/>
  <c r="I31" i="12"/>
  <c r="Q12" i="12"/>
  <c r="G12" i="12"/>
  <c r="I50" i="1" s="1"/>
  <c r="O130" i="12"/>
  <c r="O100" i="12"/>
  <c r="O77" i="12"/>
  <c r="I48" i="12"/>
  <c r="K31" i="12"/>
  <c r="G29" i="12"/>
  <c r="I54" i="1" s="1"/>
  <c r="G133" i="12"/>
  <c r="I69" i="1" s="1"/>
  <c r="I18" i="1" s="1"/>
  <c r="M131" i="12"/>
  <c r="M117" i="12"/>
  <c r="M108" i="12"/>
  <c r="G107" i="12"/>
  <c r="I65" i="1" s="1"/>
  <c r="M84" i="12"/>
  <c r="M83" i="12" s="1"/>
  <c r="M78" i="12"/>
  <c r="M77" i="12" s="1"/>
  <c r="G31" i="12"/>
  <c r="I55" i="1" s="1"/>
  <c r="M24" i="12"/>
  <c r="G16" i="12"/>
  <c r="I51" i="1" s="1"/>
  <c r="M109" i="12"/>
  <c r="G91" i="12"/>
  <c r="I63" i="1" s="1"/>
  <c r="V130" i="12"/>
  <c r="V16" i="12"/>
  <c r="Q16" i="12"/>
  <c r="K16" i="12"/>
  <c r="I124" i="12"/>
  <c r="O107" i="12"/>
  <c r="V31" i="12"/>
  <c r="Q23" i="12"/>
  <c r="I137" i="12"/>
  <c r="K91" i="12"/>
  <c r="O85" i="12"/>
  <c r="O23" i="12"/>
  <c r="O16" i="12"/>
  <c r="O116" i="12"/>
  <c r="I16" i="12"/>
  <c r="Q116" i="12"/>
  <c r="G39" i="12"/>
  <c r="I56" i="1" s="1"/>
  <c r="V23" i="12"/>
  <c r="G51" i="12"/>
  <c r="I58" i="1" s="1"/>
  <c r="V137" i="12"/>
  <c r="Q107" i="12"/>
  <c r="V80" i="12"/>
  <c r="I116" i="12"/>
  <c r="O80" i="12"/>
  <c r="K133" i="12"/>
  <c r="I107" i="12"/>
  <c r="K80" i="12"/>
  <c r="I51" i="12"/>
  <c r="Q39" i="12"/>
  <c r="K23" i="12"/>
  <c r="O51" i="12"/>
  <c r="G100" i="12"/>
  <c r="I64" i="1" s="1"/>
  <c r="K124" i="12"/>
  <c r="K137" i="12"/>
  <c r="V48" i="12"/>
  <c r="K107" i="12"/>
  <c r="Q48" i="12"/>
  <c r="V39" i="12"/>
  <c r="V124" i="12"/>
  <c r="I100" i="12"/>
  <c r="O39" i="12"/>
  <c r="V133" i="12"/>
  <c r="I39" i="12"/>
  <c r="Q80" i="12"/>
  <c r="O133" i="12"/>
  <c r="I80" i="12"/>
  <c r="V51" i="12"/>
  <c r="V100" i="12"/>
  <c r="K100" i="12"/>
  <c r="Q91" i="12"/>
  <c r="K51" i="12"/>
  <c r="O48" i="12"/>
  <c r="K130" i="12"/>
  <c r="K39" i="12"/>
  <c r="Q31" i="12"/>
  <c r="I91" i="12"/>
  <c r="O31" i="12"/>
  <c r="O91" i="12"/>
  <c r="V85" i="12"/>
  <c r="V116" i="12"/>
  <c r="Q85" i="12"/>
  <c r="O124" i="12"/>
  <c r="K116" i="12"/>
  <c r="K85" i="12"/>
  <c r="V77" i="12"/>
  <c r="M32" i="12"/>
  <c r="M31" i="12" s="1"/>
  <c r="Q51" i="12"/>
  <c r="O137" i="12"/>
  <c r="G124" i="12"/>
  <c r="I67" i="1" s="1"/>
  <c r="I85" i="12"/>
  <c r="V12" i="12"/>
  <c r="O12" i="12"/>
  <c r="V107" i="12"/>
  <c r="Q137" i="12"/>
  <c r="V91" i="12"/>
  <c r="M85" i="12"/>
  <c r="M23" i="12"/>
  <c r="M39" i="12"/>
  <c r="M91" i="12"/>
  <c r="G137" i="12"/>
  <c r="I70" i="1" s="1"/>
  <c r="M139" i="12"/>
  <c r="M137" i="12" s="1"/>
  <c r="M130" i="12"/>
  <c r="M100" i="12"/>
  <c r="M51" i="12"/>
  <c r="G85" i="12"/>
  <c r="I62" i="1" s="1"/>
  <c r="M134" i="12"/>
  <c r="M133" i="12" s="1"/>
  <c r="M126" i="12"/>
  <c r="M124" i="12" s="1"/>
  <c r="M118" i="12"/>
  <c r="M116" i="12" s="1"/>
  <c r="M81" i="12"/>
  <c r="M80" i="12" s="1"/>
  <c r="M49" i="12"/>
  <c r="M48" i="12" s="1"/>
  <c r="M17" i="12"/>
  <c r="M16" i="12" s="1"/>
  <c r="M13" i="12"/>
  <c r="M12" i="12" s="1"/>
  <c r="J28" i="1"/>
  <c r="J26" i="1"/>
  <c r="G38" i="1"/>
  <c r="F38" i="1"/>
  <c r="J23" i="1"/>
  <c r="J24" i="1"/>
  <c r="J25" i="1"/>
  <c r="J27" i="1"/>
  <c r="E24" i="1"/>
  <c r="E26" i="1"/>
  <c r="I17" i="1" l="1"/>
  <c r="I21" i="1" s="1"/>
  <c r="G23" i="1" s="1"/>
  <c r="G24" i="1" s="1"/>
  <c r="G29" i="1" s="1"/>
  <c r="M107" i="12"/>
  <c r="I16" i="1"/>
  <c r="I71" i="1"/>
  <c r="J59" i="1" s="1"/>
  <c r="J69" i="1" l="1"/>
  <c r="J49" i="1"/>
  <c r="J55" i="1"/>
  <c r="J63" i="1"/>
  <c r="J70" i="1"/>
  <c r="J50" i="1"/>
  <c r="J60" i="1"/>
  <c r="J66" i="1"/>
  <c r="J67" i="1"/>
  <c r="J54" i="1"/>
  <c r="J51" i="1"/>
  <c r="J53" i="1"/>
  <c r="J57" i="1"/>
  <c r="J52" i="1"/>
  <c r="J65" i="1"/>
  <c r="J62" i="1"/>
  <c r="J61" i="1"/>
  <c r="J68" i="1"/>
  <c r="J58" i="1"/>
  <c r="J64" i="1"/>
  <c r="J56" i="1"/>
  <c r="J71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Stavba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<sst xmlns="http://schemas.openxmlformats.org/spreadsheetml/2006/main" count="1074" uniqueCount="389">
  <si>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</si>
  <si>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</si>
  <si>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</si>
  <si>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</si>
  <si>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</si>
  <si>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</si>
  <si>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</si>
  <si>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</si>
  <si>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</si>
  <si>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</si>
  <si>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</si>
  <si>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</si>
  <si>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</si>
  <si>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</si>
  <si>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</si>
  <si>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</si>
  <si>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</si>
  <si>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</si>
  <si>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</si>
  <si>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</si>
  <si>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</si>
  <si>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</si>
  <si>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</si>
  <si>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</si>
  <si>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</si>
  <si>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</si>
  <si>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</si>
  <si>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</si>
  <si>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</si>
  <si>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</si>
  <si>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</si>
  <si>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</si>
  <si>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</si>
  <si>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</si>
  <si>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</si>
  <si>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</si>
  <si>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</si>
  <si>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</si>
  <si>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</si>
  <si>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</si>
  <si>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</si>
  <si>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</si>
  <si>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</si>
  <si>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</si>
  <si>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Bytová jednotka č.6</t>
  </si>
  <si>
    <t>SO01</t>
  </si>
  <si>
    <t>Byt č.6</t>
  </si>
  <si>
    <t>Objekt:</t>
  </si>
  <si>
    <t>Rozpočet:</t>
  </si>
  <si>
    <t>B0007/2020</t>
  </si>
  <si>
    <t xml:space="preserve">Byt č. 6, Resslova 1213/1, Nový Jičín </t>
  </si>
  <si>
    <t>Město Nový Jičín</t>
  </si>
  <si>
    <t>Masarykovo nám. 1/1</t>
  </si>
  <si>
    <t>Nový Jičín</t>
  </si>
  <si>
    <t>74101</t>
  </si>
  <si>
    <t>00298212</t>
  </si>
  <si>
    <t>CZ00298212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</si>
  <si>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</si>
  <si>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</si>
  <si>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</si>
  <si>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</si>
  <si>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</si>
  <si>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</si>
  <si>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</si>
  <si>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</si>
  <si>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</si>
  <si>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</si>
  <si>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</si>
  <si>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</si>
  <si>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</si>
  <si>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</si>
  <si>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</si>
  <si>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</si>
  <si>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</si>
  <si>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</si>
  <si>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</si>
  <si>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</si>
  <si>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</si>
  <si>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</si>
  <si>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</si>
  <si>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730</t>
  </si>
  <si>
    <t>Ústřední vytápění</t>
  </si>
  <si>
    <t>731</t>
  </si>
  <si>
    <t>Kotelny</t>
  </si>
  <si>
    <t>734</t>
  </si>
  <si>
    <t>Armatury</t>
  </si>
  <si>
    <t>735</t>
  </si>
  <si>
    <t>Otopná tělesa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</si>
  <si>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</si>
  <si>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</si>
  <si>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</si>
  <si>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</si>
  <si>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</si>
  <si>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</si>
  <si>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</si>
  <si>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</si>
  <si>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</si>
  <si>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</si>
  <si>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</si>
  <si>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</si>
  <si>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</si>
  <si>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</si>
  <si>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</si>
  <si>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</si>
  <si>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</si>
  <si>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</si>
  <si>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</si>
  <si>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</si>
  <si>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</si>
  <si>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</si>
  <si>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</si>
  <si>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</si>
  <si>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</si>
  <si>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</si>
  <si>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</si>
  <si>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</si>
  <si>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</si>
  <si>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</si>
  <si>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</si>
  <si>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</si>
  <si>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</si>
  <si>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</si>
  <si>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</si>
  <si>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</si>
  <si>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</si>
  <si>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</si>
  <si>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</si>
  <si>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</si>
  <si>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</si>
  <si>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</si>
  <si>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</si>
  <si>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</si>
  <si>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</si>
  <si>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</si>
  <si>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342255024</t>
  </si>
  <si>
    <t>m2</t>
  </si>
  <si>
    <t>RTS 20/ I</t>
  </si>
  <si>
    <t>Práce</t>
  </si>
  <si>
    <t>POL1_</t>
  </si>
  <si>
    <t>346244313</t>
  </si>
  <si>
    <t>342264051</t>
  </si>
  <si>
    <t>Podhled sádrokartonový na zavěšenou ocel. konstr. desky standard impreg. tl. 12,5 mm, bez izolace</t>
  </si>
  <si>
    <t>611421331</t>
  </si>
  <si>
    <t>612421321</t>
  </si>
  <si>
    <t>612474410</t>
  </si>
  <si>
    <t>Omítka stěn vnitřní tenkovrstvá vápenná - štuk</t>
  </si>
  <si>
    <t>612481211</t>
  </si>
  <si>
    <t>Montáž výztužné sítě(perlinky)do stěrky-vnit.stěny včetně výztužné sítě a stěrkového tmelu Terranova</t>
  </si>
  <si>
    <t>632411110RV01</t>
  </si>
  <si>
    <t>Vlastní</t>
  </si>
  <si>
    <t>Kalkul</t>
  </si>
  <si>
    <t>962031116</t>
  </si>
  <si>
    <t>Bourání příček z cihel pálených plných tl. 140 mm</t>
  </si>
  <si>
    <t>965081713</t>
  </si>
  <si>
    <t>Bourání dlažeb keramických tl.10 mm, nad 1 m2 ručně, dlaždice keramické</t>
  </si>
  <si>
    <t>968061125</t>
  </si>
  <si>
    <t>Vyvěšení dřevěných dveřních křídel pl. do 2 m2</t>
  </si>
  <si>
    <t>kus</t>
  </si>
  <si>
    <t>968072455</t>
  </si>
  <si>
    <t>Vybourání kovových dveřních zárubní pl. do 2 m2</t>
  </si>
  <si>
    <t>978059531</t>
  </si>
  <si>
    <t>Odsekání vnitřních obkladů stěn nad 2 m2</t>
  </si>
  <si>
    <t>999281148</t>
  </si>
  <si>
    <t>Přesun hmot pro opravy a údržbu do v. 12 m,nošením</t>
  </si>
  <si>
    <t>t</t>
  </si>
  <si>
    <t>Přesun hmot</t>
  </si>
  <si>
    <t>POL7_</t>
  </si>
  <si>
    <t>721171808</t>
  </si>
  <si>
    <t>Demontáž potrubí z PVC do D 114 mm</t>
  </si>
  <si>
    <t>m</t>
  </si>
  <si>
    <t>721176103</t>
  </si>
  <si>
    <t>Potrubí HT připojovací D 50 x 1,8 mm</t>
  </si>
  <si>
    <t>721176105</t>
  </si>
  <si>
    <t>Potrubí HT připojovací D 110 x 2,7 mm</t>
  </si>
  <si>
    <t>721194105</t>
  </si>
  <si>
    <t>Vyvedení odpadních výpustek D 50 x 1,8</t>
  </si>
  <si>
    <t>Vyvedení odpadních výpustek D 50 x 1,8 včetně podomítkové zápachové uzávěrky HL 404.1</t>
  </si>
  <si>
    <t>721213214</t>
  </si>
  <si>
    <t>721290111</t>
  </si>
  <si>
    <t>Zkouška těsnosti kanalizace vodou DN 125</t>
  </si>
  <si>
    <t>722170801</t>
  </si>
  <si>
    <t>Demontáž rozvodů vody z plastů do D 32</t>
  </si>
  <si>
    <t>722172611</t>
  </si>
  <si>
    <t>722181211</t>
  </si>
  <si>
    <t>722190402</t>
  </si>
  <si>
    <t>Vyvedení a upevnění výpustek DN 20</t>
  </si>
  <si>
    <t>722260812</t>
  </si>
  <si>
    <t>Demontáž vodoměrů závitových G 3/4</t>
  </si>
  <si>
    <t>722260921</t>
  </si>
  <si>
    <t>Zpětná montáž vodoměrů závitových G 1/2</t>
  </si>
  <si>
    <t>722290234</t>
  </si>
  <si>
    <t>Proplach a dezinfekce vodovod.potrubí DN 80</t>
  </si>
  <si>
    <t>38821225</t>
  </si>
  <si>
    <t xml:space="preserve">Vodoměr byt. s dálkovým odpočet </t>
  </si>
  <si>
    <t>SPCM</t>
  </si>
  <si>
    <t>Specifikace</t>
  </si>
  <si>
    <t>POL3_</t>
  </si>
  <si>
    <t>723120805</t>
  </si>
  <si>
    <t>Demontáž potrubí svařovaného závitového DN 25-50</t>
  </si>
  <si>
    <t>723260801</t>
  </si>
  <si>
    <t>Demontáž plynoměrů PS 2, PS 6, PS 10</t>
  </si>
  <si>
    <t>725110811</t>
  </si>
  <si>
    <t>Demontáž klozetů splachovacích</t>
  </si>
  <si>
    <t>soubor</t>
  </si>
  <si>
    <t>725119110</t>
  </si>
  <si>
    <t>725014131</t>
  </si>
  <si>
    <t>725210821</t>
  </si>
  <si>
    <t>Demontáž umyvadel bez výtokových armatur</t>
  </si>
  <si>
    <t>725219401</t>
  </si>
  <si>
    <t>Montáž umyvadel na šrouby do zdiva</t>
  </si>
  <si>
    <t>725220841</t>
  </si>
  <si>
    <t>Demontáž ocelové vany</t>
  </si>
  <si>
    <t>725229102</t>
  </si>
  <si>
    <t>Montáž van ocel. a plastových s uzávěr. HL 500-5/4 plastových</t>
  </si>
  <si>
    <t>725650805</t>
  </si>
  <si>
    <t>Demontáž těles otopných plynových podokenních</t>
  </si>
  <si>
    <t>725814102</t>
  </si>
  <si>
    <t>725814122</t>
  </si>
  <si>
    <t>725820801</t>
  </si>
  <si>
    <t>Demontáž baterie nástěnné do G 3/4</t>
  </si>
  <si>
    <t>725829201</t>
  </si>
  <si>
    <t>Montáž baterie umyv.a dřezové nástěnné chromové</t>
  </si>
  <si>
    <t>725835113</t>
  </si>
  <si>
    <t>Baterie vanová nástěnná ruční, vč. příslušenstvím standardní</t>
  </si>
  <si>
    <t>725849201</t>
  </si>
  <si>
    <t>Montáž baterií sprchových, pevná výška</t>
  </si>
  <si>
    <t>725860109</t>
  </si>
  <si>
    <t>725860811</t>
  </si>
  <si>
    <t>Demontáž uzávěrek zápachových jednoduchých</t>
  </si>
  <si>
    <t>286967561</t>
  </si>
  <si>
    <t>55144220</t>
  </si>
  <si>
    <t>55145009</t>
  </si>
  <si>
    <t>55161702</t>
  </si>
  <si>
    <t>55421009.A</t>
  </si>
  <si>
    <t>55428100.AR1V</t>
  </si>
  <si>
    <t>Sprchová zástěna 1200+850mm x2100mm</t>
  </si>
  <si>
    <t>64213637</t>
  </si>
  <si>
    <t>64218427</t>
  </si>
  <si>
    <t>998725203</t>
  </si>
  <si>
    <t>Přesun hmot pro zařizovací předměty, výšky do 24 m</t>
  </si>
  <si>
    <t>730-001</t>
  </si>
  <si>
    <t xml:space="preserve">Dodávka a montáž Cu rozvodu vč. tepelné izolace dle PD v BJ.  </t>
  </si>
  <si>
    <t xml:space="preserve">soubor </t>
  </si>
  <si>
    <t>730-002</t>
  </si>
  <si>
    <t xml:space="preserve">Zpracování výpočtu velikosti otopných teles, dodávka a montáž otopných teles vč. příslušenství  a termohlavic </t>
  </si>
  <si>
    <t>731249121</t>
  </si>
  <si>
    <t>Montáž kotle ocel.teplov.,kapalina/plyn do 12 kW</t>
  </si>
  <si>
    <t>4841735105R1</t>
  </si>
  <si>
    <t>Kotel kondenzační nástěnný dle technické specifikace PD  barva bílá</t>
  </si>
  <si>
    <t>734223111RV1</t>
  </si>
  <si>
    <t xml:space="preserve">Ventil termostatický, rohový,s termostatickou hlavicí </t>
  </si>
  <si>
    <t>735179110</t>
  </si>
  <si>
    <t>Montáž otopných těles koupelnových (žebříků)</t>
  </si>
  <si>
    <t>735119140RV1</t>
  </si>
  <si>
    <t xml:space="preserve">Montáž těles otopných deskových </t>
  </si>
  <si>
    <t>ks</t>
  </si>
  <si>
    <t>484518109</t>
  </si>
  <si>
    <t>48457204</t>
  </si>
  <si>
    <t>48457207</t>
  </si>
  <si>
    <t>766662122</t>
  </si>
  <si>
    <t>Montáž dveří do rám.zárubně 1kříd. š.nad 80 cm</t>
  </si>
  <si>
    <t>766670021</t>
  </si>
  <si>
    <t>Montáž kliky a štítku</t>
  </si>
  <si>
    <t>54914621</t>
  </si>
  <si>
    <t>549146401</t>
  </si>
  <si>
    <t>61160101</t>
  </si>
  <si>
    <t>kpl</t>
  </si>
  <si>
    <t>61173112R1</t>
  </si>
  <si>
    <t>Dveře vchodové plné 80x197 cm model A</t>
  </si>
  <si>
    <t>998766203</t>
  </si>
  <si>
    <t>Přesun hmot pro truhlářské konstr., výšky do 24 m</t>
  </si>
  <si>
    <t>771101121</t>
  </si>
  <si>
    <t>Provedení penetrace podkladu pod dlažby</t>
  </si>
  <si>
    <t>771575118</t>
  </si>
  <si>
    <t>771579793</t>
  </si>
  <si>
    <t>Příplatek za spárovací hmotu - plošně,keram.dlažba</t>
  </si>
  <si>
    <t>59761005</t>
  </si>
  <si>
    <t>59764223</t>
  </si>
  <si>
    <t>998771203</t>
  </si>
  <si>
    <t>Přesun hmot pro podlahy z dlaždic, výšky do 24 m</t>
  </si>
  <si>
    <t>775101101</t>
  </si>
  <si>
    <t>Vysávání podlah prům.vysavačem,podlahy vlys,parket</t>
  </si>
  <si>
    <t>775413021</t>
  </si>
  <si>
    <t xml:space="preserve">Montáž podlahové lišty připevněné vruty, výš. 6 cm vč. dodávky </t>
  </si>
  <si>
    <t>775540001</t>
  </si>
  <si>
    <t>RTS 19/ I</t>
  </si>
  <si>
    <t>775542011</t>
  </si>
  <si>
    <t>Fólie PE pod lamelové podlahy</t>
  </si>
  <si>
    <t>775542022</t>
  </si>
  <si>
    <t>775561800</t>
  </si>
  <si>
    <t>Demontáž podlah lamelových lepených včetně lišt</t>
  </si>
  <si>
    <t>775-01</t>
  </si>
  <si>
    <t xml:space="preserve">Plovoucí dřevěná podlaha click systém </t>
  </si>
  <si>
    <t xml:space="preserve">m2    </t>
  </si>
  <si>
    <t>Indiv</t>
  </si>
  <si>
    <t>998775203</t>
  </si>
  <si>
    <t>Přesun hmot pro podlahy vlysové, výšky do 24 m</t>
  </si>
  <si>
    <t>711212002</t>
  </si>
  <si>
    <t>781101210</t>
  </si>
  <si>
    <t>781230121</t>
  </si>
  <si>
    <t>Obkládání stěn vnitř.keram. do tmele do 300x300 mm</t>
  </si>
  <si>
    <t>23153600</t>
  </si>
  <si>
    <t>585821389</t>
  </si>
  <si>
    <t>kg</t>
  </si>
  <si>
    <t>597813749</t>
  </si>
  <si>
    <t>998781203</t>
  </si>
  <si>
    <t>Přesun hmot pro obklady keramické, výšky do 24 m</t>
  </si>
  <si>
    <t>783101811</t>
  </si>
  <si>
    <t>Odstranění nátěrů z ocel.konstrukcí "A" oškrábáním</t>
  </si>
  <si>
    <t>783225100</t>
  </si>
  <si>
    <t>Nátěr syntetický kovových konstrukcí 2x + 1x email</t>
  </si>
  <si>
    <t>783322120</t>
  </si>
  <si>
    <t>Nátěr syntetický ocel. radiát. článků 1x +1x email</t>
  </si>
  <si>
    <t>783902811</t>
  </si>
  <si>
    <t>783903811</t>
  </si>
  <si>
    <t>Odmaštění chemickými rozpouštědly</t>
  </si>
  <si>
    <t>784402801</t>
  </si>
  <si>
    <t>784195412</t>
  </si>
  <si>
    <t>220890202</t>
  </si>
  <si>
    <t>Revize</t>
  </si>
  <si>
    <t>h</t>
  </si>
  <si>
    <t xml:space="preserve">Elektoinstalace </t>
  </si>
  <si>
    <t>979011211</t>
  </si>
  <si>
    <t>Svislá doprava suti a vybour. hmot za 2.NP nošením</t>
  </si>
  <si>
    <t>Přesun suti</t>
  </si>
  <si>
    <t>POL8_</t>
  </si>
  <si>
    <t>979011219</t>
  </si>
  <si>
    <t>Přípl.k svislé dopr.suti za každé další NP nošením</t>
  </si>
  <si>
    <t>979081111</t>
  </si>
  <si>
    <t>Odvoz suti a vybour. hmot na skládku do 1 km kontejnerem 7 t</t>
  </si>
  <si>
    <t>979081121</t>
  </si>
  <si>
    <t>Příplatek k odvozu za každý další 1 km kontejnerem 7 t</t>
  </si>
  <si>
    <t>979082111</t>
  </si>
  <si>
    <t>Vnitrostaveništní doprava suti do 10 m</t>
  </si>
  <si>
    <t>979990001</t>
  </si>
  <si>
    <t>Poplatek za skládku stavební suti</t>
  </si>
  <si>
    <t>979093111</t>
  </si>
  <si>
    <t>Uložení suti na skládku bez zhutnění</t>
  </si>
  <si>
    <t>END</t>
  </si>
  <si>
    <t>s penetrací</t>
  </si>
  <si>
    <t>jen přetřír</t>
  </si>
  <si>
    <t>otázka demontáže podlah podl</t>
  </si>
  <si>
    <t>Oprava váp.omítek stropů do 15% plochy - štukových</t>
  </si>
  <si>
    <t>Oprava vápen.omítek stěn do 15 % pl. - hladkých</t>
  </si>
  <si>
    <t>max Koupelna + záchod</t>
  </si>
  <si>
    <t>Dveře posuvné na stěnu ( WC )</t>
  </si>
  <si>
    <t>Dveře vnitřní Atypické dle výpisu prvků v 210cm</t>
  </si>
  <si>
    <t>Odstranění malby oškrábáním v místnosti H do 3,8 m 10%</t>
  </si>
  <si>
    <t>Překlady dle specifiakce statika OC L profily</t>
  </si>
  <si>
    <t>Montáž překladů OC</t>
  </si>
  <si>
    <t>Vodorovné Kosntrukce</t>
  </si>
  <si>
    <t xml:space="preserve"> podlahy možno nechat původní</t>
  </si>
  <si>
    <t>Světla  LED</t>
  </si>
  <si>
    <t>Vovorovné konstrukce</t>
  </si>
  <si>
    <t>Příčky z desek tl. 10 cm, 599 x 249 x 100 mm</t>
  </si>
  <si>
    <t>Obezdívky van a WC nádržek z desek tl.100 mm</t>
  </si>
  <si>
    <t xml:space="preserve">Samonivelační stěrka, ruč.zpracování tl.10 mm samonivelační polymercementová stěrka na dřevěný podklad s vlákny </t>
  </si>
  <si>
    <t>Žlab odtokový, ke zdi,pro dlažbu, dl. 800mm</t>
  </si>
  <si>
    <t>Potrubí z PPR, D 20x2,8 mm</t>
  </si>
  <si>
    <t>Izolace návleková tl. stěny 6 mm vnitřní průměr 22 mm</t>
  </si>
  <si>
    <t xml:space="preserve">Klozet závěsný + sedátko, bílý včetně sedátka v bílé barvě </t>
  </si>
  <si>
    <t>Ventil rohový DN 15 x DN 10</t>
  </si>
  <si>
    <t>Ventil pračkový se zpět.kl. DN15 x DN20</t>
  </si>
  <si>
    <t>Uzávěrka zápachová umyvadlová, D 40</t>
  </si>
  <si>
    <t>Montáž splachovací nádrže pro WC</t>
  </si>
  <si>
    <t>Modul-WC ovládání zepředu, h=108 cm pro mokrý proces, do zděné předstěnové instalace. 2 objemy splachování</t>
  </si>
  <si>
    <t>Baterie umyvadlová</t>
  </si>
  <si>
    <t xml:space="preserve">Baterie sprch směš nástěnná se sprch tyčí </t>
  </si>
  <si>
    <t>Uzávěrka zápachová sprch. vaničky DN50/DN40</t>
  </si>
  <si>
    <t>Vana akrylátová bílá 160x70x41 cm 140 l</t>
  </si>
  <si>
    <t xml:space="preserve">Umyvadlo 65x52 cm s otvorem pro baterii bílé </t>
  </si>
  <si>
    <t>Umývátko 35x26 cm s otv. bater. vpravo bílé, 350x260x155 mm</t>
  </si>
  <si>
    <t>Těleso otopné trubkové 1220.600</t>
  </si>
  <si>
    <t>Těleso otopné des. v.600 dl.900</t>
  </si>
  <si>
    <t>Těleso otopné des. v.600dl.1200</t>
  </si>
  <si>
    <t>Dveřní kování  klíč Cr</t>
  </si>
  <si>
    <t>Bezpečnostní kování  RC3, klika-knoflík nerez mat</t>
  </si>
  <si>
    <t xml:space="preserve">Montáž podlah keram.,hladké, tmel, 60x60 cm </t>
  </si>
  <si>
    <t>dlaždice 60x60 cm mat</t>
  </si>
  <si>
    <t xml:space="preserve">Dlažba leštěná SL 300x600x10 mm </t>
  </si>
  <si>
    <t xml:space="preserve">Kladení podlah lamelových na podklad </t>
  </si>
  <si>
    <t>Podložka 3 mm pod lamelové podlahy</t>
  </si>
  <si>
    <t>Hydroizolační povlak - nátěr nebo stěrka,proti vlhkosti, tl. 2mm</t>
  </si>
  <si>
    <t>Penetrace podkladu pod obklady penetrační nátěr</t>
  </si>
  <si>
    <t>Hmota spárovací bílá 2 kg</t>
  </si>
  <si>
    <t>lepidlo šedá</t>
  </si>
  <si>
    <t>Obkládačka 30x60 světle šedá lesk</t>
  </si>
  <si>
    <t>Odstranění nátěrů odstraňovačem</t>
  </si>
  <si>
    <t>Malba, bílá, s penetrací, 2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</si>
</sst>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5" borderId="42" xfId="0" applyFont="1" applyFill="1" applyBorder="1" applyAlignment="1">
      <alignment vertical="top"/>
    </xf>
    <xf numFmtId="49" fontId="16" fillId="5" borderId="43" xfId="0" applyNumberFormat="1" applyFont="1" applyFill="1" applyBorder="1" applyAlignment="1">
      <alignment vertical="top"/>
    </xf>
    <xf numFmtId="49" fontId="16" fillId="5" borderId="43" xfId="0" applyNumberFormat="1" applyFont="1" applyFill="1" applyBorder="1" applyAlignment="1">
      <alignment horizontal="left" vertical="top" wrapText="1"/>
    </xf>
    <xf numFmtId="0" fontId="16" fillId="5" borderId="43" xfId="0" applyFont="1" applyFill="1" applyBorder="1" applyAlignment="1">
      <alignment horizontal="center" vertical="top" shrinkToFit="1"/>
    </xf>
    <xf numFmtId="164" fontId="16" fillId="5" borderId="43" xfId="0" applyNumberFormat="1" applyFont="1" applyFill="1" applyBorder="1" applyAlignment="1">
      <alignment vertical="top" shrinkToFit="1"/>
    </xf>
    <xf numFmtId="4" fontId="16" fillId="5" borderId="44" xfId="0" applyNumberFormat="1" applyFont="1" applyFill="1" applyBorder="1" applyAlignment="1">
      <alignment vertical="top" shrinkToFit="1"/>
    </xf>
    <xf numFmtId="4" fontId="16" fillId="5" borderId="0" xfId="0" applyNumberFormat="1" applyFont="1" applyFill="1" applyAlignment="1">
      <alignment vertical="top" shrinkToFit="1"/>
    </xf>
    <xf numFmtId="0" fontId="16" fillId="5" borderId="0" xfId="0" applyFont="1" applyFill="1"/>
    <xf numFmtId="9" fontId="16" fillId="5" borderId="0" xfId="0" applyNumberFormat="1" applyFont="1" applyFill="1"/>
    <xf numFmtId="0" fontId="0" fillId="5" borderId="0" xfId="0" applyFill="1"/>
    <xf numFmtId="49" fontId="17" fillId="5" borderId="43" xfId="0" applyNumberFormat="1" applyFont="1" applyFill="1" applyBorder="1" applyAlignment="1">
      <alignment horizontal="left" vertical="top" wrapText="1"/>
    </xf>
    <xf numFmtId="0" fontId="17" fillId="5" borderId="43" xfId="0" applyFont="1" applyFill="1" applyBorder="1" applyAlignment="1">
      <alignment horizontal="center" vertical="top" shrinkToFit="1"/>
    </xf>
    <xf numFmtId="164" fontId="17" fillId="5" borderId="43" xfId="0" applyNumberFormat="1" applyFont="1" applyFill="1" applyBorder="1" applyAlignment="1">
      <alignment vertical="top" shrinkToFit="1"/>
    </xf>
    <xf numFmtId="4" fontId="17" fillId="5" borderId="44" xfId="0" applyNumberFormat="1" applyFont="1" applyFill="1" applyBorder="1" applyAlignment="1">
      <alignment vertical="top" shrinkToFi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vertical="top"/>
    </xf>
    <xf numFmtId="49" fontId="16" fillId="5" borderId="18" xfId="0" applyNumberFormat="1" applyFont="1" applyFill="1" applyBorder="1" applyAlignment="1">
      <alignment vertical="top"/>
    </xf>
    <xf numFmtId="49" fontId="16" fillId="5" borderId="18" xfId="0" applyNumberFormat="1" applyFont="1" applyFill="1" applyBorder="1" applyAlignment="1">
      <alignment horizontal="left" vertical="top" wrapText="1"/>
    </xf>
    <xf numFmtId="0" fontId="16" fillId="5" borderId="18" xfId="0" applyFont="1" applyFill="1" applyBorder="1" applyAlignment="1">
      <alignment horizontal="center" vertical="top" shrinkToFit="1"/>
    </xf>
    <xf numFmtId="164" fontId="16" fillId="5" borderId="18" xfId="0" applyNumberFormat="1" applyFont="1" applyFill="1" applyBorder="1" applyAlignment="1">
      <alignment vertical="top" shrinkToFit="1"/>
    </xf>
    <xf numFmtId="0" fontId="0" fillId="0" borderId="35" xfId="0" applyBorder="1" applyAlignment="1">
      <alignment vertical="top"/>
    </xf>
    <xf numFmtId="49" fontId="0" fillId="0" borderId="37" xfId="0" applyNumberFormat="1" applyBorder="1" applyAlignment="1">
      <alignment vertical="top"/>
    </xf>
    <xf numFmtId="49" fontId="0" fillId="0" borderId="45" xfId="0" applyNumberFormat="1" applyBorder="1" applyAlignment="1">
      <alignment vertical="top"/>
    </xf>
    <xf numFmtId="49" fontId="0" fillId="0" borderId="12" xfId="0" applyNumberFormat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" fontId="0" fillId="0" borderId="0" xfId="0" applyNumberFormat="1" applyAlignment="1" applyProtection="1">
      <alignment vertical="top"/>
      <protection locked="0"/>
    </xf>
    <xf numFmtId="4" fontId="8" fillId="3" borderId="18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 applyProtection="1">
      <alignment vertical="top" shrinkToFit="1"/>
      <protection locked="0"/>
    </xf>
    <xf numFmtId="4" fontId="16" fillId="5" borderId="43" xfId="0" applyNumberFormat="1" applyFont="1" applyFill="1" applyBorder="1" applyAlignment="1" applyProtection="1">
      <alignment vertical="top" shrinkToFit="1"/>
      <protection locked="0"/>
    </xf>
    <xf numFmtId="4" fontId="17" fillId="5" borderId="43" xfId="0" applyNumberFormat="1" applyFont="1" applyFill="1" applyBorder="1" applyAlignment="1" applyProtection="1">
      <alignment vertical="top" shrinkToFit="1"/>
      <protection locked="0"/>
    </xf>
    <xf numFmtId="4" fontId="16" fillId="5" borderId="18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 applyProtection="1">
      <alignment vertical="top" shrinkToFit="1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/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09" t="s">
        <v>41</v>
      </c>
      <c r="B2" s="209"/>
      <c r="C2" s="209"/>
      <c r="D2" s="209"/>
      <c r="E2" s="209"/>
      <c r="F2" s="209"/>
      <c r="G2" s="20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4"/>
  <sheetViews>
    <sheetView tabSelected="1" topLeftCell="B1" workbookViewId="0">
      <selection activeCell="E2" sqref="E2:J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5703125" style="52" customWidth="1"/>
    <col min="6" max="6" width="11.5703125" customWidth="1"/>
    <col min="7" max="9" width="13" customWidth="1"/>
    <col min="10" max="10" width="5.42578125" customWidth="1"/>
    <col min="11" max="11" width="4.42578125" customWidth="1"/>
    <col min="12" max="15" width="10.5703125" customWidth="1"/>
  </cols>
  <sheetData>
    <row r="1" spans="1:15" ht="33.75" customHeight="1" x14ac:dyDescent="0.2">
      <c r="A1" s="47" t="s">
        <v>38</v>
      </c>
      <c r="B1" s="245" t="s">
        <v>4</v>
      </c>
      <c r="C1" s="246"/>
      <c r="D1" s="246"/>
      <c r="E1" s="246"/>
      <c r="F1" s="246"/>
      <c r="G1" s="246"/>
      <c r="H1" s="246"/>
      <c r="I1" s="246"/>
      <c r="J1" s="247"/>
    </row>
    <row r="2" spans="1:15" ht="36" customHeight="1" x14ac:dyDescent="0.2">
      <c r="A2" s="2"/>
      <c r="B2" s="77" t="s">
        <v>24</v>
      </c>
      <c r="C2" s="78"/>
      <c r="D2" s="79" t="s">
        <v>49</v>
      </c>
      <c r="E2" s="251" t="s">
        <v>50</v>
      </c>
      <c r="F2" s="252"/>
      <c r="G2" s="252"/>
      <c r="H2" s="252"/>
      <c r="I2" s="252"/>
      <c r="J2" s="253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54" t="s">
        <v>46</v>
      </c>
      <c r="F3" s="255"/>
      <c r="G3" s="255"/>
      <c r="H3" s="255"/>
      <c r="I3" s="255"/>
      <c r="J3" s="256"/>
    </row>
    <row r="4" spans="1:15" ht="23.25" customHeight="1" x14ac:dyDescent="0.2">
      <c r="A4" s="75">
        <v>2063</v>
      </c>
      <c r="B4" s="82" t="s">
        <v>48</v>
      </c>
      <c r="C4" s="83"/>
      <c r="D4" s="84" t="s">
        <v>43</v>
      </c>
      <c r="E4" s="234" t="s">
        <v>44</v>
      </c>
      <c r="F4" s="235"/>
      <c r="G4" s="235"/>
      <c r="H4" s="235"/>
      <c r="I4" s="235"/>
      <c r="J4" s="236"/>
    </row>
    <row r="5" spans="1:15" ht="24" customHeight="1" x14ac:dyDescent="0.2">
      <c r="A5" s="2"/>
      <c r="B5" s="31" t="s">
        <v>23</v>
      </c>
      <c r="D5" s="239" t="s">
        <v>51</v>
      </c>
      <c r="E5" s="240"/>
      <c r="F5" s="240"/>
      <c r="G5" s="240"/>
      <c r="H5" s="18" t="s">
        <v>42</v>
      </c>
      <c r="I5" s="85" t="s">
        <v>55</v>
      </c>
      <c r="J5" s="8"/>
    </row>
    <row r="6" spans="1:15" ht="15.75" customHeight="1" x14ac:dyDescent="0.2">
      <c r="A6" s="2"/>
      <c r="B6" s="28"/>
      <c r="C6" s="55"/>
      <c r="D6" s="241" t="s">
        <v>52</v>
      </c>
      <c r="E6" s="242"/>
      <c r="F6" s="242"/>
      <c r="G6" s="242"/>
      <c r="H6" s="18" t="s">
        <v>36</v>
      </c>
      <c r="I6" s="85" t="s">
        <v>56</v>
      </c>
      <c r="J6" s="8"/>
    </row>
    <row r="7" spans="1:15" ht="15.75" customHeight="1" x14ac:dyDescent="0.2">
      <c r="A7" s="2"/>
      <c r="B7" s="29"/>
      <c r="C7" s="56"/>
      <c r="D7" s="76" t="s">
        <v>54</v>
      </c>
      <c r="E7" s="243" t="s">
        <v>53</v>
      </c>
      <c r="F7" s="244"/>
      <c r="G7" s="24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58"/>
      <c r="E11" s="258"/>
      <c r="F11" s="258"/>
      <c r="G11" s="258"/>
      <c r="H11" s="18" t="s">
        <v>42</v>
      </c>
      <c r="I11" s="205"/>
      <c r="J11" s="8"/>
    </row>
    <row r="12" spans="1:15" ht="15.75" customHeight="1" x14ac:dyDescent="0.2">
      <c r="A12" s="2"/>
      <c r="B12" s="28"/>
      <c r="C12" s="55"/>
      <c r="D12" s="233"/>
      <c r="E12" s="233"/>
      <c r="F12" s="233"/>
      <c r="G12" s="233"/>
      <c r="H12" s="18" t="s">
        <v>36</v>
      </c>
      <c r="I12" s="205"/>
      <c r="J12" s="8"/>
    </row>
    <row r="13" spans="1:15" ht="15.75" customHeight="1" x14ac:dyDescent="0.2">
      <c r="A13" s="2"/>
      <c r="B13" s="29"/>
      <c r="C13" s="56"/>
      <c r="D13" s="204"/>
      <c r="E13" s="237"/>
      <c r="F13" s="238"/>
      <c r="G13" s="238"/>
      <c r="H13" s="19"/>
      <c r="I13" s="206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57"/>
      <c r="F15" s="257"/>
      <c r="G15" s="259"/>
      <c r="H15" s="259"/>
      <c r="I15" s="259" t="s">
        <v>31</v>
      </c>
      <c r="J15" s="260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22"/>
      <c r="F16" s="223"/>
      <c r="G16" s="222"/>
      <c r="H16" s="223"/>
      <c r="I16" s="222">
        <f>SUM(I49:I54)</f>
        <v>0</v>
      </c>
      <c r="J16" s="224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22"/>
      <c r="F17" s="223"/>
      <c r="G17" s="222"/>
      <c r="H17" s="223"/>
      <c r="I17" s="222">
        <f>SUM(I55:I68)+I70</f>
        <v>0</v>
      </c>
      <c r="J17" s="224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22"/>
      <c r="F18" s="223"/>
      <c r="G18" s="222"/>
      <c r="H18" s="223"/>
      <c r="I18" s="222">
        <f>I69</f>
        <v>0</v>
      </c>
      <c r="J18" s="224"/>
    </row>
    <row r="19" spans="1:10" ht="23.25" customHeight="1" x14ac:dyDescent="0.2">
      <c r="A19" s="138" t="s">
        <v>105</v>
      </c>
      <c r="B19" s="38" t="s">
        <v>29</v>
      </c>
      <c r="C19" s="62"/>
      <c r="D19" s="63"/>
      <c r="E19" s="222"/>
      <c r="F19" s="223"/>
      <c r="G19" s="222"/>
      <c r="H19" s="223"/>
      <c r="I19" s="222">
        <v>0</v>
      </c>
      <c r="J19" s="224"/>
    </row>
    <row r="20" spans="1:10" ht="23.25" customHeight="1" x14ac:dyDescent="0.2">
      <c r="A20" s="138" t="s">
        <v>106</v>
      </c>
      <c r="B20" s="38" t="s">
        <v>30</v>
      </c>
      <c r="C20" s="62"/>
      <c r="D20" s="63"/>
      <c r="E20" s="222"/>
      <c r="F20" s="223"/>
      <c r="G20" s="222"/>
      <c r="H20" s="223"/>
      <c r="I20" s="222">
        <v>0</v>
      </c>
      <c r="J20" s="224"/>
    </row>
    <row r="21" spans="1:10" ht="23.25" customHeight="1" x14ac:dyDescent="0.2">
      <c r="A21" s="2"/>
      <c r="B21" s="48" t="s">
        <v>31</v>
      </c>
      <c r="C21" s="64"/>
      <c r="D21" s="65"/>
      <c r="E21" s="225"/>
      <c r="F21" s="261"/>
      <c r="G21" s="225"/>
      <c r="H21" s="261"/>
      <c r="I21" s="225">
        <f>SUM(I16:J20)</f>
        <v>0</v>
      </c>
      <c r="J21" s="226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220">
        <f>I21</f>
        <v>0</v>
      </c>
      <c r="H23" s="221"/>
      <c r="I23" s="221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18">
        <f>ZakladDPHSni*0.15</f>
        <v>0</v>
      </c>
      <c r="H24" s="219"/>
      <c r="I24" s="219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20">
        <v>0</v>
      </c>
      <c r="H25" s="221"/>
      <c r="I25" s="221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48">
        <v>0</v>
      </c>
      <c r="H26" s="249"/>
      <c r="I26" s="249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250">
        <v>0</v>
      </c>
      <c r="H27" s="250"/>
      <c r="I27" s="250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27">
        <v>803319.27</v>
      </c>
      <c r="H28" s="228"/>
      <c r="I28" s="228"/>
      <c r="J28" s="116" t="str">
        <f t="shared" si="0"/>
        <v>CZK</v>
      </c>
    </row>
    <row r="29" spans="1:10" ht="27.75" customHeight="1" thickBot="1" x14ac:dyDescent="0.25">
      <c r="A29" s="2"/>
      <c r="B29" s="112" t="s">
        <v>37</v>
      </c>
      <c r="C29" s="117"/>
      <c r="D29" s="117"/>
      <c r="E29" s="117"/>
      <c r="F29" s="118"/>
      <c r="G29" s="227">
        <f>ZakladDPHSni+DPHSni</f>
        <v>0</v>
      </c>
      <c r="H29" s="227"/>
      <c r="I29" s="227"/>
      <c r="J29" s="119" t="s">
        <v>59</v>
      </c>
    </row>
    <row r="30" spans="1:10" ht="12.75" customHeight="1" x14ac:dyDescent="0.2">
      <c r="A30" s="2"/>
      <c r="B30" s="2"/>
      <c r="J30" s="9"/>
    </row>
    <row r="31" spans="1:10" ht="30.2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207"/>
      <c r="E32" s="207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D33" s="208"/>
      <c r="E33" s="208"/>
      <c r="J33" s="9"/>
    </row>
    <row r="34" spans="1:10" s="21" customFormat="1" ht="18.75" customHeight="1" x14ac:dyDescent="0.2">
      <c r="A34" s="20"/>
      <c r="B34" s="20"/>
      <c r="C34" s="73"/>
      <c r="D34" s="229"/>
      <c r="E34" s="230"/>
      <c r="G34" s="231"/>
      <c r="H34" s="232"/>
      <c r="I34" s="232"/>
      <c r="J34" s="25"/>
    </row>
    <row r="35" spans="1:10" ht="12.75" customHeight="1" x14ac:dyDescent="0.2">
      <c r="A35" s="2"/>
      <c r="B35" s="2"/>
      <c r="D35" s="217" t="s">
        <v>2</v>
      </c>
      <c r="E35" s="217"/>
      <c r="H35" s="10" t="s">
        <v>3</v>
      </c>
      <c r="J35" s="9"/>
    </row>
    <row r="36" spans="1:10" ht="13.7" customHeight="1" thickBot="1" x14ac:dyDescent="0.25">
      <c r="A36" s="11"/>
      <c r="B36" s="11"/>
      <c r="C36" s="74"/>
      <c r="D36" s="74"/>
      <c r="E36" s="74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57</v>
      </c>
      <c r="C39" s="212"/>
      <c r="D39" s="212"/>
      <c r="E39" s="212"/>
      <c r="F39" s="99">
        <v>803319.27</v>
      </c>
      <c r="G39" s="100">
        <v>0</v>
      </c>
      <c r="H39" s="101">
        <v>120497.89</v>
      </c>
      <c r="I39" s="101">
        <v>923817.16</v>
      </c>
      <c r="J39" s="102">
        <f>IF(CenaCelkemVypocet=0,"",I39/CenaCelkemVypocet*100)</f>
        <v>100</v>
      </c>
    </row>
    <row r="40" spans="1:10" ht="25.5" hidden="1" customHeight="1" x14ac:dyDescent="0.2">
      <c r="A40" s="88">
        <v>2</v>
      </c>
      <c r="B40" s="103" t="s">
        <v>45</v>
      </c>
      <c r="C40" s="213" t="s">
        <v>46</v>
      </c>
      <c r="D40" s="213"/>
      <c r="E40" s="213"/>
      <c r="F40" s="104">
        <v>803319.27</v>
      </c>
      <c r="G40" s="105">
        <v>0</v>
      </c>
      <c r="H40" s="105">
        <v>120497.89</v>
      </c>
      <c r="I40" s="105">
        <v>923817.16</v>
      </c>
      <c r="J40" s="106">
        <f>IF(CenaCelkemVypocet=0,"",I40/CenaCelkemVypocet*100)</f>
        <v>100</v>
      </c>
    </row>
    <row r="41" spans="1:10" ht="25.5" hidden="1" customHeight="1" x14ac:dyDescent="0.2">
      <c r="A41" s="88">
        <v>3</v>
      </c>
      <c r="B41" s="107" t="s">
        <v>43</v>
      </c>
      <c r="C41" s="212" t="s">
        <v>44</v>
      </c>
      <c r="D41" s="212"/>
      <c r="E41" s="212"/>
      <c r="F41" s="108">
        <v>803319.27</v>
      </c>
      <c r="G41" s="101">
        <v>0</v>
      </c>
      <c r="H41" s="101">
        <v>120497.89</v>
      </c>
      <c r="I41" s="101">
        <v>923817.16</v>
      </c>
      <c r="J41" s="102">
        <f>IF(CenaCelkemVypocet=0,"",I41/CenaCelkemVypocet*100)</f>
        <v>100</v>
      </c>
    </row>
    <row r="42" spans="1:10" ht="25.5" hidden="1" customHeight="1" x14ac:dyDescent="0.2">
      <c r="A42" s="88"/>
      <c r="B42" s="214" t="s">
        <v>58</v>
      </c>
      <c r="C42" s="215"/>
      <c r="D42" s="215"/>
      <c r="E42" s="216"/>
      <c r="F42" s="109">
        <f>SUMIF(A39:A41,"=1",F39:F41)</f>
        <v>803319.27</v>
      </c>
      <c r="G42" s="110">
        <f>SUMIF(A39:A41,"=1",G39:G41)</f>
        <v>0</v>
      </c>
      <c r="H42" s="110">
        <f>SUMIF(A39:A41,"=1",H39:H41)</f>
        <v>120497.89</v>
      </c>
      <c r="I42" s="110">
        <f>SUMIF(A39:A41,"=1",I39:I41)</f>
        <v>923817.16</v>
      </c>
      <c r="J42" s="111">
        <f>SUMIF(A39:A41,"=1",J39:J41)</f>
        <v>100</v>
      </c>
    </row>
    <row r="46" spans="1:10" ht="15.75" x14ac:dyDescent="0.25">
      <c r="B46" s="120" t="s">
        <v>60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61</v>
      </c>
      <c r="G48" s="127"/>
      <c r="H48" s="127"/>
      <c r="I48" s="127" t="s">
        <v>31</v>
      </c>
      <c r="J48" s="127" t="s">
        <v>0</v>
      </c>
    </row>
    <row r="49" spans="1:10" ht="25.5" customHeight="1" x14ac:dyDescent="0.2">
      <c r="A49" s="122"/>
      <c r="B49" s="185"/>
      <c r="C49" s="210" t="s">
        <v>353</v>
      </c>
      <c r="D49" s="211"/>
      <c r="E49" s="211"/>
      <c r="F49" s="136" t="str">
        <f>F50</f>
        <v>HSV</v>
      </c>
      <c r="G49" s="186"/>
      <c r="H49" s="186"/>
      <c r="I49" s="129">
        <f>'SO01 1 Pol'!G9</f>
        <v>0</v>
      </c>
      <c r="J49" s="134" t="str">
        <f>IF(I70=0,"",I49/I71*100)</f>
        <v/>
      </c>
    </row>
    <row r="50" spans="1:10" ht="28.15" customHeight="1" x14ac:dyDescent="0.2">
      <c r="A50" s="123"/>
      <c r="B50" s="128" t="s">
        <v>62</v>
      </c>
      <c r="C50" s="210" t="s">
        <v>63</v>
      </c>
      <c r="D50" s="211"/>
      <c r="E50" s="211"/>
      <c r="F50" s="136" t="s">
        <v>26</v>
      </c>
      <c r="G50" s="129"/>
      <c r="H50" s="129"/>
      <c r="I50" s="129">
        <f>'SO01 1 Pol'!G12</f>
        <v>0</v>
      </c>
      <c r="J50" s="134" t="str">
        <f>IF(I71=0,"",I50/I71*100)</f>
        <v/>
      </c>
    </row>
    <row r="51" spans="1:10" ht="28.15" customHeight="1" x14ac:dyDescent="0.2">
      <c r="A51" s="123"/>
      <c r="B51" s="128" t="s">
        <v>64</v>
      </c>
      <c r="C51" s="210" t="s">
        <v>65</v>
      </c>
      <c r="D51" s="211"/>
      <c r="E51" s="211"/>
      <c r="F51" s="136" t="s">
        <v>26</v>
      </c>
      <c r="G51" s="129"/>
      <c r="H51" s="129"/>
      <c r="I51" s="129">
        <f>'SO01 1 Pol'!G16</f>
        <v>0</v>
      </c>
      <c r="J51" s="134" t="str">
        <f>IF(I71=0,"",I51/I71*100)</f>
        <v/>
      </c>
    </row>
    <row r="52" spans="1:10" ht="28.15" customHeight="1" x14ac:dyDescent="0.2">
      <c r="A52" s="123"/>
      <c r="B52" s="128" t="s">
        <v>66</v>
      </c>
      <c r="C52" s="210" t="s">
        <v>67</v>
      </c>
      <c r="D52" s="211"/>
      <c r="E52" s="211"/>
      <c r="F52" s="136" t="s">
        <v>26</v>
      </c>
      <c r="G52" s="129"/>
      <c r="H52" s="129"/>
      <c r="I52" s="129">
        <f>'SO01 1 Pol'!G21</f>
        <v>0</v>
      </c>
      <c r="J52" s="134" t="str">
        <f>IF(I71=0,"",I52/I71*100)</f>
        <v/>
      </c>
    </row>
    <row r="53" spans="1:10" ht="28.15" customHeight="1" x14ac:dyDescent="0.2">
      <c r="A53" s="123"/>
      <c r="B53" s="128" t="s">
        <v>68</v>
      </c>
      <c r="C53" s="210" t="s">
        <v>69</v>
      </c>
      <c r="D53" s="211"/>
      <c r="E53" s="211"/>
      <c r="F53" s="136" t="s">
        <v>26</v>
      </c>
      <c r="G53" s="129"/>
      <c r="H53" s="129"/>
      <c r="I53" s="129">
        <f>'SO01 1 Pol'!G23</f>
        <v>0</v>
      </c>
      <c r="J53" s="134" t="str">
        <f>IF(I71=0,"",I53/I71*100)</f>
        <v/>
      </c>
    </row>
    <row r="54" spans="1:10" ht="28.15" customHeight="1" x14ac:dyDescent="0.2">
      <c r="A54" s="123"/>
      <c r="B54" s="128" t="s">
        <v>70</v>
      </c>
      <c r="C54" s="210" t="s">
        <v>71</v>
      </c>
      <c r="D54" s="211"/>
      <c r="E54" s="211"/>
      <c r="F54" s="136" t="s">
        <v>26</v>
      </c>
      <c r="G54" s="129"/>
      <c r="H54" s="129"/>
      <c r="I54" s="129">
        <f>'SO01 1 Pol'!G29</f>
        <v>0</v>
      </c>
      <c r="J54" s="134" t="str">
        <f>IF(I71=0,"",I54/I71*100)</f>
        <v/>
      </c>
    </row>
    <row r="55" spans="1:10" ht="28.15" customHeight="1" x14ac:dyDescent="0.2">
      <c r="A55" s="123"/>
      <c r="B55" s="128" t="s">
        <v>72</v>
      </c>
      <c r="C55" s="210" t="s">
        <v>73</v>
      </c>
      <c r="D55" s="211"/>
      <c r="E55" s="211"/>
      <c r="F55" s="136" t="s">
        <v>27</v>
      </c>
      <c r="G55" s="129"/>
      <c r="H55" s="129"/>
      <c r="I55" s="129">
        <f>'SO01 1 Pol'!G31</f>
        <v>0</v>
      </c>
      <c r="J55" s="134" t="str">
        <f>IF(I71=0,"",I55/I71*100)</f>
        <v/>
      </c>
    </row>
    <row r="56" spans="1:10" ht="28.15" customHeight="1" x14ac:dyDescent="0.2">
      <c r="A56" s="123"/>
      <c r="B56" s="128" t="s">
        <v>74</v>
      </c>
      <c r="C56" s="210" t="s">
        <v>75</v>
      </c>
      <c r="D56" s="211"/>
      <c r="E56" s="211"/>
      <c r="F56" s="136" t="s">
        <v>27</v>
      </c>
      <c r="G56" s="129"/>
      <c r="H56" s="129"/>
      <c r="I56" s="129">
        <f>'SO01 1 Pol'!G39</f>
        <v>0</v>
      </c>
      <c r="J56" s="134" t="str">
        <f>IF(I71=0,"",I56/I71*100)</f>
        <v/>
      </c>
    </row>
    <row r="57" spans="1:10" ht="28.15" customHeight="1" x14ac:dyDescent="0.2">
      <c r="A57" s="123"/>
      <c r="B57" s="128" t="s">
        <v>76</v>
      </c>
      <c r="C57" s="210" t="s">
        <v>77</v>
      </c>
      <c r="D57" s="211"/>
      <c r="E57" s="211"/>
      <c r="F57" s="136" t="s">
        <v>27</v>
      </c>
      <c r="G57" s="129"/>
      <c r="H57" s="129"/>
      <c r="I57" s="129">
        <f>'SO01 1 Pol'!G48</f>
        <v>0</v>
      </c>
      <c r="J57" s="134" t="str">
        <f>IF(I71=0,"",I57/I71*100)</f>
        <v/>
      </c>
    </row>
    <row r="58" spans="1:10" ht="28.15" customHeight="1" x14ac:dyDescent="0.2">
      <c r="A58" s="123"/>
      <c r="B58" s="128" t="s">
        <v>78</v>
      </c>
      <c r="C58" s="210" t="s">
        <v>79</v>
      </c>
      <c r="D58" s="211"/>
      <c r="E58" s="211"/>
      <c r="F58" s="136" t="s">
        <v>27</v>
      </c>
      <c r="G58" s="129"/>
      <c r="H58" s="129"/>
      <c r="I58" s="129">
        <f>'SO01 1 Pol'!G51</f>
        <v>0</v>
      </c>
      <c r="J58" s="134" t="str">
        <f>IF(I71=0,"",I58/I71*100)</f>
        <v/>
      </c>
    </row>
    <row r="59" spans="1:10" ht="28.15" customHeight="1" x14ac:dyDescent="0.2">
      <c r="A59" s="123"/>
      <c r="B59" s="128" t="s">
        <v>80</v>
      </c>
      <c r="C59" s="210" t="s">
        <v>81</v>
      </c>
      <c r="D59" s="211"/>
      <c r="E59" s="211"/>
      <c r="F59" s="136" t="s">
        <v>27</v>
      </c>
      <c r="G59" s="129"/>
      <c r="H59" s="129"/>
      <c r="I59" s="129">
        <f>'SO01 1 Pol'!G77</f>
        <v>0</v>
      </c>
      <c r="J59" s="134" t="str">
        <f>IF(I71=0,"",I59/I71*100)</f>
        <v/>
      </c>
    </row>
    <row r="60" spans="1:10" ht="28.15" customHeight="1" x14ac:dyDescent="0.2">
      <c r="A60" s="123"/>
      <c r="B60" s="128" t="s">
        <v>82</v>
      </c>
      <c r="C60" s="210" t="s">
        <v>83</v>
      </c>
      <c r="D60" s="211"/>
      <c r="E60" s="211"/>
      <c r="F60" s="136" t="s">
        <v>27</v>
      </c>
      <c r="G60" s="129"/>
      <c r="H60" s="129"/>
      <c r="I60" s="129">
        <f>'SO01 1 Pol'!G80</f>
        <v>0</v>
      </c>
      <c r="J60" s="134" t="str">
        <f>IF(I71=0,"",I60/I71*100)</f>
        <v/>
      </c>
    </row>
    <row r="61" spans="1:10" ht="28.15" customHeight="1" x14ac:dyDescent="0.2">
      <c r="A61" s="123"/>
      <c r="B61" s="128" t="s">
        <v>84</v>
      </c>
      <c r="C61" s="210" t="s">
        <v>85</v>
      </c>
      <c r="D61" s="211"/>
      <c r="E61" s="211"/>
      <c r="F61" s="136" t="s">
        <v>27</v>
      </c>
      <c r="G61" s="129"/>
      <c r="H61" s="129"/>
      <c r="I61" s="129">
        <f>'SO01 1 Pol'!G83</f>
        <v>0</v>
      </c>
      <c r="J61" s="134" t="str">
        <f>IF(I71=0,"",I61/I71*100)</f>
        <v/>
      </c>
    </row>
    <row r="62" spans="1:10" ht="28.15" customHeight="1" x14ac:dyDescent="0.2">
      <c r="A62" s="123"/>
      <c r="B62" s="128" t="s">
        <v>86</v>
      </c>
      <c r="C62" s="210" t="s">
        <v>87</v>
      </c>
      <c r="D62" s="211"/>
      <c r="E62" s="211"/>
      <c r="F62" s="136" t="s">
        <v>27</v>
      </c>
      <c r="G62" s="129"/>
      <c r="H62" s="129"/>
      <c r="I62" s="129">
        <f>'SO01 1 Pol'!G85</f>
        <v>0</v>
      </c>
      <c r="J62" s="134" t="str">
        <f>IF(I71=0,"",I62/I71*100)</f>
        <v/>
      </c>
    </row>
    <row r="63" spans="1:10" ht="28.15" customHeight="1" x14ac:dyDescent="0.2">
      <c r="A63" s="123"/>
      <c r="B63" s="128" t="s">
        <v>88</v>
      </c>
      <c r="C63" s="210" t="s">
        <v>89</v>
      </c>
      <c r="D63" s="211"/>
      <c r="E63" s="211"/>
      <c r="F63" s="136" t="s">
        <v>27</v>
      </c>
      <c r="G63" s="129"/>
      <c r="H63" s="129"/>
      <c r="I63" s="129">
        <f>'SO01 1 Pol'!G91</f>
        <v>0</v>
      </c>
      <c r="J63" s="134" t="str">
        <f>IF(I71=0,"",I63/I71*100)</f>
        <v/>
      </c>
    </row>
    <row r="64" spans="1:10" ht="28.15" customHeight="1" x14ac:dyDescent="0.2">
      <c r="A64" s="123"/>
      <c r="B64" s="128" t="s">
        <v>90</v>
      </c>
      <c r="C64" s="210" t="s">
        <v>91</v>
      </c>
      <c r="D64" s="211"/>
      <c r="E64" s="211"/>
      <c r="F64" s="136" t="s">
        <v>27</v>
      </c>
      <c r="G64" s="129"/>
      <c r="H64" s="129"/>
      <c r="I64" s="129">
        <f>'SO01 1 Pol'!G100</f>
        <v>0</v>
      </c>
      <c r="J64" s="134" t="str">
        <f>IF(I71=0,"",I64/I71*100)</f>
        <v/>
      </c>
    </row>
    <row r="65" spans="1:10" ht="28.15" customHeight="1" x14ac:dyDescent="0.2">
      <c r="A65" s="123"/>
      <c r="B65" s="128" t="s">
        <v>92</v>
      </c>
      <c r="C65" s="210" t="s">
        <v>93</v>
      </c>
      <c r="D65" s="211"/>
      <c r="E65" s="211"/>
      <c r="F65" s="136" t="s">
        <v>27</v>
      </c>
      <c r="G65" s="129"/>
      <c r="H65" s="129"/>
      <c r="I65" s="129">
        <f>'SO01 1 Pol'!G107</f>
        <v>0</v>
      </c>
      <c r="J65" s="134" t="str">
        <f>IF(I71=0,"",I65/I71*100)</f>
        <v/>
      </c>
    </row>
    <row r="66" spans="1:10" ht="28.15" customHeight="1" x14ac:dyDescent="0.2">
      <c r="A66" s="123"/>
      <c r="B66" s="128" t="s">
        <v>94</v>
      </c>
      <c r="C66" s="210" t="s">
        <v>95</v>
      </c>
      <c r="D66" s="211"/>
      <c r="E66" s="211"/>
      <c r="F66" s="136" t="s">
        <v>27</v>
      </c>
      <c r="G66" s="129"/>
      <c r="H66" s="129"/>
      <c r="I66" s="129">
        <f>'SO01 1 Pol'!G116</f>
        <v>0</v>
      </c>
      <c r="J66" s="134" t="str">
        <f>IF(I71=0,"",I66/I71*100)</f>
        <v/>
      </c>
    </row>
    <row r="67" spans="1:10" ht="28.15" customHeight="1" x14ac:dyDescent="0.2">
      <c r="A67" s="123"/>
      <c r="B67" s="128" t="s">
        <v>96</v>
      </c>
      <c r="C67" s="210" t="s">
        <v>97</v>
      </c>
      <c r="D67" s="211"/>
      <c r="E67" s="211"/>
      <c r="F67" s="136" t="s">
        <v>27</v>
      </c>
      <c r="G67" s="129"/>
      <c r="H67" s="129"/>
      <c r="I67" s="129">
        <f>'SO01 1 Pol'!G124</f>
        <v>0</v>
      </c>
      <c r="J67" s="134" t="str">
        <f>IF(I71=0,"",I67/I71*100)</f>
        <v/>
      </c>
    </row>
    <row r="68" spans="1:10" ht="28.15" customHeight="1" x14ac:dyDescent="0.2">
      <c r="A68" s="123"/>
      <c r="B68" s="128" t="s">
        <v>98</v>
      </c>
      <c r="C68" s="210" t="s">
        <v>99</v>
      </c>
      <c r="D68" s="211"/>
      <c r="E68" s="211"/>
      <c r="F68" s="136" t="s">
        <v>27</v>
      </c>
      <c r="G68" s="129"/>
      <c r="H68" s="129"/>
      <c r="I68" s="129">
        <f>'SO01 1 Pol'!G130</f>
        <v>0</v>
      </c>
      <c r="J68" s="134" t="str">
        <f>IF(I71=0,"",I68/I71*100)</f>
        <v/>
      </c>
    </row>
    <row r="69" spans="1:10" ht="28.15" customHeight="1" x14ac:dyDescent="0.2">
      <c r="A69" s="123"/>
      <c r="B69" s="128" t="s">
        <v>100</v>
      </c>
      <c r="C69" s="210" t="s">
        <v>101</v>
      </c>
      <c r="D69" s="211"/>
      <c r="E69" s="211"/>
      <c r="F69" s="136" t="s">
        <v>28</v>
      </c>
      <c r="G69" s="129"/>
      <c r="H69" s="129"/>
      <c r="I69" s="129">
        <f>'SO01 1 Pol'!G133</f>
        <v>0</v>
      </c>
      <c r="J69" s="134" t="str">
        <f>IF(I71=0,"",I69/I71*100)</f>
        <v/>
      </c>
    </row>
    <row r="70" spans="1:10" ht="28.15" customHeight="1" x14ac:dyDescent="0.2">
      <c r="A70" s="123"/>
      <c r="B70" s="128" t="s">
        <v>102</v>
      </c>
      <c r="C70" s="210" t="s">
        <v>103</v>
      </c>
      <c r="D70" s="211"/>
      <c r="E70" s="211"/>
      <c r="F70" s="136" t="s">
        <v>104</v>
      </c>
      <c r="G70" s="129"/>
      <c r="H70" s="129"/>
      <c r="I70" s="129">
        <f>'SO01 1 Pol'!G137</f>
        <v>0</v>
      </c>
      <c r="J70" s="134" t="str">
        <f>IF(I71=0,"",I70/I71*100)</f>
        <v/>
      </c>
    </row>
    <row r="71" spans="1:10" ht="25.5" customHeight="1" x14ac:dyDescent="0.2">
      <c r="A71" s="124"/>
      <c r="B71" s="130" t="s">
        <v>1</v>
      </c>
      <c r="C71" s="131"/>
      <c r="D71" s="132"/>
      <c r="E71" s="132"/>
      <c r="F71" s="137"/>
      <c r="G71" s="133"/>
      <c r="H71" s="133"/>
      <c r="I71" s="133">
        <f>SUM(I49:I70)</f>
        <v>0</v>
      </c>
      <c r="J71" s="135">
        <f>SUM(J49:J70)</f>
        <v>0</v>
      </c>
    </row>
    <row r="72" spans="1:10" x14ac:dyDescent="0.2">
      <c r="F72" s="86"/>
      <c r="G72" s="86"/>
      <c r="H72" s="86"/>
      <c r="I72" s="86"/>
      <c r="J72" s="87"/>
    </row>
    <row r="73" spans="1:10" x14ac:dyDescent="0.2">
      <c r="F73" s="86"/>
      <c r="G73" s="86"/>
      <c r="H73" s="86"/>
      <c r="I73" s="86"/>
      <c r="J73" s="87"/>
    </row>
    <row r="74" spans="1:10" x14ac:dyDescent="0.2">
      <c r="F74" s="86"/>
      <c r="G74" s="86"/>
      <c r="H74" s="86"/>
      <c r="I74" s="86"/>
      <c r="J74" s="87"/>
    </row>
  </sheetData>
  <sheetProtection algorithmName="SHA-512" hashValue="Ej9AMTDGIPGi6StQgGAfeZxSPOTpHAg3KCOP6WN5V4B2m8FKFHb2WESA61v8rFuDobpMqUFR2p5weB2e1RYouw==" saltValue="/pFat00G4R4H7vfFBIeHK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50:E50"/>
    <mergeCell ref="C49:E49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</mergeCells>
  <phoneticPr fontId="0" type="noConversion"/>
  <pageMargins left="0.25" right="0.25" top="0.75" bottom="0.75" header="0.3" footer="0.3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sqref="A1:G1"/>
    </sheetView>
  </sheetViews>
  <sheetFormatPr defaultColWidth="9.140625" defaultRowHeight="12.75" x14ac:dyDescent="0.2"/>
  <cols>
    <col min="1" max="1" width="4.42578125" style="3" customWidth="1"/>
    <col min="2" max="2" width="14.42578125" style="3" customWidth="1"/>
    <col min="3" max="3" width="38.42578125" style="7" customWidth="1"/>
    <col min="4" max="4" width="4.42578125" style="3" customWidth="1"/>
    <col min="5" max="5" width="10.42578125" style="3" customWidth="1"/>
    <col min="6" max="6" width="9.85546875" style="3" customWidth="1"/>
    <col min="7" max="7" width="12.5703125" style="3" customWidth="1"/>
    <col min="8" max="16384" width="9.140625" style="3"/>
  </cols>
  <sheetData>
    <row r="1" spans="1:7" ht="15.75" x14ac:dyDescent="0.2">
      <c r="A1" s="262" t="s">
        <v>7</v>
      </c>
      <c r="B1" s="262"/>
      <c r="C1" s="263"/>
      <c r="D1" s="262"/>
      <c r="E1" s="262"/>
      <c r="F1" s="262"/>
      <c r="G1" s="262"/>
    </row>
    <row r="2" spans="1:7" ht="24.95" customHeight="1" x14ac:dyDescent="0.2">
      <c r="A2" s="50" t="s">
        <v>8</v>
      </c>
      <c r="B2" s="49"/>
      <c r="C2" s="264"/>
      <c r="D2" s="264"/>
      <c r="E2" s="264"/>
      <c r="F2" s="264"/>
      <c r="G2" s="265"/>
    </row>
    <row r="3" spans="1:7" ht="24.95" customHeight="1" x14ac:dyDescent="0.2">
      <c r="A3" s="50" t="s">
        <v>9</v>
      </c>
      <c r="B3" s="49"/>
      <c r="C3" s="264"/>
      <c r="D3" s="264"/>
      <c r="E3" s="264"/>
      <c r="F3" s="264"/>
      <c r="G3" s="265"/>
    </row>
    <row r="4" spans="1:7" ht="24.95" customHeight="1" x14ac:dyDescent="0.2">
      <c r="A4" s="50" t="s">
        <v>10</v>
      </c>
      <c r="B4" s="49"/>
      <c r="C4" s="264"/>
      <c r="D4" s="264"/>
      <c r="E4" s="264"/>
      <c r="F4" s="264"/>
      <c r="G4" s="26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6"/>
  <sheetViews>
    <sheetView zoomScale="110" zoomScaleNormal="110" workbookViewId="0">
      <selection activeCell="C22" sqref="C22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41.8554687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6" t="s">
        <v>7</v>
      </c>
      <c r="B1" s="266"/>
      <c r="C1" s="266"/>
      <c r="D1" s="266"/>
      <c r="E1" s="266"/>
      <c r="F1" s="266"/>
      <c r="G1" s="266"/>
      <c r="AG1" t="s">
        <v>107</v>
      </c>
    </row>
    <row r="2" spans="1:60" ht="25.15" customHeight="1" x14ac:dyDescent="0.2">
      <c r="A2" s="139" t="s">
        <v>8</v>
      </c>
      <c r="B2" s="195" t="s">
        <v>49</v>
      </c>
      <c r="C2" s="267" t="s">
        <v>50</v>
      </c>
      <c r="D2" s="268"/>
      <c r="E2" s="268"/>
      <c r="F2" s="268"/>
      <c r="G2" s="269"/>
      <c r="AG2" t="s">
        <v>108</v>
      </c>
    </row>
    <row r="3" spans="1:60" ht="25.15" customHeight="1" x14ac:dyDescent="0.2">
      <c r="A3" s="139" t="s">
        <v>9</v>
      </c>
      <c r="B3" s="195" t="s">
        <v>45</v>
      </c>
      <c r="C3" s="267" t="s">
        <v>46</v>
      </c>
      <c r="D3" s="268"/>
      <c r="E3" s="268"/>
      <c r="F3" s="268"/>
      <c r="G3" s="269"/>
      <c r="AC3" s="121" t="s">
        <v>108</v>
      </c>
      <c r="AG3" t="s">
        <v>109</v>
      </c>
    </row>
    <row r="4" spans="1:60" ht="25.15" customHeight="1" x14ac:dyDescent="0.2">
      <c r="A4" s="140" t="s">
        <v>10</v>
      </c>
      <c r="B4" s="196" t="s">
        <v>43</v>
      </c>
      <c r="C4" s="270" t="s">
        <v>44</v>
      </c>
      <c r="D4" s="271"/>
      <c r="E4" s="271"/>
      <c r="F4" s="271"/>
      <c r="G4" s="272"/>
      <c r="AG4" t="s">
        <v>110</v>
      </c>
    </row>
    <row r="5" spans="1:60" x14ac:dyDescent="0.2">
      <c r="D5" s="10"/>
    </row>
    <row r="6" spans="1:60" ht="38.25" x14ac:dyDescent="0.2">
      <c r="A6" s="142" t="s">
        <v>111</v>
      </c>
      <c r="B6" s="144" t="s">
        <v>112</v>
      </c>
      <c r="C6" s="144" t="s">
        <v>113</v>
      </c>
      <c r="D6" s="143" t="s">
        <v>114</v>
      </c>
      <c r="E6" s="142" t="s">
        <v>115</v>
      </c>
      <c r="F6" s="141" t="s">
        <v>116</v>
      </c>
      <c r="G6" s="142" t="s">
        <v>31</v>
      </c>
      <c r="H6" s="145" t="s">
        <v>32</v>
      </c>
      <c r="I6" s="145" t="s">
        <v>117</v>
      </c>
      <c r="J6" s="145" t="s">
        <v>33</v>
      </c>
      <c r="K6" s="145" t="s">
        <v>118</v>
      </c>
      <c r="L6" s="145" t="s">
        <v>119</v>
      </c>
      <c r="M6" s="145" t="s">
        <v>120</v>
      </c>
      <c r="N6" s="145" t="s">
        <v>121</v>
      </c>
      <c r="O6" s="145" t="s">
        <v>122</v>
      </c>
      <c r="P6" s="145" t="s">
        <v>123</v>
      </c>
      <c r="Q6" s="145" t="s">
        <v>124</v>
      </c>
      <c r="R6" s="145" t="s">
        <v>125</v>
      </c>
      <c r="S6" s="145" t="s">
        <v>126</v>
      </c>
      <c r="T6" s="145" t="s">
        <v>127</v>
      </c>
      <c r="U6" s="145" t="s">
        <v>128</v>
      </c>
      <c r="V6" s="145" t="s">
        <v>129</v>
      </c>
      <c r="W6" s="145" t="s">
        <v>130</v>
      </c>
      <c r="X6" s="145" t="s">
        <v>131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3"/>
      <c r="B8" s="4"/>
      <c r="C8" s="4"/>
      <c r="D8" s="6"/>
      <c r="E8" s="147"/>
      <c r="F8" s="197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60" x14ac:dyDescent="0.2">
      <c r="A9" s="151" t="s">
        <v>132</v>
      </c>
      <c r="B9" s="152"/>
      <c r="C9" s="166" t="s">
        <v>350</v>
      </c>
      <c r="D9" s="153"/>
      <c r="E9" s="154"/>
      <c r="F9" s="198"/>
      <c r="G9" s="155">
        <f>SUM(G10:G11)</f>
        <v>0</v>
      </c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60" x14ac:dyDescent="0.2">
      <c r="A10" s="192"/>
      <c r="B10" s="193"/>
      <c r="C10" s="167" t="s">
        <v>348</v>
      </c>
      <c r="D10" s="163">
        <v>1.5</v>
      </c>
      <c r="E10" s="164">
        <v>8</v>
      </c>
      <c r="F10" s="199"/>
      <c r="G10" s="165">
        <f>E10*F10</f>
        <v>0</v>
      </c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</row>
    <row r="11" spans="1:60" x14ac:dyDescent="0.2">
      <c r="A11" s="3"/>
      <c r="B11" s="194"/>
      <c r="C11" s="167" t="s">
        <v>349</v>
      </c>
      <c r="D11" s="163">
        <v>1.5</v>
      </c>
      <c r="E11" s="164">
        <v>8</v>
      </c>
      <c r="F11" s="199"/>
      <c r="G11" s="165">
        <f>E11*F11</f>
        <v>0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</row>
    <row r="12" spans="1:60" x14ac:dyDescent="0.2">
      <c r="A12" s="151" t="s">
        <v>132</v>
      </c>
      <c r="B12" s="152" t="s">
        <v>62</v>
      </c>
      <c r="C12" s="166" t="s">
        <v>63</v>
      </c>
      <c r="D12" s="153"/>
      <c r="E12" s="154"/>
      <c r="F12" s="198"/>
      <c r="G12" s="155">
        <f>SUMIF(AG13:AG15,"&lt;&gt;NOR",G13:G15)</f>
        <v>0</v>
      </c>
      <c r="H12" s="150"/>
      <c r="I12" s="150">
        <f>SUM(I13:I15)</f>
        <v>9339.56</v>
      </c>
      <c r="J12" s="150"/>
      <c r="K12" s="150">
        <f>SUM(K13:K15)</f>
        <v>5362.66</v>
      </c>
      <c r="L12" s="150"/>
      <c r="M12" s="150">
        <f>SUM(M13:M15)</f>
        <v>0</v>
      </c>
      <c r="N12" s="150"/>
      <c r="O12" s="150">
        <f>SUM(O13:O15)</f>
        <v>1.4100000000000001</v>
      </c>
      <c r="P12" s="150"/>
      <c r="Q12" s="150">
        <f>SUM(Q13:Q15)</f>
        <v>0</v>
      </c>
      <c r="R12" s="150"/>
      <c r="S12" s="150"/>
      <c r="T12" s="150"/>
      <c r="U12" s="150"/>
      <c r="V12" s="150">
        <f>SUM(V13:V15)</f>
        <v>11.43</v>
      </c>
      <c r="W12" s="150"/>
      <c r="X12" s="150"/>
      <c r="AG12" t="s">
        <v>133</v>
      </c>
    </row>
    <row r="13" spans="1:60" outlineLevel="1" x14ac:dyDescent="0.2">
      <c r="A13" s="161">
        <v>1</v>
      </c>
      <c r="B13" s="162" t="s">
        <v>134</v>
      </c>
      <c r="C13" s="167" t="s">
        <v>354</v>
      </c>
      <c r="D13" s="163" t="s">
        <v>135</v>
      </c>
      <c r="E13" s="164">
        <v>17.5625</v>
      </c>
      <c r="F13" s="199"/>
      <c r="G13" s="165">
        <f>ROUND(E13*F13,2)</f>
        <v>0</v>
      </c>
      <c r="H13" s="149">
        <v>482.51</v>
      </c>
      <c r="I13" s="149">
        <f>ROUND(E13*H13,2)</f>
        <v>8474.08</v>
      </c>
      <c r="J13" s="149">
        <v>247.49</v>
      </c>
      <c r="K13" s="149">
        <f>ROUND(E13*J13,2)</f>
        <v>4346.54</v>
      </c>
      <c r="L13" s="149">
        <v>15</v>
      </c>
      <c r="M13" s="149">
        <f>G13*(1+L13/100)</f>
        <v>0</v>
      </c>
      <c r="N13" s="149">
        <v>7.4709999999999999E-2</v>
      </c>
      <c r="O13" s="149">
        <f>ROUND(E13*N13,2)</f>
        <v>1.31</v>
      </c>
      <c r="P13" s="149">
        <v>0</v>
      </c>
      <c r="Q13" s="149">
        <f>ROUND(E13*P13,2)</f>
        <v>0</v>
      </c>
      <c r="R13" s="149"/>
      <c r="S13" s="149" t="s">
        <v>136</v>
      </c>
      <c r="T13" s="149" t="s">
        <v>136</v>
      </c>
      <c r="U13" s="149">
        <v>0.52915000000000001</v>
      </c>
      <c r="V13" s="149">
        <f>ROUND(E13*U13,2)</f>
        <v>9.2899999999999991</v>
      </c>
      <c r="W13" s="149"/>
      <c r="X13" s="149" t="s">
        <v>137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138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61">
        <v>2</v>
      </c>
      <c r="B14" s="162" t="s">
        <v>139</v>
      </c>
      <c r="C14" s="167" t="s">
        <v>355</v>
      </c>
      <c r="D14" s="163" t="s">
        <v>135</v>
      </c>
      <c r="E14" s="164">
        <v>1.2</v>
      </c>
      <c r="F14" s="199"/>
      <c r="G14" s="165">
        <f>ROUND(E14*F14,2)</f>
        <v>0</v>
      </c>
      <c r="H14" s="149">
        <v>464.07</v>
      </c>
      <c r="I14" s="149">
        <f>ROUND(E14*H14,2)</f>
        <v>556.88</v>
      </c>
      <c r="J14" s="149">
        <v>363.93</v>
      </c>
      <c r="K14" s="149">
        <f>ROUND(E14*J14,2)</f>
        <v>436.72</v>
      </c>
      <c r="L14" s="149">
        <v>15</v>
      </c>
      <c r="M14" s="149">
        <f>G14*(1+L14/100)</f>
        <v>0</v>
      </c>
      <c r="N14" s="149">
        <v>7.392E-2</v>
      </c>
      <c r="O14" s="149">
        <f>ROUND(E14*N14,2)</f>
        <v>0.09</v>
      </c>
      <c r="P14" s="149">
        <v>0</v>
      </c>
      <c r="Q14" s="149">
        <f>ROUND(E14*P14,2)</f>
        <v>0</v>
      </c>
      <c r="R14" s="149"/>
      <c r="S14" s="149" t="s">
        <v>136</v>
      </c>
      <c r="T14" s="149" t="s">
        <v>136</v>
      </c>
      <c r="U14" s="149">
        <v>0.77700000000000002</v>
      </c>
      <c r="V14" s="149">
        <f>ROUND(E14*U14,2)</f>
        <v>0.93</v>
      </c>
      <c r="W14" s="149"/>
      <c r="X14" s="149" t="s">
        <v>137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138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2.5" outlineLevel="1" x14ac:dyDescent="0.2">
      <c r="A15" s="161">
        <v>3</v>
      </c>
      <c r="B15" s="162" t="s">
        <v>140</v>
      </c>
      <c r="C15" s="167" t="s">
        <v>141</v>
      </c>
      <c r="D15" s="163" t="s">
        <v>135</v>
      </c>
      <c r="E15" s="164">
        <v>1.2</v>
      </c>
      <c r="F15" s="199"/>
      <c r="G15" s="165">
        <f>ROUND(E15*F15,2)</f>
        <v>0</v>
      </c>
      <c r="H15" s="149">
        <v>257.17</v>
      </c>
      <c r="I15" s="149">
        <f>ROUND(E15*H15,2)</f>
        <v>308.60000000000002</v>
      </c>
      <c r="J15" s="149">
        <v>482.83</v>
      </c>
      <c r="K15" s="149">
        <f>ROUND(E15*J15,2)</f>
        <v>579.4</v>
      </c>
      <c r="L15" s="149">
        <v>15</v>
      </c>
      <c r="M15" s="149">
        <f>G15*(1+L15/100)</f>
        <v>0</v>
      </c>
      <c r="N15" s="149">
        <v>1.2149999999999999E-2</v>
      </c>
      <c r="O15" s="149">
        <f>ROUND(E15*N15,2)</f>
        <v>0.01</v>
      </c>
      <c r="P15" s="149">
        <v>0</v>
      </c>
      <c r="Q15" s="149">
        <f>ROUND(E15*P15,2)</f>
        <v>0</v>
      </c>
      <c r="R15" s="149"/>
      <c r="S15" s="149" t="s">
        <v>136</v>
      </c>
      <c r="T15" s="149" t="s">
        <v>136</v>
      </c>
      <c r="U15" s="149">
        <v>1.0109999999999999</v>
      </c>
      <c r="V15" s="149">
        <f>ROUND(E15*U15,2)</f>
        <v>1.21</v>
      </c>
      <c r="W15" s="149"/>
      <c r="X15" s="149" t="s">
        <v>137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138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x14ac:dyDescent="0.2">
      <c r="A16" s="151" t="s">
        <v>132</v>
      </c>
      <c r="B16" s="152" t="s">
        <v>64</v>
      </c>
      <c r="C16" s="166" t="s">
        <v>65</v>
      </c>
      <c r="D16" s="153"/>
      <c r="E16" s="154"/>
      <c r="F16" s="198"/>
      <c r="G16" s="155">
        <f>SUMIF(AG17:AG20,"&lt;&gt;NOR",G17:G20)</f>
        <v>0</v>
      </c>
      <c r="H16" s="150"/>
      <c r="I16" s="150">
        <f>SUM(I17:I20)</f>
        <v>11551.439999999999</v>
      </c>
      <c r="J16" s="150"/>
      <c r="K16" s="150">
        <f>SUM(K17:K20)</f>
        <v>42758.97</v>
      </c>
      <c r="L16" s="150"/>
      <c r="M16" s="150">
        <f>SUM(M17:M20)</f>
        <v>0</v>
      </c>
      <c r="N16" s="150"/>
      <c r="O16" s="150">
        <f>SUM(O17:O20)</f>
        <v>4.2699999999999996</v>
      </c>
      <c r="P16" s="150"/>
      <c r="Q16" s="150">
        <f>SUM(Q17:Q20)</f>
        <v>0</v>
      </c>
      <c r="R16" s="150"/>
      <c r="S16" s="150"/>
      <c r="T16" s="150"/>
      <c r="U16" s="150"/>
      <c r="V16" s="150">
        <f>SUM(V17:V20)</f>
        <v>89.82</v>
      </c>
      <c r="W16" s="150"/>
      <c r="X16" s="150"/>
      <c r="AG16" t="s">
        <v>133</v>
      </c>
    </row>
    <row r="17" spans="1:60" s="180" customFormat="1" outlineLevel="1" x14ac:dyDescent="0.2">
      <c r="A17" s="171">
        <v>4</v>
      </c>
      <c r="B17" s="172" t="s">
        <v>142</v>
      </c>
      <c r="C17" s="173" t="s">
        <v>342</v>
      </c>
      <c r="D17" s="174" t="s">
        <v>135</v>
      </c>
      <c r="E17" s="175">
        <f>110.42/2</f>
        <v>55.21</v>
      </c>
      <c r="F17" s="200"/>
      <c r="G17" s="176">
        <f>ROUND(E17*F17,2)</f>
        <v>0</v>
      </c>
      <c r="H17" s="177">
        <v>31.09</v>
      </c>
      <c r="I17" s="177">
        <f>ROUND(E17*H17,2)</f>
        <v>1716.48</v>
      </c>
      <c r="J17" s="177">
        <v>190.91</v>
      </c>
      <c r="K17" s="177">
        <f>ROUND(E17*J17,2)</f>
        <v>10540.14</v>
      </c>
      <c r="L17" s="177">
        <v>15</v>
      </c>
      <c r="M17" s="177">
        <f>G17*(1+L17/100)</f>
        <v>0</v>
      </c>
      <c r="N17" s="177">
        <v>1.7680000000000001E-2</v>
      </c>
      <c r="O17" s="177">
        <f>ROUND(E17*N17,2)</f>
        <v>0.98</v>
      </c>
      <c r="P17" s="177">
        <v>0</v>
      </c>
      <c r="Q17" s="177">
        <f>ROUND(E17*P17,2)</f>
        <v>0</v>
      </c>
      <c r="R17" s="177"/>
      <c r="S17" s="177" t="s">
        <v>136</v>
      </c>
      <c r="T17" s="177" t="s">
        <v>136</v>
      </c>
      <c r="U17" s="177">
        <v>0.38716</v>
      </c>
      <c r="V17" s="177">
        <f>ROUND(E17*U17,2)</f>
        <v>21.38</v>
      </c>
      <c r="W17" s="177"/>
      <c r="X17" s="177" t="s">
        <v>137</v>
      </c>
      <c r="Y17" s="178"/>
      <c r="Z17" s="179">
        <v>0.15</v>
      </c>
      <c r="AA17" s="178"/>
      <c r="AB17" s="178"/>
      <c r="AC17" s="178"/>
      <c r="AD17" s="178"/>
      <c r="AE17" s="178"/>
      <c r="AF17" s="178"/>
      <c r="AG17" s="178" t="s">
        <v>138</v>
      </c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</row>
    <row r="18" spans="1:60" s="180" customFormat="1" outlineLevel="1" x14ac:dyDescent="0.2">
      <c r="A18" s="171">
        <v>5</v>
      </c>
      <c r="B18" s="172" t="s">
        <v>143</v>
      </c>
      <c r="C18" s="173" t="s">
        <v>343</v>
      </c>
      <c r="D18" s="174" t="s">
        <v>135</v>
      </c>
      <c r="E18" s="175">
        <f>356.57364/2</f>
        <v>178.28682000000001</v>
      </c>
      <c r="F18" s="200"/>
      <c r="G18" s="176">
        <f>ROUND(E18*F18,2)</f>
        <v>0</v>
      </c>
      <c r="H18" s="177">
        <v>27.3</v>
      </c>
      <c r="I18" s="177">
        <f>ROUND(E18*H18,2)</f>
        <v>4867.2299999999996</v>
      </c>
      <c r="J18" s="177">
        <v>114.7</v>
      </c>
      <c r="K18" s="177">
        <f>ROUND(E18*J18,2)</f>
        <v>20449.5</v>
      </c>
      <c r="L18" s="177">
        <v>15</v>
      </c>
      <c r="M18" s="177">
        <f>G18*(1+L18/100)</f>
        <v>0</v>
      </c>
      <c r="N18" s="177">
        <v>1.5810000000000001E-2</v>
      </c>
      <c r="O18" s="177">
        <f>ROUND(E18*N18,2)</f>
        <v>2.82</v>
      </c>
      <c r="P18" s="177">
        <v>0</v>
      </c>
      <c r="Q18" s="177">
        <f>ROUND(E18*P18,2)</f>
        <v>0</v>
      </c>
      <c r="R18" s="177"/>
      <c r="S18" s="177" t="s">
        <v>136</v>
      </c>
      <c r="T18" s="177" t="s">
        <v>136</v>
      </c>
      <c r="U18" s="177">
        <v>0.24845</v>
      </c>
      <c r="V18" s="177">
        <f>ROUND(E18*U18,2)</f>
        <v>44.3</v>
      </c>
      <c r="W18" s="177"/>
      <c r="X18" s="177" t="s">
        <v>137</v>
      </c>
      <c r="Y18" s="178"/>
      <c r="Z18" s="179">
        <v>0.15</v>
      </c>
      <c r="AA18" s="178"/>
      <c r="AB18" s="178"/>
      <c r="AC18" s="178"/>
      <c r="AD18" s="178"/>
      <c r="AE18" s="178"/>
      <c r="AF18" s="178"/>
      <c r="AG18" s="178" t="s">
        <v>138</v>
      </c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</row>
    <row r="19" spans="1:60" outlineLevel="1" x14ac:dyDescent="0.2">
      <c r="A19" s="161">
        <v>6</v>
      </c>
      <c r="B19" s="162" t="s">
        <v>144</v>
      </c>
      <c r="C19" s="167" t="s">
        <v>145</v>
      </c>
      <c r="D19" s="163" t="s">
        <v>135</v>
      </c>
      <c r="E19" s="164">
        <v>35.125</v>
      </c>
      <c r="F19" s="199"/>
      <c r="G19" s="165">
        <f>ROUND(E19*F19,2)</f>
        <v>0</v>
      </c>
      <c r="H19" s="149">
        <v>65.34</v>
      </c>
      <c r="I19" s="149">
        <f>ROUND(E19*H19,2)</f>
        <v>2295.0700000000002</v>
      </c>
      <c r="J19" s="149">
        <v>152.16</v>
      </c>
      <c r="K19" s="149">
        <f>ROUND(E19*J19,2)</f>
        <v>5344.62</v>
      </c>
      <c r="L19" s="149">
        <v>15</v>
      </c>
      <c r="M19" s="149">
        <f>G19*(1+L19/100)</f>
        <v>0</v>
      </c>
      <c r="N19" s="149">
        <v>8.5100000000000002E-3</v>
      </c>
      <c r="O19" s="149">
        <f>ROUND(E19*N19,2)</f>
        <v>0.3</v>
      </c>
      <c r="P19" s="149">
        <v>0</v>
      </c>
      <c r="Q19" s="149">
        <f>ROUND(E19*P19,2)</f>
        <v>0</v>
      </c>
      <c r="R19" s="149"/>
      <c r="S19" s="149" t="s">
        <v>136</v>
      </c>
      <c r="T19" s="149" t="s">
        <v>136</v>
      </c>
      <c r="U19" s="149">
        <v>0.32500000000000001</v>
      </c>
      <c r="V19" s="149">
        <f>ROUND(E19*U19,2)</f>
        <v>11.42</v>
      </c>
      <c r="W19" s="149"/>
      <c r="X19" s="149" t="s">
        <v>137</v>
      </c>
      <c r="Y19" s="146"/>
      <c r="Z19" s="146"/>
      <c r="AA19" s="146"/>
      <c r="AB19" s="146"/>
      <c r="AC19" s="146"/>
      <c r="AD19" s="146"/>
      <c r="AE19" s="146"/>
      <c r="AF19" s="146"/>
      <c r="AG19" s="146" t="s">
        <v>138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22.5" outlineLevel="1" x14ac:dyDescent="0.2">
      <c r="A20" s="161">
        <v>7</v>
      </c>
      <c r="B20" s="162" t="s">
        <v>146</v>
      </c>
      <c r="C20" s="167" t="s">
        <v>147</v>
      </c>
      <c r="D20" s="163" t="s">
        <v>135</v>
      </c>
      <c r="E20" s="164">
        <v>35.125</v>
      </c>
      <c r="F20" s="199"/>
      <c r="G20" s="165">
        <f>ROUND(E20*F20,2)</f>
        <v>0</v>
      </c>
      <c r="H20" s="149">
        <v>76.09</v>
      </c>
      <c r="I20" s="149">
        <f>ROUND(E20*H20,2)</f>
        <v>2672.66</v>
      </c>
      <c r="J20" s="149">
        <v>182.91</v>
      </c>
      <c r="K20" s="149">
        <f>ROUND(E20*J20,2)</f>
        <v>6424.71</v>
      </c>
      <c r="L20" s="149">
        <v>15</v>
      </c>
      <c r="M20" s="149">
        <f>G20*(1+L20/100)</f>
        <v>0</v>
      </c>
      <c r="N20" s="149">
        <v>4.9100000000000003E-3</v>
      </c>
      <c r="O20" s="149">
        <f>ROUND(E20*N20,2)</f>
        <v>0.17</v>
      </c>
      <c r="P20" s="149">
        <v>0</v>
      </c>
      <c r="Q20" s="149">
        <f>ROUND(E20*P20,2)</f>
        <v>0</v>
      </c>
      <c r="R20" s="149"/>
      <c r="S20" s="149" t="s">
        <v>136</v>
      </c>
      <c r="T20" s="149" t="s">
        <v>136</v>
      </c>
      <c r="U20" s="149">
        <v>0.36199999999999999</v>
      </c>
      <c r="V20" s="149">
        <f>ROUND(E20*U20,2)</f>
        <v>12.72</v>
      </c>
      <c r="W20" s="149"/>
      <c r="X20" s="149" t="s">
        <v>137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138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x14ac:dyDescent="0.2">
      <c r="A21" s="151" t="s">
        <v>132</v>
      </c>
      <c r="B21" s="152" t="s">
        <v>66</v>
      </c>
      <c r="C21" s="166" t="s">
        <v>67</v>
      </c>
      <c r="D21" s="153"/>
      <c r="E21" s="154"/>
      <c r="F21" s="198"/>
      <c r="G21" s="155">
        <f>SUMIF(AG22:AG22,"&lt;&gt;NOR",G22:G22)</f>
        <v>0</v>
      </c>
      <c r="H21" s="150"/>
      <c r="I21" s="150">
        <f>SUM(I22:I22)</f>
        <v>5525.9</v>
      </c>
      <c r="J21" s="150"/>
      <c r="K21" s="150">
        <f>SUM(K22:K22)</f>
        <v>1637.25</v>
      </c>
      <c r="L21" s="150"/>
      <c r="M21" s="150">
        <f>SUM(M22:M22)</f>
        <v>0</v>
      </c>
      <c r="N21" s="150"/>
      <c r="O21" s="150">
        <f>SUM(O22:O22)</f>
        <v>0.22</v>
      </c>
      <c r="P21" s="150"/>
      <c r="Q21" s="150">
        <f>SUM(Q22:Q22)</f>
        <v>0</v>
      </c>
      <c r="R21" s="150"/>
      <c r="S21" s="150"/>
      <c r="T21" s="150"/>
      <c r="U21" s="150"/>
      <c r="V21" s="150">
        <f>SUM(V22:V22)</f>
        <v>3.47</v>
      </c>
      <c r="W21" s="150"/>
      <c r="X21" s="150"/>
      <c r="AG21" t="s">
        <v>133</v>
      </c>
    </row>
    <row r="22" spans="1:60" s="180" customFormat="1" ht="33.75" outlineLevel="1" x14ac:dyDescent="0.2">
      <c r="A22" s="171">
        <v>8</v>
      </c>
      <c r="B22" s="172" t="s">
        <v>148</v>
      </c>
      <c r="C22" s="173" t="s">
        <v>356</v>
      </c>
      <c r="D22" s="174" t="s">
        <v>135</v>
      </c>
      <c r="E22" s="175">
        <v>12.3</v>
      </c>
      <c r="F22" s="200"/>
      <c r="G22" s="176">
        <f>ROUND(E22*F22,2)</f>
        <v>0</v>
      </c>
      <c r="H22" s="177">
        <v>449.26</v>
      </c>
      <c r="I22" s="177">
        <f>ROUND(E22*H22,2)</f>
        <v>5525.9</v>
      </c>
      <c r="J22" s="177">
        <v>133.11000000000001</v>
      </c>
      <c r="K22" s="177">
        <f>ROUND(E22*J22,2)</f>
        <v>1637.25</v>
      </c>
      <c r="L22" s="177">
        <v>15</v>
      </c>
      <c r="M22" s="177">
        <f>G22*(1+L22/100)</f>
        <v>0</v>
      </c>
      <c r="N22" s="177">
        <v>1.7850000000000001E-2</v>
      </c>
      <c r="O22" s="177">
        <f>ROUND(E22*N22,2)</f>
        <v>0.22</v>
      </c>
      <c r="P22" s="177">
        <v>0</v>
      </c>
      <c r="Q22" s="177">
        <f>ROUND(E22*P22,2)</f>
        <v>0</v>
      </c>
      <c r="R22" s="177"/>
      <c r="S22" s="177" t="s">
        <v>149</v>
      </c>
      <c r="T22" s="177" t="s">
        <v>150</v>
      </c>
      <c r="U22" s="177">
        <v>0.28199999999999997</v>
      </c>
      <c r="V22" s="177">
        <f>ROUND(E22*U22,2)</f>
        <v>3.47</v>
      </c>
      <c r="W22" s="177"/>
      <c r="X22" s="177" t="s">
        <v>137</v>
      </c>
      <c r="Y22" s="178"/>
      <c r="Z22" s="178" t="s">
        <v>344</v>
      </c>
      <c r="AA22" s="178"/>
      <c r="AB22" s="178"/>
      <c r="AC22" s="178"/>
      <c r="AD22" s="178"/>
      <c r="AE22" s="178"/>
      <c r="AF22" s="178"/>
      <c r="AG22" s="178" t="s">
        <v>138</v>
      </c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</row>
    <row r="23" spans="1:60" x14ac:dyDescent="0.2">
      <c r="A23" s="151" t="s">
        <v>132</v>
      </c>
      <c r="B23" s="152" t="s">
        <v>68</v>
      </c>
      <c r="C23" s="166" t="s">
        <v>69</v>
      </c>
      <c r="D23" s="153"/>
      <c r="E23" s="154"/>
      <c r="F23" s="198"/>
      <c r="G23" s="155">
        <f>SUMIF(AG24:AG28,"&lt;&gt;NOR",G24:G28)</f>
        <v>0</v>
      </c>
      <c r="H23" s="150"/>
      <c r="I23" s="150">
        <f>SUM(I24:I28)</f>
        <v>849.95</v>
      </c>
      <c r="J23" s="150"/>
      <c r="K23" s="150">
        <f>SUM(K24:K28)</f>
        <v>11919.5</v>
      </c>
      <c r="L23" s="150"/>
      <c r="M23" s="150">
        <f>SUM(M24:M28)</f>
        <v>0</v>
      </c>
      <c r="N23" s="150"/>
      <c r="O23" s="150">
        <f>SUM(O24:O28)</f>
        <v>0.04</v>
      </c>
      <c r="P23" s="150"/>
      <c r="Q23" s="150">
        <f>SUM(Q24:Q28)</f>
        <v>12.38</v>
      </c>
      <c r="R23" s="150"/>
      <c r="S23" s="150"/>
      <c r="T23" s="150"/>
      <c r="U23" s="150"/>
      <c r="V23" s="150">
        <f>SUM(V24:V28)</f>
        <v>29.51</v>
      </c>
      <c r="W23" s="150"/>
      <c r="X23" s="150"/>
      <c r="AG23" t="s">
        <v>133</v>
      </c>
    </row>
    <row r="24" spans="1:60" outlineLevel="1" x14ac:dyDescent="0.2">
      <c r="A24" s="161">
        <v>9</v>
      </c>
      <c r="B24" s="162" t="s">
        <v>151</v>
      </c>
      <c r="C24" s="167" t="s">
        <v>152</v>
      </c>
      <c r="D24" s="163" t="s">
        <v>135</v>
      </c>
      <c r="E24" s="164">
        <v>31.827000000000002</v>
      </c>
      <c r="F24" s="199"/>
      <c r="G24" s="165">
        <f>ROUND(E24*F24,2)</f>
        <v>0</v>
      </c>
      <c r="H24" s="149">
        <v>15.3</v>
      </c>
      <c r="I24" s="149">
        <f>ROUND(E24*H24,2)</f>
        <v>486.95</v>
      </c>
      <c r="J24" s="149">
        <v>147.19999999999999</v>
      </c>
      <c r="K24" s="149">
        <f>ROUND(E24*J24,2)</f>
        <v>4684.93</v>
      </c>
      <c r="L24" s="149">
        <v>15</v>
      </c>
      <c r="M24" s="149">
        <f>G24*(1+L24/100)</f>
        <v>0</v>
      </c>
      <c r="N24" s="149">
        <v>6.7000000000000002E-4</v>
      </c>
      <c r="O24" s="149">
        <f>ROUND(E24*N24,2)</f>
        <v>0.02</v>
      </c>
      <c r="P24" s="149">
        <v>0.31900000000000001</v>
      </c>
      <c r="Q24" s="149">
        <f>ROUND(E24*P24,2)</f>
        <v>10.15</v>
      </c>
      <c r="R24" s="149"/>
      <c r="S24" s="149" t="s">
        <v>136</v>
      </c>
      <c r="T24" s="149" t="s">
        <v>136</v>
      </c>
      <c r="U24" s="149">
        <v>0.317</v>
      </c>
      <c r="V24" s="149">
        <f>ROUND(E24*U24,2)</f>
        <v>10.09</v>
      </c>
      <c r="W24" s="149"/>
      <c r="X24" s="149" t="s">
        <v>137</v>
      </c>
      <c r="Y24" s="146"/>
      <c r="Z24" s="146"/>
      <c r="AA24" s="146"/>
      <c r="AB24" s="146"/>
      <c r="AC24" s="146"/>
      <c r="AD24" s="146"/>
      <c r="AE24" s="146"/>
      <c r="AF24" s="146"/>
      <c r="AG24" s="146" t="s">
        <v>138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161">
        <v>10</v>
      </c>
      <c r="B25" s="162" t="s">
        <v>153</v>
      </c>
      <c r="C25" s="167" t="s">
        <v>154</v>
      </c>
      <c r="D25" s="163" t="s">
        <v>135</v>
      </c>
      <c r="E25" s="164">
        <v>6.37</v>
      </c>
      <c r="F25" s="199"/>
      <c r="G25" s="165">
        <f>ROUND(E25*F25,2)</f>
        <v>0</v>
      </c>
      <c r="H25" s="149">
        <v>0</v>
      </c>
      <c r="I25" s="149">
        <f>ROUND(E25*H25,2)</f>
        <v>0</v>
      </c>
      <c r="J25" s="149">
        <v>85.3</v>
      </c>
      <c r="K25" s="149">
        <f>ROUND(E25*J25,2)</f>
        <v>543.36</v>
      </c>
      <c r="L25" s="149">
        <v>15</v>
      </c>
      <c r="M25" s="149">
        <f>G25*(1+L25/100)</f>
        <v>0</v>
      </c>
      <c r="N25" s="149">
        <v>0</v>
      </c>
      <c r="O25" s="149">
        <f>ROUND(E25*N25,2)</f>
        <v>0</v>
      </c>
      <c r="P25" s="149">
        <v>0.02</v>
      </c>
      <c r="Q25" s="149">
        <f>ROUND(E25*P25,2)</f>
        <v>0.13</v>
      </c>
      <c r="R25" s="149"/>
      <c r="S25" s="149" t="s">
        <v>136</v>
      </c>
      <c r="T25" s="149" t="s">
        <v>136</v>
      </c>
      <c r="U25" s="149">
        <v>0.23</v>
      </c>
      <c r="V25" s="149">
        <f>ROUND(E25*U25,2)</f>
        <v>1.47</v>
      </c>
      <c r="W25" s="149"/>
      <c r="X25" s="149" t="s">
        <v>137</v>
      </c>
      <c r="Y25" s="146"/>
      <c r="Z25" s="146"/>
      <c r="AA25" s="146"/>
      <c r="AB25" s="146"/>
      <c r="AC25" s="146"/>
      <c r="AD25" s="146"/>
      <c r="AE25" s="146"/>
      <c r="AF25" s="146"/>
      <c r="AG25" s="146" t="s">
        <v>138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61">
        <v>11</v>
      </c>
      <c r="B26" s="162" t="s">
        <v>155</v>
      </c>
      <c r="C26" s="167" t="s">
        <v>156</v>
      </c>
      <c r="D26" s="163" t="s">
        <v>157</v>
      </c>
      <c r="E26" s="164">
        <v>11</v>
      </c>
      <c r="F26" s="199"/>
      <c r="G26" s="165">
        <f>ROUND(E26*F26,2)</f>
        <v>0</v>
      </c>
      <c r="H26" s="149">
        <v>0</v>
      </c>
      <c r="I26" s="149">
        <f>ROUND(E26*H26,2)</f>
        <v>0</v>
      </c>
      <c r="J26" s="149">
        <v>16.8</v>
      </c>
      <c r="K26" s="149">
        <f>ROUND(E26*J26,2)</f>
        <v>184.8</v>
      </c>
      <c r="L26" s="149">
        <v>15</v>
      </c>
      <c r="M26" s="149">
        <f>G26*(1+L26/100)</f>
        <v>0</v>
      </c>
      <c r="N26" s="149">
        <v>0</v>
      </c>
      <c r="O26" s="149">
        <f>ROUND(E26*N26,2)</f>
        <v>0</v>
      </c>
      <c r="P26" s="149">
        <v>0</v>
      </c>
      <c r="Q26" s="149">
        <f>ROUND(E26*P26,2)</f>
        <v>0</v>
      </c>
      <c r="R26" s="149"/>
      <c r="S26" s="149" t="s">
        <v>136</v>
      </c>
      <c r="T26" s="149" t="s">
        <v>136</v>
      </c>
      <c r="U26" s="149">
        <v>0.05</v>
      </c>
      <c r="V26" s="149">
        <f>ROUND(E26*U26,2)</f>
        <v>0.55000000000000004</v>
      </c>
      <c r="W26" s="149"/>
      <c r="X26" s="149" t="s">
        <v>137</v>
      </c>
      <c r="Y26" s="146"/>
      <c r="Z26" s="146"/>
      <c r="AA26" s="146"/>
      <c r="AB26" s="146"/>
      <c r="AC26" s="146"/>
      <c r="AD26" s="146"/>
      <c r="AE26" s="146"/>
      <c r="AF26" s="146"/>
      <c r="AG26" s="146" t="s">
        <v>138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61">
        <v>12</v>
      </c>
      <c r="B27" s="162" t="s">
        <v>158</v>
      </c>
      <c r="C27" s="167" t="s">
        <v>159</v>
      </c>
      <c r="D27" s="163" t="s">
        <v>135</v>
      </c>
      <c r="E27" s="164">
        <v>13.4945</v>
      </c>
      <c r="F27" s="199"/>
      <c r="G27" s="165">
        <f>ROUND(E27*F27,2)</f>
        <v>0</v>
      </c>
      <c r="H27" s="149">
        <v>26.9</v>
      </c>
      <c r="I27" s="149">
        <f>ROUND(E27*H27,2)</f>
        <v>363</v>
      </c>
      <c r="J27" s="149">
        <v>352.6</v>
      </c>
      <c r="K27" s="149">
        <f>ROUND(E27*J27,2)</f>
        <v>4758.16</v>
      </c>
      <c r="L27" s="149">
        <v>15</v>
      </c>
      <c r="M27" s="149">
        <f>G27*(1+L27/100)</f>
        <v>0</v>
      </c>
      <c r="N27" s="149">
        <v>1.17E-3</v>
      </c>
      <c r="O27" s="149">
        <f>ROUND(E27*N27,2)</f>
        <v>0.02</v>
      </c>
      <c r="P27" s="149">
        <v>7.5999999999999998E-2</v>
      </c>
      <c r="Q27" s="149">
        <f>ROUND(E27*P27,2)</f>
        <v>1.03</v>
      </c>
      <c r="R27" s="149"/>
      <c r="S27" s="149" t="s">
        <v>136</v>
      </c>
      <c r="T27" s="149" t="s">
        <v>136</v>
      </c>
      <c r="U27" s="149">
        <v>0.93899999999999995</v>
      </c>
      <c r="V27" s="149">
        <f>ROUND(E27*U27,2)</f>
        <v>12.67</v>
      </c>
      <c r="W27" s="149"/>
      <c r="X27" s="149" t="s">
        <v>137</v>
      </c>
      <c r="Y27" s="146"/>
      <c r="Z27" s="146"/>
      <c r="AA27" s="146"/>
      <c r="AB27" s="146"/>
      <c r="AC27" s="146"/>
      <c r="AD27" s="146"/>
      <c r="AE27" s="146"/>
      <c r="AF27" s="146"/>
      <c r="AG27" s="146" t="s">
        <v>138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61">
        <v>13</v>
      </c>
      <c r="B28" s="162" t="s">
        <v>160</v>
      </c>
      <c r="C28" s="167" t="s">
        <v>161</v>
      </c>
      <c r="D28" s="163" t="s">
        <v>135</v>
      </c>
      <c r="E28" s="164">
        <v>15.75</v>
      </c>
      <c r="F28" s="199"/>
      <c r="G28" s="165">
        <f>ROUND(E28*F28,2)</f>
        <v>0</v>
      </c>
      <c r="H28" s="149">
        <v>0</v>
      </c>
      <c r="I28" s="149">
        <f>ROUND(E28*H28,2)</f>
        <v>0</v>
      </c>
      <c r="J28" s="149">
        <v>111</v>
      </c>
      <c r="K28" s="149">
        <f>ROUND(E28*J28,2)</f>
        <v>1748.25</v>
      </c>
      <c r="L28" s="149">
        <v>15</v>
      </c>
      <c r="M28" s="149">
        <f>G28*(1+L28/100)</f>
        <v>0</v>
      </c>
      <c r="N28" s="149">
        <v>0</v>
      </c>
      <c r="O28" s="149">
        <f>ROUND(E28*N28,2)</f>
        <v>0</v>
      </c>
      <c r="P28" s="149">
        <v>6.8000000000000005E-2</v>
      </c>
      <c r="Q28" s="149">
        <f>ROUND(E28*P28,2)</f>
        <v>1.07</v>
      </c>
      <c r="R28" s="149"/>
      <c r="S28" s="149" t="s">
        <v>136</v>
      </c>
      <c r="T28" s="149" t="s">
        <v>136</v>
      </c>
      <c r="U28" s="149">
        <v>0.3</v>
      </c>
      <c r="V28" s="149">
        <f>ROUND(E28*U28,2)</f>
        <v>4.7300000000000004</v>
      </c>
      <c r="W28" s="149"/>
      <c r="X28" s="149" t="s">
        <v>137</v>
      </c>
      <c r="Y28" s="146"/>
      <c r="Z28" s="146"/>
      <c r="AA28" s="146"/>
      <c r="AB28" s="146"/>
      <c r="AC28" s="146"/>
      <c r="AD28" s="146"/>
      <c r="AE28" s="146"/>
      <c r="AF28" s="146"/>
      <c r="AG28" s="146" t="s">
        <v>138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x14ac:dyDescent="0.2">
      <c r="A29" s="151" t="s">
        <v>132</v>
      </c>
      <c r="B29" s="152" t="s">
        <v>70</v>
      </c>
      <c r="C29" s="166" t="s">
        <v>71</v>
      </c>
      <c r="D29" s="153"/>
      <c r="E29" s="154"/>
      <c r="F29" s="198"/>
      <c r="G29" s="155">
        <f>SUMIF(AG30:AG30,"&lt;&gt;NOR",G30:G30)</f>
        <v>0</v>
      </c>
      <c r="H29" s="150"/>
      <c r="I29" s="150">
        <f>SUM(I30:I30)</f>
        <v>0</v>
      </c>
      <c r="J29" s="150"/>
      <c r="K29" s="150">
        <f>SUM(K30:K30)</f>
        <v>14883.94</v>
      </c>
      <c r="L29" s="150"/>
      <c r="M29" s="150">
        <f>SUM(M30:M30)</f>
        <v>0</v>
      </c>
      <c r="N29" s="150"/>
      <c r="O29" s="150">
        <f>SUM(O30:O30)</f>
        <v>0</v>
      </c>
      <c r="P29" s="150"/>
      <c r="Q29" s="150">
        <f>SUM(Q30:Q30)</f>
        <v>0</v>
      </c>
      <c r="R29" s="150"/>
      <c r="S29" s="150"/>
      <c r="T29" s="150"/>
      <c r="U29" s="150"/>
      <c r="V29" s="150">
        <f>SUM(V30:V30)</f>
        <v>36.18</v>
      </c>
      <c r="W29" s="150"/>
      <c r="X29" s="150"/>
      <c r="AG29" t="s">
        <v>133</v>
      </c>
    </row>
    <row r="30" spans="1:60" outlineLevel="1" x14ac:dyDescent="0.2">
      <c r="A30" s="161">
        <v>14</v>
      </c>
      <c r="B30" s="162" t="s">
        <v>162</v>
      </c>
      <c r="C30" s="167" t="s">
        <v>163</v>
      </c>
      <c r="D30" s="163" t="s">
        <v>164</v>
      </c>
      <c r="E30" s="164">
        <v>11.48452</v>
      </c>
      <c r="F30" s="199"/>
      <c r="G30" s="165">
        <f>ROUND(E30*F30,2)</f>
        <v>0</v>
      </c>
      <c r="H30" s="149">
        <v>0</v>
      </c>
      <c r="I30" s="149">
        <f>ROUND(E30*H30,2)</f>
        <v>0</v>
      </c>
      <c r="J30" s="149">
        <v>1296</v>
      </c>
      <c r="K30" s="149">
        <f>ROUND(E30*J30,2)</f>
        <v>14883.94</v>
      </c>
      <c r="L30" s="149">
        <v>15</v>
      </c>
      <c r="M30" s="149">
        <f>G30*(1+L30/100)</f>
        <v>0</v>
      </c>
      <c r="N30" s="149">
        <v>0</v>
      </c>
      <c r="O30" s="149">
        <f>ROUND(E30*N30,2)</f>
        <v>0</v>
      </c>
      <c r="P30" s="149">
        <v>0</v>
      </c>
      <c r="Q30" s="149">
        <f>ROUND(E30*P30,2)</f>
        <v>0</v>
      </c>
      <c r="R30" s="149"/>
      <c r="S30" s="149" t="s">
        <v>136</v>
      </c>
      <c r="T30" s="149" t="s">
        <v>136</v>
      </c>
      <c r="U30" s="149">
        <v>3.15</v>
      </c>
      <c r="V30" s="149">
        <f>ROUND(E30*U30,2)</f>
        <v>36.18</v>
      </c>
      <c r="W30" s="149"/>
      <c r="X30" s="149" t="s">
        <v>165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166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x14ac:dyDescent="0.2">
      <c r="A31" s="151" t="s">
        <v>132</v>
      </c>
      <c r="B31" s="152" t="s">
        <v>72</v>
      </c>
      <c r="C31" s="166" t="s">
        <v>73</v>
      </c>
      <c r="D31" s="153"/>
      <c r="E31" s="154"/>
      <c r="F31" s="198"/>
      <c r="G31" s="155">
        <f>SUMIF(AG32:AG38,"&lt;&gt;NOR",G32:G38)</f>
        <v>0</v>
      </c>
      <c r="H31" s="150"/>
      <c r="I31" s="150">
        <f>SUM(I32:I38)</f>
        <v>10294.07</v>
      </c>
      <c r="J31" s="150"/>
      <c r="K31" s="150">
        <f>SUM(K32:K38)</f>
        <v>4336.3999999999996</v>
      </c>
      <c r="L31" s="150"/>
      <c r="M31" s="150">
        <f>SUM(M32:M38)</f>
        <v>0</v>
      </c>
      <c r="N31" s="150"/>
      <c r="O31" s="150">
        <f>SUM(O32:O38)</f>
        <v>7.0000000000000007E-2</v>
      </c>
      <c r="P31" s="150"/>
      <c r="Q31" s="150">
        <f>SUM(Q32:Q38)</f>
        <v>0</v>
      </c>
      <c r="R31" s="150"/>
      <c r="S31" s="150"/>
      <c r="T31" s="150"/>
      <c r="U31" s="150"/>
      <c r="V31" s="150">
        <f>SUM(V32:V38)</f>
        <v>8.89</v>
      </c>
      <c r="W31" s="150"/>
      <c r="X31" s="150"/>
      <c r="AG31" t="s">
        <v>133</v>
      </c>
    </row>
    <row r="32" spans="1:60" outlineLevel="1" x14ac:dyDescent="0.2">
      <c r="A32" s="161">
        <v>15</v>
      </c>
      <c r="B32" s="162" t="s">
        <v>167</v>
      </c>
      <c r="C32" s="167" t="s">
        <v>168</v>
      </c>
      <c r="D32" s="163" t="s">
        <v>169</v>
      </c>
      <c r="E32" s="164">
        <v>2.5</v>
      </c>
      <c r="F32" s="199"/>
      <c r="G32" s="165">
        <f t="shared" ref="G32:G38" si="0">ROUND(E32*F32,2)</f>
        <v>0</v>
      </c>
      <c r="H32" s="149">
        <v>0</v>
      </c>
      <c r="I32" s="149">
        <f t="shared" ref="I32:I38" si="1">ROUND(E32*H32,2)</f>
        <v>0</v>
      </c>
      <c r="J32" s="149">
        <v>32.200000000000003</v>
      </c>
      <c r="K32" s="149">
        <f t="shared" ref="K32:K38" si="2">ROUND(E32*J32,2)</f>
        <v>80.5</v>
      </c>
      <c r="L32" s="149">
        <v>15</v>
      </c>
      <c r="M32" s="149">
        <f t="shared" ref="M32:M38" si="3">G32*(1+L32/100)</f>
        <v>0</v>
      </c>
      <c r="N32" s="149">
        <v>0</v>
      </c>
      <c r="O32" s="149">
        <f t="shared" ref="O32:O38" si="4">ROUND(E32*N32,2)</f>
        <v>0</v>
      </c>
      <c r="P32" s="149">
        <v>1.98E-3</v>
      </c>
      <c r="Q32" s="149">
        <f t="shared" ref="Q32:Q38" si="5">ROUND(E32*P32,2)</f>
        <v>0</v>
      </c>
      <c r="R32" s="149"/>
      <c r="S32" s="149" t="s">
        <v>136</v>
      </c>
      <c r="T32" s="149" t="s">
        <v>136</v>
      </c>
      <c r="U32" s="149">
        <v>8.3000000000000004E-2</v>
      </c>
      <c r="V32" s="149">
        <f t="shared" ref="V32:V38" si="6">ROUND(E32*U32,2)</f>
        <v>0.21</v>
      </c>
      <c r="W32" s="149"/>
      <c r="X32" s="149" t="s">
        <v>137</v>
      </c>
      <c r="Y32" s="146"/>
      <c r="Z32" s="146"/>
      <c r="AA32" s="146"/>
      <c r="AB32" s="146"/>
      <c r="AC32" s="146"/>
      <c r="AD32" s="146"/>
      <c r="AE32" s="146"/>
      <c r="AF32" s="146"/>
      <c r="AG32" s="146" t="s">
        <v>138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61">
        <v>16</v>
      </c>
      <c r="B33" s="162" t="s">
        <v>170</v>
      </c>
      <c r="C33" s="167" t="s">
        <v>171</v>
      </c>
      <c r="D33" s="163" t="s">
        <v>169</v>
      </c>
      <c r="E33" s="164">
        <v>7.5</v>
      </c>
      <c r="F33" s="199"/>
      <c r="G33" s="165">
        <f t="shared" si="0"/>
        <v>0</v>
      </c>
      <c r="H33" s="149">
        <v>82.97</v>
      </c>
      <c r="I33" s="149">
        <f t="shared" si="1"/>
        <v>622.28</v>
      </c>
      <c r="J33" s="149">
        <v>177.53</v>
      </c>
      <c r="K33" s="149">
        <f t="shared" si="2"/>
        <v>1331.48</v>
      </c>
      <c r="L33" s="149">
        <v>15</v>
      </c>
      <c r="M33" s="149">
        <f t="shared" si="3"/>
        <v>0</v>
      </c>
      <c r="N33" s="149">
        <v>4.6999999999999999E-4</v>
      </c>
      <c r="O33" s="149">
        <f t="shared" si="4"/>
        <v>0</v>
      </c>
      <c r="P33" s="149">
        <v>0</v>
      </c>
      <c r="Q33" s="149">
        <f t="shared" si="5"/>
        <v>0</v>
      </c>
      <c r="R33" s="149"/>
      <c r="S33" s="149" t="s">
        <v>136</v>
      </c>
      <c r="T33" s="149" t="s">
        <v>136</v>
      </c>
      <c r="U33" s="149">
        <v>0.35899999999999999</v>
      </c>
      <c r="V33" s="149">
        <f t="shared" si="6"/>
        <v>2.69</v>
      </c>
      <c r="W33" s="149"/>
      <c r="X33" s="149" t="s">
        <v>137</v>
      </c>
      <c r="Y33" s="146"/>
      <c r="Z33" s="146"/>
      <c r="AA33" s="146"/>
      <c r="AB33" s="146"/>
      <c r="AC33" s="146"/>
      <c r="AD33" s="146"/>
      <c r="AE33" s="146"/>
      <c r="AF33" s="146"/>
      <c r="AG33" s="146" t="s">
        <v>138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61">
        <v>17</v>
      </c>
      <c r="B34" s="162" t="s">
        <v>172</v>
      </c>
      <c r="C34" s="167" t="s">
        <v>173</v>
      </c>
      <c r="D34" s="163" t="s">
        <v>169</v>
      </c>
      <c r="E34" s="164">
        <v>2.5</v>
      </c>
      <c r="F34" s="199"/>
      <c r="G34" s="165">
        <f t="shared" si="0"/>
        <v>0</v>
      </c>
      <c r="H34" s="149">
        <v>252.23</v>
      </c>
      <c r="I34" s="149">
        <f t="shared" si="1"/>
        <v>630.58000000000004</v>
      </c>
      <c r="J34" s="149">
        <v>579.77</v>
      </c>
      <c r="K34" s="149">
        <f t="shared" si="2"/>
        <v>1449.43</v>
      </c>
      <c r="L34" s="149">
        <v>15</v>
      </c>
      <c r="M34" s="149">
        <f t="shared" si="3"/>
        <v>0</v>
      </c>
      <c r="N34" s="149">
        <v>1.5200000000000001E-3</v>
      </c>
      <c r="O34" s="149">
        <f t="shared" si="4"/>
        <v>0</v>
      </c>
      <c r="P34" s="149">
        <v>0</v>
      </c>
      <c r="Q34" s="149">
        <f t="shared" si="5"/>
        <v>0</v>
      </c>
      <c r="R34" s="149"/>
      <c r="S34" s="149" t="s">
        <v>136</v>
      </c>
      <c r="T34" s="149" t="s">
        <v>136</v>
      </c>
      <c r="U34" s="149">
        <v>1.173</v>
      </c>
      <c r="V34" s="149">
        <f t="shared" si="6"/>
        <v>2.93</v>
      </c>
      <c r="W34" s="149"/>
      <c r="X34" s="149" t="s">
        <v>137</v>
      </c>
      <c r="Y34" s="146"/>
      <c r="Z34" s="146"/>
      <c r="AA34" s="146"/>
      <c r="AB34" s="146"/>
      <c r="AC34" s="146"/>
      <c r="AD34" s="146"/>
      <c r="AE34" s="146"/>
      <c r="AF34" s="146"/>
      <c r="AG34" s="146" t="s">
        <v>138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61">
        <v>18</v>
      </c>
      <c r="B35" s="162" t="s">
        <v>174</v>
      </c>
      <c r="C35" s="167" t="s">
        <v>175</v>
      </c>
      <c r="D35" s="163" t="s">
        <v>157</v>
      </c>
      <c r="E35" s="164">
        <v>5</v>
      </c>
      <c r="F35" s="199"/>
      <c r="G35" s="165">
        <f t="shared" si="0"/>
        <v>0</v>
      </c>
      <c r="H35" s="149">
        <v>0</v>
      </c>
      <c r="I35" s="149">
        <f t="shared" si="1"/>
        <v>0</v>
      </c>
      <c r="J35" s="149">
        <v>86</v>
      </c>
      <c r="K35" s="149">
        <f t="shared" si="2"/>
        <v>430</v>
      </c>
      <c r="L35" s="149">
        <v>15</v>
      </c>
      <c r="M35" s="149">
        <f t="shared" si="3"/>
        <v>0</v>
      </c>
      <c r="N35" s="149">
        <v>0</v>
      </c>
      <c r="O35" s="149">
        <f t="shared" si="4"/>
        <v>0</v>
      </c>
      <c r="P35" s="149">
        <v>0</v>
      </c>
      <c r="Q35" s="149">
        <f t="shared" si="5"/>
        <v>0</v>
      </c>
      <c r="R35" s="149"/>
      <c r="S35" s="149" t="s">
        <v>136</v>
      </c>
      <c r="T35" s="149" t="s">
        <v>136</v>
      </c>
      <c r="U35" s="149">
        <v>0.17399999999999999</v>
      </c>
      <c r="V35" s="149">
        <f t="shared" si="6"/>
        <v>0.87</v>
      </c>
      <c r="W35" s="149"/>
      <c r="X35" s="149" t="s">
        <v>137</v>
      </c>
      <c r="Y35" s="146"/>
      <c r="Z35" s="146"/>
      <c r="AA35" s="146"/>
      <c r="AB35" s="146"/>
      <c r="AC35" s="146"/>
      <c r="AD35" s="146"/>
      <c r="AE35" s="146"/>
      <c r="AF35" s="146"/>
      <c r="AG35" s="146" t="s">
        <v>138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1" x14ac:dyDescent="0.2">
      <c r="A36" s="161">
        <v>19</v>
      </c>
      <c r="B36" s="162" t="s">
        <v>174</v>
      </c>
      <c r="C36" s="167" t="s">
        <v>176</v>
      </c>
      <c r="D36" s="163" t="s">
        <v>157</v>
      </c>
      <c r="E36" s="164">
        <v>2</v>
      </c>
      <c r="F36" s="199"/>
      <c r="G36" s="165">
        <f t="shared" si="0"/>
        <v>0</v>
      </c>
      <c r="H36" s="149">
        <v>1191.96</v>
      </c>
      <c r="I36" s="149">
        <f t="shared" si="1"/>
        <v>2383.92</v>
      </c>
      <c r="J36" s="149">
        <v>86.04</v>
      </c>
      <c r="K36" s="149">
        <f t="shared" si="2"/>
        <v>172.08</v>
      </c>
      <c r="L36" s="149">
        <v>15</v>
      </c>
      <c r="M36" s="149">
        <f t="shared" si="3"/>
        <v>0</v>
      </c>
      <c r="N36" s="149">
        <v>5.0000000000000001E-4</v>
      </c>
      <c r="O36" s="149">
        <f t="shared" si="4"/>
        <v>0</v>
      </c>
      <c r="P36" s="149">
        <v>0</v>
      </c>
      <c r="Q36" s="149">
        <f t="shared" si="5"/>
        <v>0</v>
      </c>
      <c r="R36" s="149"/>
      <c r="S36" s="149" t="s">
        <v>136</v>
      </c>
      <c r="T36" s="149" t="s">
        <v>136</v>
      </c>
      <c r="U36" s="149">
        <v>0.17399999999999999</v>
      </c>
      <c r="V36" s="149">
        <f t="shared" si="6"/>
        <v>0.35</v>
      </c>
      <c r="W36" s="149"/>
      <c r="X36" s="149" t="s">
        <v>137</v>
      </c>
      <c r="Y36" s="146"/>
      <c r="Z36" s="146"/>
      <c r="AA36" s="146"/>
      <c r="AB36" s="146"/>
      <c r="AC36" s="146"/>
      <c r="AD36" s="146"/>
      <c r="AE36" s="146"/>
      <c r="AF36" s="146"/>
      <c r="AG36" s="146" t="s">
        <v>138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61">
        <v>20</v>
      </c>
      <c r="B37" s="162" t="s">
        <v>177</v>
      </c>
      <c r="C37" s="167" t="s">
        <v>357</v>
      </c>
      <c r="D37" s="163" t="s">
        <v>157</v>
      </c>
      <c r="E37" s="164">
        <v>1</v>
      </c>
      <c r="F37" s="199"/>
      <c r="G37" s="165">
        <f t="shared" si="0"/>
        <v>0</v>
      </c>
      <c r="H37" s="149">
        <v>6652.33</v>
      </c>
      <c r="I37" s="149">
        <f t="shared" si="1"/>
        <v>6652.33</v>
      </c>
      <c r="J37" s="149">
        <v>682.67</v>
      </c>
      <c r="K37" s="149">
        <f t="shared" si="2"/>
        <v>682.67</v>
      </c>
      <c r="L37" s="149">
        <v>15</v>
      </c>
      <c r="M37" s="149">
        <f t="shared" si="3"/>
        <v>0</v>
      </c>
      <c r="N37" s="149">
        <v>7.1459999999999996E-2</v>
      </c>
      <c r="O37" s="149">
        <f t="shared" si="4"/>
        <v>7.0000000000000007E-2</v>
      </c>
      <c r="P37" s="149">
        <v>0</v>
      </c>
      <c r="Q37" s="149">
        <f t="shared" si="5"/>
        <v>0</v>
      </c>
      <c r="R37" s="149"/>
      <c r="S37" s="149" t="s">
        <v>136</v>
      </c>
      <c r="T37" s="149" t="s">
        <v>136</v>
      </c>
      <c r="U37" s="149">
        <v>1.458</v>
      </c>
      <c r="V37" s="149">
        <f t="shared" si="6"/>
        <v>1.46</v>
      </c>
      <c r="W37" s="149"/>
      <c r="X37" s="149" t="s">
        <v>137</v>
      </c>
      <c r="Y37" s="146"/>
      <c r="Z37" s="146"/>
      <c r="AA37" s="146"/>
      <c r="AB37" s="146"/>
      <c r="AC37" s="146"/>
      <c r="AD37" s="146"/>
      <c r="AE37" s="146"/>
      <c r="AF37" s="146"/>
      <c r="AG37" s="146" t="s">
        <v>138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61">
        <v>21</v>
      </c>
      <c r="B38" s="162" t="s">
        <v>178</v>
      </c>
      <c r="C38" s="167" t="s">
        <v>179</v>
      </c>
      <c r="D38" s="163" t="s">
        <v>169</v>
      </c>
      <c r="E38" s="164">
        <v>8</v>
      </c>
      <c r="F38" s="199"/>
      <c r="G38" s="165">
        <f t="shared" si="0"/>
        <v>0</v>
      </c>
      <c r="H38" s="149">
        <v>0.62</v>
      </c>
      <c r="I38" s="149">
        <f t="shared" si="1"/>
        <v>4.96</v>
      </c>
      <c r="J38" s="149">
        <v>23.78</v>
      </c>
      <c r="K38" s="149">
        <f t="shared" si="2"/>
        <v>190.24</v>
      </c>
      <c r="L38" s="149">
        <v>15</v>
      </c>
      <c r="M38" s="149">
        <f t="shared" si="3"/>
        <v>0</v>
      </c>
      <c r="N38" s="149">
        <v>0</v>
      </c>
      <c r="O38" s="149">
        <f t="shared" si="4"/>
        <v>0</v>
      </c>
      <c r="P38" s="149">
        <v>0</v>
      </c>
      <c r="Q38" s="149">
        <f t="shared" si="5"/>
        <v>0</v>
      </c>
      <c r="R38" s="149"/>
      <c r="S38" s="149" t="s">
        <v>136</v>
      </c>
      <c r="T38" s="149" t="s">
        <v>136</v>
      </c>
      <c r="U38" s="149">
        <v>4.8000000000000001E-2</v>
      </c>
      <c r="V38" s="149">
        <f t="shared" si="6"/>
        <v>0.38</v>
      </c>
      <c r="W38" s="149"/>
      <c r="X38" s="149" t="s">
        <v>137</v>
      </c>
      <c r="Y38" s="146"/>
      <c r="Z38" s="146"/>
      <c r="AA38" s="146"/>
      <c r="AB38" s="146"/>
      <c r="AC38" s="146"/>
      <c r="AD38" s="146"/>
      <c r="AE38" s="146"/>
      <c r="AF38" s="146"/>
      <c r="AG38" s="146" t="s">
        <v>138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x14ac:dyDescent="0.2">
      <c r="A39" s="151" t="s">
        <v>132</v>
      </c>
      <c r="B39" s="152" t="s">
        <v>74</v>
      </c>
      <c r="C39" s="166" t="s">
        <v>75</v>
      </c>
      <c r="D39" s="153"/>
      <c r="E39" s="154"/>
      <c r="F39" s="198"/>
      <c r="G39" s="155">
        <f>SUMIF(AG40:AG47,"&lt;&gt;NOR",G40:G47)</f>
        <v>0</v>
      </c>
      <c r="H39" s="150"/>
      <c r="I39" s="150">
        <f>SUM(I40:I47)</f>
        <v>1879.49</v>
      </c>
      <c r="J39" s="150"/>
      <c r="K39" s="150">
        <f>SUM(K40:K47)</f>
        <v>4970.18</v>
      </c>
      <c r="L39" s="150"/>
      <c r="M39" s="150">
        <f>SUM(M40:M47)</f>
        <v>0</v>
      </c>
      <c r="N39" s="150"/>
      <c r="O39" s="150">
        <f>SUM(O40:O47)</f>
        <v>0.01</v>
      </c>
      <c r="P39" s="150"/>
      <c r="Q39" s="150">
        <f>SUM(Q40:Q47)</f>
        <v>0.01</v>
      </c>
      <c r="R39" s="150"/>
      <c r="S39" s="150"/>
      <c r="T39" s="150"/>
      <c r="U39" s="150"/>
      <c r="V39" s="150">
        <f>SUM(V40:V47)</f>
        <v>9.76</v>
      </c>
      <c r="W39" s="150"/>
      <c r="X39" s="150"/>
      <c r="AG39" t="s">
        <v>133</v>
      </c>
    </row>
    <row r="40" spans="1:60" s="180" customFormat="1" outlineLevel="1" x14ac:dyDescent="0.2">
      <c r="A40" s="171">
        <v>22</v>
      </c>
      <c r="B40" s="172" t="s">
        <v>180</v>
      </c>
      <c r="C40" s="173" t="s">
        <v>181</v>
      </c>
      <c r="D40" s="174" t="s">
        <v>169</v>
      </c>
      <c r="E40" s="175">
        <v>4.57</v>
      </c>
      <c r="F40" s="200"/>
      <c r="G40" s="176">
        <f t="shared" ref="G40:G47" si="7">ROUND(E40*F40,2)</f>
        <v>0</v>
      </c>
      <c r="H40" s="177">
        <v>0</v>
      </c>
      <c r="I40" s="177">
        <f t="shared" ref="I40:I47" si="8">ROUND(E40*H40,2)</f>
        <v>0</v>
      </c>
      <c r="J40" s="177">
        <v>20.100000000000001</v>
      </c>
      <c r="K40" s="177">
        <f t="shared" ref="K40:K47" si="9">ROUND(E40*J40,2)</f>
        <v>91.86</v>
      </c>
      <c r="L40" s="177">
        <v>15</v>
      </c>
      <c r="M40" s="177">
        <f t="shared" ref="M40:M47" si="10">G40*(1+L40/100)</f>
        <v>0</v>
      </c>
      <c r="N40" s="177">
        <v>0</v>
      </c>
      <c r="O40" s="177">
        <f t="shared" ref="O40:O47" si="11">ROUND(E40*N40,2)</f>
        <v>0</v>
      </c>
      <c r="P40" s="177">
        <v>2.7999999999999998E-4</v>
      </c>
      <c r="Q40" s="177">
        <f t="shared" ref="Q40:Q47" si="12">ROUND(E40*P40,2)</f>
        <v>0</v>
      </c>
      <c r="R40" s="177"/>
      <c r="S40" s="177" t="s">
        <v>136</v>
      </c>
      <c r="T40" s="177" t="s">
        <v>136</v>
      </c>
      <c r="U40" s="177">
        <v>5.1999999999999998E-2</v>
      </c>
      <c r="V40" s="177">
        <f t="shared" ref="V40:V47" si="13">ROUND(E40*U40,2)</f>
        <v>0.24</v>
      </c>
      <c r="W40" s="177"/>
      <c r="X40" s="177" t="s">
        <v>137</v>
      </c>
      <c r="Y40" s="178"/>
      <c r="Z40" s="178"/>
      <c r="AA40" s="178"/>
      <c r="AB40" s="178"/>
      <c r="AC40" s="178"/>
      <c r="AD40" s="178"/>
      <c r="AE40" s="178"/>
      <c r="AF40" s="178"/>
      <c r="AG40" s="178" t="s">
        <v>138</v>
      </c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</row>
    <row r="41" spans="1:60" outlineLevel="1" x14ac:dyDescent="0.2">
      <c r="A41" s="161">
        <v>23</v>
      </c>
      <c r="B41" s="162" t="s">
        <v>182</v>
      </c>
      <c r="C41" s="167" t="s">
        <v>358</v>
      </c>
      <c r="D41" s="163" t="s">
        <v>169</v>
      </c>
      <c r="E41" s="164">
        <v>11.14</v>
      </c>
      <c r="F41" s="199"/>
      <c r="G41" s="165">
        <f t="shared" si="7"/>
        <v>0</v>
      </c>
      <c r="H41" s="149">
        <v>64.86</v>
      </c>
      <c r="I41" s="149">
        <f t="shared" si="8"/>
        <v>722.54</v>
      </c>
      <c r="J41" s="149">
        <v>149.13999999999999</v>
      </c>
      <c r="K41" s="149">
        <f t="shared" si="9"/>
        <v>1661.42</v>
      </c>
      <c r="L41" s="149">
        <v>15</v>
      </c>
      <c r="M41" s="149">
        <f t="shared" si="10"/>
        <v>0</v>
      </c>
      <c r="N41" s="149">
        <v>4.8000000000000001E-4</v>
      </c>
      <c r="O41" s="149">
        <f t="shared" si="11"/>
        <v>0.01</v>
      </c>
      <c r="P41" s="149">
        <v>0</v>
      </c>
      <c r="Q41" s="149">
        <f t="shared" si="12"/>
        <v>0</v>
      </c>
      <c r="R41" s="149"/>
      <c r="S41" s="149" t="s">
        <v>136</v>
      </c>
      <c r="T41" s="149" t="s">
        <v>136</v>
      </c>
      <c r="U41" s="149">
        <v>0.27889999999999998</v>
      </c>
      <c r="V41" s="149">
        <f t="shared" si="13"/>
        <v>3.11</v>
      </c>
      <c r="W41" s="149"/>
      <c r="X41" s="149" t="s">
        <v>137</v>
      </c>
      <c r="Y41" s="146"/>
      <c r="Z41" s="146"/>
      <c r="AA41" s="146"/>
      <c r="AB41" s="146"/>
      <c r="AC41" s="146"/>
      <c r="AD41" s="146"/>
      <c r="AE41" s="146"/>
      <c r="AF41" s="146"/>
      <c r="AG41" s="146" t="s">
        <v>138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61">
        <v>24</v>
      </c>
      <c r="B42" s="162" t="s">
        <v>183</v>
      </c>
      <c r="C42" s="167" t="s">
        <v>359</v>
      </c>
      <c r="D42" s="163" t="s">
        <v>169</v>
      </c>
      <c r="E42" s="164">
        <v>11.14</v>
      </c>
      <c r="F42" s="199"/>
      <c r="G42" s="165">
        <f t="shared" si="7"/>
        <v>0</v>
      </c>
      <c r="H42" s="149">
        <v>15</v>
      </c>
      <c r="I42" s="149">
        <f t="shared" si="8"/>
        <v>167.1</v>
      </c>
      <c r="J42" s="149">
        <v>58.1</v>
      </c>
      <c r="K42" s="149">
        <f t="shared" si="9"/>
        <v>647.23</v>
      </c>
      <c r="L42" s="149">
        <v>15</v>
      </c>
      <c r="M42" s="149">
        <f t="shared" si="10"/>
        <v>0</v>
      </c>
      <c r="N42" s="149">
        <v>2.0000000000000002E-5</v>
      </c>
      <c r="O42" s="149">
        <f t="shared" si="11"/>
        <v>0</v>
      </c>
      <c r="P42" s="149">
        <v>0</v>
      </c>
      <c r="Q42" s="149">
        <f t="shared" si="12"/>
        <v>0</v>
      </c>
      <c r="R42" s="149"/>
      <c r="S42" s="149" t="s">
        <v>136</v>
      </c>
      <c r="T42" s="149" t="s">
        <v>136</v>
      </c>
      <c r="U42" s="149">
        <v>0.129</v>
      </c>
      <c r="V42" s="149">
        <f t="shared" si="13"/>
        <v>1.44</v>
      </c>
      <c r="W42" s="149"/>
      <c r="X42" s="149" t="s">
        <v>137</v>
      </c>
      <c r="Y42" s="146"/>
      <c r="Z42" s="146"/>
      <c r="AA42" s="146"/>
      <c r="AB42" s="146"/>
      <c r="AC42" s="146"/>
      <c r="AD42" s="146"/>
      <c r="AE42" s="146"/>
      <c r="AF42" s="146"/>
      <c r="AG42" s="146" t="s">
        <v>138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61">
        <v>25</v>
      </c>
      <c r="B43" s="162" t="s">
        <v>184</v>
      </c>
      <c r="C43" s="167" t="s">
        <v>185</v>
      </c>
      <c r="D43" s="163" t="s">
        <v>157</v>
      </c>
      <c r="E43" s="164">
        <v>9</v>
      </c>
      <c r="F43" s="199"/>
      <c r="G43" s="165">
        <f t="shared" si="7"/>
        <v>0</v>
      </c>
      <c r="H43" s="149">
        <v>0</v>
      </c>
      <c r="I43" s="149">
        <f t="shared" si="8"/>
        <v>0</v>
      </c>
      <c r="J43" s="149">
        <v>224.5</v>
      </c>
      <c r="K43" s="149">
        <f t="shared" si="9"/>
        <v>2020.5</v>
      </c>
      <c r="L43" s="149">
        <v>15</v>
      </c>
      <c r="M43" s="149">
        <f t="shared" si="10"/>
        <v>0</v>
      </c>
      <c r="N43" s="149">
        <v>0</v>
      </c>
      <c r="O43" s="149">
        <f t="shared" si="11"/>
        <v>0</v>
      </c>
      <c r="P43" s="149">
        <v>0</v>
      </c>
      <c r="Q43" s="149">
        <f t="shared" si="12"/>
        <v>0</v>
      </c>
      <c r="R43" s="149"/>
      <c r="S43" s="149" t="s">
        <v>136</v>
      </c>
      <c r="T43" s="149" t="s">
        <v>136</v>
      </c>
      <c r="U43" s="149">
        <v>0.42499999999999999</v>
      </c>
      <c r="V43" s="149">
        <f t="shared" si="13"/>
        <v>3.83</v>
      </c>
      <c r="W43" s="149"/>
      <c r="X43" s="149" t="s">
        <v>137</v>
      </c>
      <c r="Y43" s="146"/>
      <c r="Z43" s="146"/>
      <c r="AA43" s="146"/>
      <c r="AB43" s="146"/>
      <c r="AC43" s="146"/>
      <c r="AD43" s="146"/>
      <c r="AE43" s="146"/>
      <c r="AF43" s="146"/>
      <c r="AG43" s="146" t="s">
        <v>138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61">
        <v>26</v>
      </c>
      <c r="B44" s="162" t="s">
        <v>186</v>
      </c>
      <c r="C44" s="167" t="s">
        <v>187</v>
      </c>
      <c r="D44" s="163" t="s">
        <v>157</v>
      </c>
      <c r="E44" s="164">
        <v>2</v>
      </c>
      <c r="F44" s="199"/>
      <c r="G44" s="165">
        <f t="shared" si="7"/>
        <v>0</v>
      </c>
      <c r="H44" s="149">
        <v>0</v>
      </c>
      <c r="I44" s="149">
        <f t="shared" si="8"/>
        <v>0</v>
      </c>
      <c r="J44" s="149">
        <v>27.9</v>
      </c>
      <c r="K44" s="149">
        <f t="shared" si="9"/>
        <v>55.8</v>
      </c>
      <c r="L44" s="149">
        <v>15</v>
      </c>
      <c r="M44" s="149">
        <f t="shared" si="10"/>
        <v>0</v>
      </c>
      <c r="N44" s="149">
        <v>0</v>
      </c>
      <c r="O44" s="149">
        <f t="shared" si="11"/>
        <v>0</v>
      </c>
      <c r="P44" s="149">
        <v>5.5999999999999999E-3</v>
      </c>
      <c r="Q44" s="149">
        <f t="shared" si="12"/>
        <v>0.01</v>
      </c>
      <c r="R44" s="149"/>
      <c r="S44" s="149" t="s">
        <v>136</v>
      </c>
      <c r="T44" s="149" t="s">
        <v>136</v>
      </c>
      <c r="U44" s="149">
        <v>7.1999999999999995E-2</v>
      </c>
      <c r="V44" s="149">
        <f t="shared" si="13"/>
        <v>0.14000000000000001</v>
      </c>
      <c r="W44" s="149"/>
      <c r="X44" s="149" t="s">
        <v>137</v>
      </c>
      <c r="Y44" s="146"/>
      <c r="Z44" s="146"/>
      <c r="AA44" s="146"/>
      <c r="AB44" s="146"/>
      <c r="AC44" s="146"/>
      <c r="AD44" s="146"/>
      <c r="AE44" s="146"/>
      <c r="AF44" s="146"/>
      <c r="AG44" s="146" t="s">
        <v>138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61">
        <v>27</v>
      </c>
      <c r="B45" s="162" t="s">
        <v>188</v>
      </c>
      <c r="C45" s="167" t="s">
        <v>189</v>
      </c>
      <c r="D45" s="163" t="s">
        <v>157</v>
      </c>
      <c r="E45" s="164">
        <v>2</v>
      </c>
      <c r="F45" s="199"/>
      <c r="G45" s="165">
        <f t="shared" si="7"/>
        <v>0</v>
      </c>
      <c r="H45" s="149">
        <v>2.0699999999999998</v>
      </c>
      <c r="I45" s="149">
        <f t="shared" si="8"/>
        <v>4.1399999999999997</v>
      </c>
      <c r="J45" s="149">
        <v>75.63</v>
      </c>
      <c r="K45" s="149">
        <f t="shared" si="9"/>
        <v>151.26</v>
      </c>
      <c r="L45" s="149">
        <v>15</v>
      </c>
      <c r="M45" s="149">
        <f t="shared" si="10"/>
        <v>0</v>
      </c>
      <c r="N45" s="149">
        <v>2.0000000000000002E-5</v>
      </c>
      <c r="O45" s="149">
        <f t="shared" si="11"/>
        <v>0</v>
      </c>
      <c r="P45" s="149">
        <v>0</v>
      </c>
      <c r="Q45" s="149">
        <f t="shared" si="12"/>
        <v>0</v>
      </c>
      <c r="R45" s="149"/>
      <c r="S45" s="149" t="s">
        <v>136</v>
      </c>
      <c r="T45" s="149" t="s">
        <v>136</v>
      </c>
      <c r="U45" s="149">
        <v>0.153</v>
      </c>
      <c r="V45" s="149">
        <f t="shared" si="13"/>
        <v>0.31</v>
      </c>
      <c r="W45" s="149"/>
      <c r="X45" s="149" t="s">
        <v>137</v>
      </c>
      <c r="Y45" s="146"/>
      <c r="Z45" s="146"/>
      <c r="AA45" s="146"/>
      <c r="AB45" s="146"/>
      <c r="AC45" s="146"/>
      <c r="AD45" s="146"/>
      <c r="AE45" s="146"/>
      <c r="AF45" s="146"/>
      <c r="AG45" s="146" t="s">
        <v>138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61">
        <v>28</v>
      </c>
      <c r="B46" s="162" t="s">
        <v>190</v>
      </c>
      <c r="C46" s="167" t="s">
        <v>191</v>
      </c>
      <c r="D46" s="163" t="s">
        <v>169</v>
      </c>
      <c r="E46" s="164">
        <v>11.14</v>
      </c>
      <c r="F46" s="199"/>
      <c r="G46" s="165">
        <f t="shared" si="7"/>
        <v>0</v>
      </c>
      <c r="H46" s="149">
        <v>1.59</v>
      </c>
      <c r="I46" s="149">
        <f t="shared" si="8"/>
        <v>17.71</v>
      </c>
      <c r="J46" s="149">
        <v>30.71</v>
      </c>
      <c r="K46" s="149">
        <f t="shared" si="9"/>
        <v>342.11</v>
      </c>
      <c r="L46" s="149">
        <v>15</v>
      </c>
      <c r="M46" s="149">
        <f t="shared" si="10"/>
        <v>0</v>
      </c>
      <c r="N46" s="149">
        <v>1.0000000000000001E-5</v>
      </c>
      <c r="O46" s="149">
        <f t="shared" si="11"/>
        <v>0</v>
      </c>
      <c r="P46" s="149">
        <v>0</v>
      </c>
      <c r="Q46" s="149">
        <f t="shared" si="12"/>
        <v>0</v>
      </c>
      <c r="R46" s="149"/>
      <c r="S46" s="149" t="s">
        <v>136</v>
      </c>
      <c r="T46" s="149" t="s">
        <v>136</v>
      </c>
      <c r="U46" s="149">
        <v>6.2E-2</v>
      </c>
      <c r="V46" s="149">
        <f t="shared" si="13"/>
        <v>0.69</v>
      </c>
      <c r="W46" s="149"/>
      <c r="X46" s="149" t="s">
        <v>137</v>
      </c>
      <c r="Y46" s="146"/>
      <c r="Z46" s="146"/>
      <c r="AA46" s="146"/>
      <c r="AB46" s="146"/>
      <c r="AC46" s="146"/>
      <c r="AD46" s="146"/>
      <c r="AE46" s="146"/>
      <c r="AF46" s="146"/>
      <c r="AG46" s="146" t="s">
        <v>138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61">
        <v>29</v>
      </c>
      <c r="B47" s="162" t="s">
        <v>192</v>
      </c>
      <c r="C47" s="167" t="s">
        <v>193</v>
      </c>
      <c r="D47" s="163" t="s">
        <v>157</v>
      </c>
      <c r="E47" s="164">
        <v>2</v>
      </c>
      <c r="F47" s="199"/>
      <c r="G47" s="165">
        <f t="shared" si="7"/>
        <v>0</v>
      </c>
      <c r="H47" s="149">
        <v>484</v>
      </c>
      <c r="I47" s="149">
        <f t="shared" si="8"/>
        <v>968</v>
      </c>
      <c r="J47" s="149">
        <v>0</v>
      </c>
      <c r="K47" s="149">
        <f t="shared" si="9"/>
        <v>0</v>
      </c>
      <c r="L47" s="149">
        <v>15</v>
      </c>
      <c r="M47" s="149">
        <f t="shared" si="10"/>
        <v>0</v>
      </c>
      <c r="N47" s="149">
        <v>5.1000000000000004E-4</v>
      </c>
      <c r="O47" s="149">
        <f t="shared" si="11"/>
        <v>0</v>
      </c>
      <c r="P47" s="149">
        <v>0</v>
      </c>
      <c r="Q47" s="149">
        <f t="shared" si="12"/>
        <v>0</v>
      </c>
      <c r="R47" s="149" t="s">
        <v>194</v>
      </c>
      <c r="S47" s="149" t="s">
        <v>136</v>
      </c>
      <c r="T47" s="149" t="s">
        <v>136</v>
      </c>
      <c r="U47" s="149">
        <v>0</v>
      </c>
      <c r="V47" s="149">
        <f t="shared" si="13"/>
        <v>0</v>
      </c>
      <c r="W47" s="149"/>
      <c r="X47" s="149" t="s">
        <v>195</v>
      </c>
      <c r="Y47" s="146"/>
      <c r="Z47" s="146"/>
      <c r="AA47" s="146"/>
      <c r="AB47" s="146"/>
      <c r="AC47" s="146"/>
      <c r="AD47" s="146"/>
      <c r="AE47" s="146"/>
      <c r="AF47" s="146"/>
      <c r="AG47" s="146" t="s">
        <v>196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x14ac:dyDescent="0.2">
      <c r="A48" s="151" t="s">
        <v>132</v>
      </c>
      <c r="B48" s="152" t="s">
        <v>76</v>
      </c>
      <c r="C48" s="166" t="s">
        <v>77</v>
      </c>
      <c r="D48" s="153"/>
      <c r="E48" s="154"/>
      <c r="F48" s="198"/>
      <c r="G48" s="155">
        <f>SUMIF(AG49:AG50,"&lt;&gt;NOR",G49:G50)</f>
        <v>0</v>
      </c>
      <c r="H48" s="150"/>
      <c r="I48" s="150">
        <f>SUM(I49:I50)</f>
        <v>3214.03</v>
      </c>
      <c r="J48" s="150"/>
      <c r="K48" s="150">
        <f>SUM(K49:K50)</f>
        <v>661.03</v>
      </c>
      <c r="L48" s="150"/>
      <c r="M48" s="150">
        <f>SUM(M49:M50)</f>
        <v>0</v>
      </c>
      <c r="N48" s="150"/>
      <c r="O48" s="150">
        <f>SUM(O49:O50)</f>
        <v>0.01</v>
      </c>
      <c r="P48" s="150"/>
      <c r="Q48" s="150">
        <f>SUM(Q49:Q50)</f>
        <v>0.1</v>
      </c>
      <c r="R48" s="150"/>
      <c r="S48" s="150"/>
      <c r="T48" s="150"/>
      <c r="U48" s="150"/>
      <c r="V48" s="150">
        <f>SUM(V49:V50)</f>
        <v>1.6800000000000002</v>
      </c>
      <c r="W48" s="150"/>
      <c r="X48" s="150"/>
      <c r="AG48" t="s">
        <v>133</v>
      </c>
    </row>
    <row r="49" spans="1:60" outlineLevel="1" x14ac:dyDescent="0.2">
      <c r="A49" s="161">
        <v>30</v>
      </c>
      <c r="B49" s="162" t="s">
        <v>197</v>
      </c>
      <c r="C49" s="167" t="s">
        <v>198</v>
      </c>
      <c r="D49" s="163" t="s">
        <v>169</v>
      </c>
      <c r="E49" s="164">
        <v>29.875</v>
      </c>
      <c r="F49" s="199"/>
      <c r="G49" s="165">
        <f>ROUND(E49*F49,2)</f>
        <v>0</v>
      </c>
      <c r="H49" s="149">
        <v>106.45</v>
      </c>
      <c r="I49" s="149">
        <f>ROUND(E49*H49,2)</f>
        <v>3180.19</v>
      </c>
      <c r="J49" s="149">
        <v>17.05</v>
      </c>
      <c r="K49" s="149">
        <f>ROUND(E49*J49,2)</f>
        <v>509.37</v>
      </c>
      <c r="L49" s="149">
        <v>15</v>
      </c>
      <c r="M49" s="149">
        <f>G49*(1+L49/100)</f>
        <v>0</v>
      </c>
      <c r="N49" s="149">
        <v>3.8999999999999999E-4</v>
      </c>
      <c r="O49" s="149">
        <f>ROUND(E49*N49,2)</f>
        <v>0.01</v>
      </c>
      <c r="P49" s="149">
        <v>3.4199999999999999E-3</v>
      </c>
      <c r="Q49" s="149">
        <f>ROUND(E49*P49,2)</f>
        <v>0.1</v>
      </c>
      <c r="R49" s="149"/>
      <c r="S49" s="149" t="s">
        <v>136</v>
      </c>
      <c r="T49" s="149" t="s">
        <v>136</v>
      </c>
      <c r="U49" s="149">
        <v>4.3999999999999997E-2</v>
      </c>
      <c r="V49" s="149">
        <f>ROUND(E49*U49,2)</f>
        <v>1.31</v>
      </c>
      <c r="W49" s="149"/>
      <c r="X49" s="149" t="s">
        <v>137</v>
      </c>
      <c r="Y49" s="146"/>
      <c r="Z49" s="146"/>
      <c r="AA49" s="146"/>
      <c r="AB49" s="146"/>
      <c r="AC49" s="146"/>
      <c r="AD49" s="146"/>
      <c r="AE49" s="146"/>
      <c r="AF49" s="146"/>
      <c r="AG49" s="146" t="s">
        <v>138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61">
        <v>31</v>
      </c>
      <c r="B50" s="162" t="s">
        <v>199</v>
      </c>
      <c r="C50" s="167" t="s">
        <v>200</v>
      </c>
      <c r="D50" s="163" t="s">
        <v>157</v>
      </c>
      <c r="E50" s="164">
        <v>1</v>
      </c>
      <c r="F50" s="199"/>
      <c r="G50" s="165">
        <f>ROUND(E50*F50,2)</f>
        <v>0</v>
      </c>
      <c r="H50" s="149">
        <v>33.840000000000003</v>
      </c>
      <c r="I50" s="149">
        <f>ROUND(E50*H50,2)</f>
        <v>33.840000000000003</v>
      </c>
      <c r="J50" s="149">
        <v>151.66</v>
      </c>
      <c r="K50" s="149">
        <f>ROUND(E50*J50,2)</f>
        <v>151.66</v>
      </c>
      <c r="L50" s="149">
        <v>15</v>
      </c>
      <c r="M50" s="149">
        <f>G50*(1+L50/100)</f>
        <v>0</v>
      </c>
      <c r="N50" s="149">
        <v>2.7999999999999998E-4</v>
      </c>
      <c r="O50" s="149">
        <f>ROUND(E50*N50,2)</f>
        <v>0</v>
      </c>
      <c r="P50" s="149">
        <v>4.1000000000000003E-3</v>
      </c>
      <c r="Q50" s="149">
        <f>ROUND(E50*P50,2)</f>
        <v>0</v>
      </c>
      <c r="R50" s="149"/>
      <c r="S50" s="149" t="s">
        <v>136</v>
      </c>
      <c r="T50" s="149" t="s">
        <v>136</v>
      </c>
      <c r="U50" s="149">
        <v>0.372</v>
      </c>
      <c r="V50" s="149">
        <f>ROUND(E50*U50,2)</f>
        <v>0.37</v>
      </c>
      <c r="W50" s="149"/>
      <c r="X50" s="149" t="s">
        <v>137</v>
      </c>
      <c r="Y50" s="146"/>
      <c r="Z50" s="146"/>
      <c r="AA50" s="146"/>
      <c r="AB50" s="146"/>
      <c r="AC50" s="146"/>
      <c r="AD50" s="146"/>
      <c r="AE50" s="146"/>
      <c r="AF50" s="146"/>
      <c r="AG50" s="146" t="s">
        <v>138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x14ac:dyDescent="0.2">
      <c r="A51" s="151" t="s">
        <v>132</v>
      </c>
      <c r="B51" s="152" t="s">
        <v>78</v>
      </c>
      <c r="C51" s="166" t="s">
        <v>79</v>
      </c>
      <c r="D51" s="153"/>
      <c r="E51" s="154"/>
      <c r="F51" s="198"/>
      <c r="G51" s="155">
        <f>SUMIF(AG52:AG76,"&lt;&gt;NOR",G52:G76)</f>
        <v>0</v>
      </c>
      <c r="H51" s="150"/>
      <c r="I51" s="150">
        <f>SUM(I52:I76)</f>
        <v>36463.24</v>
      </c>
      <c r="J51" s="150"/>
      <c r="K51" s="150">
        <f>SUM(K52:K76)</f>
        <v>8889.6400000000012</v>
      </c>
      <c r="L51" s="150"/>
      <c r="M51" s="150">
        <f>SUM(M52:M76)</f>
        <v>0</v>
      </c>
      <c r="N51" s="150"/>
      <c r="O51" s="150">
        <f>SUM(O52:O76)</f>
        <v>0.1</v>
      </c>
      <c r="P51" s="150"/>
      <c r="Q51" s="150">
        <f>SUM(Q52:Q76)</f>
        <v>0.29000000000000004</v>
      </c>
      <c r="R51" s="150"/>
      <c r="S51" s="150"/>
      <c r="T51" s="150"/>
      <c r="U51" s="150"/>
      <c r="V51" s="150">
        <f>SUM(V52:V76)</f>
        <v>18.809999999999999</v>
      </c>
      <c r="W51" s="150"/>
      <c r="X51" s="150"/>
      <c r="AG51" t="s">
        <v>133</v>
      </c>
    </row>
    <row r="52" spans="1:60" outlineLevel="1" x14ac:dyDescent="0.2">
      <c r="A52" s="161">
        <v>32</v>
      </c>
      <c r="B52" s="162" t="s">
        <v>201</v>
      </c>
      <c r="C52" s="167" t="s">
        <v>202</v>
      </c>
      <c r="D52" s="163" t="s">
        <v>203</v>
      </c>
      <c r="E52" s="164">
        <v>1</v>
      </c>
      <c r="F52" s="199"/>
      <c r="G52" s="165">
        <f t="shared" ref="G52:G76" si="14">ROUND(E52*F52,2)</f>
        <v>0</v>
      </c>
      <c r="H52" s="149">
        <v>0</v>
      </c>
      <c r="I52" s="149">
        <f t="shared" ref="I52:I76" si="15">ROUND(E52*H52,2)</f>
        <v>0</v>
      </c>
      <c r="J52" s="149">
        <v>228.5</v>
      </c>
      <c r="K52" s="149">
        <f t="shared" ref="K52:K76" si="16">ROUND(E52*J52,2)</f>
        <v>228.5</v>
      </c>
      <c r="L52" s="149">
        <v>15</v>
      </c>
      <c r="M52" s="149">
        <f t="shared" ref="M52:M76" si="17">G52*(1+L52/100)</f>
        <v>0</v>
      </c>
      <c r="N52" s="149">
        <v>0</v>
      </c>
      <c r="O52" s="149">
        <f t="shared" ref="O52:O76" si="18">ROUND(E52*N52,2)</f>
        <v>0</v>
      </c>
      <c r="P52" s="149">
        <v>1.933E-2</v>
      </c>
      <c r="Q52" s="149">
        <f t="shared" ref="Q52:Q76" si="19">ROUND(E52*P52,2)</f>
        <v>0.02</v>
      </c>
      <c r="R52" s="149"/>
      <c r="S52" s="149" t="s">
        <v>136</v>
      </c>
      <c r="T52" s="149" t="s">
        <v>136</v>
      </c>
      <c r="U52" s="149">
        <v>0.59</v>
      </c>
      <c r="V52" s="149">
        <f t="shared" ref="V52:V76" si="20">ROUND(E52*U52,2)</f>
        <v>0.59</v>
      </c>
      <c r="W52" s="149"/>
      <c r="X52" s="149" t="s">
        <v>137</v>
      </c>
      <c r="Y52" s="146"/>
      <c r="Z52" s="146"/>
      <c r="AA52" s="146"/>
      <c r="AB52" s="146"/>
      <c r="AC52" s="146"/>
      <c r="AD52" s="146"/>
      <c r="AE52" s="146"/>
      <c r="AF52" s="146"/>
      <c r="AG52" s="146" t="s">
        <v>138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61">
        <v>33</v>
      </c>
      <c r="B53" s="162" t="s">
        <v>204</v>
      </c>
      <c r="C53" s="167" t="s">
        <v>364</v>
      </c>
      <c r="D53" s="163" t="s">
        <v>157</v>
      </c>
      <c r="E53" s="164">
        <v>1</v>
      </c>
      <c r="F53" s="199"/>
      <c r="G53" s="165">
        <f t="shared" si="14"/>
        <v>0</v>
      </c>
      <c r="H53" s="149">
        <v>0</v>
      </c>
      <c r="I53" s="149">
        <f t="shared" si="15"/>
        <v>0</v>
      </c>
      <c r="J53" s="149">
        <v>953</v>
      </c>
      <c r="K53" s="149">
        <f t="shared" si="16"/>
        <v>953</v>
      </c>
      <c r="L53" s="149">
        <v>15</v>
      </c>
      <c r="M53" s="149">
        <f t="shared" si="17"/>
        <v>0</v>
      </c>
      <c r="N53" s="149">
        <v>0</v>
      </c>
      <c r="O53" s="149">
        <f t="shared" si="18"/>
        <v>0</v>
      </c>
      <c r="P53" s="149">
        <v>0</v>
      </c>
      <c r="Q53" s="149">
        <f t="shared" si="19"/>
        <v>0</v>
      </c>
      <c r="R53" s="149"/>
      <c r="S53" s="149" t="s">
        <v>136</v>
      </c>
      <c r="T53" s="149" t="s">
        <v>136</v>
      </c>
      <c r="U53" s="149">
        <v>1.77</v>
      </c>
      <c r="V53" s="149">
        <f t="shared" si="20"/>
        <v>1.77</v>
      </c>
      <c r="W53" s="149"/>
      <c r="X53" s="149" t="s">
        <v>137</v>
      </c>
      <c r="Y53" s="146"/>
      <c r="Z53" s="146"/>
      <c r="AA53" s="146"/>
      <c r="AB53" s="146"/>
      <c r="AC53" s="146"/>
      <c r="AD53" s="146"/>
      <c r="AE53" s="146"/>
      <c r="AF53" s="146"/>
      <c r="AG53" s="146" t="s">
        <v>138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22.5" outlineLevel="1" x14ac:dyDescent="0.2">
      <c r="A54" s="161">
        <v>34</v>
      </c>
      <c r="B54" s="162" t="s">
        <v>205</v>
      </c>
      <c r="C54" s="167" t="s">
        <v>360</v>
      </c>
      <c r="D54" s="163" t="s">
        <v>203</v>
      </c>
      <c r="E54" s="164">
        <v>1</v>
      </c>
      <c r="F54" s="199"/>
      <c r="G54" s="165">
        <f t="shared" si="14"/>
        <v>0</v>
      </c>
      <c r="H54" s="149">
        <v>3676.22</v>
      </c>
      <c r="I54" s="149">
        <f t="shared" si="15"/>
        <v>3676.22</v>
      </c>
      <c r="J54" s="149">
        <v>523.78</v>
      </c>
      <c r="K54" s="149">
        <f t="shared" si="16"/>
        <v>523.78</v>
      </c>
      <c r="L54" s="149">
        <v>15</v>
      </c>
      <c r="M54" s="149">
        <f t="shared" si="17"/>
        <v>0</v>
      </c>
      <c r="N54" s="149">
        <v>1.772E-2</v>
      </c>
      <c r="O54" s="149">
        <f t="shared" si="18"/>
        <v>0.02</v>
      </c>
      <c r="P54" s="149">
        <v>0</v>
      </c>
      <c r="Q54" s="149">
        <f t="shared" si="19"/>
        <v>0</v>
      </c>
      <c r="R54" s="149"/>
      <c r="S54" s="149" t="s">
        <v>136</v>
      </c>
      <c r="T54" s="149" t="s">
        <v>136</v>
      </c>
      <c r="U54" s="149">
        <v>0.97299999999999998</v>
      </c>
      <c r="V54" s="149">
        <f t="shared" si="20"/>
        <v>0.97</v>
      </c>
      <c r="W54" s="149"/>
      <c r="X54" s="149" t="s">
        <v>137</v>
      </c>
      <c r="Y54" s="146"/>
      <c r="Z54" s="146"/>
      <c r="AA54" s="146"/>
      <c r="AB54" s="146"/>
      <c r="AC54" s="146"/>
      <c r="AD54" s="146"/>
      <c r="AE54" s="146"/>
      <c r="AF54" s="146"/>
      <c r="AG54" s="146" t="s">
        <v>138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61">
        <v>35</v>
      </c>
      <c r="B55" s="162" t="s">
        <v>206</v>
      </c>
      <c r="C55" s="167" t="s">
        <v>207</v>
      </c>
      <c r="D55" s="163" t="s">
        <v>203</v>
      </c>
      <c r="E55" s="164">
        <v>1</v>
      </c>
      <c r="F55" s="199"/>
      <c r="G55" s="165">
        <f t="shared" si="14"/>
        <v>0</v>
      </c>
      <c r="H55" s="149">
        <v>0</v>
      </c>
      <c r="I55" s="149">
        <f t="shared" si="15"/>
        <v>0</v>
      </c>
      <c r="J55" s="149">
        <v>148</v>
      </c>
      <c r="K55" s="149">
        <f t="shared" si="16"/>
        <v>148</v>
      </c>
      <c r="L55" s="149">
        <v>15</v>
      </c>
      <c r="M55" s="149">
        <f t="shared" si="17"/>
        <v>0</v>
      </c>
      <c r="N55" s="149">
        <v>0</v>
      </c>
      <c r="O55" s="149">
        <f t="shared" si="18"/>
        <v>0</v>
      </c>
      <c r="P55" s="149">
        <v>1.9460000000000002E-2</v>
      </c>
      <c r="Q55" s="149">
        <f t="shared" si="19"/>
        <v>0.02</v>
      </c>
      <c r="R55" s="149"/>
      <c r="S55" s="149" t="s">
        <v>136</v>
      </c>
      <c r="T55" s="149" t="s">
        <v>136</v>
      </c>
      <c r="U55" s="149">
        <v>0.38200000000000001</v>
      </c>
      <c r="V55" s="149">
        <f t="shared" si="20"/>
        <v>0.38</v>
      </c>
      <c r="W55" s="149"/>
      <c r="X55" s="149" t="s">
        <v>137</v>
      </c>
      <c r="Y55" s="146"/>
      <c r="Z55" s="146"/>
      <c r="AA55" s="146"/>
      <c r="AB55" s="146"/>
      <c r="AC55" s="146"/>
      <c r="AD55" s="146"/>
      <c r="AE55" s="146"/>
      <c r="AF55" s="146"/>
      <c r="AG55" s="146" t="s">
        <v>138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61">
        <v>36</v>
      </c>
      <c r="B56" s="162" t="s">
        <v>208</v>
      </c>
      <c r="C56" s="167" t="s">
        <v>209</v>
      </c>
      <c r="D56" s="163" t="s">
        <v>203</v>
      </c>
      <c r="E56" s="164">
        <v>2</v>
      </c>
      <c r="F56" s="199"/>
      <c r="G56" s="165">
        <f t="shared" si="14"/>
        <v>0</v>
      </c>
      <c r="H56" s="149">
        <v>94.82</v>
      </c>
      <c r="I56" s="149">
        <f t="shared" si="15"/>
        <v>189.64</v>
      </c>
      <c r="J56" s="149">
        <v>743.18</v>
      </c>
      <c r="K56" s="149">
        <f t="shared" si="16"/>
        <v>1486.36</v>
      </c>
      <c r="L56" s="149">
        <v>15</v>
      </c>
      <c r="M56" s="149">
        <f t="shared" si="17"/>
        <v>0</v>
      </c>
      <c r="N56" s="149">
        <v>1.41E-3</v>
      </c>
      <c r="O56" s="149">
        <f t="shared" si="18"/>
        <v>0</v>
      </c>
      <c r="P56" s="149">
        <v>0</v>
      </c>
      <c r="Q56" s="149">
        <f t="shared" si="19"/>
        <v>0</v>
      </c>
      <c r="R56" s="149"/>
      <c r="S56" s="149" t="s">
        <v>136</v>
      </c>
      <c r="T56" s="149" t="s">
        <v>136</v>
      </c>
      <c r="U56" s="149">
        <v>1.575</v>
      </c>
      <c r="V56" s="149">
        <f t="shared" si="20"/>
        <v>3.15</v>
      </c>
      <c r="W56" s="149"/>
      <c r="X56" s="149" t="s">
        <v>137</v>
      </c>
      <c r="Y56" s="146"/>
      <c r="Z56" s="146"/>
      <c r="AA56" s="146"/>
      <c r="AB56" s="146"/>
      <c r="AC56" s="146"/>
      <c r="AD56" s="146"/>
      <c r="AE56" s="146"/>
      <c r="AF56" s="146"/>
      <c r="AG56" s="146" t="s">
        <v>138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61">
        <v>37</v>
      </c>
      <c r="B57" s="162" t="s">
        <v>210</v>
      </c>
      <c r="C57" s="167" t="s">
        <v>211</v>
      </c>
      <c r="D57" s="163" t="s">
        <v>203</v>
      </c>
      <c r="E57" s="164">
        <v>1</v>
      </c>
      <c r="F57" s="199"/>
      <c r="G57" s="165">
        <f t="shared" si="14"/>
        <v>0</v>
      </c>
      <c r="H57" s="149">
        <v>0</v>
      </c>
      <c r="I57" s="149">
        <f t="shared" si="15"/>
        <v>0</v>
      </c>
      <c r="J57" s="149">
        <v>167.5</v>
      </c>
      <c r="K57" s="149">
        <f t="shared" si="16"/>
        <v>167.5</v>
      </c>
      <c r="L57" s="149">
        <v>15</v>
      </c>
      <c r="M57" s="149">
        <f t="shared" si="17"/>
        <v>0</v>
      </c>
      <c r="N57" s="149">
        <v>0</v>
      </c>
      <c r="O57" s="149">
        <f t="shared" si="18"/>
        <v>0</v>
      </c>
      <c r="P57" s="149">
        <v>3.2899999999999999E-2</v>
      </c>
      <c r="Q57" s="149">
        <f t="shared" si="19"/>
        <v>0.03</v>
      </c>
      <c r="R57" s="149"/>
      <c r="S57" s="149" t="s">
        <v>136</v>
      </c>
      <c r="T57" s="149" t="s">
        <v>136</v>
      </c>
      <c r="U57" s="149">
        <v>0.432</v>
      </c>
      <c r="V57" s="149">
        <f t="shared" si="20"/>
        <v>0.43</v>
      </c>
      <c r="W57" s="149"/>
      <c r="X57" s="149" t="s">
        <v>137</v>
      </c>
      <c r="Y57" s="146"/>
      <c r="Z57" s="146"/>
      <c r="AA57" s="146"/>
      <c r="AB57" s="146"/>
      <c r="AC57" s="146"/>
      <c r="AD57" s="146"/>
      <c r="AE57" s="146"/>
      <c r="AF57" s="146"/>
      <c r="AG57" s="146" t="s">
        <v>138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22.5" outlineLevel="1" x14ac:dyDescent="0.2">
      <c r="A58" s="161">
        <v>38</v>
      </c>
      <c r="B58" s="162" t="s">
        <v>212</v>
      </c>
      <c r="C58" s="167" t="s">
        <v>213</v>
      </c>
      <c r="D58" s="163" t="s">
        <v>203</v>
      </c>
      <c r="E58" s="164">
        <v>1</v>
      </c>
      <c r="F58" s="199"/>
      <c r="G58" s="165">
        <f t="shared" si="14"/>
        <v>0</v>
      </c>
      <c r="H58" s="149">
        <v>445.33</v>
      </c>
      <c r="I58" s="149">
        <f t="shared" si="15"/>
        <v>445.33</v>
      </c>
      <c r="J58" s="149">
        <v>1779.67</v>
      </c>
      <c r="K58" s="149">
        <f t="shared" si="16"/>
        <v>1779.67</v>
      </c>
      <c r="L58" s="149">
        <v>15</v>
      </c>
      <c r="M58" s="149">
        <f t="shared" si="17"/>
        <v>0</v>
      </c>
      <c r="N58" s="149">
        <v>4.8999999999999998E-4</v>
      </c>
      <c r="O58" s="149">
        <f t="shared" si="18"/>
        <v>0</v>
      </c>
      <c r="P58" s="149">
        <v>0</v>
      </c>
      <c r="Q58" s="149">
        <f t="shared" si="19"/>
        <v>0</v>
      </c>
      <c r="R58" s="149"/>
      <c r="S58" s="149" t="s">
        <v>136</v>
      </c>
      <c r="T58" s="149" t="s">
        <v>136</v>
      </c>
      <c r="U58" s="149">
        <v>3.6</v>
      </c>
      <c r="V58" s="149">
        <f t="shared" si="20"/>
        <v>3.6</v>
      </c>
      <c r="W58" s="149"/>
      <c r="X58" s="149" t="s">
        <v>137</v>
      </c>
      <c r="Y58" s="146"/>
      <c r="Z58" s="146"/>
      <c r="AA58" s="146"/>
      <c r="AB58" s="146"/>
      <c r="AC58" s="146"/>
      <c r="AD58" s="146"/>
      <c r="AE58" s="146"/>
      <c r="AF58" s="146"/>
      <c r="AG58" s="146" t="s">
        <v>138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61">
        <v>39</v>
      </c>
      <c r="B59" s="162" t="s">
        <v>214</v>
      </c>
      <c r="C59" s="167" t="s">
        <v>215</v>
      </c>
      <c r="D59" s="163" t="s">
        <v>203</v>
      </c>
      <c r="E59" s="164">
        <v>5</v>
      </c>
      <c r="F59" s="199"/>
      <c r="G59" s="165">
        <f t="shared" si="14"/>
        <v>0</v>
      </c>
      <c r="H59" s="149">
        <v>0</v>
      </c>
      <c r="I59" s="149">
        <f t="shared" si="15"/>
        <v>0</v>
      </c>
      <c r="J59" s="149">
        <v>276</v>
      </c>
      <c r="K59" s="149">
        <f t="shared" si="16"/>
        <v>1380</v>
      </c>
      <c r="L59" s="149">
        <v>15</v>
      </c>
      <c r="M59" s="149">
        <f t="shared" si="17"/>
        <v>0</v>
      </c>
      <c r="N59" s="149">
        <v>0</v>
      </c>
      <c r="O59" s="149">
        <f t="shared" si="18"/>
        <v>0</v>
      </c>
      <c r="P59" s="149">
        <v>4.3499999999999997E-2</v>
      </c>
      <c r="Q59" s="149">
        <f t="shared" si="19"/>
        <v>0.22</v>
      </c>
      <c r="R59" s="149"/>
      <c r="S59" s="149" t="s">
        <v>136</v>
      </c>
      <c r="T59" s="149" t="s">
        <v>136</v>
      </c>
      <c r="U59" s="149">
        <v>0.71299999999999997</v>
      </c>
      <c r="V59" s="149">
        <f t="shared" si="20"/>
        <v>3.57</v>
      </c>
      <c r="W59" s="149"/>
      <c r="X59" s="149" t="s">
        <v>137</v>
      </c>
      <c r="Y59" s="146"/>
      <c r="Z59" s="146"/>
      <c r="AA59" s="146"/>
      <c r="AB59" s="146"/>
      <c r="AC59" s="146"/>
      <c r="AD59" s="146"/>
      <c r="AE59" s="146"/>
      <c r="AF59" s="146"/>
      <c r="AG59" s="146" t="s">
        <v>138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61">
        <v>40</v>
      </c>
      <c r="B60" s="162" t="s">
        <v>216</v>
      </c>
      <c r="C60" s="167" t="s">
        <v>361</v>
      </c>
      <c r="D60" s="163" t="s">
        <v>203</v>
      </c>
      <c r="E60" s="164">
        <v>5</v>
      </c>
      <c r="F60" s="199"/>
      <c r="G60" s="165">
        <f t="shared" si="14"/>
        <v>0</v>
      </c>
      <c r="H60" s="149">
        <v>166.18</v>
      </c>
      <c r="I60" s="149">
        <f t="shared" si="15"/>
        <v>830.9</v>
      </c>
      <c r="J60" s="149">
        <v>61.32</v>
      </c>
      <c r="K60" s="149">
        <f t="shared" si="16"/>
        <v>306.60000000000002</v>
      </c>
      <c r="L60" s="149">
        <v>15</v>
      </c>
      <c r="M60" s="149">
        <f t="shared" si="17"/>
        <v>0</v>
      </c>
      <c r="N60" s="149">
        <v>2.4000000000000001E-4</v>
      </c>
      <c r="O60" s="149">
        <f t="shared" si="18"/>
        <v>0</v>
      </c>
      <c r="P60" s="149">
        <v>0</v>
      </c>
      <c r="Q60" s="149">
        <f t="shared" si="19"/>
        <v>0</v>
      </c>
      <c r="R60" s="149"/>
      <c r="S60" s="149" t="s">
        <v>136</v>
      </c>
      <c r="T60" s="149" t="s">
        <v>136</v>
      </c>
      <c r="U60" s="149">
        <v>0.124</v>
      </c>
      <c r="V60" s="149">
        <f t="shared" si="20"/>
        <v>0.62</v>
      </c>
      <c r="W60" s="149"/>
      <c r="X60" s="149" t="s">
        <v>137</v>
      </c>
      <c r="Y60" s="146"/>
      <c r="Z60" s="146"/>
      <c r="AA60" s="146"/>
      <c r="AB60" s="146"/>
      <c r="AC60" s="146"/>
      <c r="AD60" s="146"/>
      <c r="AE60" s="146"/>
      <c r="AF60" s="146"/>
      <c r="AG60" s="146" t="s">
        <v>138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61">
        <v>41</v>
      </c>
      <c r="B61" s="162" t="s">
        <v>217</v>
      </c>
      <c r="C61" s="167" t="s">
        <v>362</v>
      </c>
      <c r="D61" s="163" t="s">
        <v>203</v>
      </c>
      <c r="E61" s="164">
        <v>2</v>
      </c>
      <c r="F61" s="199"/>
      <c r="G61" s="165">
        <f t="shared" si="14"/>
        <v>0</v>
      </c>
      <c r="H61" s="149">
        <v>172.68</v>
      </c>
      <c r="I61" s="149">
        <f t="shared" si="15"/>
        <v>345.36</v>
      </c>
      <c r="J61" s="149">
        <v>61.32</v>
      </c>
      <c r="K61" s="149">
        <f t="shared" si="16"/>
        <v>122.64</v>
      </c>
      <c r="L61" s="149">
        <v>15</v>
      </c>
      <c r="M61" s="149">
        <f t="shared" si="17"/>
        <v>0</v>
      </c>
      <c r="N61" s="149">
        <v>2.4000000000000001E-4</v>
      </c>
      <c r="O61" s="149">
        <f t="shared" si="18"/>
        <v>0</v>
      </c>
      <c r="P61" s="149">
        <v>0</v>
      </c>
      <c r="Q61" s="149">
        <f t="shared" si="19"/>
        <v>0</v>
      </c>
      <c r="R61" s="149"/>
      <c r="S61" s="149" t="s">
        <v>136</v>
      </c>
      <c r="T61" s="149" t="s">
        <v>136</v>
      </c>
      <c r="U61" s="149">
        <v>0.124</v>
      </c>
      <c r="V61" s="149">
        <f t="shared" si="20"/>
        <v>0.25</v>
      </c>
      <c r="W61" s="149"/>
      <c r="X61" s="149" t="s">
        <v>137</v>
      </c>
      <c r="Y61" s="146"/>
      <c r="Z61" s="146"/>
      <c r="AA61" s="146"/>
      <c r="AB61" s="146"/>
      <c r="AC61" s="146"/>
      <c r="AD61" s="146"/>
      <c r="AE61" s="146"/>
      <c r="AF61" s="146"/>
      <c r="AG61" s="146" t="s">
        <v>138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61">
        <v>42</v>
      </c>
      <c r="B62" s="162" t="s">
        <v>218</v>
      </c>
      <c r="C62" s="167" t="s">
        <v>219</v>
      </c>
      <c r="D62" s="163" t="s">
        <v>203</v>
      </c>
      <c r="E62" s="164">
        <v>3</v>
      </c>
      <c r="F62" s="199"/>
      <c r="G62" s="165">
        <f t="shared" si="14"/>
        <v>0</v>
      </c>
      <c r="H62" s="149">
        <v>0</v>
      </c>
      <c r="I62" s="149">
        <f t="shared" si="15"/>
        <v>0</v>
      </c>
      <c r="J62" s="149">
        <v>84.1</v>
      </c>
      <c r="K62" s="149">
        <f t="shared" si="16"/>
        <v>252.3</v>
      </c>
      <c r="L62" s="149">
        <v>15</v>
      </c>
      <c r="M62" s="149">
        <f t="shared" si="17"/>
        <v>0</v>
      </c>
      <c r="N62" s="149">
        <v>0</v>
      </c>
      <c r="O62" s="149">
        <f t="shared" si="18"/>
        <v>0</v>
      </c>
      <c r="P62" s="149">
        <v>1.56E-3</v>
      </c>
      <c r="Q62" s="149">
        <f t="shared" si="19"/>
        <v>0</v>
      </c>
      <c r="R62" s="149"/>
      <c r="S62" s="149" t="s">
        <v>136</v>
      </c>
      <c r="T62" s="149" t="s">
        <v>136</v>
      </c>
      <c r="U62" s="149">
        <v>0.217</v>
      </c>
      <c r="V62" s="149">
        <f t="shared" si="20"/>
        <v>0.65</v>
      </c>
      <c r="W62" s="149"/>
      <c r="X62" s="149" t="s">
        <v>137</v>
      </c>
      <c r="Y62" s="146"/>
      <c r="Z62" s="146"/>
      <c r="AA62" s="146"/>
      <c r="AB62" s="146"/>
      <c r="AC62" s="146"/>
      <c r="AD62" s="146"/>
      <c r="AE62" s="146"/>
      <c r="AF62" s="146"/>
      <c r="AG62" s="146" t="s">
        <v>138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61">
        <v>43</v>
      </c>
      <c r="B63" s="162" t="s">
        <v>220</v>
      </c>
      <c r="C63" s="167" t="s">
        <v>221</v>
      </c>
      <c r="D63" s="163" t="s">
        <v>157</v>
      </c>
      <c r="E63" s="164">
        <v>2</v>
      </c>
      <c r="F63" s="199"/>
      <c r="G63" s="165">
        <f t="shared" si="14"/>
        <v>0</v>
      </c>
      <c r="H63" s="149">
        <v>68.069999999999993</v>
      </c>
      <c r="I63" s="149">
        <f t="shared" si="15"/>
        <v>136.13999999999999</v>
      </c>
      <c r="J63" s="149">
        <v>235.43</v>
      </c>
      <c r="K63" s="149">
        <f t="shared" si="16"/>
        <v>470.86</v>
      </c>
      <c r="L63" s="149">
        <v>15</v>
      </c>
      <c r="M63" s="149">
        <f t="shared" si="17"/>
        <v>0</v>
      </c>
      <c r="N63" s="149">
        <v>1.2E-4</v>
      </c>
      <c r="O63" s="149">
        <f t="shared" si="18"/>
        <v>0</v>
      </c>
      <c r="P63" s="149">
        <v>0</v>
      </c>
      <c r="Q63" s="149">
        <f t="shared" si="19"/>
        <v>0</v>
      </c>
      <c r="R63" s="149"/>
      <c r="S63" s="149" t="s">
        <v>136</v>
      </c>
      <c r="T63" s="149" t="s">
        <v>136</v>
      </c>
      <c r="U63" s="149">
        <v>0.47599999999999998</v>
      </c>
      <c r="V63" s="149">
        <f t="shared" si="20"/>
        <v>0.95</v>
      </c>
      <c r="W63" s="149"/>
      <c r="X63" s="149" t="s">
        <v>137</v>
      </c>
      <c r="Y63" s="146"/>
      <c r="Z63" s="146"/>
      <c r="AA63" s="146"/>
      <c r="AB63" s="146"/>
      <c r="AC63" s="146"/>
      <c r="AD63" s="146"/>
      <c r="AE63" s="146"/>
      <c r="AF63" s="146"/>
      <c r="AG63" s="146" t="s">
        <v>138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ht="22.5" outlineLevel="1" x14ac:dyDescent="0.2">
      <c r="A64" s="161">
        <v>44</v>
      </c>
      <c r="B64" s="162" t="s">
        <v>222</v>
      </c>
      <c r="C64" s="167" t="s">
        <v>223</v>
      </c>
      <c r="D64" s="163" t="s">
        <v>203</v>
      </c>
      <c r="E64" s="164">
        <v>1</v>
      </c>
      <c r="F64" s="199"/>
      <c r="G64" s="165">
        <f t="shared" si="14"/>
        <v>0</v>
      </c>
      <c r="H64" s="149">
        <v>2312.69</v>
      </c>
      <c r="I64" s="149">
        <f t="shared" si="15"/>
        <v>2312.69</v>
      </c>
      <c r="J64" s="149">
        <v>322.31</v>
      </c>
      <c r="K64" s="149">
        <f t="shared" si="16"/>
        <v>322.31</v>
      </c>
      <c r="L64" s="149">
        <v>15</v>
      </c>
      <c r="M64" s="149">
        <f t="shared" si="17"/>
        <v>0</v>
      </c>
      <c r="N64" s="149">
        <v>1.5299999999999999E-3</v>
      </c>
      <c r="O64" s="149">
        <f t="shared" si="18"/>
        <v>0</v>
      </c>
      <c r="P64" s="149">
        <v>0</v>
      </c>
      <c r="Q64" s="149">
        <f t="shared" si="19"/>
        <v>0</v>
      </c>
      <c r="R64" s="149"/>
      <c r="S64" s="149" t="s">
        <v>136</v>
      </c>
      <c r="T64" s="149" t="s">
        <v>136</v>
      </c>
      <c r="U64" s="149">
        <v>0.65500000000000003</v>
      </c>
      <c r="V64" s="149">
        <f t="shared" si="20"/>
        <v>0.66</v>
      </c>
      <c r="W64" s="149"/>
      <c r="X64" s="149" t="s">
        <v>137</v>
      </c>
      <c r="Y64" s="146"/>
      <c r="Z64" s="146"/>
      <c r="AA64" s="146"/>
      <c r="AB64" s="146"/>
      <c r="AC64" s="146"/>
      <c r="AD64" s="146"/>
      <c r="AE64" s="146"/>
      <c r="AF64" s="146"/>
      <c r="AG64" s="146" t="s">
        <v>138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61">
        <v>45</v>
      </c>
      <c r="B65" s="162" t="s">
        <v>224</v>
      </c>
      <c r="C65" s="167" t="s">
        <v>225</v>
      </c>
      <c r="D65" s="163" t="s">
        <v>157</v>
      </c>
      <c r="E65" s="164">
        <v>1</v>
      </c>
      <c r="F65" s="199"/>
      <c r="G65" s="165">
        <f t="shared" si="14"/>
        <v>0</v>
      </c>
      <c r="H65" s="149">
        <v>74.5</v>
      </c>
      <c r="I65" s="149">
        <f t="shared" si="15"/>
        <v>74.5</v>
      </c>
      <c r="J65" s="149">
        <v>307</v>
      </c>
      <c r="K65" s="149">
        <f t="shared" si="16"/>
        <v>307</v>
      </c>
      <c r="L65" s="149">
        <v>15</v>
      </c>
      <c r="M65" s="149">
        <f t="shared" si="17"/>
        <v>0</v>
      </c>
      <c r="N65" s="149">
        <v>1.2999999999999999E-4</v>
      </c>
      <c r="O65" s="149">
        <f t="shared" si="18"/>
        <v>0</v>
      </c>
      <c r="P65" s="149">
        <v>0</v>
      </c>
      <c r="Q65" s="149">
        <f t="shared" si="19"/>
        <v>0</v>
      </c>
      <c r="R65" s="149"/>
      <c r="S65" s="149" t="s">
        <v>136</v>
      </c>
      <c r="T65" s="149" t="s">
        <v>136</v>
      </c>
      <c r="U65" s="149">
        <v>0.624</v>
      </c>
      <c r="V65" s="149">
        <f t="shared" si="20"/>
        <v>0.62</v>
      </c>
      <c r="W65" s="149"/>
      <c r="X65" s="149" t="s">
        <v>137</v>
      </c>
      <c r="Y65" s="146"/>
      <c r="Z65" s="146"/>
      <c r="AA65" s="146"/>
      <c r="AB65" s="146"/>
      <c r="AC65" s="146"/>
      <c r="AD65" s="146"/>
      <c r="AE65" s="146"/>
      <c r="AF65" s="146"/>
      <c r="AG65" s="146" t="s">
        <v>138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61">
        <v>46</v>
      </c>
      <c r="B66" s="162" t="s">
        <v>226</v>
      </c>
      <c r="C66" s="167" t="s">
        <v>363</v>
      </c>
      <c r="D66" s="163" t="s">
        <v>157</v>
      </c>
      <c r="E66" s="164">
        <v>2</v>
      </c>
      <c r="F66" s="199"/>
      <c r="G66" s="165">
        <f t="shared" si="14"/>
        <v>0</v>
      </c>
      <c r="H66" s="149">
        <v>118.33</v>
      </c>
      <c r="I66" s="149">
        <f t="shared" si="15"/>
        <v>236.66</v>
      </c>
      <c r="J66" s="149">
        <v>121.67</v>
      </c>
      <c r="K66" s="149">
        <f t="shared" si="16"/>
        <v>243.34</v>
      </c>
      <c r="L66" s="149">
        <v>15</v>
      </c>
      <c r="M66" s="149">
        <f t="shared" si="17"/>
        <v>0</v>
      </c>
      <c r="N66" s="149">
        <v>4.2000000000000002E-4</v>
      </c>
      <c r="O66" s="149">
        <f t="shared" si="18"/>
        <v>0</v>
      </c>
      <c r="P66" s="149">
        <v>0</v>
      </c>
      <c r="Q66" s="149">
        <f t="shared" si="19"/>
        <v>0</v>
      </c>
      <c r="R66" s="149"/>
      <c r="S66" s="149" t="s">
        <v>136</v>
      </c>
      <c r="T66" s="149" t="s">
        <v>136</v>
      </c>
      <c r="U66" s="149">
        <v>0.246</v>
      </c>
      <c r="V66" s="149">
        <f t="shared" si="20"/>
        <v>0.49</v>
      </c>
      <c r="W66" s="149"/>
      <c r="X66" s="149" t="s">
        <v>137</v>
      </c>
      <c r="Y66" s="146"/>
      <c r="Z66" s="146"/>
      <c r="AA66" s="146"/>
      <c r="AB66" s="146"/>
      <c r="AC66" s="146"/>
      <c r="AD66" s="146"/>
      <c r="AE66" s="146"/>
      <c r="AF66" s="146"/>
      <c r="AG66" s="146" t="s">
        <v>138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61">
        <v>47</v>
      </c>
      <c r="B67" s="162" t="s">
        <v>227</v>
      </c>
      <c r="C67" s="167" t="s">
        <v>228</v>
      </c>
      <c r="D67" s="163" t="s">
        <v>157</v>
      </c>
      <c r="E67" s="164">
        <v>3</v>
      </c>
      <c r="F67" s="199"/>
      <c r="G67" s="165">
        <f t="shared" si="14"/>
        <v>0</v>
      </c>
      <c r="H67" s="149">
        <v>0</v>
      </c>
      <c r="I67" s="149">
        <f t="shared" si="15"/>
        <v>0</v>
      </c>
      <c r="J67" s="149">
        <v>14.7</v>
      </c>
      <c r="K67" s="149">
        <f t="shared" si="16"/>
        <v>44.1</v>
      </c>
      <c r="L67" s="149">
        <v>15</v>
      </c>
      <c r="M67" s="149">
        <f t="shared" si="17"/>
        <v>0</v>
      </c>
      <c r="N67" s="149">
        <v>0</v>
      </c>
      <c r="O67" s="149">
        <f t="shared" si="18"/>
        <v>0</v>
      </c>
      <c r="P67" s="149">
        <v>8.4999999999999995E-4</v>
      </c>
      <c r="Q67" s="149">
        <f t="shared" si="19"/>
        <v>0</v>
      </c>
      <c r="R67" s="149"/>
      <c r="S67" s="149" t="s">
        <v>136</v>
      </c>
      <c r="T67" s="149" t="s">
        <v>136</v>
      </c>
      <c r="U67" s="149">
        <v>3.7999999999999999E-2</v>
      </c>
      <c r="V67" s="149">
        <f t="shared" si="20"/>
        <v>0.11</v>
      </c>
      <c r="W67" s="149"/>
      <c r="X67" s="149" t="s">
        <v>137</v>
      </c>
      <c r="Y67" s="146"/>
      <c r="Z67" s="146"/>
      <c r="AA67" s="146"/>
      <c r="AB67" s="146"/>
      <c r="AC67" s="146"/>
      <c r="AD67" s="146"/>
      <c r="AE67" s="146"/>
      <c r="AF67" s="146"/>
      <c r="AG67" s="146" t="s">
        <v>138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22.5" outlineLevel="1" x14ac:dyDescent="0.2">
      <c r="A68" s="161">
        <v>48</v>
      </c>
      <c r="B68" s="162" t="s">
        <v>229</v>
      </c>
      <c r="C68" s="167" t="s">
        <v>365</v>
      </c>
      <c r="D68" s="163" t="s">
        <v>157</v>
      </c>
      <c r="E68" s="164">
        <v>1</v>
      </c>
      <c r="F68" s="199"/>
      <c r="G68" s="165">
        <f t="shared" si="14"/>
        <v>0</v>
      </c>
      <c r="H68" s="149">
        <v>6410</v>
      </c>
      <c r="I68" s="149">
        <f t="shared" si="15"/>
        <v>6410</v>
      </c>
      <c r="J68" s="149">
        <v>0</v>
      </c>
      <c r="K68" s="149">
        <f t="shared" si="16"/>
        <v>0</v>
      </c>
      <c r="L68" s="149">
        <v>15</v>
      </c>
      <c r="M68" s="149">
        <f t="shared" si="17"/>
        <v>0</v>
      </c>
      <c r="N68" s="149">
        <v>8.9999999999999993E-3</v>
      </c>
      <c r="O68" s="149">
        <f t="shared" si="18"/>
        <v>0.01</v>
      </c>
      <c r="P68" s="149">
        <v>0</v>
      </c>
      <c r="Q68" s="149">
        <f t="shared" si="19"/>
        <v>0</v>
      </c>
      <c r="R68" s="149" t="s">
        <v>194</v>
      </c>
      <c r="S68" s="149" t="s">
        <v>136</v>
      </c>
      <c r="T68" s="149" t="s">
        <v>136</v>
      </c>
      <c r="U68" s="149">
        <v>0</v>
      </c>
      <c r="V68" s="149">
        <f t="shared" si="20"/>
        <v>0</v>
      </c>
      <c r="W68" s="149"/>
      <c r="X68" s="149" t="s">
        <v>195</v>
      </c>
      <c r="Y68" s="146"/>
      <c r="Z68" s="146"/>
      <c r="AA68" s="146"/>
      <c r="AB68" s="146"/>
      <c r="AC68" s="146"/>
      <c r="AD68" s="146"/>
      <c r="AE68" s="146"/>
      <c r="AF68" s="146"/>
      <c r="AG68" s="146" t="s">
        <v>196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61">
        <v>49</v>
      </c>
      <c r="B69" s="162" t="s">
        <v>230</v>
      </c>
      <c r="C69" s="167" t="s">
        <v>366</v>
      </c>
      <c r="D69" s="163" t="s">
        <v>157</v>
      </c>
      <c r="E69" s="164">
        <v>2</v>
      </c>
      <c r="F69" s="199"/>
      <c r="G69" s="165">
        <f t="shared" si="14"/>
        <v>0</v>
      </c>
      <c r="H69" s="149">
        <v>2095</v>
      </c>
      <c r="I69" s="149">
        <f t="shared" si="15"/>
        <v>4190</v>
      </c>
      <c r="J69" s="149">
        <v>0</v>
      </c>
      <c r="K69" s="149">
        <f t="shared" si="16"/>
        <v>0</v>
      </c>
      <c r="L69" s="149">
        <v>15</v>
      </c>
      <c r="M69" s="149">
        <f t="shared" si="17"/>
        <v>0</v>
      </c>
      <c r="N69" s="149">
        <v>1.9E-3</v>
      </c>
      <c r="O69" s="149">
        <f t="shared" si="18"/>
        <v>0</v>
      </c>
      <c r="P69" s="149">
        <v>0</v>
      </c>
      <c r="Q69" s="149">
        <f t="shared" si="19"/>
        <v>0</v>
      </c>
      <c r="R69" s="149" t="s">
        <v>194</v>
      </c>
      <c r="S69" s="149" t="s">
        <v>136</v>
      </c>
      <c r="T69" s="149" t="s">
        <v>136</v>
      </c>
      <c r="U69" s="149">
        <v>0</v>
      </c>
      <c r="V69" s="149">
        <f t="shared" si="20"/>
        <v>0</v>
      </c>
      <c r="W69" s="149"/>
      <c r="X69" s="149" t="s">
        <v>195</v>
      </c>
      <c r="Y69" s="146"/>
      <c r="Z69" s="146"/>
      <c r="AA69" s="146"/>
      <c r="AB69" s="146"/>
      <c r="AC69" s="146"/>
      <c r="AD69" s="146"/>
      <c r="AE69" s="146"/>
      <c r="AF69" s="146"/>
      <c r="AG69" s="146" t="s">
        <v>196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61">
        <v>50</v>
      </c>
      <c r="B70" s="162" t="s">
        <v>231</v>
      </c>
      <c r="C70" s="167" t="s">
        <v>367</v>
      </c>
      <c r="D70" s="163" t="s">
        <v>157</v>
      </c>
      <c r="E70" s="164">
        <v>1</v>
      </c>
      <c r="F70" s="199"/>
      <c r="G70" s="165">
        <f t="shared" si="14"/>
        <v>0</v>
      </c>
      <c r="H70" s="149">
        <v>1527</v>
      </c>
      <c r="I70" s="149">
        <f t="shared" si="15"/>
        <v>1527</v>
      </c>
      <c r="J70" s="149">
        <v>0</v>
      </c>
      <c r="K70" s="149">
        <f t="shared" si="16"/>
        <v>0</v>
      </c>
      <c r="L70" s="149">
        <v>15</v>
      </c>
      <c r="M70" s="149">
        <f t="shared" si="17"/>
        <v>0</v>
      </c>
      <c r="N70" s="149">
        <v>1.48E-3</v>
      </c>
      <c r="O70" s="149">
        <f t="shared" si="18"/>
        <v>0</v>
      </c>
      <c r="P70" s="149">
        <v>0</v>
      </c>
      <c r="Q70" s="149">
        <f t="shared" si="19"/>
        <v>0</v>
      </c>
      <c r="R70" s="149" t="s">
        <v>194</v>
      </c>
      <c r="S70" s="149" t="s">
        <v>136</v>
      </c>
      <c r="T70" s="149" t="s">
        <v>136</v>
      </c>
      <c r="U70" s="149">
        <v>0</v>
      </c>
      <c r="V70" s="149">
        <f t="shared" si="20"/>
        <v>0</v>
      </c>
      <c r="W70" s="149"/>
      <c r="X70" s="149" t="s">
        <v>195</v>
      </c>
      <c r="Y70" s="146"/>
      <c r="Z70" s="146"/>
      <c r="AA70" s="146"/>
      <c r="AB70" s="146"/>
      <c r="AC70" s="146"/>
      <c r="AD70" s="146"/>
      <c r="AE70" s="146"/>
      <c r="AF70" s="146"/>
      <c r="AG70" s="146" t="s">
        <v>196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61">
        <v>51</v>
      </c>
      <c r="B71" s="162" t="s">
        <v>232</v>
      </c>
      <c r="C71" s="167" t="s">
        <v>368</v>
      </c>
      <c r="D71" s="163" t="s">
        <v>157</v>
      </c>
      <c r="E71" s="164">
        <v>1</v>
      </c>
      <c r="F71" s="199"/>
      <c r="G71" s="165">
        <f t="shared" si="14"/>
        <v>0</v>
      </c>
      <c r="H71" s="149">
        <v>131.5</v>
      </c>
      <c r="I71" s="149">
        <f t="shared" si="15"/>
        <v>131.5</v>
      </c>
      <c r="J71" s="149">
        <v>0</v>
      </c>
      <c r="K71" s="149">
        <f t="shared" si="16"/>
        <v>0</v>
      </c>
      <c r="L71" s="149">
        <v>15</v>
      </c>
      <c r="M71" s="149">
        <f t="shared" si="17"/>
        <v>0</v>
      </c>
      <c r="N71" s="149">
        <v>2.5000000000000001E-4</v>
      </c>
      <c r="O71" s="149">
        <f t="shared" si="18"/>
        <v>0</v>
      </c>
      <c r="P71" s="149">
        <v>0</v>
      </c>
      <c r="Q71" s="149">
        <f t="shared" si="19"/>
        <v>0</v>
      </c>
      <c r="R71" s="149" t="s">
        <v>194</v>
      </c>
      <c r="S71" s="149" t="s">
        <v>136</v>
      </c>
      <c r="T71" s="149" t="s">
        <v>136</v>
      </c>
      <c r="U71" s="149">
        <v>0</v>
      </c>
      <c r="V71" s="149">
        <f t="shared" si="20"/>
        <v>0</v>
      </c>
      <c r="W71" s="149"/>
      <c r="X71" s="149" t="s">
        <v>195</v>
      </c>
      <c r="Y71" s="146"/>
      <c r="Z71" s="146"/>
      <c r="AA71" s="146"/>
      <c r="AB71" s="146"/>
      <c r="AC71" s="146"/>
      <c r="AD71" s="146"/>
      <c r="AE71" s="146"/>
      <c r="AF71" s="146"/>
      <c r="AG71" s="146" t="s">
        <v>196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61">
        <v>52</v>
      </c>
      <c r="B72" s="162" t="s">
        <v>233</v>
      </c>
      <c r="C72" s="167" t="s">
        <v>369</v>
      </c>
      <c r="D72" s="163" t="s">
        <v>157</v>
      </c>
      <c r="E72" s="164">
        <v>1</v>
      </c>
      <c r="F72" s="199"/>
      <c r="G72" s="165">
        <f t="shared" si="14"/>
        <v>0</v>
      </c>
      <c r="H72" s="149">
        <v>5845</v>
      </c>
      <c r="I72" s="149">
        <f t="shared" si="15"/>
        <v>5845</v>
      </c>
      <c r="J72" s="149">
        <v>0</v>
      </c>
      <c r="K72" s="149">
        <f t="shared" si="16"/>
        <v>0</v>
      </c>
      <c r="L72" s="149">
        <v>15</v>
      </c>
      <c r="M72" s="149">
        <f t="shared" si="17"/>
        <v>0</v>
      </c>
      <c r="N72" s="149">
        <v>1.7999999999999999E-2</v>
      </c>
      <c r="O72" s="149">
        <f t="shared" si="18"/>
        <v>0.02</v>
      </c>
      <c r="P72" s="149">
        <v>0</v>
      </c>
      <c r="Q72" s="149">
        <f t="shared" si="19"/>
        <v>0</v>
      </c>
      <c r="R72" s="149" t="s">
        <v>194</v>
      </c>
      <c r="S72" s="149" t="s">
        <v>136</v>
      </c>
      <c r="T72" s="149" t="s">
        <v>136</v>
      </c>
      <c r="U72" s="149">
        <v>0</v>
      </c>
      <c r="V72" s="149">
        <f t="shared" si="20"/>
        <v>0</v>
      </c>
      <c r="W72" s="149"/>
      <c r="X72" s="149" t="s">
        <v>195</v>
      </c>
      <c r="Y72" s="146"/>
      <c r="Z72" s="146"/>
      <c r="AA72" s="146"/>
      <c r="AB72" s="146"/>
      <c r="AC72" s="146"/>
      <c r="AD72" s="146"/>
      <c r="AE72" s="146"/>
      <c r="AF72" s="146"/>
      <c r="AG72" s="146" t="s">
        <v>196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61">
        <v>53</v>
      </c>
      <c r="B73" s="162" t="s">
        <v>234</v>
      </c>
      <c r="C73" s="167" t="s">
        <v>235</v>
      </c>
      <c r="D73" s="163" t="s">
        <v>157</v>
      </c>
      <c r="E73" s="164">
        <v>1</v>
      </c>
      <c r="F73" s="199"/>
      <c r="G73" s="165">
        <f t="shared" si="14"/>
        <v>0</v>
      </c>
      <c r="H73" s="149">
        <v>8037.3</v>
      </c>
      <c r="I73" s="149">
        <f t="shared" si="15"/>
        <v>8037.3</v>
      </c>
      <c r="J73" s="149">
        <v>0</v>
      </c>
      <c r="K73" s="149">
        <f t="shared" si="16"/>
        <v>0</v>
      </c>
      <c r="L73" s="149">
        <v>15</v>
      </c>
      <c r="M73" s="149">
        <f t="shared" si="17"/>
        <v>0</v>
      </c>
      <c r="N73" s="149">
        <v>1.6E-2</v>
      </c>
      <c r="O73" s="149">
        <f t="shared" si="18"/>
        <v>0.02</v>
      </c>
      <c r="P73" s="149">
        <v>0</v>
      </c>
      <c r="Q73" s="149">
        <f t="shared" si="19"/>
        <v>0</v>
      </c>
      <c r="R73" s="149"/>
      <c r="S73" s="149" t="s">
        <v>149</v>
      </c>
      <c r="T73" s="149" t="s">
        <v>150</v>
      </c>
      <c r="U73" s="149">
        <v>0</v>
      </c>
      <c r="V73" s="149">
        <f t="shared" si="20"/>
        <v>0</v>
      </c>
      <c r="W73" s="149"/>
      <c r="X73" s="149" t="s">
        <v>195</v>
      </c>
      <c r="Y73" s="146"/>
      <c r="Z73" s="146"/>
      <c r="AA73" s="146"/>
      <c r="AB73" s="146"/>
      <c r="AC73" s="146"/>
      <c r="AD73" s="146"/>
      <c r="AE73" s="146"/>
      <c r="AF73" s="146"/>
      <c r="AG73" s="146" t="s">
        <v>196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61">
        <v>54</v>
      </c>
      <c r="B74" s="162" t="s">
        <v>236</v>
      </c>
      <c r="C74" s="167" t="s">
        <v>370</v>
      </c>
      <c r="D74" s="163" t="s">
        <v>157</v>
      </c>
      <c r="E74" s="164">
        <v>1</v>
      </c>
      <c r="F74" s="199"/>
      <c r="G74" s="165">
        <f t="shared" si="14"/>
        <v>0</v>
      </c>
      <c r="H74" s="149">
        <v>1204</v>
      </c>
      <c r="I74" s="149">
        <f t="shared" si="15"/>
        <v>1204</v>
      </c>
      <c r="J74" s="149">
        <v>0</v>
      </c>
      <c r="K74" s="149">
        <f t="shared" si="16"/>
        <v>0</v>
      </c>
      <c r="L74" s="149">
        <v>15</v>
      </c>
      <c r="M74" s="149">
        <f t="shared" si="17"/>
        <v>0</v>
      </c>
      <c r="N74" s="149">
        <v>1.6E-2</v>
      </c>
      <c r="O74" s="149">
        <f t="shared" si="18"/>
        <v>0.02</v>
      </c>
      <c r="P74" s="149">
        <v>0</v>
      </c>
      <c r="Q74" s="149">
        <f t="shared" si="19"/>
        <v>0</v>
      </c>
      <c r="R74" s="149" t="s">
        <v>194</v>
      </c>
      <c r="S74" s="149" t="s">
        <v>136</v>
      </c>
      <c r="T74" s="149" t="s">
        <v>136</v>
      </c>
      <c r="U74" s="149">
        <v>0</v>
      </c>
      <c r="V74" s="149">
        <f t="shared" si="20"/>
        <v>0</v>
      </c>
      <c r="W74" s="149"/>
      <c r="X74" s="149" t="s">
        <v>195</v>
      </c>
      <c r="Y74" s="146"/>
      <c r="Z74" s="146"/>
      <c r="AA74" s="146"/>
      <c r="AB74" s="146"/>
      <c r="AC74" s="146"/>
      <c r="AD74" s="146"/>
      <c r="AE74" s="146"/>
      <c r="AF74" s="146"/>
      <c r="AG74" s="146" t="s">
        <v>196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ht="22.5" outlineLevel="1" x14ac:dyDescent="0.2">
      <c r="A75" s="161">
        <v>55</v>
      </c>
      <c r="B75" s="162" t="s">
        <v>237</v>
      </c>
      <c r="C75" s="167" t="s">
        <v>371</v>
      </c>
      <c r="D75" s="163" t="s">
        <v>157</v>
      </c>
      <c r="E75" s="164">
        <v>1</v>
      </c>
      <c r="F75" s="199"/>
      <c r="G75" s="165">
        <f t="shared" si="14"/>
        <v>0</v>
      </c>
      <c r="H75" s="149">
        <v>871</v>
      </c>
      <c r="I75" s="149">
        <f t="shared" si="15"/>
        <v>871</v>
      </c>
      <c r="J75" s="149">
        <v>0</v>
      </c>
      <c r="K75" s="149">
        <f t="shared" si="16"/>
        <v>0</v>
      </c>
      <c r="L75" s="149">
        <v>15</v>
      </c>
      <c r="M75" s="149">
        <f t="shared" si="17"/>
        <v>0</v>
      </c>
      <c r="N75" s="149">
        <v>6.4999999999999997E-3</v>
      </c>
      <c r="O75" s="149">
        <f t="shared" si="18"/>
        <v>0.01</v>
      </c>
      <c r="P75" s="149">
        <v>0</v>
      </c>
      <c r="Q75" s="149">
        <f t="shared" si="19"/>
        <v>0</v>
      </c>
      <c r="R75" s="149" t="s">
        <v>194</v>
      </c>
      <c r="S75" s="149" t="s">
        <v>136</v>
      </c>
      <c r="T75" s="149" t="s">
        <v>136</v>
      </c>
      <c r="U75" s="149">
        <v>0</v>
      </c>
      <c r="V75" s="149">
        <f t="shared" si="20"/>
        <v>0</v>
      </c>
      <c r="W75" s="149"/>
      <c r="X75" s="149" t="s">
        <v>195</v>
      </c>
      <c r="Y75" s="146"/>
      <c r="Z75" s="146"/>
      <c r="AA75" s="146"/>
      <c r="AB75" s="146"/>
      <c r="AC75" s="146"/>
      <c r="AD75" s="146"/>
      <c r="AE75" s="146"/>
      <c r="AF75" s="146"/>
      <c r="AG75" s="146" t="s">
        <v>196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61">
        <v>56</v>
      </c>
      <c r="B76" s="162" t="s">
        <v>238</v>
      </c>
      <c r="C76" s="167" t="s">
        <v>239</v>
      </c>
      <c r="D76" s="163" t="s">
        <v>0</v>
      </c>
      <c r="E76" s="164">
        <v>451.99200000000002</v>
      </c>
      <c r="F76" s="199"/>
      <c r="G76" s="165">
        <f t="shared" si="14"/>
        <v>0</v>
      </c>
      <c r="H76" s="149">
        <v>0</v>
      </c>
      <c r="I76" s="149">
        <f t="shared" si="15"/>
        <v>0</v>
      </c>
      <c r="J76" s="149">
        <v>0.34</v>
      </c>
      <c r="K76" s="149">
        <f t="shared" si="16"/>
        <v>153.68</v>
      </c>
      <c r="L76" s="149">
        <v>15</v>
      </c>
      <c r="M76" s="149">
        <f t="shared" si="17"/>
        <v>0</v>
      </c>
      <c r="N76" s="149">
        <v>0</v>
      </c>
      <c r="O76" s="149">
        <f t="shared" si="18"/>
        <v>0</v>
      </c>
      <c r="P76" s="149">
        <v>0</v>
      </c>
      <c r="Q76" s="149">
        <f t="shared" si="19"/>
        <v>0</v>
      </c>
      <c r="R76" s="149"/>
      <c r="S76" s="149" t="s">
        <v>136</v>
      </c>
      <c r="T76" s="149" t="s">
        <v>136</v>
      </c>
      <c r="U76" s="149">
        <v>0</v>
      </c>
      <c r="V76" s="149">
        <f t="shared" si="20"/>
        <v>0</v>
      </c>
      <c r="W76" s="149"/>
      <c r="X76" s="149" t="s">
        <v>165</v>
      </c>
      <c r="Y76" s="146"/>
      <c r="Z76" s="146"/>
      <c r="AA76" s="146"/>
      <c r="AB76" s="146"/>
      <c r="AC76" s="146"/>
      <c r="AD76" s="146"/>
      <c r="AE76" s="146"/>
      <c r="AF76" s="146"/>
      <c r="AG76" s="146" t="s">
        <v>166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x14ac:dyDescent="0.2">
      <c r="A77" s="151" t="s">
        <v>132</v>
      </c>
      <c r="B77" s="152" t="s">
        <v>80</v>
      </c>
      <c r="C77" s="166" t="s">
        <v>81</v>
      </c>
      <c r="D77" s="153"/>
      <c r="E77" s="154"/>
      <c r="F77" s="198"/>
      <c r="G77" s="155">
        <f>SUMIF(AG78:AG79,"&lt;&gt;NOR",G78:G79)</f>
        <v>0</v>
      </c>
      <c r="H77" s="150"/>
      <c r="I77" s="150">
        <f>SUM(I78:I79)</f>
        <v>0</v>
      </c>
      <c r="J77" s="150"/>
      <c r="K77" s="150">
        <f>SUM(K78:K79)</f>
        <v>60000</v>
      </c>
      <c r="L77" s="150"/>
      <c r="M77" s="150">
        <f>SUM(M78:M79)</f>
        <v>0</v>
      </c>
      <c r="N77" s="150"/>
      <c r="O77" s="150">
        <f>SUM(O78:O79)</f>
        <v>0</v>
      </c>
      <c r="P77" s="150"/>
      <c r="Q77" s="150">
        <f>SUM(Q78:Q79)</f>
        <v>0</v>
      </c>
      <c r="R77" s="150"/>
      <c r="S77" s="150"/>
      <c r="T77" s="150"/>
      <c r="U77" s="150"/>
      <c r="V77" s="150">
        <f>SUM(V78:V79)</f>
        <v>0</v>
      </c>
      <c r="W77" s="150"/>
      <c r="X77" s="150"/>
      <c r="AG77" t="s">
        <v>133</v>
      </c>
    </row>
    <row r="78" spans="1:60" ht="22.5" outlineLevel="1" x14ac:dyDescent="0.2">
      <c r="A78" s="161">
        <v>57</v>
      </c>
      <c r="B78" s="162" t="s">
        <v>240</v>
      </c>
      <c r="C78" s="167" t="s">
        <v>241</v>
      </c>
      <c r="D78" s="163" t="s">
        <v>242</v>
      </c>
      <c r="E78" s="164">
        <v>1</v>
      </c>
      <c r="F78" s="199"/>
      <c r="G78" s="165">
        <f>ROUND(E78*F78,2)</f>
        <v>0</v>
      </c>
      <c r="H78" s="149">
        <v>0</v>
      </c>
      <c r="I78" s="149">
        <f>ROUND(E78*H78,2)</f>
        <v>0</v>
      </c>
      <c r="J78" s="149">
        <v>25000</v>
      </c>
      <c r="K78" s="149">
        <f>ROUND(E78*J78,2)</f>
        <v>25000</v>
      </c>
      <c r="L78" s="149">
        <v>15</v>
      </c>
      <c r="M78" s="149">
        <f>G78*(1+L78/100)</f>
        <v>0</v>
      </c>
      <c r="N78" s="149">
        <v>0</v>
      </c>
      <c r="O78" s="149">
        <f>ROUND(E78*N78,2)</f>
        <v>0</v>
      </c>
      <c r="P78" s="149">
        <v>0</v>
      </c>
      <c r="Q78" s="149">
        <f>ROUND(E78*P78,2)</f>
        <v>0</v>
      </c>
      <c r="R78" s="149"/>
      <c r="S78" s="149" t="s">
        <v>149</v>
      </c>
      <c r="T78" s="149" t="s">
        <v>150</v>
      </c>
      <c r="U78" s="149">
        <v>0</v>
      </c>
      <c r="V78" s="149">
        <f>ROUND(E78*U78,2)</f>
        <v>0</v>
      </c>
      <c r="W78" s="149"/>
      <c r="X78" s="149" t="s">
        <v>137</v>
      </c>
      <c r="Y78" s="146"/>
      <c r="Z78" s="146"/>
      <c r="AA78" s="146"/>
      <c r="AB78" s="146"/>
      <c r="AC78" s="146"/>
      <c r="AD78" s="146"/>
      <c r="AE78" s="146"/>
      <c r="AF78" s="146"/>
      <c r="AG78" s="146" t="s">
        <v>138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ht="22.5" outlineLevel="1" x14ac:dyDescent="0.2">
      <c r="A79" s="161">
        <v>58</v>
      </c>
      <c r="B79" s="162" t="s">
        <v>243</v>
      </c>
      <c r="C79" s="167" t="s">
        <v>244</v>
      </c>
      <c r="D79" s="163" t="s">
        <v>242</v>
      </c>
      <c r="E79" s="164">
        <v>1</v>
      </c>
      <c r="F79" s="199"/>
      <c r="G79" s="165">
        <f>ROUND(E79*F79,2)</f>
        <v>0</v>
      </c>
      <c r="H79" s="149">
        <v>0</v>
      </c>
      <c r="I79" s="149">
        <f>ROUND(E79*H79,2)</f>
        <v>0</v>
      </c>
      <c r="J79" s="149">
        <v>35000</v>
      </c>
      <c r="K79" s="149">
        <f>ROUND(E79*J79,2)</f>
        <v>35000</v>
      </c>
      <c r="L79" s="149">
        <v>15</v>
      </c>
      <c r="M79" s="149">
        <f>G79*(1+L79/100)</f>
        <v>0</v>
      </c>
      <c r="N79" s="149">
        <v>0</v>
      </c>
      <c r="O79" s="149">
        <f>ROUND(E79*N79,2)</f>
        <v>0</v>
      </c>
      <c r="P79" s="149">
        <v>0</v>
      </c>
      <c r="Q79" s="149">
        <f>ROUND(E79*P79,2)</f>
        <v>0</v>
      </c>
      <c r="R79" s="149"/>
      <c r="S79" s="149" t="s">
        <v>149</v>
      </c>
      <c r="T79" s="149" t="s">
        <v>150</v>
      </c>
      <c r="U79" s="149">
        <v>0</v>
      </c>
      <c r="V79" s="149">
        <f>ROUND(E79*U79,2)</f>
        <v>0</v>
      </c>
      <c r="W79" s="149"/>
      <c r="X79" s="149" t="s">
        <v>137</v>
      </c>
      <c r="Y79" s="146"/>
      <c r="Z79" s="146"/>
      <c r="AA79" s="146"/>
      <c r="AB79" s="146"/>
      <c r="AC79" s="146"/>
      <c r="AD79" s="146"/>
      <c r="AE79" s="146"/>
      <c r="AF79" s="146"/>
      <c r="AG79" s="146" t="s">
        <v>138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x14ac:dyDescent="0.2">
      <c r="A80" s="151" t="s">
        <v>132</v>
      </c>
      <c r="B80" s="152" t="s">
        <v>82</v>
      </c>
      <c r="C80" s="166" t="s">
        <v>83</v>
      </c>
      <c r="D80" s="153"/>
      <c r="E80" s="154"/>
      <c r="F80" s="198"/>
      <c r="G80" s="155">
        <f>SUMIF(AG81:AG82,"&lt;&gt;NOR",G81:G82)</f>
        <v>0</v>
      </c>
      <c r="H80" s="150"/>
      <c r="I80" s="150">
        <f>SUM(I81:I82)</f>
        <v>33697.69</v>
      </c>
      <c r="J80" s="150"/>
      <c r="K80" s="150">
        <f>SUM(K81:K82)</f>
        <v>3404.34</v>
      </c>
      <c r="L80" s="150"/>
      <c r="M80" s="150">
        <f>SUM(M81:M82)</f>
        <v>0</v>
      </c>
      <c r="N80" s="150"/>
      <c r="O80" s="150">
        <f>SUM(O81:O82)</f>
        <v>0.03</v>
      </c>
      <c r="P80" s="150"/>
      <c r="Q80" s="150">
        <f>SUM(Q81:Q82)</f>
        <v>0</v>
      </c>
      <c r="R80" s="150"/>
      <c r="S80" s="150"/>
      <c r="T80" s="150"/>
      <c r="U80" s="150"/>
      <c r="V80" s="150">
        <f>SUM(V81:V82)</f>
        <v>6.35</v>
      </c>
      <c r="W80" s="150"/>
      <c r="X80" s="150"/>
      <c r="AG80" t="s">
        <v>133</v>
      </c>
    </row>
    <row r="81" spans="1:60" outlineLevel="1" x14ac:dyDescent="0.2">
      <c r="A81" s="161">
        <v>59</v>
      </c>
      <c r="B81" s="162" t="s">
        <v>245</v>
      </c>
      <c r="C81" s="167" t="s">
        <v>246</v>
      </c>
      <c r="D81" s="163" t="s">
        <v>203</v>
      </c>
      <c r="E81" s="164">
        <v>1</v>
      </c>
      <c r="F81" s="199"/>
      <c r="G81" s="165">
        <f>ROUND(E81*F81,2)</f>
        <v>0</v>
      </c>
      <c r="H81" s="149">
        <v>35.659999999999997</v>
      </c>
      <c r="I81" s="149">
        <f>ROUND(E81*H81,2)</f>
        <v>35.659999999999997</v>
      </c>
      <c r="J81" s="149">
        <v>3404.34</v>
      </c>
      <c r="K81" s="149">
        <f>ROUND(E81*J81,2)</f>
        <v>3404.34</v>
      </c>
      <c r="L81" s="149">
        <v>15</v>
      </c>
      <c r="M81" s="149">
        <f>G81*(1+L81/100)</f>
        <v>0</v>
      </c>
      <c r="N81" s="149">
        <v>3.8999999999999999E-4</v>
      </c>
      <c r="O81" s="149">
        <f>ROUND(E81*N81,2)</f>
        <v>0</v>
      </c>
      <c r="P81" s="149">
        <v>0</v>
      </c>
      <c r="Q81" s="149">
        <f>ROUND(E81*P81,2)</f>
        <v>0</v>
      </c>
      <c r="R81" s="149"/>
      <c r="S81" s="149" t="s">
        <v>136</v>
      </c>
      <c r="T81" s="149" t="s">
        <v>136</v>
      </c>
      <c r="U81" s="149">
        <v>6.3540000000000001</v>
      </c>
      <c r="V81" s="149">
        <f>ROUND(E81*U81,2)</f>
        <v>6.35</v>
      </c>
      <c r="W81" s="149"/>
      <c r="X81" s="149" t="s">
        <v>137</v>
      </c>
      <c r="Y81" s="146"/>
      <c r="Z81" s="146"/>
      <c r="AA81" s="146"/>
      <c r="AB81" s="146"/>
      <c r="AC81" s="146"/>
      <c r="AD81" s="146"/>
      <c r="AE81" s="146"/>
      <c r="AF81" s="146"/>
      <c r="AG81" s="146" t="s">
        <v>138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22.5" outlineLevel="1" x14ac:dyDescent="0.2">
      <c r="A82" s="161">
        <v>60</v>
      </c>
      <c r="B82" s="162" t="s">
        <v>247</v>
      </c>
      <c r="C82" s="167" t="s">
        <v>248</v>
      </c>
      <c r="D82" s="163" t="s">
        <v>157</v>
      </c>
      <c r="E82" s="164">
        <v>1</v>
      </c>
      <c r="F82" s="199"/>
      <c r="G82" s="165">
        <f>ROUND(E82*F82,2)</f>
        <v>0</v>
      </c>
      <c r="H82" s="149">
        <v>33662.03</v>
      </c>
      <c r="I82" s="149">
        <f>ROUND(E82*H82,2)</f>
        <v>33662.03</v>
      </c>
      <c r="J82" s="149">
        <v>0</v>
      </c>
      <c r="K82" s="149">
        <f>ROUND(E82*J82,2)</f>
        <v>0</v>
      </c>
      <c r="L82" s="149">
        <v>15</v>
      </c>
      <c r="M82" s="149">
        <f>G82*(1+L82/100)</f>
        <v>0</v>
      </c>
      <c r="N82" s="149">
        <v>2.6499999999999999E-2</v>
      </c>
      <c r="O82" s="149">
        <f>ROUND(E82*N82,2)</f>
        <v>0.03</v>
      </c>
      <c r="P82" s="149">
        <v>0</v>
      </c>
      <c r="Q82" s="149">
        <f>ROUND(E82*P82,2)</f>
        <v>0</v>
      </c>
      <c r="R82" s="149"/>
      <c r="S82" s="149" t="s">
        <v>149</v>
      </c>
      <c r="T82" s="149" t="s">
        <v>150</v>
      </c>
      <c r="U82" s="149">
        <v>0</v>
      </c>
      <c r="V82" s="149">
        <f>ROUND(E82*U82,2)</f>
        <v>0</v>
      </c>
      <c r="W82" s="149"/>
      <c r="X82" s="149" t="s">
        <v>195</v>
      </c>
      <c r="Y82" s="146"/>
      <c r="Z82" s="146"/>
      <c r="AA82" s="146"/>
      <c r="AB82" s="146"/>
      <c r="AC82" s="146"/>
      <c r="AD82" s="146"/>
      <c r="AE82" s="146"/>
      <c r="AF82" s="146"/>
      <c r="AG82" s="146" t="s">
        <v>196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x14ac:dyDescent="0.2">
      <c r="A83" s="151" t="s">
        <v>132</v>
      </c>
      <c r="B83" s="152" t="s">
        <v>84</v>
      </c>
      <c r="C83" s="166" t="s">
        <v>85</v>
      </c>
      <c r="D83" s="153"/>
      <c r="E83" s="154"/>
      <c r="F83" s="198"/>
      <c r="G83" s="155">
        <f>SUMIF(AG84:AG84,"&lt;&gt;NOR",G84:G84)</f>
        <v>0</v>
      </c>
      <c r="H83" s="150"/>
      <c r="I83" s="150">
        <f>SUM(I84:I84)</f>
        <v>4301.68</v>
      </c>
      <c r="J83" s="150"/>
      <c r="K83" s="150">
        <f>SUM(K84:K84)</f>
        <v>990.56</v>
      </c>
      <c r="L83" s="150"/>
      <c r="M83" s="150">
        <f>SUM(M84:M84)</f>
        <v>0</v>
      </c>
      <c r="N83" s="150"/>
      <c r="O83" s="150">
        <f>SUM(O84:O84)</f>
        <v>0.01</v>
      </c>
      <c r="P83" s="150"/>
      <c r="Q83" s="150">
        <f>SUM(Q84:Q84)</f>
        <v>0</v>
      </c>
      <c r="R83" s="150"/>
      <c r="S83" s="150"/>
      <c r="T83" s="150"/>
      <c r="U83" s="150"/>
      <c r="V83" s="150">
        <f>SUM(V84:V84)</f>
        <v>1.98</v>
      </c>
      <c r="W83" s="150"/>
      <c r="X83" s="150"/>
      <c r="AG83" t="s">
        <v>133</v>
      </c>
    </row>
    <row r="84" spans="1:60" outlineLevel="1" x14ac:dyDescent="0.2">
      <c r="A84" s="161">
        <v>61</v>
      </c>
      <c r="B84" s="162" t="s">
        <v>249</v>
      </c>
      <c r="C84" s="167" t="s">
        <v>250</v>
      </c>
      <c r="D84" s="163" t="s">
        <v>157</v>
      </c>
      <c r="E84" s="164">
        <v>8</v>
      </c>
      <c r="F84" s="199"/>
      <c r="G84" s="165">
        <f>ROUND(E84*F84,2)</f>
        <v>0</v>
      </c>
      <c r="H84" s="149">
        <v>537.71</v>
      </c>
      <c r="I84" s="149">
        <f>ROUND(E84*H84,2)</f>
        <v>4301.68</v>
      </c>
      <c r="J84" s="149">
        <v>123.82</v>
      </c>
      <c r="K84" s="149">
        <f>ROUND(E84*J84,2)</f>
        <v>990.56</v>
      </c>
      <c r="L84" s="149">
        <v>15</v>
      </c>
      <c r="M84" s="149">
        <f>G84*(1+L84/100)</f>
        <v>0</v>
      </c>
      <c r="N84" s="149">
        <v>8.9999999999999998E-4</v>
      </c>
      <c r="O84" s="149">
        <f>ROUND(E84*N84,2)</f>
        <v>0.01</v>
      </c>
      <c r="P84" s="149">
        <v>0</v>
      </c>
      <c r="Q84" s="149">
        <f>ROUND(E84*P84,2)</f>
        <v>0</v>
      </c>
      <c r="R84" s="149"/>
      <c r="S84" s="149" t="s">
        <v>149</v>
      </c>
      <c r="T84" s="149" t="s">
        <v>150</v>
      </c>
      <c r="U84" s="149">
        <v>0.247</v>
      </c>
      <c r="V84" s="149">
        <f>ROUND(E84*U84,2)</f>
        <v>1.98</v>
      </c>
      <c r="W84" s="149"/>
      <c r="X84" s="149" t="s">
        <v>137</v>
      </c>
      <c r="Y84" s="146"/>
      <c r="Z84" s="146"/>
      <c r="AA84" s="146"/>
      <c r="AB84" s="146"/>
      <c r="AC84" s="146"/>
      <c r="AD84" s="146"/>
      <c r="AE84" s="146"/>
      <c r="AF84" s="146"/>
      <c r="AG84" s="146" t="s">
        <v>138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x14ac:dyDescent="0.2">
      <c r="A85" s="151" t="s">
        <v>132</v>
      </c>
      <c r="B85" s="152" t="s">
        <v>86</v>
      </c>
      <c r="C85" s="166" t="s">
        <v>87</v>
      </c>
      <c r="D85" s="153"/>
      <c r="E85" s="154"/>
      <c r="F85" s="198"/>
      <c r="G85" s="155">
        <f>SUMIF(AG86:AG90,"&lt;&gt;NOR",G86:G90)</f>
        <v>0</v>
      </c>
      <c r="H85" s="150"/>
      <c r="I85" s="150">
        <f>SUM(I86:I90)</f>
        <v>34953.020000000004</v>
      </c>
      <c r="J85" s="150"/>
      <c r="K85" s="150">
        <f>SUM(K86:K90)</f>
        <v>1907.54</v>
      </c>
      <c r="L85" s="150"/>
      <c r="M85" s="150">
        <f>SUM(M86:M90)</f>
        <v>0</v>
      </c>
      <c r="N85" s="150"/>
      <c r="O85" s="150">
        <f>SUM(O86:O90)</f>
        <v>0.37</v>
      </c>
      <c r="P85" s="150"/>
      <c r="Q85" s="150">
        <f>SUM(Q86:Q90)</f>
        <v>0</v>
      </c>
      <c r="R85" s="150"/>
      <c r="S85" s="150"/>
      <c r="T85" s="150"/>
      <c r="U85" s="150"/>
      <c r="V85" s="150">
        <f>SUM(V86:V90)</f>
        <v>4.3</v>
      </c>
      <c r="W85" s="150"/>
      <c r="X85" s="150"/>
      <c r="AG85" t="s">
        <v>133</v>
      </c>
    </row>
    <row r="86" spans="1:60" outlineLevel="1" x14ac:dyDescent="0.2">
      <c r="A86" s="161">
        <v>62</v>
      </c>
      <c r="B86" s="162" t="s">
        <v>251</v>
      </c>
      <c r="C86" s="167" t="s">
        <v>252</v>
      </c>
      <c r="D86" s="163" t="s">
        <v>157</v>
      </c>
      <c r="E86" s="164">
        <v>1</v>
      </c>
      <c r="F86" s="199"/>
      <c r="G86" s="165">
        <f>ROUND(E86*F86,2)</f>
        <v>0</v>
      </c>
      <c r="H86" s="149">
        <v>29.18</v>
      </c>
      <c r="I86" s="149">
        <f>ROUND(E86*H86,2)</f>
        <v>29.18</v>
      </c>
      <c r="J86" s="149">
        <v>354.82</v>
      </c>
      <c r="K86" s="149">
        <f>ROUND(E86*J86,2)</f>
        <v>354.82</v>
      </c>
      <c r="L86" s="149">
        <v>15</v>
      </c>
      <c r="M86" s="149">
        <f>G86*(1+L86/100)</f>
        <v>0</v>
      </c>
      <c r="N86" s="149">
        <v>2.0000000000000002E-5</v>
      </c>
      <c r="O86" s="149">
        <f>ROUND(E86*N86,2)</f>
        <v>0</v>
      </c>
      <c r="P86" s="149">
        <v>0</v>
      </c>
      <c r="Q86" s="149">
        <f>ROUND(E86*P86,2)</f>
        <v>0</v>
      </c>
      <c r="R86" s="149"/>
      <c r="S86" s="149" t="s">
        <v>136</v>
      </c>
      <c r="T86" s="149" t="s">
        <v>136</v>
      </c>
      <c r="U86" s="149">
        <v>0.86799999999999999</v>
      </c>
      <c r="V86" s="149">
        <f>ROUND(E86*U86,2)</f>
        <v>0.87</v>
      </c>
      <c r="W86" s="149"/>
      <c r="X86" s="149" t="s">
        <v>137</v>
      </c>
      <c r="Y86" s="146"/>
      <c r="Z86" s="146"/>
      <c r="AA86" s="146"/>
      <c r="AB86" s="146"/>
      <c r="AC86" s="146"/>
      <c r="AD86" s="146"/>
      <c r="AE86" s="146"/>
      <c r="AF86" s="146"/>
      <c r="AG86" s="146" t="s">
        <v>138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">
      <c r="A87" s="161">
        <v>63</v>
      </c>
      <c r="B87" s="162" t="s">
        <v>253</v>
      </c>
      <c r="C87" s="167" t="s">
        <v>254</v>
      </c>
      <c r="D87" s="163" t="s">
        <v>255</v>
      </c>
      <c r="E87" s="164">
        <v>8</v>
      </c>
      <c r="F87" s="199"/>
      <c r="G87" s="165">
        <f>ROUND(E87*F87,2)</f>
        <v>0</v>
      </c>
      <c r="H87" s="149">
        <v>117.23</v>
      </c>
      <c r="I87" s="149">
        <f>ROUND(E87*H87,2)</f>
        <v>937.84</v>
      </c>
      <c r="J87" s="149">
        <v>194.09</v>
      </c>
      <c r="K87" s="149">
        <f>ROUND(E87*J87,2)</f>
        <v>1552.72</v>
      </c>
      <c r="L87" s="149">
        <v>15</v>
      </c>
      <c r="M87" s="149">
        <f>G87*(1+L87/100)</f>
        <v>0</v>
      </c>
      <c r="N87" s="149">
        <v>1.6320000000000001E-2</v>
      </c>
      <c r="O87" s="149">
        <f>ROUND(E87*N87,2)</f>
        <v>0.13</v>
      </c>
      <c r="P87" s="149">
        <v>0</v>
      </c>
      <c r="Q87" s="149">
        <f>ROUND(E87*P87,2)</f>
        <v>0</v>
      </c>
      <c r="R87" s="149"/>
      <c r="S87" s="149" t="s">
        <v>149</v>
      </c>
      <c r="T87" s="149" t="s">
        <v>150</v>
      </c>
      <c r="U87" s="149">
        <v>0.42899999999999999</v>
      </c>
      <c r="V87" s="149">
        <f>ROUND(E87*U87,2)</f>
        <v>3.43</v>
      </c>
      <c r="W87" s="149"/>
      <c r="X87" s="149" t="s">
        <v>137</v>
      </c>
      <c r="Y87" s="146"/>
      <c r="Z87" s="146"/>
      <c r="AA87" s="146"/>
      <c r="AB87" s="146"/>
      <c r="AC87" s="146"/>
      <c r="AD87" s="146"/>
      <c r="AE87" s="146"/>
      <c r="AF87" s="146"/>
      <c r="AG87" s="146" t="s">
        <v>138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61">
        <v>64</v>
      </c>
      <c r="B88" s="162" t="s">
        <v>256</v>
      </c>
      <c r="C88" s="167" t="s">
        <v>372</v>
      </c>
      <c r="D88" s="163" t="s">
        <v>157</v>
      </c>
      <c r="E88" s="164">
        <v>1</v>
      </c>
      <c r="F88" s="199"/>
      <c r="G88" s="165">
        <f>ROUND(E88*F88,2)</f>
        <v>0</v>
      </c>
      <c r="H88" s="149">
        <v>1786</v>
      </c>
      <c r="I88" s="149">
        <f>ROUND(E88*H88,2)</f>
        <v>1786</v>
      </c>
      <c r="J88" s="149">
        <v>0</v>
      </c>
      <c r="K88" s="149">
        <f>ROUND(E88*J88,2)</f>
        <v>0</v>
      </c>
      <c r="L88" s="149">
        <v>15</v>
      </c>
      <c r="M88" s="149">
        <f>G88*(1+L88/100)</f>
        <v>0</v>
      </c>
      <c r="N88" s="149">
        <v>7.1000000000000004E-3</v>
      </c>
      <c r="O88" s="149">
        <f>ROUND(E88*N88,2)</f>
        <v>0.01</v>
      </c>
      <c r="P88" s="149">
        <v>0</v>
      </c>
      <c r="Q88" s="149">
        <f>ROUND(E88*P88,2)</f>
        <v>0</v>
      </c>
      <c r="R88" s="149" t="s">
        <v>194</v>
      </c>
      <c r="S88" s="149" t="s">
        <v>136</v>
      </c>
      <c r="T88" s="149" t="s">
        <v>136</v>
      </c>
      <c r="U88" s="149">
        <v>0</v>
      </c>
      <c r="V88" s="149">
        <f>ROUND(E88*U88,2)</f>
        <v>0</v>
      </c>
      <c r="W88" s="149"/>
      <c r="X88" s="149" t="s">
        <v>195</v>
      </c>
      <c r="Y88" s="146"/>
      <c r="Z88" s="146"/>
      <c r="AA88" s="146"/>
      <c r="AB88" s="146"/>
      <c r="AC88" s="146"/>
      <c r="AD88" s="146"/>
      <c r="AE88" s="146"/>
      <c r="AF88" s="146"/>
      <c r="AG88" s="146" t="s">
        <v>196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">
      <c r="A89" s="161">
        <v>65</v>
      </c>
      <c r="B89" s="162" t="s">
        <v>257</v>
      </c>
      <c r="C89" s="167" t="s">
        <v>373</v>
      </c>
      <c r="D89" s="163" t="s">
        <v>157</v>
      </c>
      <c r="E89" s="164">
        <v>7</v>
      </c>
      <c r="F89" s="199"/>
      <c r="G89" s="165">
        <f>ROUND(E89*F89,2)</f>
        <v>0</v>
      </c>
      <c r="H89" s="149">
        <v>3930</v>
      </c>
      <c r="I89" s="149">
        <f>ROUND(E89*H89,2)</f>
        <v>27510</v>
      </c>
      <c r="J89" s="149">
        <v>0</v>
      </c>
      <c r="K89" s="149">
        <f>ROUND(E89*J89,2)</f>
        <v>0</v>
      </c>
      <c r="L89" s="149">
        <v>15</v>
      </c>
      <c r="M89" s="149">
        <f>G89*(1+L89/100)</f>
        <v>0</v>
      </c>
      <c r="N89" s="149">
        <v>2.7449999999999999E-2</v>
      </c>
      <c r="O89" s="149">
        <f>ROUND(E89*N89,2)</f>
        <v>0.19</v>
      </c>
      <c r="P89" s="149">
        <v>0</v>
      </c>
      <c r="Q89" s="149">
        <f>ROUND(E89*P89,2)</f>
        <v>0</v>
      </c>
      <c r="R89" s="149" t="s">
        <v>194</v>
      </c>
      <c r="S89" s="149" t="s">
        <v>136</v>
      </c>
      <c r="T89" s="149" t="s">
        <v>136</v>
      </c>
      <c r="U89" s="149">
        <v>0</v>
      </c>
      <c r="V89" s="149">
        <f>ROUND(E89*U89,2)</f>
        <v>0</v>
      </c>
      <c r="W89" s="149"/>
      <c r="X89" s="149" t="s">
        <v>195</v>
      </c>
      <c r="Y89" s="146"/>
      <c r="Z89" s="146"/>
      <c r="AA89" s="146"/>
      <c r="AB89" s="146"/>
      <c r="AC89" s="146"/>
      <c r="AD89" s="146"/>
      <c r="AE89" s="146"/>
      <c r="AF89" s="146"/>
      <c r="AG89" s="146" t="s">
        <v>196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61">
        <v>66</v>
      </c>
      <c r="B90" s="162" t="s">
        <v>258</v>
      </c>
      <c r="C90" s="167" t="s">
        <v>374</v>
      </c>
      <c r="D90" s="163" t="s">
        <v>157</v>
      </c>
      <c r="E90" s="164">
        <v>1</v>
      </c>
      <c r="F90" s="199"/>
      <c r="G90" s="165">
        <f>ROUND(E90*F90,2)</f>
        <v>0</v>
      </c>
      <c r="H90" s="149">
        <v>4690</v>
      </c>
      <c r="I90" s="149">
        <f>ROUND(E90*H90,2)</f>
        <v>4690</v>
      </c>
      <c r="J90" s="149">
        <v>0</v>
      </c>
      <c r="K90" s="149">
        <f>ROUND(E90*J90,2)</f>
        <v>0</v>
      </c>
      <c r="L90" s="149">
        <v>15</v>
      </c>
      <c r="M90" s="149">
        <f>G90*(1+L90/100)</f>
        <v>0</v>
      </c>
      <c r="N90" s="149">
        <v>3.6600000000000001E-2</v>
      </c>
      <c r="O90" s="149">
        <f>ROUND(E90*N90,2)</f>
        <v>0.04</v>
      </c>
      <c r="P90" s="149">
        <v>0</v>
      </c>
      <c r="Q90" s="149">
        <f>ROUND(E90*P90,2)</f>
        <v>0</v>
      </c>
      <c r="R90" s="149" t="s">
        <v>194</v>
      </c>
      <c r="S90" s="149" t="s">
        <v>136</v>
      </c>
      <c r="T90" s="149" t="s">
        <v>136</v>
      </c>
      <c r="U90" s="149">
        <v>0</v>
      </c>
      <c r="V90" s="149">
        <f>ROUND(E90*U90,2)</f>
        <v>0</v>
      </c>
      <c r="W90" s="149"/>
      <c r="X90" s="149" t="s">
        <v>195</v>
      </c>
      <c r="Y90" s="146"/>
      <c r="Z90" s="146"/>
      <c r="AA90" s="146"/>
      <c r="AB90" s="146"/>
      <c r="AC90" s="146"/>
      <c r="AD90" s="146"/>
      <c r="AE90" s="146"/>
      <c r="AF90" s="146"/>
      <c r="AG90" s="146" t="s">
        <v>196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x14ac:dyDescent="0.2">
      <c r="A91" s="151" t="s">
        <v>132</v>
      </c>
      <c r="B91" s="152" t="s">
        <v>88</v>
      </c>
      <c r="C91" s="166" t="s">
        <v>89</v>
      </c>
      <c r="D91" s="153"/>
      <c r="E91" s="154"/>
      <c r="F91" s="198"/>
      <c r="G91" s="155">
        <f>SUMIF(AG92:AG99,"&lt;&gt;NOR",G92:G99)</f>
        <v>0</v>
      </c>
      <c r="H91" s="150"/>
      <c r="I91" s="150">
        <f>SUM(I92:I99)</f>
        <v>8502</v>
      </c>
      <c r="J91" s="150"/>
      <c r="K91" s="150">
        <f>SUM(K92:K99)</f>
        <v>4439.2</v>
      </c>
      <c r="L91" s="150"/>
      <c r="M91" s="150">
        <f>SUM(M92:M99)</f>
        <v>0</v>
      </c>
      <c r="N91" s="150"/>
      <c r="O91" s="150">
        <f>SUM(O92:O99)</f>
        <v>0.08</v>
      </c>
      <c r="P91" s="150"/>
      <c r="Q91" s="150">
        <f>SUM(Q92:Q99)</f>
        <v>0</v>
      </c>
      <c r="R91" s="150"/>
      <c r="S91" s="150"/>
      <c r="T91" s="150"/>
      <c r="U91" s="150"/>
      <c r="V91" s="150">
        <f>SUM(V92:V99)</f>
        <v>9.129999999999999</v>
      </c>
      <c r="W91" s="150"/>
      <c r="X91" s="150"/>
      <c r="AG91" t="s">
        <v>133</v>
      </c>
    </row>
    <row r="92" spans="1:60" outlineLevel="1" x14ac:dyDescent="0.2">
      <c r="A92" s="161">
        <v>67</v>
      </c>
      <c r="B92" s="162" t="s">
        <v>259</v>
      </c>
      <c r="C92" s="167" t="s">
        <v>260</v>
      </c>
      <c r="D92" s="163" t="s">
        <v>157</v>
      </c>
      <c r="E92" s="164">
        <v>5</v>
      </c>
      <c r="F92" s="199"/>
      <c r="G92" s="165">
        <f t="shared" ref="G92:G99" si="21">ROUND(E92*F92,2)</f>
        <v>0</v>
      </c>
      <c r="H92" s="149">
        <v>0</v>
      </c>
      <c r="I92" s="149">
        <f t="shared" ref="I92:I99" si="22">ROUND(E92*H92,2)</f>
        <v>0</v>
      </c>
      <c r="J92" s="149">
        <v>473</v>
      </c>
      <c r="K92" s="149">
        <f t="shared" ref="K92:K99" si="23">ROUND(E92*J92,2)</f>
        <v>2365</v>
      </c>
      <c r="L92" s="149">
        <v>15</v>
      </c>
      <c r="M92" s="149">
        <f t="shared" ref="M92:M99" si="24">G92*(1+L92/100)</f>
        <v>0</v>
      </c>
      <c r="N92" s="149">
        <v>0</v>
      </c>
      <c r="O92" s="149">
        <f t="shared" ref="O92:O99" si="25">ROUND(E92*N92,2)</f>
        <v>0</v>
      </c>
      <c r="P92" s="149">
        <v>0</v>
      </c>
      <c r="Q92" s="149">
        <f t="shared" ref="Q92:Q99" si="26">ROUND(E92*P92,2)</f>
        <v>0</v>
      </c>
      <c r="R92" s="149"/>
      <c r="S92" s="149" t="s">
        <v>136</v>
      </c>
      <c r="T92" s="149" t="s">
        <v>136</v>
      </c>
      <c r="U92" s="149">
        <v>1.0489999999999999</v>
      </c>
      <c r="V92" s="149">
        <f t="shared" ref="V92:V99" si="27">ROUND(E92*U92,2)</f>
        <v>5.25</v>
      </c>
      <c r="W92" s="149"/>
      <c r="X92" s="149" t="s">
        <v>137</v>
      </c>
      <c r="Y92" s="146"/>
      <c r="Z92" s="146"/>
      <c r="AA92" s="146"/>
      <c r="AB92" s="146"/>
      <c r="AC92" s="146"/>
      <c r="AD92" s="146"/>
      <c r="AE92" s="146"/>
      <c r="AF92" s="146"/>
      <c r="AG92" s="146" t="s">
        <v>138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 x14ac:dyDescent="0.2">
      <c r="A93" s="161">
        <v>68</v>
      </c>
      <c r="B93" s="162" t="s">
        <v>261</v>
      </c>
      <c r="C93" s="167" t="s">
        <v>262</v>
      </c>
      <c r="D93" s="163" t="s">
        <v>157</v>
      </c>
      <c r="E93" s="164">
        <v>5</v>
      </c>
      <c r="F93" s="199"/>
      <c r="G93" s="165">
        <f t="shared" si="21"/>
        <v>0</v>
      </c>
      <c r="H93" s="149">
        <v>0</v>
      </c>
      <c r="I93" s="149">
        <f t="shared" si="22"/>
        <v>0</v>
      </c>
      <c r="J93" s="149">
        <v>383.5</v>
      </c>
      <c r="K93" s="149">
        <f t="shared" si="23"/>
        <v>1917.5</v>
      </c>
      <c r="L93" s="149">
        <v>15</v>
      </c>
      <c r="M93" s="149">
        <f t="shared" si="24"/>
        <v>0</v>
      </c>
      <c r="N93" s="149">
        <v>0</v>
      </c>
      <c r="O93" s="149">
        <f t="shared" si="25"/>
        <v>0</v>
      </c>
      <c r="P93" s="149">
        <v>0</v>
      </c>
      <c r="Q93" s="149">
        <f t="shared" si="26"/>
        <v>0</v>
      </c>
      <c r="R93" s="149"/>
      <c r="S93" s="149" t="s">
        <v>136</v>
      </c>
      <c r="T93" s="149" t="s">
        <v>136</v>
      </c>
      <c r="U93" s="149">
        <v>0.77500000000000002</v>
      </c>
      <c r="V93" s="149">
        <f t="shared" si="27"/>
        <v>3.88</v>
      </c>
      <c r="W93" s="149"/>
      <c r="X93" s="149" t="s">
        <v>137</v>
      </c>
      <c r="Y93" s="146"/>
      <c r="Z93" s="146"/>
      <c r="AA93" s="146"/>
      <c r="AB93" s="146"/>
      <c r="AC93" s="146"/>
      <c r="AD93" s="146"/>
      <c r="AE93" s="146"/>
      <c r="AF93" s="146"/>
      <c r="AG93" s="146" t="s">
        <v>138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">
      <c r="A94" s="161">
        <v>69</v>
      </c>
      <c r="B94" s="162" t="s">
        <v>263</v>
      </c>
      <c r="C94" s="167" t="s">
        <v>375</v>
      </c>
      <c r="D94" s="163" t="s">
        <v>157</v>
      </c>
      <c r="E94" s="164">
        <v>5</v>
      </c>
      <c r="F94" s="199"/>
      <c r="G94" s="165">
        <f t="shared" si="21"/>
        <v>0</v>
      </c>
      <c r="H94" s="149">
        <v>628</v>
      </c>
      <c r="I94" s="149">
        <f t="shared" si="22"/>
        <v>3140</v>
      </c>
      <c r="J94" s="149">
        <v>0</v>
      </c>
      <c r="K94" s="149">
        <f t="shared" si="23"/>
        <v>0</v>
      </c>
      <c r="L94" s="149">
        <v>15</v>
      </c>
      <c r="M94" s="149">
        <f t="shared" si="24"/>
        <v>0</v>
      </c>
      <c r="N94" s="149">
        <v>8.0000000000000004E-4</v>
      </c>
      <c r="O94" s="149">
        <f t="shared" si="25"/>
        <v>0</v>
      </c>
      <c r="P94" s="149">
        <v>0</v>
      </c>
      <c r="Q94" s="149">
        <f t="shared" si="26"/>
        <v>0</v>
      </c>
      <c r="R94" s="149" t="s">
        <v>194</v>
      </c>
      <c r="S94" s="149" t="s">
        <v>136</v>
      </c>
      <c r="T94" s="149" t="s">
        <v>136</v>
      </c>
      <c r="U94" s="149">
        <v>0</v>
      </c>
      <c r="V94" s="149">
        <f t="shared" si="27"/>
        <v>0</v>
      </c>
      <c r="W94" s="149"/>
      <c r="X94" s="149" t="s">
        <v>195</v>
      </c>
      <c r="Y94" s="146"/>
      <c r="Z94" s="146"/>
      <c r="AA94" s="146"/>
      <c r="AB94" s="146"/>
      <c r="AC94" s="146"/>
      <c r="AD94" s="146"/>
      <c r="AE94" s="146"/>
      <c r="AF94" s="146"/>
      <c r="AG94" s="146" t="s">
        <v>196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61">
        <v>70</v>
      </c>
      <c r="B95" s="162" t="s">
        <v>264</v>
      </c>
      <c r="C95" s="167" t="s">
        <v>376</v>
      </c>
      <c r="D95" s="163" t="s">
        <v>157</v>
      </c>
      <c r="E95" s="164">
        <v>1</v>
      </c>
      <c r="F95" s="199"/>
      <c r="G95" s="165">
        <f t="shared" si="21"/>
        <v>0</v>
      </c>
      <c r="H95" s="149">
        <v>1374</v>
      </c>
      <c r="I95" s="149">
        <f t="shared" si="22"/>
        <v>1374</v>
      </c>
      <c r="J95" s="149">
        <v>0</v>
      </c>
      <c r="K95" s="149">
        <f t="shared" si="23"/>
        <v>0</v>
      </c>
      <c r="L95" s="149">
        <v>15</v>
      </c>
      <c r="M95" s="149">
        <f t="shared" si="24"/>
        <v>0</v>
      </c>
      <c r="N95" s="149">
        <v>0</v>
      </c>
      <c r="O95" s="149">
        <f t="shared" si="25"/>
        <v>0</v>
      </c>
      <c r="P95" s="149">
        <v>0</v>
      </c>
      <c r="Q95" s="149">
        <f t="shared" si="26"/>
        <v>0</v>
      </c>
      <c r="R95" s="149" t="s">
        <v>194</v>
      </c>
      <c r="S95" s="149" t="s">
        <v>136</v>
      </c>
      <c r="T95" s="149" t="s">
        <v>136</v>
      </c>
      <c r="U95" s="149">
        <v>0</v>
      </c>
      <c r="V95" s="149">
        <f t="shared" si="27"/>
        <v>0</v>
      </c>
      <c r="W95" s="149"/>
      <c r="X95" s="149" t="s">
        <v>195</v>
      </c>
      <c r="Y95" s="146"/>
      <c r="Z95" s="146"/>
      <c r="AA95" s="146"/>
      <c r="AB95" s="146"/>
      <c r="AC95" s="146"/>
      <c r="AD95" s="146"/>
      <c r="AE95" s="146"/>
      <c r="AF95" s="146"/>
      <c r="AG95" s="146" t="s">
        <v>196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s="180" customFormat="1" outlineLevel="1" x14ac:dyDescent="0.2">
      <c r="A96" s="171">
        <v>71</v>
      </c>
      <c r="B96" s="172" t="s">
        <v>265</v>
      </c>
      <c r="C96" s="173" t="s">
        <v>346</v>
      </c>
      <c r="D96" s="174" t="s">
        <v>266</v>
      </c>
      <c r="E96" s="175">
        <v>4</v>
      </c>
      <c r="F96" s="200"/>
      <c r="G96" s="176">
        <f t="shared" si="21"/>
        <v>0</v>
      </c>
      <c r="H96" s="177">
        <v>997</v>
      </c>
      <c r="I96" s="177">
        <f t="shared" si="22"/>
        <v>3988</v>
      </c>
      <c r="J96" s="177">
        <v>0</v>
      </c>
      <c r="K96" s="177">
        <f t="shared" si="23"/>
        <v>0</v>
      </c>
      <c r="L96" s="177">
        <v>15</v>
      </c>
      <c r="M96" s="177">
        <f t="shared" si="24"/>
        <v>0</v>
      </c>
      <c r="N96" s="177">
        <v>1.2999999999999999E-2</v>
      </c>
      <c r="O96" s="177">
        <f t="shared" si="25"/>
        <v>0.05</v>
      </c>
      <c r="P96" s="177">
        <v>0</v>
      </c>
      <c r="Q96" s="177">
        <f t="shared" si="26"/>
        <v>0</v>
      </c>
      <c r="R96" s="177" t="s">
        <v>194</v>
      </c>
      <c r="S96" s="177" t="s">
        <v>136</v>
      </c>
      <c r="T96" s="177" t="s">
        <v>136</v>
      </c>
      <c r="U96" s="177">
        <v>0</v>
      </c>
      <c r="V96" s="177">
        <f t="shared" si="27"/>
        <v>0</v>
      </c>
      <c r="W96" s="177"/>
      <c r="X96" s="177" t="s">
        <v>195</v>
      </c>
      <c r="Y96" s="178"/>
      <c r="Z96" s="178"/>
      <c r="AA96" s="178"/>
      <c r="AB96" s="178"/>
      <c r="AC96" s="178"/>
      <c r="AD96" s="178"/>
      <c r="AE96" s="178"/>
      <c r="AF96" s="178"/>
      <c r="AG96" s="178" t="s">
        <v>196</v>
      </c>
      <c r="AH96" s="178"/>
      <c r="AI96" s="178"/>
      <c r="AJ96" s="178"/>
      <c r="AK96" s="178"/>
      <c r="AL96" s="178"/>
      <c r="AM96" s="178"/>
      <c r="AN96" s="178"/>
      <c r="AO96" s="178"/>
      <c r="AP96" s="178"/>
      <c r="AQ96" s="178"/>
      <c r="AR96" s="178"/>
      <c r="AS96" s="178"/>
      <c r="AT96" s="178"/>
      <c r="AU96" s="178"/>
      <c r="AV96" s="178"/>
      <c r="AW96" s="178"/>
      <c r="AX96" s="178"/>
      <c r="AY96" s="178"/>
      <c r="AZ96" s="178"/>
      <c r="BA96" s="178"/>
      <c r="BB96" s="178"/>
      <c r="BC96" s="178"/>
      <c r="BD96" s="178"/>
      <c r="BE96" s="178"/>
      <c r="BF96" s="178"/>
      <c r="BG96" s="178"/>
      <c r="BH96" s="178"/>
    </row>
    <row r="97" spans="1:60" s="180" customFormat="1" outlineLevel="1" x14ac:dyDescent="0.2">
      <c r="A97" s="171"/>
      <c r="B97" s="172"/>
      <c r="C97" s="181" t="s">
        <v>345</v>
      </c>
      <c r="D97" s="182" t="s">
        <v>266</v>
      </c>
      <c r="E97" s="183">
        <v>1</v>
      </c>
      <c r="F97" s="201"/>
      <c r="G97" s="184">
        <f t="shared" si="21"/>
        <v>0</v>
      </c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8"/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J97" s="178"/>
      <c r="AK97" s="178"/>
      <c r="AL97" s="178"/>
      <c r="AM97" s="178"/>
      <c r="AN97" s="178"/>
      <c r="AO97" s="178"/>
      <c r="AP97" s="178"/>
      <c r="AQ97" s="178"/>
      <c r="AR97" s="178"/>
      <c r="AS97" s="178"/>
      <c r="AT97" s="178"/>
      <c r="AU97" s="178"/>
      <c r="AV97" s="178"/>
      <c r="AW97" s="178"/>
      <c r="AX97" s="178"/>
      <c r="AY97" s="178"/>
      <c r="AZ97" s="178"/>
      <c r="BA97" s="178"/>
      <c r="BB97" s="178"/>
      <c r="BC97" s="178"/>
      <c r="BD97" s="178"/>
      <c r="BE97" s="178"/>
      <c r="BF97" s="178"/>
      <c r="BG97" s="178"/>
      <c r="BH97" s="178"/>
    </row>
    <row r="98" spans="1:60" s="180" customFormat="1" outlineLevel="1" x14ac:dyDescent="0.2">
      <c r="A98" s="171">
        <v>72</v>
      </c>
      <c r="B98" s="172" t="s">
        <v>267</v>
      </c>
      <c r="C98" s="181" t="s">
        <v>268</v>
      </c>
      <c r="D98" s="182" t="s">
        <v>157</v>
      </c>
      <c r="E98" s="183">
        <v>1</v>
      </c>
      <c r="F98" s="201"/>
      <c r="G98" s="184">
        <f t="shared" si="21"/>
        <v>0</v>
      </c>
      <c r="H98" s="177">
        <v>0</v>
      </c>
      <c r="I98" s="177">
        <f t="shared" si="22"/>
        <v>0</v>
      </c>
      <c r="J98" s="177">
        <v>0</v>
      </c>
      <c r="K98" s="177">
        <f t="shared" si="23"/>
        <v>0</v>
      </c>
      <c r="L98" s="177">
        <v>15</v>
      </c>
      <c r="M98" s="177">
        <f t="shared" si="24"/>
        <v>0</v>
      </c>
      <c r="N98" s="177">
        <v>2.5000000000000001E-2</v>
      </c>
      <c r="O98" s="177">
        <f t="shared" si="25"/>
        <v>0.03</v>
      </c>
      <c r="P98" s="177">
        <v>0</v>
      </c>
      <c r="Q98" s="177">
        <f t="shared" si="26"/>
        <v>0</v>
      </c>
      <c r="R98" s="177"/>
      <c r="S98" s="177" t="s">
        <v>149</v>
      </c>
      <c r="T98" s="177" t="s">
        <v>150</v>
      </c>
      <c r="U98" s="177">
        <v>0</v>
      </c>
      <c r="V98" s="177">
        <f t="shared" si="27"/>
        <v>0</v>
      </c>
      <c r="W98" s="177"/>
      <c r="X98" s="177" t="s">
        <v>195</v>
      </c>
      <c r="Y98" s="178"/>
      <c r="Z98" s="178"/>
      <c r="AA98" s="178"/>
      <c r="AB98" s="178"/>
      <c r="AC98" s="178"/>
      <c r="AD98" s="178"/>
      <c r="AE98" s="178"/>
      <c r="AF98" s="178"/>
      <c r="AG98" s="178" t="s">
        <v>196</v>
      </c>
      <c r="AH98" s="178"/>
      <c r="AI98" s="178"/>
      <c r="AJ98" s="178"/>
      <c r="AK98" s="178"/>
      <c r="AL98" s="178"/>
      <c r="AM98" s="178"/>
      <c r="AN98" s="178"/>
      <c r="AO98" s="178"/>
      <c r="AP98" s="178"/>
      <c r="AQ98" s="178"/>
      <c r="AR98" s="178"/>
      <c r="AS98" s="178"/>
      <c r="AT98" s="178"/>
      <c r="AU98" s="178"/>
      <c r="AV98" s="178"/>
      <c r="AW98" s="178"/>
      <c r="AX98" s="178"/>
      <c r="AY98" s="178"/>
      <c r="AZ98" s="178"/>
      <c r="BA98" s="178"/>
      <c r="BB98" s="178"/>
      <c r="BC98" s="178"/>
      <c r="BD98" s="178"/>
      <c r="BE98" s="178"/>
      <c r="BF98" s="178"/>
      <c r="BG98" s="178"/>
      <c r="BH98" s="178"/>
    </row>
    <row r="99" spans="1:60" outlineLevel="1" x14ac:dyDescent="0.2">
      <c r="A99" s="161">
        <v>73</v>
      </c>
      <c r="B99" s="162" t="s">
        <v>269</v>
      </c>
      <c r="C99" s="167" t="s">
        <v>270</v>
      </c>
      <c r="D99" s="163" t="s">
        <v>0</v>
      </c>
      <c r="E99" s="164">
        <v>97.935000000000002</v>
      </c>
      <c r="F99" s="199"/>
      <c r="G99" s="165">
        <f t="shared" si="21"/>
        <v>0</v>
      </c>
      <c r="H99" s="149">
        <v>0</v>
      </c>
      <c r="I99" s="149">
        <f t="shared" si="22"/>
        <v>0</v>
      </c>
      <c r="J99" s="149">
        <v>1.6</v>
      </c>
      <c r="K99" s="149">
        <f t="shared" si="23"/>
        <v>156.69999999999999</v>
      </c>
      <c r="L99" s="149">
        <v>15</v>
      </c>
      <c r="M99" s="149">
        <f t="shared" si="24"/>
        <v>0</v>
      </c>
      <c r="N99" s="149">
        <v>0</v>
      </c>
      <c r="O99" s="149">
        <f t="shared" si="25"/>
        <v>0</v>
      </c>
      <c r="P99" s="149">
        <v>0</v>
      </c>
      <c r="Q99" s="149">
        <f t="shared" si="26"/>
        <v>0</v>
      </c>
      <c r="R99" s="149"/>
      <c r="S99" s="149" t="s">
        <v>136</v>
      </c>
      <c r="T99" s="149" t="s">
        <v>136</v>
      </c>
      <c r="U99" s="149">
        <v>0</v>
      </c>
      <c r="V99" s="149">
        <f t="shared" si="27"/>
        <v>0</v>
      </c>
      <c r="W99" s="149"/>
      <c r="X99" s="149" t="s">
        <v>165</v>
      </c>
      <c r="Y99" s="146"/>
      <c r="Z99" s="146"/>
      <c r="AA99" s="146"/>
      <c r="AB99" s="146"/>
      <c r="AC99" s="146"/>
      <c r="AD99" s="146"/>
      <c r="AE99" s="146"/>
      <c r="AF99" s="146"/>
      <c r="AG99" s="146" t="s">
        <v>166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x14ac:dyDescent="0.2">
      <c r="A100" s="151" t="s">
        <v>132</v>
      </c>
      <c r="B100" s="152" t="s">
        <v>90</v>
      </c>
      <c r="C100" s="166" t="s">
        <v>91</v>
      </c>
      <c r="D100" s="153"/>
      <c r="E100" s="154"/>
      <c r="F100" s="198"/>
      <c r="G100" s="155">
        <f>SUMIF(AG101:AG106,"&lt;&gt;NOR",G101:G106)</f>
        <v>0</v>
      </c>
      <c r="H100" s="150"/>
      <c r="I100" s="150">
        <f>SUM(I101:I106)</f>
        <v>30939.190000000002</v>
      </c>
      <c r="J100" s="150"/>
      <c r="K100" s="150">
        <f>SUM(K101:K106)</f>
        <v>29363.379999999997</v>
      </c>
      <c r="L100" s="150"/>
      <c r="M100" s="150">
        <f>SUM(M101:M106)</f>
        <v>0</v>
      </c>
      <c r="N100" s="150"/>
      <c r="O100" s="150">
        <f>SUM(O101:O106)</f>
        <v>1.19</v>
      </c>
      <c r="P100" s="150"/>
      <c r="Q100" s="150">
        <f>SUM(Q101:Q106)</f>
        <v>0</v>
      </c>
      <c r="R100" s="150"/>
      <c r="S100" s="150"/>
      <c r="T100" s="150"/>
      <c r="U100" s="150"/>
      <c r="V100" s="150">
        <f>SUM(V101:V106)</f>
        <v>49.81</v>
      </c>
      <c r="W100" s="150"/>
      <c r="X100" s="150"/>
      <c r="AG100" t="s">
        <v>133</v>
      </c>
    </row>
    <row r="101" spans="1:60" outlineLevel="1" x14ac:dyDescent="0.2">
      <c r="A101" s="161">
        <v>74</v>
      </c>
      <c r="B101" s="162" t="s">
        <v>271</v>
      </c>
      <c r="C101" s="167" t="s">
        <v>272</v>
      </c>
      <c r="D101" s="163" t="s">
        <v>135</v>
      </c>
      <c r="E101" s="164">
        <v>35.67</v>
      </c>
      <c r="F101" s="199"/>
      <c r="G101" s="165">
        <f t="shared" ref="G101:G106" si="28">ROUND(E101*F101,2)</f>
        <v>0</v>
      </c>
      <c r="H101" s="149">
        <v>0</v>
      </c>
      <c r="I101" s="149">
        <f t="shared" ref="I101:I106" si="29">ROUND(E101*H101,2)</f>
        <v>0</v>
      </c>
      <c r="J101" s="149">
        <v>25</v>
      </c>
      <c r="K101" s="149">
        <f t="shared" ref="K101:K106" si="30">ROUND(E101*J101,2)</f>
        <v>891.75</v>
      </c>
      <c r="L101" s="149">
        <v>15</v>
      </c>
      <c r="M101" s="149">
        <f t="shared" ref="M101:M106" si="31">G101*(1+L101/100)</f>
        <v>0</v>
      </c>
      <c r="N101" s="149">
        <v>0</v>
      </c>
      <c r="O101" s="149">
        <f t="shared" ref="O101:O106" si="32">ROUND(E101*N101,2)</f>
        <v>0</v>
      </c>
      <c r="P101" s="149">
        <v>0</v>
      </c>
      <c r="Q101" s="149">
        <f t="shared" ref="Q101:Q106" si="33">ROUND(E101*P101,2)</f>
        <v>0</v>
      </c>
      <c r="R101" s="149"/>
      <c r="S101" s="149" t="s">
        <v>136</v>
      </c>
      <c r="T101" s="149" t="s">
        <v>136</v>
      </c>
      <c r="U101" s="149">
        <v>0.05</v>
      </c>
      <c r="V101" s="149">
        <f t="shared" ref="V101:V106" si="34">ROUND(E101*U101,2)</f>
        <v>1.78</v>
      </c>
      <c r="W101" s="149"/>
      <c r="X101" s="149" t="s">
        <v>137</v>
      </c>
      <c r="Y101" s="146"/>
      <c r="Z101" s="146"/>
      <c r="AA101" s="146"/>
      <c r="AB101" s="146"/>
      <c r="AC101" s="146"/>
      <c r="AD101" s="146"/>
      <c r="AE101" s="146"/>
      <c r="AF101" s="146"/>
      <c r="AG101" s="146" t="s">
        <v>138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s="180" customFormat="1" outlineLevel="1" x14ac:dyDescent="0.2">
      <c r="A102" s="171">
        <v>75</v>
      </c>
      <c r="B102" s="172" t="s">
        <v>273</v>
      </c>
      <c r="C102" s="173" t="s">
        <v>377</v>
      </c>
      <c r="D102" s="174" t="s">
        <v>135</v>
      </c>
      <c r="E102" s="175">
        <v>35.67</v>
      </c>
      <c r="F102" s="200"/>
      <c r="G102" s="176">
        <f t="shared" si="28"/>
        <v>0</v>
      </c>
      <c r="H102" s="177">
        <v>128.47999999999999</v>
      </c>
      <c r="I102" s="177">
        <f t="shared" si="29"/>
        <v>4582.88</v>
      </c>
      <c r="J102" s="177">
        <v>671.52</v>
      </c>
      <c r="K102" s="177">
        <f t="shared" si="30"/>
        <v>23953.119999999999</v>
      </c>
      <c r="L102" s="177">
        <v>15</v>
      </c>
      <c r="M102" s="177">
        <f t="shared" si="31"/>
        <v>0</v>
      </c>
      <c r="N102" s="177">
        <v>6.9300000000000004E-3</v>
      </c>
      <c r="O102" s="177">
        <f t="shared" si="32"/>
        <v>0.25</v>
      </c>
      <c r="P102" s="177">
        <v>0</v>
      </c>
      <c r="Q102" s="177">
        <f t="shared" si="33"/>
        <v>0</v>
      </c>
      <c r="R102" s="177"/>
      <c r="S102" s="177" t="s">
        <v>136</v>
      </c>
      <c r="T102" s="177" t="s">
        <v>136</v>
      </c>
      <c r="U102" s="177">
        <v>1.3466</v>
      </c>
      <c r="V102" s="177">
        <f t="shared" si="34"/>
        <v>48.03</v>
      </c>
      <c r="W102" s="177"/>
      <c r="X102" s="177" t="s">
        <v>137</v>
      </c>
      <c r="Y102" s="178"/>
      <c r="Z102" s="178"/>
      <c r="AA102" s="178"/>
      <c r="AB102" s="178"/>
      <c r="AC102" s="178"/>
      <c r="AD102" s="178"/>
      <c r="AE102" s="178"/>
      <c r="AF102" s="178"/>
      <c r="AG102" s="178" t="s">
        <v>138</v>
      </c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78"/>
      <c r="BB102" s="178"/>
      <c r="BC102" s="178"/>
      <c r="BD102" s="178"/>
      <c r="BE102" s="178"/>
      <c r="BF102" s="178"/>
      <c r="BG102" s="178"/>
      <c r="BH102" s="178"/>
    </row>
    <row r="103" spans="1:60" outlineLevel="1" x14ac:dyDescent="0.2">
      <c r="A103" s="161">
        <v>76</v>
      </c>
      <c r="B103" s="162" t="s">
        <v>274</v>
      </c>
      <c r="C103" s="167" t="s">
        <v>275</v>
      </c>
      <c r="D103" s="163" t="s">
        <v>135</v>
      </c>
      <c r="E103" s="164">
        <v>35.67</v>
      </c>
      <c r="F103" s="199"/>
      <c r="G103" s="165">
        <f t="shared" si="28"/>
        <v>0</v>
      </c>
      <c r="H103" s="149">
        <v>11.2</v>
      </c>
      <c r="I103" s="149">
        <f t="shared" si="29"/>
        <v>399.5</v>
      </c>
      <c r="J103" s="149">
        <v>0</v>
      </c>
      <c r="K103" s="149">
        <f t="shared" si="30"/>
        <v>0</v>
      </c>
      <c r="L103" s="149">
        <v>15</v>
      </c>
      <c r="M103" s="149">
        <f t="shared" si="31"/>
        <v>0</v>
      </c>
      <c r="N103" s="149">
        <v>1.1999999999999999E-3</v>
      </c>
      <c r="O103" s="149">
        <f t="shared" si="32"/>
        <v>0.04</v>
      </c>
      <c r="P103" s="149">
        <v>0</v>
      </c>
      <c r="Q103" s="149">
        <f t="shared" si="33"/>
        <v>0</v>
      </c>
      <c r="R103" s="149"/>
      <c r="S103" s="149" t="s">
        <v>136</v>
      </c>
      <c r="T103" s="149" t="s">
        <v>136</v>
      </c>
      <c r="U103" s="149">
        <v>0</v>
      </c>
      <c r="V103" s="149">
        <f t="shared" si="34"/>
        <v>0</v>
      </c>
      <c r="W103" s="149"/>
      <c r="X103" s="149" t="s">
        <v>137</v>
      </c>
      <c r="Y103" s="146"/>
      <c r="Z103" s="146"/>
      <c r="AA103" s="146"/>
      <c r="AB103" s="146"/>
      <c r="AC103" s="146"/>
      <c r="AD103" s="146"/>
      <c r="AE103" s="146"/>
      <c r="AF103" s="146"/>
      <c r="AG103" s="146" t="s">
        <v>138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61">
        <v>77</v>
      </c>
      <c r="B104" s="162" t="s">
        <v>276</v>
      </c>
      <c r="C104" s="167" t="s">
        <v>378</v>
      </c>
      <c r="D104" s="163" t="s">
        <v>135</v>
      </c>
      <c r="E104" s="164">
        <v>27.899000000000001</v>
      </c>
      <c r="F104" s="199"/>
      <c r="G104" s="165">
        <f t="shared" si="28"/>
        <v>0</v>
      </c>
      <c r="H104" s="149">
        <v>572</v>
      </c>
      <c r="I104" s="149">
        <f t="shared" si="29"/>
        <v>15958.23</v>
      </c>
      <c r="J104" s="149">
        <v>0</v>
      </c>
      <c r="K104" s="149">
        <f t="shared" si="30"/>
        <v>0</v>
      </c>
      <c r="L104" s="149">
        <v>15</v>
      </c>
      <c r="M104" s="149">
        <f t="shared" si="31"/>
        <v>0</v>
      </c>
      <c r="N104" s="149">
        <v>2.3800000000000002E-2</v>
      </c>
      <c r="O104" s="149">
        <f t="shared" si="32"/>
        <v>0.66</v>
      </c>
      <c r="P104" s="149">
        <v>0</v>
      </c>
      <c r="Q104" s="149">
        <f t="shared" si="33"/>
        <v>0</v>
      </c>
      <c r="R104" s="149" t="s">
        <v>194</v>
      </c>
      <c r="S104" s="149" t="s">
        <v>136</v>
      </c>
      <c r="T104" s="149" t="s">
        <v>136</v>
      </c>
      <c r="U104" s="149">
        <v>0</v>
      </c>
      <c r="V104" s="149">
        <f t="shared" si="34"/>
        <v>0</v>
      </c>
      <c r="W104" s="149"/>
      <c r="X104" s="149" t="s">
        <v>195</v>
      </c>
      <c r="Y104" s="146"/>
      <c r="Z104" s="146"/>
      <c r="AA104" s="146"/>
      <c r="AB104" s="146"/>
      <c r="AC104" s="146"/>
      <c r="AD104" s="146"/>
      <c r="AE104" s="146"/>
      <c r="AF104" s="146"/>
      <c r="AG104" s="146" t="s">
        <v>196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 x14ac:dyDescent="0.2">
      <c r="A105" s="161">
        <v>78</v>
      </c>
      <c r="B105" s="162" t="s">
        <v>277</v>
      </c>
      <c r="C105" s="167" t="s">
        <v>379</v>
      </c>
      <c r="D105" s="163" t="s">
        <v>135</v>
      </c>
      <c r="E105" s="164">
        <v>13.121499999999999</v>
      </c>
      <c r="F105" s="199"/>
      <c r="G105" s="165">
        <f t="shared" si="28"/>
        <v>0</v>
      </c>
      <c r="H105" s="149">
        <v>762</v>
      </c>
      <c r="I105" s="149">
        <f t="shared" si="29"/>
        <v>9998.58</v>
      </c>
      <c r="J105" s="149">
        <v>0</v>
      </c>
      <c r="K105" s="149">
        <f t="shared" si="30"/>
        <v>0</v>
      </c>
      <c r="L105" s="149">
        <v>15</v>
      </c>
      <c r="M105" s="149">
        <f t="shared" si="31"/>
        <v>0</v>
      </c>
      <c r="N105" s="149">
        <v>1.8200000000000001E-2</v>
      </c>
      <c r="O105" s="149">
        <f t="shared" si="32"/>
        <v>0.24</v>
      </c>
      <c r="P105" s="149">
        <v>0</v>
      </c>
      <c r="Q105" s="149">
        <f t="shared" si="33"/>
        <v>0</v>
      </c>
      <c r="R105" s="149" t="s">
        <v>194</v>
      </c>
      <c r="S105" s="149" t="s">
        <v>136</v>
      </c>
      <c r="T105" s="149" t="s">
        <v>136</v>
      </c>
      <c r="U105" s="149">
        <v>0</v>
      </c>
      <c r="V105" s="149">
        <f t="shared" si="34"/>
        <v>0</v>
      </c>
      <c r="W105" s="149"/>
      <c r="X105" s="149" t="s">
        <v>195</v>
      </c>
      <c r="Y105" s="146"/>
      <c r="Z105" s="146"/>
      <c r="AA105" s="146"/>
      <c r="AB105" s="146"/>
      <c r="AC105" s="146"/>
      <c r="AD105" s="146"/>
      <c r="AE105" s="146"/>
      <c r="AF105" s="146"/>
      <c r="AG105" s="146" t="s">
        <v>196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 x14ac:dyDescent="0.2">
      <c r="A106" s="161">
        <v>79</v>
      </c>
      <c r="B106" s="162" t="s">
        <v>278</v>
      </c>
      <c r="C106" s="167" t="s">
        <v>279</v>
      </c>
      <c r="D106" s="163" t="s">
        <v>0</v>
      </c>
      <c r="E106" s="164">
        <v>557.84059999999999</v>
      </c>
      <c r="F106" s="199"/>
      <c r="G106" s="165">
        <f t="shared" si="28"/>
        <v>0</v>
      </c>
      <c r="H106" s="149">
        <v>0</v>
      </c>
      <c r="I106" s="149">
        <f t="shared" si="29"/>
        <v>0</v>
      </c>
      <c r="J106" s="149">
        <v>8.1</v>
      </c>
      <c r="K106" s="149">
        <f t="shared" si="30"/>
        <v>4518.51</v>
      </c>
      <c r="L106" s="149">
        <v>15</v>
      </c>
      <c r="M106" s="149">
        <f t="shared" si="31"/>
        <v>0</v>
      </c>
      <c r="N106" s="149">
        <v>0</v>
      </c>
      <c r="O106" s="149">
        <f t="shared" si="32"/>
        <v>0</v>
      </c>
      <c r="P106" s="149">
        <v>0</v>
      </c>
      <c r="Q106" s="149">
        <f t="shared" si="33"/>
        <v>0</v>
      </c>
      <c r="R106" s="149"/>
      <c r="S106" s="149" t="s">
        <v>136</v>
      </c>
      <c r="T106" s="149" t="s">
        <v>136</v>
      </c>
      <c r="U106" s="149">
        <v>0</v>
      </c>
      <c r="V106" s="149">
        <f t="shared" si="34"/>
        <v>0</v>
      </c>
      <c r="W106" s="149"/>
      <c r="X106" s="149" t="s">
        <v>165</v>
      </c>
      <c r="Y106" s="146"/>
      <c r="Z106" s="146"/>
      <c r="AA106" s="146"/>
      <c r="AB106" s="146"/>
      <c r="AC106" s="146"/>
      <c r="AD106" s="146"/>
      <c r="AE106" s="146"/>
      <c r="AF106" s="146"/>
      <c r="AG106" s="146" t="s">
        <v>166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x14ac:dyDescent="0.2">
      <c r="A107" s="151" t="s">
        <v>132</v>
      </c>
      <c r="B107" s="152" t="s">
        <v>92</v>
      </c>
      <c r="C107" s="166" t="s">
        <v>93</v>
      </c>
      <c r="D107" s="153"/>
      <c r="E107" s="154"/>
      <c r="F107" s="198"/>
      <c r="G107" s="155">
        <f>SUMIF(AG108:AG115,"&lt;&gt;NOR",G108:G115)</f>
        <v>0</v>
      </c>
      <c r="H107" s="150"/>
      <c r="I107" s="150">
        <f>SUM(I108:I115)</f>
        <v>42948.160000000003</v>
      </c>
      <c r="J107" s="150"/>
      <c r="K107" s="150">
        <f>SUM(K108:K115)</f>
        <v>50940.320000000007</v>
      </c>
      <c r="L107" s="150"/>
      <c r="M107" s="150">
        <f>SUM(M108:M115)</f>
        <v>0</v>
      </c>
      <c r="N107" s="150"/>
      <c r="O107" s="150">
        <f>SUM(O108:O115)</f>
        <v>0</v>
      </c>
      <c r="P107" s="150"/>
      <c r="Q107" s="150">
        <f>SUM(Q108:Q115)</f>
        <v>1.1299999999999999</v>
      </c>
      <c r="R107" s="150"/>
      <c r="S107" s="150"/>
      <c r="T107" s="150"/>
      <c r="U107" s="150"/>
      <c r="V107" s="150">
        <f>SUM(V108:V115)</f>
        <v>104.21000000000001</v>
      </c>
      <c r="W107" s="150"/>
      <c r="X107" s="150"/>
      <c r="Y107" t="s">
        <v>351</v>
      </c>
      <c r="AG107" t="s">
        <v>133</v>
      </c>
    </row>
    <row r="108" spans="1:60" outlineLevel="1" x14ac:dyDescent="0.2">
      <c r="A108" s="161">
        <v>80</v>
      </c>
      <c r="B108" s="162" t="s">
        <v>280</v>
      </c>
      <c r="C108" s="167" t="s">
        <v>281</v>
      </c>
      <c r="D108" s="163" t="s">
        <v>135</v>
      </c>
      <c r="E108" s="164">
        <v>74.569999999999993</v>
      </c>
      <c r="F108" s="199"/>
      <c r="G108" s="165">
        <f t="shared" ref="G108:G115" si="35">ROUND(E108*F108,2)</f>
        <v>0</v>
      </c>
      <c r="H108" s="149">
        <v>0</v>
      </c>
      <c r="I108" s="149">
        <f t="shared" ref="I108:I115" si="36">ROUND(E108*H108,2)</f>
        <v>0</v>
      </c>
      <c r="J108" s="149">
        <v>6.9</v>
      </c>
      <c r="K108" s="149">
        <f t="shared" ref="K108:K115" si="37">ROUND(E108*J108,2)</f>
        <v>514.53</v>
      </c>
      <c r="L108" s="149">
        <v>15</v>
      </c>
      <c r="M108" s="149">
        <f t="shared" ref="M108:M115" si="38">G108*(1+L108/100)</f>
        <v>0</v>
      </c>
      <c r="N108" s="149">
        <v>0</v>
      </c>
      <c r="O108" s="149">
        <f t="shared" ref="O108:O115" si="39">ROUND(E108*N108,2)</f>
        <v>0</v>
      </c>
      <c r="P108" s="149">
        <v>0</v>
      </c>
      <c r="Q108" s="149">
        <f t="shared" ref="Q108:Q115" si="40">ROUND(E108*P108,2)</f>
        <v>0</v>
      </c>
      <c r="R108" s="149"/>
      <c r="S108" s="149" t="s">
        <v>136</v>
      </c>
      <c r="T108" s="149" t="s">
        <v>136</v>
      </c>
      <c r="U108" s="149">
        <v>1.6E-2</v>
      </c>
      <c r="V108" s="149">
        <f t="shared" ref="V108:V115" si="41">ROUND(E108*U108,2)</f>
        <v>1.19</v>
      </c>
      <c r="W108" s="149"/>
      <c r="X108" s="149" t="s">
        <v>137</v>
      </c>
      <c r="Y108" s="146"/>
      <c r="Z108" s="146"/>
      <c r="AA108" s="146"/>
      <c r="AB108" s="146"/>
      <c r="AC108" s="146"/>
      <c r="AD108" s="146"/>
      <c r="AE108" s="146"/>
      <c r="AF108" s="146"/>
      <c r="AG108" s="146" t="s">
        <v>138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ht="22.5" outlineLevel="1" x14ac:dyDescent="0.2">
      <c r="A109" s="161">
        <v>81</v>
      </c>
      <c r="B109" s="162" t="s">
        <v>282</v>
      </c>
      <c r="C109" s="167" t="s">
        <v>283</v>
      </c>
      <c r="D109" s="163" t="s">
        <v>169</v>
      </c>
      <c r="E109" s="164">
        <v>61.366</v>
      </c>
      <c r="F109" s="199"/>
      <c r="G109" s="165">
        <f t="shared" si="35"/>
        <v>0</v>
      </c>
      <c r="H109" s="149">
        <v>0.28999999999999998</v>
      </c>
      <c r="I109" s="149">
        <f t="shared" si="36"/>
        <v>17.8</v>
      </c>
      <c r="J109" s="149">
        <v>89.51</v>
      </c>
      <c r="K109" s="149">
        <f t="shared" si="37"/>
        <v>5492.87</v>
      </c>
      <c r="L109" s="149">
        <v>15</v>
      </c>
      <c r="M109" s="149">
        <f t="shared" si="38"/>
        <v>0</v>
      </c>
      <c r="N109" s="149">
        <v>0</v>
      </c>
      <c r="O109" s="149">
        <f t="shared" si="39"/>
        <v>0</v>
      </c>
      <c r="P109" s="149">
        <v>0</v>
      </c>
      <c r="Q109" s="149">
        <f t="shared" si="40"/>
        <v>0</v>
      </c>
      <c r="R109" s="149"/>
      <c r="S109" s="149" t="s">
        <v>136</v>
      </c>
      <c r="T109" s="149" t="s">
        <v>136</v>
      </c>
      <c r="U109" s="149">
        <v>0.18099999999999999</v>
      </c>
      <c r="V109" s="149">
        <f t="shared" si="41"/>
        <v>11.11</v>
      </c>
      <c r="W109" s="149"/>
      <c r="X109" s="149" t="s">
        <v>137</v>
      </c>
      <c r="Y109" s="146"/>
      <c r="Z109" s="146"/>
      <c r="AA109" s="146"/>
      <c r="AB109" s="146"/>
      <c r="AC109" s="146"/>
      <c r="AD109" s="146"/>
      <c r="AE109" s="146"/>
      <c r="AF109" s="146"/>
      <c r="AG109" s="146" t="s">
        <v>138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s="180" customFormat="1" outlineLevel="1" x14ac:dyDescent="0.2">
      <c r="A110" s="171">
        <v>82</v>
      </c>
      <c r="B110" s="172" t="s">
        <v>284</v>
      </c>
      <c r="C110" s="173" t="s">
        <v>380</v>
      </c>
      <c r="D110" s="174" t="s">
        <v>135</v>
      </c>
      <c r="E110" s="175">
        <v>74.569999999999993</v>
      </c>
      <c r="F110" s="200"/>
      <c r="G110" s="176">
        <f t="shared" si="35"/>
        <v>0</v>
      </c>
      <c r="H110" s="177">
        <v>37.270000000000003</v>
      </c>
      <c r="I110" s="177">
        <f t="shared" si="36"/>
        <v>2779.22</v>
      </c>
      <c r="J110" s="177">
        <v>396.01</v>
      </c>
      <c r="K110" s="177">
        <f t="shared" si="37"/>
        <v>29530.47</v>
      </c>
      <c r="L110" s="177">
        <v>15</v>
      </c>
      <c r="M110" s="177">
        <f t="shared" si="38"/>
        <v>0</v>
      </c>
      <c r="N110" s="177">
        <v>5.0000000000000002E-5</v>
      </c>
      <c r="O110" s="177">
        <f t="shared" si="39"/>
        <v>0</v>
      </c>
      <c r="P110" s="177">
        <v>0</v>
      </c>
      <c r="Q110" s="177">
        <f t="shared" si="40"/>
        <v>0</v>
      </c>
      <c r="R110" s="177"/>
      <c r="S110" s="177" t="s">
        <v>285</v>
      </c>
      <c r="T110" s="177" t="s">
        <v>150</v>
      </c>
      <c r="U110" s="177">
        <v>0.79</v>
      </c>
      <c r="V110" s="177">
        <f t="shared" si="41"/>
        <v>58.91</v>
      </c>
      <c r="W110" s="177"/>
      <c r="X110" s="177" t="s">
        <v>137</v>
      </c>
      <c r="Y110" s="178"/>
      <c r="Z110" s="178"/>
      <c r="AA110" s="178"/>
      <c r="AB110" s="178"/>
      <c r="AC110" s="178"/>
      <c r="AD110" s="178"/>
      <c r="AE110" s="178"/>
      <c r="AF110" s="178"/>
      <c r="AG110" s="178" t="s">
        <v>138</v>
      </c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</row>
    <row r="111" spans="1:60" outlineLevel="1" x14ac:dyDescent="0.2">
      <c r="A111" s="161">
        <v>83</v>
      </c>
      <c r="B111" s="162" t="s">
        <v>286</v>
      </c>
      <c r="C111" s="167" t="s">
        <v>287</v>
      </c>
      <c r="D111" s="163" t="s">
        <v>135</v>
      </c>
      <c r="E111" s="164">
        <v>85.755499999999998</v>
      </c>
      <c r="F111" s="199"/>
      <c r="G111" s="165">
        <f t="shared" si="35"/>
        <v>0</v>
      </c>
      <c r="H111" s="149">
        <v>12.24</v>
      </c>
      <c r="I111" s="149">
        <f t="shared" si="36"/>
        <v>1049.6500000000001</v>
      </c>
      <c r="J111" s="149">
        <v>29.66</v>
      </c>
      <c r="K111" s="149">
        <f t="shared" si="37"/>
        <v>2543.5100000000002</v>
      </c>
      <c r="L111" s="149">
        <v>15</v>
      </c>
      <c r="M111" s="149">
        <f t="shared" si="38"/>
        <v>0</v>
      </c>
      <c r="N111" s="149">
        <v>0</v>
      </c>
      <c r="O111" s="149">
        <f t="shared" si="39"/>
        <v>0</v>
      </c>
      <c r="P111" s="149">
        <v>0</v>
      </c>
      <c r="Q111" s="149">
        <f t="shared" si="40"/>
        <v>0</v>
      </c>
      <c r="R111" s="149"/>
      <c r="S111" s="149" t="s">
        <v>136</v>
      </c>
      <c r="T111" s="149" t="s">
        <v>136</v>
      </c>
      <c r="U111" s="149">
        <v>0.06</v>
      </c>
      <c r="V111" s="149">
        <f t="shared" si="41"/>
        <v>5.15</v>
      </c>
      <c r="W111" s="149"/>
      <c r="X111" s="149" t="s">
        <v>137</v>
      </c>
      <c r="Y111" s="146"/>
      <c r="Z111" s="146"/>
      <c r="AA111" s="146"/>
      <c r="AB111" s="146"/>
      <c r="AC111" s="146"/>
      <c r="AD111" s="146"/>
      <c r="AE111" s="146"/>
      <c r="AF111" s="146"/>
      <c r="AG111" s="146" t="s">
        <v>138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61">
        <v>84</v>
      </c>
      <c r="B112" s="162" t="s">
        <v>288</v>
      </c>
      <c r="C112" s="167" t="s">
        <v>381</v>
      </c>
      <c r="D112" s="163" t="s">
        <v>135</v>
      </c>
      <c r="E112" s="164">
        <v>85.755499999999998</v>
      </c>
      <c r="F112" s="199"/>
      <c r="G112" s="165">
        <f t="shared" si="35"/>
        <v>0</v>
      </c>
      <c r="H112" s="149">
        <v>25.53</v>
      </c>
      <c r="I112" s="149">
        <f t="shared" si="36"/>
        <v>2189.34</v>
      </c>
      <c r="J112" s="149">
        <v>29.67</v>
      </c>
      <c r="K112" s="149">
        <f t="shared" si="37"/>
        <v>2544.37</v>
      </c>
      <c r="L112" s="149">
        <v>15</v>
      </c>
      <c r="M112" s="149">
        <f t="shared" si="38"/>
        <v>0</v>
      </c>
      <c r="N112" s="149">
        <v>1.0000000000000001E-5</v>
      </c>
      <c r="O112" s="149">
        <f t="shared" si="39"/>
        <v>0</v>
      </c>
      <c r="P112" s="149">
        <v>0</v>
      </c>
      <c r="Q112" s="149">
        <f t="shared" si="40"/>
        <v>0</v>
      </c>
      <c r="R112" s="149"/>
      <c r="S112" s="149" t="s">
        <v>136</v>
      </c>
      <c r="T112" s="149" t="s">
        <v>136</v>
      </c>
      <c r="U112" s="149">
        <v>0.06</v>
      </c>
      <c r="V112" s="149">
        <f t="shared" si="41"/>
        <v>5.15</v>
      </c>
      <c r="W112" s="149"/>
      <c r="X112" s="149" t="s">
        <v>137</v>
      </c>
      <c r="Y112" s="146"/>
      <c r="Z112" s="146"/>
      <c r="AA112" s="146"/>
      <c r="AB112" s="146"/>
      <c r="AC112" s="146"/>
      <c r="AD112" s="146"/>
      <c r="AE112" s="146"/>
      <c r="AF112" s="146"/>
      <c r="AG112" s="146" t="s">
        <v>138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 x14ac:dyDescent="0.2">
      <c r="A113" s="161">
        <v>85</v>
      </c>
      <c r="B113" s="162" t="s">
        <v>289</v>
      </c>
      <c r="C113" s="167" t="s">
        <v>290</v>
      </c>
      <c r="D113" s="163" t="s">
        <v>135</v>
      </c>
      <c r="E113" s="164">
        <v>126.12</v>
      </c>
      <c r="F113" s="199"/>
      <c r="G113" s="165">
        <f t="shared" si="35"/>
        <v>0</v>
      </c>
      <c r="H113" s="149">
        <v>0</v>
      </c>
      <c r="I113" s="149">
        <f t="shared" si="36"/>
        <v>0</v>
      </c>
      <c r="J113" s="149">
        <v>69.7</v>
      </c>
      <c r="K113" s="149">
        <f t="shared" si="37"/>
        <v>8790.56</v>
      </c>
      <c r="L113" s="149">
        <v>15</v>
      </c>
      <c r="M113" s="149">
        <f t="shared" si="38"/>
        <v>0</v>
      </c>
      <c r="N113" s="149">
        <v>0</v>
      </c>
      <c r="O113" s="149">
        <f t="shared" si="39"/>
        <v>0</v>
      </c>
      <c r="P113" s="149">
        <v>8.9499999999999996E-3</v>
      </c>
      <c r="Q113" s="149">
        <f t="shared" si="40"/>
        <v>1.1299999999999999</v>
      </c>
      <c r="R113" s="149"/>
      <c r="S113" s="149" t="s">
        <v>136</v>
      </c>
      <c r="T113" s="149" t="s">
        <v>136</v>
      </c>
      <c r="U113" s="149">
        <v>0.18</v>
      </c>
      <c r="V113" s="149">
        <f t="shared" si="41"/>
        <v>22.7</v>
      </c>
      <c r="W113" s="149"/>
      <c r="X113" s="149" t="s">
        <v>137</v>
      </c>
      <c r="Y113" s="146"/>
      <c r="Z113" s="146"/>
      <c r="AA113" s="146"/>
      <c r="AB113" s="146"/>
      <c r="AC113" s="146"/>
      <c r="AD113" s="146"/>
      <c r="AE113" s="146"/>
      <c r="AF113" s="146"/>
      <c r="AG113" s="146" t="s">
        <v>138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61">
        <v>86</v>
      </c>
      <c r="B114" s="162" t="s">
        <v>291</v>
      </c>
      <c r="C114" s="167" t="s">
        <v>292</v>
      </c>
      <c r="D114" s="163" t="s">
        <v>293</v>
      </c>
      <c r="E114" s="164">
        <v>82.027000000000001</v>
      </c>
      <c r="F114" s="199"/>
      <c r="G114" s="165">
        <f t="shared" si="35"/>
        <v>0</v>
      </c>
      <c r="H114" s="149">
        <v>450</v>
      </c>
      <c r="I114" s="149">
        <f t="shared" si="36"/>
        <v>36912.15</v>
      </c>
      <c r="J114" s="149">
        <v>0</v>
      </c>
      <c r="K114" s="149">
        <f t="shared" si="37"/>
        <v>0</v>
      </c>
      <c r="L114" s="149">
        <v>15</v>
      </c>
      <c r="M114" s="149">
        <f t="shared" si="38"/>
        <v>0</v>
      </c>
      <c r="N114" s="149">
        <v>0</v>
      </c>
      <c r="O114" s="149">
        <f t="shared" si="39"/>
        <v>0</v>
      </c>
      <c r="P114" s="149">
        <v>0</v>
      </c>
      <c r="Q114" s="149">
        <f t="shared" si="40"/>
        <v>0</v>
      </c>
      <c r="R114" s="149"/>
      <c r="S114" s="149" t="s">
        <v>149</v>
      </c>
      <c r="T114" s="149" t="s">
        <v>294</v>
      </c>
      <c r="U114" s="149">
        <v>0</v>
      </c>
      <c r="V114" s="149">
        <f t="shared" si="41"/>
        <v>0</v>
      </c>
      <c r="W114" s="149"/>
      <c r="X114" s="149" t="s">
        <v>195</v>
      </c>
      <c r="Y114" s="146"/>
      <c r="Z114" s="146"/>
      <c r="AA114" s="146"/>
      <c r="AB114" s="146"/>
      <c r="AC114" s="146"/>
      <c r="AD114" s="146"/>
      <c r="AE114" s="146"/>
      <c r="AF114" s="146"/>
      <c r="AG114" s="146" t="s">
        <v>196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">
      <c r="A115" s="161">
        <v>87</v>
      </c>
      <c r="B115" s="162" t="s">
        <v>295</v>
      </c>
      <c r="C115" s="167" t="s">
        <v>296</v>
      </c>
      <c r="D115" s="163" t="s">
        <v>0</v>
      </c>
      <c r="E115" s="164">
        <v>923.64459999999997</v>
      </c>
      <c r="F115" s="199"/>
      <c r="G115" s="165">
        <f t="shared" si="35"/>
        <v>0</v>
      </c>
      <c r="H115" s="149">
        <v>0</v>
      </c>
      <c r="I115" s="149">
        <f t="shared" si="36"/>
        <v>0</v>
      </c>
      <c r="J115" s="149">
        <v>1.65</v>
      </c>
      <c r="K115" s="149">
        <f t="shared" si="37"/>
        <v>1524.01</v>
      </c>
      <c r="L115" s="149">
        <v>15</v>
      </c>
      <c r="M115" s="149">
        <f t="shared" si="38"/>
        <v>0</v>
      </c>
      <c r="N115" s="149">
        <v>0</v>
      </c>
      <c r="O115" s="149">
        <f t="shared" si="39"/>
        <v>0</v>
      </c>
      <c r="P115" s="149">
        <v>0</v>
      </c>
      <c r="Q115" s="149">
        <f t="shared" si="40"/>
        <v>0</v>
      </c>
      <c r="R115" s="149"/>
      <c r="S115" s="149" t="s">
        <v>136</v>
      </c>
      <c r="T115" s="149" t="s">
        <v>136</v>
      </c>
      <c r="U115" s="149">
        <v>0</v>
      </c>
      <c r="V115" s="149">
        <f t="shared" si="41"/>
        <v>0</v>
      </c>
      <c r="W115" s="149"/>
      <c r="X115" s="149" t="s">
        <v>165</v>
      </c>
      <c r="Y115" s="146"/>
      <c r="Z115" s="146"/>
      <c r="AA115" s="146"/>
      <c r="AB115" s="146"/>
      <c r="AC115" s="146"/>
      <c r="AD115" s="146"/>
      <c r="AE115" s="146"/>
      <c r="AF115" s="146"/>
      <c r="AG115" s="146" t="s">
        <v>166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x14ac:dyDescent="0.2">
      <c r="A116" s="151" t="s">
        <v>132</v>
      </c>
      <c r="B116" s="152" t="s">
        <v>94</v>
      </c>
      <c r="C116" s="166" t="s">
        <v>95</v>
      </c>
      <c r="D116" s="153"/>
      <c r="E116" s="154"/>
      <c r="F116" s="198"/>
      <c r="G116" s="155">
        <f>SUMIF(AG117:AG123,"&lt;&gt;NOR",G117:G123)</f>
        <v>0</v>
      </c>
      <c r="H116" s="150"/>
      <c r="I116" s="150">
        <f>SUM(I117:I123)</f>
        <v>38203.009999999995</v>
      </c>
      <c r="J116" s="150"/>
      <c r="K116" s="150">
        <f>SUM(K117:K123)</f>
        <v>31149.16</v>
      </c>
      <c r="L116" s="150"/>
      <c r="M116" s="150">
        <f>SUM(M117:M123)</f>
        <v>0</v>
      </c>
      <c r="N116" s="150"/>
      <c r="O116" s="150">
        <f>SUM(O117:O123)</f>
        <v>1.3599999999999999</v>
      </c>
      <c r="P116" s="150"/>
      <c r="Q116" s="150">
        <f>SUM(Q117:Q123)</f>
        <v>0</v>
      </c>
      <c r="R116" s="150"/>
      <c r="S116" s="150"/>
      <c r="T116" s="150"/>
      <c r="U116" s="150"/>
      <c r="V116" s="150">
        <f>SUM(V117:V123)</f>
        <v>56.67</v>
      </c>
      <c r="W116" s="150"/>
      <c r="X116" s="150"/>
      <c r="AG116" t="s">
        <v>133</v>
      </c>
    </row>
    <row r="117" spans="1:60" ht="22.5" outlineLevel="1" x14ac:dyDescent="0.2">
      <c r="A117" s="161">
        <v>88</v>
      </c>
      <c r="B117" s="162" t="s">
        <v>297</v>
      </c>
      <c r="C117" s="167" t="s">
        <v>382</v>
      </c>
      <c r="D117" s="163" t="s">
        <v>135</v>
      </c>
      <c r="E117" s="164">
        <v>15.15</v>
      </c>
      <c r="F117" s="199"/>
      <c r="G117" s="165">
        <f t="shared" ref="G117:G123" si="42">ROUND(E117*F117,2)</f>
        <v>0</v>
      </c>
      <c r="H117" s="149">
        <v>302.10000000000002</v>
      </c>
      <c r="I117" s="149">
        <f t="shared" ref="I117:I123" si="43">ROUND(E117*H117,2)</f>
        <v>4576.82</v>
      </c>
      <c r="J117" s="149">
        <v>190.4</v>
      </c>
      <c r="K117" s="149">
        <f t="shared" ref="K117:K123" si="44">ROUND(E117*J117,2)</f>
        <v>2884.56</v>
      </c>
      <c r="L117" s="149">
        <v>15</v>
      </c>
      <c r="M117" s="149">
        <f t="shared" ref="M117:M123" si="45">G117*(1+L117/100)</f>
        <v>0</v>
      </c>
      <c r="N117" s="149">
        <v>3.6800000000000001E-3</v>
      </c>
      <c r="O117" s="149">
        <f t="shared" ref="O117:O123" si="46">ROUND(E117*N117,2)</f>
        <v>0.06</v>
      </c>
      <c r="P117" s="149">
        <v>0</v>
      </c>
      <c r="Q117" s="149">
        <f t="shared" ref="Q117:Q123" si="47">ROUND(E117*P117,2)</f>
        <v>0</v>
      </c>
      <c r="R117" s="149"/>
      <c r="S117" s="149" t="s">
        <v>136</v>
      </c>
      <c r="T117" s="149" t="s">
        <v>136</v>
      </c>
      <c r="U117" s="149">
        <v>0.38500000000000001</v>
      </c>
      <c r="V117" s="149">
        <f t="shared" ref="V117:V123" si="48">ROUND(E117*U117,2)</f>
        <v>5.83</v>
      </c>
      <c r="W117" s="149"/>
      <c r="X117" s="149" t="s">
        <v>137</v>
      </c>
      <c r="Y117" s="146"/>
      <c r="Z117" s="146"/>
      <c r="AA117" s="146"/>
      <c r="AB117" s="146"/>
      <c r="AC117" s="146"/>
      <c r="AD117" s="146"/>
      <c r="AE117" s="146"/>
      <c r="AF117" s="146"/>
      <c r="AG117" s="146" t="s">
        <v>138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 x14ac:dyDescent="0.2">
      <c r="A118" s="161">
        <v>89</v>
      </c>
      <c r="B118" s="162" t="s">
        <v>298</v>
      </c>
      <c r="C118" s="167" t="s">
        <v>383</v>
      </c>
      <c r="D118" s="163" t="s">
        <v>135</v>
      </c>
      <c r="E118" s="164">
        <v>42.72</v>
      </c>
      <c r="F118" s="199"/>
      <c r="G118" s="165">
        <f t="shared" si="42"/>
        <v>0</v>
      </c>
      <c r="H118" s="149">
        <v>17.05</v>
      </c>
      <c r="I118" s="149">
        <f t="shared" si="43"/>
        <v>728.38</v>
      </c>
      <c r="J118" s="149">
        <v>24.95</v>
      </c>
      <c r="K118" s="149">
        <f t="shared" si="44"/>
        <v>1065.8599999999999</v>
      </c>
      <c r="L118" s="149">
        <v>15</v>
      </c>
      <c r="M118" s="149">
        <f t="shared" si="45"/>
        <v>0</v>
      </c>
      <c r="N118" s="149">
        <v>1.6000000000000001E-4</v>
      </c>
      <c r="O118" s="149">
        <f t="shared" si="46"/>
        <v>0.01</v>
      </c>
      <c r="P118" s="149">
        <v>0</v>
      </c>
      <c r="Q118" s="149">
        <f t="shared" si="47"/>
        <v>0</v>
      </c>
      <c r="R118" s="149"/>
      <c r="S118" s="149" t="s">
        <v>136</v>
      </c>
      <c r="T118" s="149" t="s">
        <v>136</v>
      </c>
      <c r="U118" s="149">
        <v>0.05</v>
      </c>
      <c r="V118" s="149">
        <f t="shared" si="48"/>
        <v>2.14</v>
      </c>
      <c r="W118" s="149"/>
      <c r="X118" s="149" t="s">
        <v>137</v>
      </c>
      <c r="Y118" s="146"/>
      <c r="Z118" s="146"/>
      <c r="AA118" s="146"/>
      <c r="AB118" s="146"/>
      <c r="AC118" s="146"/>
      <c r="AD118" s="146"/>
      <c r="AE118" s="146"/>
      <c r="AF118" s="146"/>
      <c r="AG118" s="146" t="s">
        <v>138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61">
        <v>90</v>
      </c>
      <c r="B119" s="162" t="s">
        <v>299</v>
      </c>
      <c r="C119" s="167" t="s">
        <v>300</v>
      </c>
      <c r="D119" s="163" t="s">
        <v>135</v>
      </c>
      <c r="E119" s="164">
        <v>42.72</v>
      </c>
      <c r="F119" s="199"/>
      <c r="G119" s="165">
        <f t="shared" si="42"/>
        <v>0</v>
      </c>
      <c r="H119" s="149">
        <v>0</v>
      </c>
      <c r="I119" s="149">
        <f t="shared" si="43"/>
        <v>0</v>
      </c>
      <c r="J119" s="149">
        <v>569</v>
      </c>
      <c r="K119" s="149">
        <f t="shared" si="44"/>
        <v>24307.68</v>
      </c>
      <c r="L119" s="149">
        <v>15</v>
      </c>
      <c r="M119" s="149">
        <f t="shared" si="45"/>
        <v>0</v>
      </c>
      <c r="N119" s="149">
        <v>0</v>
      </c>
      <c r="O119" s="149">
        <f t="shared" si="46"/>
        <v>0</v>
      </c>
      <c r="P119" s="149">
        <v>0</v>
      </c>
      <c r="Q119" s="149">
        <f t="shared" si="47"/>
        <v>0</v>
      </c>
      <c r="R119" s="149"/>
      <c r="S119" s="149" t="s">
        <v>136</v>
      </c>
      <c r="T119" s="149" t="s">
        <v>136</v>
      </c>
      <c r="U119" s="149">
        <v>1.1399999999999999</v>
      </c>
      <c r="V119" s="149">
        <f t="shared" si="48"/>
        <v>48.7</v>
      </c>
      <c r="W119" s="149"/>
      <c r="X119" s="149" t="s">
        <v>137</v>
      </c>
      <c r="Y119" s="146"/>
      <c r="Z119" s="146"/>
      <c r="AA119" s="146"/>
      <c r="AB119" s="146"/>
      <c r="AC119" s="146"/>
      <c r="AD119" s="146"/>
      <c r="AE119" s="146"/>
      <c r="AF119" s="146"/>
      <c r="AG119" s="146" t="s">
        <v>138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 x14ac:dyDescent="0.2">
      <c r="A120" s="161">
        <v>91</v>
      </c>
      <c r="B120" s="162" t="s">
        <v>301</v>
      </c>
      <c r="C120" s="167" t="s">
        <v>384</v>
      </c>
      <c r="D120" s="163" t="s">
        <v>157</v>
      </c>
      <c r="E120" s="164">
        <v>29.904</v>
      </c>
      <c r="F120" s="199"/>
      <c r="G120" s="165">
        <f t="shared" si="42"/>
        <v>0</v>
      </c>
      <c r="H120" s="149">
        <v>83.4</v>
      </c>
      <c r="I120" s="149">
        <f t="shared" si="43"/>
        <v>2493.9899999999998</v>
      </c>
      <c r="J120" s="149">
        <v>0</v>
      </c>
      <c r="K120" s="149">
        <f t="shared" si="44"/>
        <v>0</v>
      </c>
      <c r="L120" s="149">
        <v>15</v>
      </c>
      <c r="M120" s="149">
        <f t="shared" si="45"/>
        <v>0</v>
      </c>
      <c r="N120" s="149">
        <v>2E-3</v>
      </c>
      <c r="O120" s="149">
        <f t="shared" si="46"/>
        <v>0.06</v>
      </c>
      <c r="P120" s="149">
        <v>0</v>
      </c>
      <c r="Q120" s="149">
        <f t="shared" si="47"/>
        <v>0</v>
      </c>
      <c r="R120" s="149" t="s">
        <v>194</v>
      </c>
      <c r="S120" s="149" t="s">
        <v>136</v>
      </c>
      <c r="T120" s="149" t="s">
        <v>136</v>
      </c>
      <c r="U120" s="149">
        <v>0</v>
      </c>
      <c r="V120" s="149">
        <f t="shared" si="48"/>
        <v>0</v>
      </c>
      <c r="W120" s="149"/>
      <c r="X120" s="149" t="s">
        <v>195</v>
      </c>
      <c r="Y120" s="146"/>
      <c r="Z120" s="146"/>
      <c r="AA120" s="146"/>
      <c r="AB120" s="146"/>
      <c r="AC120" s="146"/>
      <c r="AD120" s="146"/>
      <c r="AE120" s="146"/>
      <c r="AF120" s="146"/>
      <c r="AG120" s="146" t="s">
        <v>196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61">
        <v>92</v>
      </c>
      <c r="B121" s="162" t="s">
        <v>302</v>
      </c>
      <c r="C121" s="167" t="s">
        <v>385</v>
      </c>
      <c r="D121" s="163" t="s">
        <v>303</v>
      </c>
      <c r="E121" s="164">
        <v>277.68</v>
      </c>
      <c r="F121" s="199"/>
      <c r="G121" s="165">
        <f t="shared" si="42"/>
        <v>0</v>
      </c>
      <c r="H121" s="149">
        <v>15.9</v>
      </c>
      <c r="I121" s="149">
        <f t="shared" si="43"/>
        <v>4415.1099999999997</v>
      </c>
      <c r="J121" s="149">
        <v>0</v>
      </c>
      <c r="K121" s="149">
        <f t="shared" si="44"/>
        <v>0</v>
      </c>
      <c r="L121" s="149">
        <v>15</v>
      </c>
      <c r="M121" s="149">
        <f t="shared" si="45"/>
        <v>0</v>
      </c>
      <c r="N121" s="149">
        <v>1E-3</v>
      </c>
      <c r="O121" s="149">
        <f t="shared" si="46"/>
        <v>0.28000000000000003</v>
      </c>
      <c r="P121" s="149">
        <v>0</v>
      </c>
      <c r="Q121" s="149">
        <f t="shared" si="47"/>
        <v>0</v>
      </c>
      <c r="R121" s="149" t="s">
        <v>194</v>
      </c>
      <c r="S121" s="149" t="s">
        <v>136</v>
      </c>
      <c r="T121" s="149" t="s">
        <v>136</v>
      </c>
      <c r="U121" s="149">
        <v>0</v>
      </c>
      <c r="V121" s="149">
        <f t="shared" si="48"/>
        <v>0</v>
      </c>
      <c r="W121" s="149"/>
      <c r="X121" s="149" t="s">
        <v>195</v>
      </c>
      <c r="Y121" s="146"/>
      <c r="Z121" s="146"/>
      <c r="AA121" s="146"/>
      <c r="AB121" s="146"/>
      <c r="AC121" s="146"/>
      <c r="AD121" s="146"/>
      <c r="AE121" s="146"/>
      <c r="AF121" s="146"/>
      <c r="AG121" s="146" t="s">
        <v>196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 x14ac:dyDescent="0.2">
      <c r="A122" s="161">
        <v>93</v>
      </c>
      <c r="B122" s="162" t="s">
        <v>304</v>
      </c>
      <c r="C122" s="167" t="s">
        <v>386</v>
      </c>
      <c r="D122" s="163" t="s">
        <v>135</v>
      </c>
      <c r="E122" s="164">
        <v>49.128</v>
      </c>
      <c r="F122" s="199"/>
      <c r="G122" s="165">
        <f t="shared" si="42"/>
        <v>0</v>
      </c>
      <c r="H122" s="149">
        <v>529</v>
      </c>
      <c r="I122" s="149">
        <f t="shared" si="43"/>
        <v>25988.71</v>
      </c>
      <c r="J122" s="149">
        <v>0</v>
      </c>
      <c r="K122" s="149">
        <f t="shared" si="44"/>
        <v>0</v>
      </c>
      <c r="L122" s="149">
        <v>15</v>
      </c>
      <c r="M122" s="149">
        <f t="shared" si="45"/>
        <v>0</v>
      </c>
      <c r="N122" s="149">
        <v>1.9429999999999999E-2</v>
      </c>
      <c r="O122" s="149">
        <f t="shared" si="46"/>
        <v>0.95</v>
      </c>
      <c r="P122" s="149">
        <v>0</v>
      </c>
      <c r="Q122" s="149">
        <f t="shared" si="47"/>
        <v>0</v>
      </c>
      <c r="R122" s="149" t="s">
        <v>194</v>
      </c>
      <c r="S122" s="149" t="s">
        <v>136</v>
      </c>
      <c r="T122" s="149" t="s">
        <v>136</v>
      </c>
      <c r="U122" s="149">
        <v>0</v>
      </c>
      <c r="V122" s="149">
        <f t="shared" si="48"/>
        <v>0</v>
      </c>
      <c r="W122" s="149"/>
      <c r="X122" s="149" t="s">
        <v>195</v>
      </c>
      <c r="Y122" s="146"/>
      <c r="Z122" s="146"/>
      <c r="AA122" s="146"/>
      <c r="AB122" s="146"/>
      <c r="AC122" s="146"/>
      <c r="AD122" s="146"/>
      <c r="AE122" s="146"/>
      <c r="AF122" s="146"/>
      <c r="AG122" s="146" t="s">
        <v>196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 x14ac:dyDescent="0.2">
      <c r="A123" s="161">
        <v>94</v>
      </c>
      <c r="B123" s="162" t="s">
        <v>305</v>
      </c>
      <c r="C123" s="167" t="s">
        <v>306</v>
      </c>
      <c r="D123" s="163" t="s">
        <v>0</v>
      </c>
      <c r="E123" s="164">
        <v>664.61109999999996</v>
      </c>
      <c r="F123" s="199"/>
      <c r="G123" s="165">
        <f t="shared" si="42"/>
        <v>0</v>
      </c>
      <c r="H123" s="149">
        <v>0</v>
      </c>
      <c r="I123" s="149">
        <f t="shared" si="43"/>
        <v>0</v>
      </c>
      <c r="J123" s="149">
        <v>4.3499999999999996</v>
      </c>
      <c r="K123" s="149">
        <f t="shared" si="44"/>
        <v>2891.06</v>
      </c>
      <c r="L123" s="149">
        <v>15</v>
      </c>
      <c r="M123" s="149">
        <f t="shared" si="45"/>
        <v>0</v>
      </c>
      <c r="N123" s="149">
        <v>0</v>
      </c>
      <c r="O123" s="149">
        <f t="shared" si="46"/>
        <v>0</v>
      </c>
      <c r="P123" s="149">
        <v>0</v>
      </c>
      <c r="Q123" s="149">
        <f t="shared" si="47"/>
        <v>0</v>
      </c>
      <c r="R123" s="149"/>
      <c r="S123" s="149" t="s">
        <v>136</v>
      </c>
      <c r="T123" s="149" t="s">
        <v>136</v>
      </c>
      <c r="U123" s="149">
        <v>0</v>
      </c>
      <c r="V123" s="149">
        <f t="shared" si="48"/>
        <v>0</v>
      </c>
      <c r="W123" s="149"/>
      <c r="X123" s="149" t="s">
        <v>165</v>
      </c>
      <c r="Y123" s="146"/>
      <c r="Z123" s="146"/>
      <c r="AA123" s="146"/>
      <c r="AB123" s="146"/>
      <c r="AC123" s="146"/>
      <c r="AD123" s="146"/>
      <c r="AE123" s="146"/>
      <c r="AF123" s="146"/>
      <c r="AG123" s="146" t="s">
        <v>166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x14ac:dyDescent="0.2">
      <c r="A124" s="151" t="s">
        <v>132</v>
      </c>
      <c r="B124" s="152" t="s">
        <v>96</v>
      </c>
      <c r="C124" s="166" t="s">
        <v>97</v>
      </c>
      <c r="D124" s="153"/>
      <c r="E124" s="154"/>
      <c r="F124" s="198"/>
      <c r="G124" s="155">
        <f>SUMIF(AG125:AG129,"&lt;&gt;NOR",G125:G129)</f>
        <v>0</v>
      </c>
      <c r="H124" s="150"/>
      <c r="I124" s="150">
        <f>SUM(I125:I129)</f>
        <v>1279.6500000000001</v>
      </c>
      <c r="J124" s="150"/>
      <c r="K124" s="150">
        <f>SUM(K125:K129)</f>
        <v>4932.0800000000008</v>
      </c>
      <c r="L124" s="150"/>
      <c r="M124" s="150">
        <f>SUM(M125:M129)</f>
        <v>0</v>
      </c>
      <c r="N124" s="150"/>
      <c r="O124" s="150">
        <f>SUM(O125:O129)</f>
        <v>0</v>
      </c>
      <c r="P124" s="150"/>
      <c r="Q124" s="150">
        <f>SUM(Q125:Q129)</f>
        <v>0</v>
      </c>
      <c r="R124" s="150"/>
      <c r="S124" s="150"/>
      <c r="T124" s="150"/>
      <c r="U124" s="150"/>
      <c r="V124" s="150">
        <f>SUM(V125:V129)</f>
        <v>11.9</v>
      </c>
      <c r="W124" s="150"/>
      <c r="X124" s="150"/>
      <c r="AG124" t="s">
        <v>133</v>
      </c>
    </row>
    <row r="125" spans="1:60" outlineLevel="1" x14ac:dyDescent="0.2">
      <c r="A125" s="161">
        <v>95</v>
      </c>
      <c r="B125" s="162" t="s">
        <v>307</v>
      </c>
      <c r="C125" s="167" t="s">
        <v>308</v>
      </c>
      <c r="D125" s="163" t="s">
        <v>135</v>
      </c>
      <c r="E125" s="164">
        <v>12.5</v>
      </c>
      <c r="F125" s="199"/>
      <c r="G125" s="165">
        <f>ROUND(E125*F125,2)</f>
        <v>0</v>
      </c>
      <c r="H125" s="149">
        <v>2.27</v>
      </c>
      <c r="I125" s="149">
        <f>ROUND(E125*H125,2)</f>
        <v>28.38</v>
      </c>
      <c r="J125" s="149">
        <v>15.93</v>
      </c>
      <c r="K125" s="149">
        <f>ROUND(E125*J125,2)</f>
        <v>199.13</v>
      </c>
      <c r="L125" s="149">
        <v>15</v>
      </c>
      <c r="M125" s="149">
        <f>G125*(1+L125/100)</f>
        <v>0</v>
      </c>
      <c r="N125" s="149">
        <v>1.0000000000000001E-5</v>
      </c>
      <c r="O125" s="149">
        <f>ROUND(E125*N125,2)</f>
        <v>0</v>
      </c>
      <c r="P125" s="149">
        <v>0</v>
      </c>
      <c r="Q125" s="149">
        <f>ROUND(E125*P125,2)</f>
        <v>0</v>
      </c>
      <c r="R125" s="149"/>
      <c r="S125" s="149" t="s">
        <v>136</v>
      </c>
      <c r="T125" s="149" t="s">
        <v>136</v>
      </c>
      <c r="U125" s="149">
        <v>4.1000000000000002E-2</v>
      </c>
      <c r="V125" s="149">
        <f>ROUND(E125*U125,2)</f>
        <v>0.51</v>
      </c>
      <c r="W125" s="149"/>
      <c r="X125" s="149" t="s">
        <v>137</v>
      </c>
      <c r="Y125" s="146"/>
      <c r="Z125" s="146"/>
      <c r="AA125" s="146"/>
      <c r="AB125" s="146"/>
      <c r="AC125" s="146"/>
      <c r="AD125" s="146"/>
      <c r="AE125" s="146"/>
      <c r="AF125" s="146"/>
      <c r="AG125" s="146" t="s">
        <v>138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 x14ac:dyDescent="0.2">
      <c r="A126" s="161">
        <v>96</v>
      </c>
      <c r="B126" s="162" t="s">
        <v>309</v>
      </c>
      <c r="C126" s="167" t="s">
        <v>310</v>
      </c>
      <c r="D126" s="163" t="s">
        <v>135</v>
      </c>
      <c r="E126" s="164">
        <v>5.8</v>
      </c>
      <c r="F126" s="199"/>
      <c r="G126" s="165">
        <f>ROUND(E126*F126,2)</f>
        <v>0</v>
      </c>
      <c r="H126" s="149">
        <v>39.409999999999997</v>
      </c>
      <c r="I126" s="149">
        <f>ROUND(E126*H126,2)</f>
        <v>228.58</v>
      </c>
      <c r="J126" s="149">
        <v>190.59</v>
      </c>
      <c r="K126" s="149">
        <f>ROUND(E126*J126,2)</f>
        <v>1105.42</v>
      </c>
      <c r="L126" s="149">
        <v>15</v>
      </c>
      <c r="M126" s="149">
        <f>G126*(1+L126/100)</f>
        <v>0</v>
      </c>
      <c r="N126" s="149">
        <v>3.1E-4</v>
      </c>
      <c r="O126" s="149">
        <f>ROUND(E126*N126,2)</f>
        <v>0</v>
      </c>
      <c r="P126" s="149">
        <v>0</v>
      </c>
      <c r="Q126" s="149">
        <f>ROUND(E126*P126,2)</f>
        <v>0</v>
      </c>
      <c r="R126" s="149"/>
      <c r="S126" s="149" t="s">
        <v>136</v>
      </c>
      <c r="T126" s="149" t="s">
        <v>136</v>
      </c>
      <c r="U126" s="149">
        <v>0.40300000000000002</v>
      </c>
      <c r="V126" s="149">
        <f>ROUND(E126*U126,2)</f>
        <v>2.34</v>
      </c>
      <c r="W126" s="149"/>
      <c r="X126" s="149" t="s">
        <v>137</v>
      </c>
      <c r="Y126" s="146"/>
      <c r="Z126" s="146"/>
      <c r="AA126" s="146"/>
      <c r="AB126" s="146"/>
      <c r="AC126" s="146"/>
      <c r="AD126" s="146"/>
      <c r="AE126" s="146"/>
      <c r="AF126" s="146"/>
      <c r="AG126" s="146" t="s">
        <v>138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61">
        <v>97</v>
      </c>
      <c r="B127" s="162" t="s">
        <v>311</v>
      </c>
      <c r="C127" s="167" t="s">
        <v>312</v>
      </c>
      <c r="D127" s="163" t="s">
        <v>135</v>
      </c>
      <c r="E127" s="164">
        <v>6.7</v>
      </c>
      <c r="F127" s="199"/>
      <c r="G127" s="165">
        <f>ROUND(E127*F127,2)</f>
        <v>0</v>
      </c>
      <c r="H127" s="149">
        <v>46.93</v>
      </c>
      <c r="I127" s="149">
        <f>ROUND(E127*H127,2)</f>
        <v>314.43</v>
      </c>
      <c r="J127" s="149">
        <v>84.07</v>
      </c>
      <c r="K127" s="149">
        <f>ROUND(E127*J127,2)</f>
        <v>563.27</v>
      </c>
      <c r="L127" s="149">
        <v>15</v>
      </c>
      <c r="M127" s="149">
        <f>G127*(1+L127/100)</f>
        <v>0</v>
      </c>
      <c r="N127" s="149">
        <v>2.4000000000000001E-4</v>
      </c>
      <c r="O127" s="149">
        <f>ROUND(E127*N127,2)</f>
        <v>0</v>
      </c>
      <c r="P127" s="149">
        <v>0</v>
      </c>
      <c r="Q127" s="149">
        <f>ROUND(E127*P127,2)</f>
        <v>0</v>
      </c>
      <c r="R127" s="149"/>
      <c r="S127" s="149" t="s">
        <v>136</v>
      </c>
      <c r="T127" s="149" t="s">
        <v>136</v>
      </c>
      <c r="U127" s="149">
        <v>0.17</v>
      </c>
      <c r="V127" s="149">
        <f>ROUND(E127*U127,2)</f>
        <v>1.1399999999999999</v>
      </c>
      <c r="W127" s="149"/>
      <c r="X127" s="149" t="s">
        <v>137</v>
      </c>
      <c r="Y127" s="146"/>
      <c r="Z127" s="146"/>
      <c r="AA127" s="146"/>
      <c r="AB127" s="146"/>
      <c r="AC127" s="146"/>
      <c r="AD127" s="146"/>
      <c r="AE127" s="146"/>
      <c r="AF127" s="146"/>
      <c r="AG127" s="146" t="s">
        <v>138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1" x14ac:dyDescent="0.2">
      <c r="A128" s="161">
        <v>98</v>
      </c>
      <c r="B128" s="162" t="s">
        <v>313</v>
      </c>
      <c r="C128" s="167" t="s">
        <v>387</v>
      </c>
      <c r="D128" s="163" t="s">
        <v>135</v>
      </c>
      <c r="E128" s="164">
        <v>12.5</v>
      </c>
      <c r="F128" s="199"/>
      <c r="G128" s="165">
        <f>ROUND(E128*F128,2)</f>
        <v>0</v>
      </c>
      <c r="H128" s="149">
        <v>52.67</v>
      </c>
      <c r="I128" s="149">
        <f>ROUND(E128*H128,2)</f>
        <v>658.38</v>
      </c>
      <c r="J128" s="149">
        <v>189.33</v>
      </c>
      <c r="K128" s="149">
        <f>ROUND(E128*J128,2)</f>
        <v>2366.63</v>
      </c>
      <c r="L128" s="149">
        <v>15</v>
      </c>
      <c r="M128" s="149">
        <f>G128*(1+L128/100)</f>
        <v>0</v>
      </c>
      <c r="N128" s="149">
        <v>2.2000000000000001E-4</v>
      </c>
      <c r="O128" s="149">
        <f>ROUND(E128*N128,2)</f>
        <v>0</v>
      </c>
      <c r="P128" s="149">
        <v>0</v>
      </c>
      <c r="Q128" s="149">
        <f>ROUND(E128*P128,2)</f>
        <v>0</v>
      </c>
      <c r="R128" s="149"/>
      <c r="S128" s="149" t="s">
        <v>136</v>
      </c>
      <c r="T128" s="149" t="s">
        <v>136</v>
      </c>
      <c r="U128" s="149">
        <v>0.48899999999999999</v>
      </c>
      <c r="V128" s="149">
        <f>ROUND(E128*U128,2)</f>
        <v>6.11</v>
      </c>
      <c r="W128" s="149"/>
      <c r="X128" s="149" t="s">
        <v>137</v>
      </c>
      <c r="Y128" s="146"/>
      <c r="Z128" s="146"/>
      <c r="AA128" s="146"/>
      <c r="AB128" s="146"/>
      <c r="AC128" s="146"/>
      <c r="AD128" s="146"/>
      <c r="AE128" s="146"/>
      <c r="AF128" s="146"/>
      <c r="AG128" s="146" t="s">
        <v>138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">
      <c r="A129" s="161">
        <v>99</v>
      </c>
      <c r="B129" s="162" t="s">
        <v>314</v>
      </c>
      <c r="C129" s="167" t="s">
        <v>315</v>
      </c>
      <c r="D129" s="163" t="s">
        <v>135</v>
      </c>
      <c r="E129" s="164">
        <v>12.5</v>
      </c>
      <c r="F129" s="199"/>
      <c r="G129" s="165">
        <f>ROUND(E129*F129,2)</f>
        <v>0</v>
      </c>
      <c r="H129" s="149">
        <v>3.99</v>
      </c>
      <c r="I129" s="149">
        <f>ROUND(E129*H129,2)</f>
        <v>49.88</v>
      </c>
      <c r="J129" s="149">
        <v>55.81</v>
      </c>
      <c r="K129" s="149">
        <f>ROUND(E129*J129,2)</f>
        <v>697.63</v>
      </c>
      <c r="L129" s="149">
        <v>15</v>
      </c>
      <c r="M129" s="149">
        <f>G129*(1+L129/100)</f>
        <v>0</v>
      </c>
      <c r="N129" s="149">
        <v>6.9999999999999994E-5</v>
      </c>
      <c r="O129" s="149">
        <f>ROUND(E129*N129,2)</f>
        <v>0</v>
      </c>
      <c r="P129" s="149">
        <v>0</v>
      </c>
      <c r="Q129" s="149">
        <f>ROUND(E129*P129,2)</f>
        <v>0</v>
      </c>
      <c r="R129" s="149"/>
      <c r="S129" s="149" t="s">
        <v>136</v>
      </c>
      <c r="T129" s="149" t="s">
        <v>136</v>
      </c>
      <c r="U129" s="149">
        <v>0.14399999999999999</v>
      </c>
      <c r="V129" s="149">
        <f>ROUND(E129*U129,2)</f>
        <v>1.8</v>
      </c>
      <c r="W129" s="149"/>
      <c r="X129" s="149" t="s">
        <v>137</v>
      </c>
      <c r="Y129" s="146"/>
      <c r="Z129" s="146"/>
      <c r="AA129" s="146"/>
      <c r="AB129" s="146"/>
      <c r="AC129" s="146"/>
      <c r="AD129" s="146"/>
      <c r="AE129" s="146"/>
      <c r="AF129" s="146"/>
      <c r="AG129" s="146" t="s">
        <v>138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x14ac:dyDescent="0.2">
      <c r="A130" s="151" t="s">
        <v>132</v>
      </c>
      <c r="B130" s="152" t="s">
        <v>98</v>
      </c>
      <c r="C130" s="166" t="s">
        <v>99</v>
      </c>
      <c r="D130" s="153"/>
      <c r="E130" s="154"/>
      <c r="F130" s="198"/>
      <c r="G130" s="155">
        <f>SUMIF(AG131:AG132,"&lt;&gt;NOR",G131:G132)</f>
        <v>0</v>
      </c>
      <c r="H130" s="150"/>
      <c r="I130" s="150">
        <f>SUM(I131:I132)</f>
        <v>6462.72</v>
      </c>
      <c r="J130" s="150"/>
      <c r="K130" s="150">
        <f>SUM(K131:K132)</f>
        <v>25078.030000000002</v>
      </c>
      <c r="L130" s="150"/>
      <c r="M130" s="150">
        <f>SUM(M131:M132)</f>
        <v>0</v>
      </c>
      <c r="N130" s="150"/>
      <c r="O130" s="150">
        <f>SUM(O131:O132)</f>
        <v>0.14000000000000001</v>
      </c>
      <c r="P130" s="150"/>
      <c r="Q130" s="150">
        <f>SUM(Q131:Q132)</f>
        <v>0</v>
      </c>
      <c r="R130" s="150"/>
      <c r="S130" s="150"/>
      <c r="T130" s="150"/>
      <c r="U130" s="150"/>
      <c r="V130" s="150">
        <f>SUM(V131:V132)</f>
        <v>50.85</v>
      </c>
      <c r="W130" s="150"/>
      <c r="X130" s="150"/>
      <c r="AG130" t="s">
        <v>133</v>
      </c>
    </row>
    <row r="131" spans="1:60" s="180" customFormat="1" outlineLevel="1" x14ac:dyDescent="0.2">
      <c r="A131" s="171">
        <v>100</v>
      </c>
      <c r="B131" s="172" t="s">
        <v>316</v>
      </c>
      <c r="C131" s="173" t="s">
        <v>347</v>
      </c>
      <c r="D131" s="174" t="s">
        <v>135</v>
      </c>
      <c r="E131" s="175">
        <f>466.99364*0.1</f>
        <v>46.699364000000003</v>
      </c>
      <c r="F131" s="200"/>
      <c r="G131" s="176">
        <f>ROUND(E131*F131,2)</f>
        <v>0</v>
      </c>
      <c r="H131" s="177">
        <v>0.09</v>
      </c>
      <c r="I131" s="177">
        <f>ROUND(E131*H131,2)</f>
        <v>4.2</v>
      </c>
      <c r="J131" s="177">
        <v>33.31</v>
      </c>
      <c r="K131" s="177">
        <f>ROUND(E131*J131,2)</f>
        <v>1555.56</v>
      </c>
      <c r="L131" s="177">
        <v>15</v>
      </c>
      <c r="M131" s="177">
        <f>G131*(1+L131/100)</f>
        <v>0</v>
      </c>
      <c r="N131" s="177">
        <v>0</v>
      </c>
      <c r="O131" s="177">
        <f>ROUND(E131*N131,2)</f>
        <v>0</v>
      </c>
      <c r="P131" s="177">
        <v>0</v>
      </c>
      <c r="Q131" s="177">
        <f>ROUND(E131*P131,2)</f>
        <v>0</v>
      </c>
      <c r="R131" s="177"/>
      <c r="S131" s="177" t="s">
        <v>136</v>
      </c>
      <c r="T131" s="177" t="s">
        <v>136</v>
      </c>
      <c r="U131" s="177">
        <v>6.9709999999999994E-2</v>
      </c>
      <c r="V131" s="177">
        <f>ROUND(E131*U131,2)</f>
        <v>3.26</v>
      </c>
      <c r="W131" s="177"/>
      <c r="X131" s="177" t="s">
        <v>137</v>
      </c>
      <c r="Y131" s="178"/>
      <c r="Z131" s="178" t="s">
        <v>340</v>
      </c>
      <c r="AA131" s="178"/>
      <c r="AB131" s="178"/>
      <c r="AC131" s="178"/>
      <c r="AD131" s="178"/>
      <c r="AE131" s="178"/>
      <c r="AF131" s="178"/>
      <c r="AG131" s="178" t="s">
        <v>138</v>
      </c>
      <c r="AH131" s="178"/>
      <c r="AI131" s="178"/>
      <c r="AJ131" s="178"/>
      <c r="AK131" s="178"/>
      <c r="AL131" s="178"/>
      <c r="AM131" s="178"/>
      <c r="AN131" s="178"/>
      <c r="AO131" s="178"/>
      <c r="AP131" s="178"/>
      <c r="AQ131" s="178"/>
      <c r="AR131" s="178"/>
      <c r="AS131" s="178"/>
      <c r="AT131" s="178"/>
      <c r="AU131" s="178"/>
      <c r="AV131" s="178"/>
      <c r="AW131" s="178"/>
      <c r="AX131" s="178"/>
      <c r="AY131" s="178"/>
      <c r="AZ131" s="178"/>
      <c r="BA131" s="178"/>
      <c r="BB131" s="178"/>
      <c r="BC131" s="178"/>
      <c r="BD131" s="178"/>
      <c r="BE131" s="178"/>
      <c r="BF131" s="178"/>
      <c r="BG131" s="178"/>
      <c r="BH131" s="178"/>
    </row>
    <row r="132" spans="1:60" s="180" customFormat="1" outlineLevel="1" x14ac:dyDescent="0.2">
      <c r="A132" s="171">
        <v>101</v>
      </c>
      <c r="B132" s="172" t="s">
        <v>317</v>
      </c>
      <c r="C132" s="173" t="s">
        <v>388</v>
      </c>
      <c r="D132" s="174" t="s">
        <v>135</v>
      </c>
      <c r="E132" s="175">
        <v>466.99364000000003</v>
      </c>
      <c r="F132" s="200"/>
      <c r="G132" s="176">
        <f>ROUND(E132*F132,2)</f>
        <v>0</v>
      </c>
      <c r="H132" s="177">
        <v>13.83</v>
      </c>
      <c r="I132" s="177">
        <f>ROUND(E132*H132,2)</f>
        <v>6458.52</v>
      </c>
      <c r="J132" s="177">
        <v>50.37</v>
      </c>
      <c r="K132" s="177">
        <f>ROUND(E132*J132,2)</f>
        <v>23522.47</v>
      </c>
      <c r="L132" s="177">
        <v>15</v>
      </c>
      <c r="M132" s="177">
        <f>G132*(1+L132/100)</f>
        <v>0</v>
      </c>
      <c r="N132" s="177">
        <v>2.9E-4</v>
      </c>
      <c r="O132" s="177">
        <f>ROUND(E132*N132,2)</f>
        <v>0.14000000000000001</v>
      </c>
      <c r="P132" s="177">
        <v>0</v>
      </c>
      <c r="Q132" s="177">
        <f>ROUND(E132*P132,2)</f>
        <v>0</v>
      </c>
      <c r="R132" s="177"/>
      <c r="S132" s="177" t="s">
        <v>136</v>
      </c>
      <c r="T132" s="177" t="s">
        <v>136</v>
      </c>
      <c r="U132" s="177">
        <v>0.10191</v>
      </c>
      <c r="V132" s="177">
        <f>ROUND(E132*U132,2)</f>
        <v>47.59</v>
      </c>
      <c r="W132" s="177"/>
      <c r="X132" s="177" t="s">
        <v>137</v>
      </c>
      <c r="Y132" s="178"/>
      <c r="Z132" s="178" t="s">
        <v>339</v>
      </c>
      <c r="AA132" s="178"/>
      <c r="AB132" s="178"/>
      <c r="AC132" s="178"/>
      <c r="AD132" s="178"/>
      <c r="AE132" s="178"/>
      <c r="AF132" s="178"/>
      <c r="AG132" s="178" t="s">
        <v>138</v>
      </c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178"/>
      <c r="AS132" s="178"/>
      <c r="AT132" s="178"/>
      <c r="AU132" s="178"/>
      <c r="AV132" s="178"/>
      <c r="AW132" s="178"/>
      <c r="AX132" s="178"/>
      <c r="AY132" s="178"/>
      <c r="AZ132" s="178"/>
      <c r="BA132" s="178"/>
      <c r="BB132" s="178"/>
      <c r="BC132" s="178"/>
      <c r="BD132" s="178"/>
      <c r="BE132" s="178"/>
      <c r="BF132" s="178"/>
      <c r="BG132" s="178"/>
      <c r="BH132" s="178"/>
    </row>
    <row r="133" spans="1:60" x14ac:dyDescent="0.2">
      <c r="A133" s="151" t="s">
        <v>132</v>
      </c>
      <c r="B133" s="152" t="s">
        <v>100</v>
      </c>
      <c r="C133" s="166" t="s">
        <v>101</v>
      </c>
      <c r="D133" s="153"/>
      <c r="E133" s="154"/>
      <c r="F133" s="198"/>
      <c r="G133" s="155">
        <f>SUM(G134:G136)</f>
        <v>0</v>
      </c>
      <c r="H133" s="150"/>
      <c r="I133" s="150">
        <f>SUM(I134:I135)</f>
        <v>0</v>
      </c>
      <c r="J133" s="150"/>
      <c r="K133" s="150">
        <f>SUM(K134:K135)</f>
        <v>81302</v>
      </c>
      <c r="L133" s="150"/>
      <c r="M133" s="150">
        <f>SUM(M134:M135)</f>
        <v>0</v>
      </c>
      <c r="N133" s="150"/>
      <c r="O133" s="150">
        <f>SUM(O134:O135)</f>
        <v>0</v>
      </c>
      <c r="P133" s="150"/>
      <c r="Q133" s="150">
        <f>SUM(Q134:Q135)</f>
        <v>0</v>
      </c>
      <c r="R133" s="150"/>
      <c r="S133" s="150"/>
      <c r="T133" s="150"/>
      <c r="U133" s="150"/>
      <c r="V133" s="150">
        <f>SUM(V134:V135)</f>
        <v>5</v>
      </c>
      <c r="W133" s="150"/>
      <c r="X133" s="150"/>
      <c r="AG133" t="s">
        <v>133</v>
      </c>
    </row>
    <row r="134" spans="1:60" outlineLevel="1" x14ac:dyDescent="0.2">
      <c r="A134" s="161">
        <v>102</v>
      </c>
      <c r="B134" s="162" t="s">
        <v>318</v>
      </c>
      <c r="C134" s="167" t="s">
        <v>319</v>
      </c>
      <c r="D134" s="163" t="s">
        <v>320</v>
      </c>
      <c r="E134" s="164">
        <v>5</v>
      </c>
      <c r="F134" s="199"/>
      <c r="G134" s="165">
        <f>ROUND(E134*F134,2)</f>
        <v>0</v>
      </c>
      <c r="H134" s="149">
        <v>0</v>
      </c>
      <c r="I134" s="149">
        <f>ROUND(E134*H134,2)</f>
        <v>0</v>
      </c>
      <c r="J134" s="149">
        <v>558</v>
      </c>
      <c r="K134" s="149">
        <f>ROUND(E134*J134,2)</f>
        <v>2790</v>
      </c>
      <c r="L134" s="149">
        <v>15</v>
      </c>
      <c r="M134" s="149">
        <f>G134*(1+L134/100)</f>
        <v>0</v>
      </c>
      <c r="N134" s="149">
        <v>0</v>
      </c>
      <c r="O134" s="149">
        <f>ROUND(E134*N134,2)</f>
        <v>0</v>
      </c>
      <c r="P134" s="149">
        <v>0</v>
      </c>
      <c r="Q134" s="149">
        <f>ROUND(E134*P134,2)</f>
        <v>0</v>
      </c>
      <c r="R134" s="149"/>
      <c r="S134" s="149" t="s">
        <v>136</v>
      </c>
      <c r="T134" s="149" t="s">
        <v>136</v>
      </c>
      <c r="U134" s="149">
        <v>1</v>
      </c>
      <c r="V134" s="149">
        <f>ROUND(E134*U134,2)</f>
        <v>5</v>
      </c>
      <c r="W134" s="149"/>
      <c r="X134" s="149" t="s">
        <v>137</v>
      </c>
      <c r="Y134" s="146"/>
      <c r="Z134" s="146"/>
      <c r="AA134" s="146"/>
      <c r="AB134" s="146"/>
      <c r="AC134" s="146"/>
      <c r="AD134" s="146"/>
      <c r="AE134" s="146"/>
      <c r="AF134" s="146"/>
      <c r="AG134" s="146" t="s">
        <v>138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s="180" customFormat="1" outlineLevel="1" x14ac:dyDescent="0.2">
      <c r="A135" s="171">
        <v>103</v>
      </c>
      <c r="B135" s="172" t="s">
        <v>100</v>
      </c>
      <c r="C135" s="173" t="s">
        <v>321</v>
      </c>
      <c r="D135" s="174" t="s">
        <v>266</v>
      </c>
      <c r="E135" s="175">
        <v>1</v>
      </c>
      <c r="F135" s="200"/>
      <c r="G135" s="176">
        <f>ROUND(E135*F135,2)</f>
        <v>0</v>
      </c>
      <c r="H135" s="177">
        <v>0</v>
      </c>
      <c r="I135" s="177">
        <f>ROUND(E135*H135,2)</f>
        <v>0</v>
      </c>
      <c r="J135" s="177">
        <v>78512</v>
      </c>
      <c r="K135" s="177">
        <f>ROUND(E135*J135,2)</f>
        <v>78512</v>
      </c>
      <c r="L135" s="177">
        <v>15</v>
      </c>
      <c r="M135" s="177">
        <f>G135*(1+L135/100)</f>
        <v>0</v>
      </c>
      <c r="N135" s="177">
        <v>0</v>
      </c>
      <c r="O135" s="177">
        <f>ROUND(E135*N135,2)</f>
        <v>0</v>
      </c>
      <c r="P135" s="177">
        <v>0</v>
      </c>
      <c r="Q135" s="177">
        <f>ROUND(E135*P135,2)</f>
        <v>0</v>
      </c>
      <c r="R135" s="177"/>
      <c r="S135" s="177" t="s">
        <v>149</v>
      </c>
      <c r="T135" s="177" t="s">
        <v>150</v>
      </c>
      <c r="U135" s="177">
        <v>0</v>
      </c>
      <c r="V135" s="177">
        <f>ROUND(E135*U135,2)</f>
        <v>0</v>
      </c>
      <c r="W135" s="177"/>
      <c r="X135" s="177" t="s">
        <v>137</v>
      </c>
      <c r="Y135" s="178"/>
      <c r="Z135" s="178"/>
      <c r="AA135" s="178"/>
      <c r="AB135" s="178"/>
      <c r="AC135" s="178"/>
      <c r="AD135" s="178"/>
      <c r="AE135" s="178"/>
      <c r="AF135" s="178"/>
      <c r="AG135" s="178" t="s">
        <v>138</v>
      </c>
      <c r="AH135" s="178"/>
      <c r="AI135" s="178"/>
      <c r="AJ135" s="178"/>
      <c r="AK135" s="178"/>
      <c r="AL135" s="178"/>
      <c r="AM135" s="178"/>
      <c r="AN135" s="178"/>
      <c r="AO135" s="178"/>
      <c r="AP135" s="178"/>
      <c r="AQ135" s="178"/>
      <c r="AR135" s="178"/>
      <c r="AS135" s="178"/>
      <c r="AT135" s="178"/>
      <c r="AU135" s="178"/>
      <c r="AV135" s="178"/>
      <c r="AW135" s="178"/>
      <c r="AX135" s="178"/>
      <c r="AY135" s="178"/>
      <c r="AZ135" s="178"/>
      <c r="BA135" s="178"/>
      <c r="BB135" s="178"/>
      <c r="BC135" s="178"/>
      <c r="BD135" s="178"/>
      <c r="BE135" s="178"/>
      <c r="BF135" s="178"/>
      <c r="BG135" s="178"/>
      <c r="BH135" s="178"/>
    </row>
    <row r="136" spans="1:60" s="180" customFormat="1" outlineLevel="1" x14ac:dyDescent="0.2">
      <c r="A136" s="187"/>
      <c r="B136" s="188"/>
      <c r="C136" s="189" t="s">
        <v>352</v>
      </c>
      <c r="D136" s="190" t="s">
        <v>266</v>
      </c>
      <c r="E136" s="191">
        <v>1</v>
      </c>
      <c r="F136" s="202"/>
      <c r="G136" s="176">
        <f>ROUND(E136*F136,2)</f>
        <v>0</v>
      </c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</row>
    <row r="137" spans="1:60" x14ac:dyDescent="0.2">
      <c r="A137" s="151" t="s">
        <v>132</v>
      </c>
      <c r="B137" s="152" t="s">
        <v>102</v>
      </c>
      <c r="C137" s="166" t="s">
        <v>103</v>
      </c>
      <c r="D137" s="153"/>
      <c r="E137" s="154"/>
      <c r="F137" s="198"/>
      <c r="G137" s="155">
        <f>SUMIF(AG138:AG144,"&lt;&gt;NOR",G138:G144)</f>
        <v>0</v>
      </c>
      <c r="H137" s="150"/>
      <c r="I137" s="150">
        <f>SUM(I138:I144)</f>
        <v>0</v>
      </c>
      <c r="J137" s="150"/>
      <c r="K137" s="150">
        <f>SUM(K138:K144)</f>
        <v>28225.99</v>
      </c>
      <c r="L137" s="150"/>
      <c r="M137" s="150">
        <f>SUM(M138:M144)</f>
        <v>0</v>
      </c>
      <c r="N137" s="150"/>
      <c r="O137" s="150">
        <f>SUM(O138:O144)</f>
        <v>0</v>
      </c>
      <c r="P137" s="150"/>
      <c r="Q137" s="150">
        <f>SUM(Q138:Q144)</f>
        <v>0</v>
      </c>
      <c r="R137" s="150"/>
      <c r="S137" s="150"/>
      <c r="T137" s="150"/>
      <c r="U137" s="150"/>
      <c r="V137" s="150">
        <f>SUM(V138:V144)</f>
        <v>61.349999999999994</v>
      </c>
      <c r="W137" s="150"/>
      <c r="X137" s="150"/>
      <c r="AG137" t="s">
        <v>133</v>
      </c>
    </row>
    <row r="138" spans="1:60" outlineLevel="1" x14ac:dyDescent="0.2">
      <c r="A138" s="161">
        <v>104</v>
      </c>
      <c r="B138" s="162" t="s">
        <v>322</v>
      </c>
      <c r="C138" s="167" t="s">
        <v>323</v>
      </c>
      <c r="D138" s="163" t="s">
        <v>164</v>
      </c>
      <c r="E138" s="164">
        <v>13.925689999999999</v>
      </c>
      <c r="F138" s="199"/>
      <c r="G138" s="165">
        <f t="shared" ref="G138:G144" si="49">ROUND(E138*F138,2)</f>
        <v>0</v>
      </c>
      <c r="H138" s="149">
        <v>0</v>
      </c>
      <c r="I138" s="149">
        <f t="shared" ref="I138:I144" si="50">ROUND(E138*H138,2)</f>
        <v>0</v>
      </c>
      <c r="J138" s="149">
        <v>677</v>
      </c>
      <c r="K138" s="149">
        <f t="shared" ref="K138:K144" si="51">ROUND(E138*J138,2)</f>
        <v>9427.69</v>
      </c>
      <c r="L138" s="149">
        <v>15</v>
      </c>
      <c r="M138" s="149">
        <f t="shared" ref="M138:M144" si="52">G138*(1+L138/100)</f>
        <v>0</v>
      </c>
      <c r="N138" s="149">
        <v>0</v>
      </c>
      <c r="O138" s="149">
        <f t="shared" ref="O138:O144" si="53">ROUND(E138*N138,2)</f>
        <v>0</v>
      </c>
      <c r="P138" s="149">
        <v>0</v>
      </c>
      <c r="Q138" s="149">
        <f t="shared" ref="Q138:Q144" si="54">ROUND(E138*P138,2)</f>
        <v>0</v>
      </c>
      <c r="R138" s="149"/>
      <c r="S138" s="149" t="s">
        <v>136</v>
      </c>
      <c r="T138" s="149" t="s">
        <v>136</v>
      </c>
      <c r="U138" s="149">
        <v>2.0089999999999999</v>
      </c>
      <c r="V138" s="149">
        <f t="shared" ref="V138:V144" si="55">ROUND(E138*U138,2)</f>
        <v>27.98</v>
      </c>
      <c r="W138" s="149"/>
      <c r="X138" s="149" t="s">
        <v>324</v>
      </c>
      <c r="Y138" s="146"/>
      <c r="Z138" s="146" t="s">
        <v>341</v>
      </c>
      <c r="AA138" s="146"/>
      <c r="AB138" s="146"/>
      <c r="AC138" s="146"/>
      <c r="AD138" s="146"/>
      <c r="AE138" s="146"/>
      <c r="AF138" s="146"/>
      <c r="AG138" s="146" t="s">
        <v>325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1" x14ac:dyDescent="0.2">
      <c r="A139" s="161">
        <v>105</v>
      </c>
      <c r="B139" s="162" t="s">
        <v>326</v>
      </c>
      <c r="C139" s="167" t="s">
        <v>327</v>
      </c>
      <c r="D139" s="163" t="s">
        <v>164</v>
      </c>
      <c r="E139" s="164">
        <v>13.925689999999999</v>
      </c>
      <c r="F139" s="199"/>
      <c r="G139" s="165">
        <f t="shared" si="49"/>
        <v>0</v>
      </c>
      <c r="H139" s="149">
        <v>0</v>
      </c>
      <c r="I139" s="149">
        <f t="shared" si="50"/>
        <v>0</v>
      </c>
      <c r="J139" s="149">
        <v>323</v>
      </c>
      <c r="K139" s="149">
        <f t="shared" si="51"/>
        <v>4498</v>
      </c>
      <c r="L139" s="149">
        <v>15</v>
      </c>
      <c r="M139" s="149">
        <f t="shared" si="52"/>
        <v>0</v>
      </c>
      <c r="N139" s="149">
        <v>0</v>
      </c>
      <c r="O139" s="149">
        <f t="shared" si="53"/>
        <v>0</v>
      </c>
      <c r="P139" s="149">
        <v>0</v>
      </c>
      <c r="Q139" s="149">
        <f t="shared" si="54"/>
        <v>0</v>
      </c>
      <c r="R139" s="149"/>
      <c r="S139" s="149" t="s">
        <v>136</v>
      </c>
      <c r="T139" s="149" t="s">
        <v>136</v>
      </c>
      <c r="U139" s="149">
        <v>0.95899999999999996</v>
      </c>
      <c r="V139" s="149">
        <f t="shared" si="55"/>
        <v>13.35</v>
      </c>
      <c r="W139" s="149"/>
      <c r="X139" s="149" t="s">
        <v>324</v>
      </c>
      <c r="Y139" s="146"/>
      <c r="Z139" s="146"/>
      <c r="AA139" s="146"/>
      <c r="AB139" s="146"/>
      <c r="AC139" s="146"/>
      <c r="AD139" s="146"/>
      <c r="AE139" s="146"/>
      <c r="AF139" s="146"/>
      <c r="AG139" s="146" t="s">
        <v>325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ht="22.5" outlineLevel="1" x14ac:dyDescent="0.2">
      <c r="A140" s="161">
        <v>106</v>
      </c>
      <c r="B140" s="162" t="s">
        <v>328</v>
      </c>
      <c r="C140" s="167" t="s">
        <v>329</v>
      </c>
      <c r="D140" s="163" t="s">
        <v>164</v>
      </c>
      <c r="E140" s="164">
        <v>13.925689999999999</v>
      </c>
      <c r="F140" s="199"/>
      <c r="G140" s="165">
        <f t="shared" si="49"/>
        <v>0</v>
      </c>
      <c r="H140" s="149">
        <v>0</v>
      </c>
      <c r="I140" s="149">
        <f t="shared" si="50"/>
        <v>0</v>
      </c>
      <c r="J140" s="149">
        <v>207</v>
      </c>
      <c r="K140" s="149">
        <f t="shared" si="51"/>
        <v>2882.62</v>
      </c>
      <c r="L140" s="149">
        <v>15</v>
      </c>
      <c r="M140" s="149">
        <f t="shared" si="52"/>
        <v>0</v>
      </c>
      <c r="N140" s="149">
        <v>0</v>
      </c>
      <c r="O140" s="149">
        <f t="shared" si="53"/>
        <v>0</v>
      </c>
      <c r="P140" s="149">
        <v>0</v>
      </c>
      <c r="Q140" s="149">
        <f t="shared" si="54"/>
        <v>0</v>
      </c>
      <c r="R140" s="149"/>
      <c r="S140" s="149" t="s">
        <v>136</v>
      </c>
      <c r="T140" s="149" t="s">
        <v>136</v>
      </c>
      <c r="U140" s="149">
        <v>0.49</v>
      </c>
      <c r="V140" s="149">
        <f t="shared" si="55"/>
        <v>6.82</v>
      </c>
      <c r="W140" s="149"/>
      <c r="X140" s="149" t="s">
        <v>324</v>
      </c>
      <c r="Y140" s="146"/>
      <c r="Z140" s="146"/>
      <c r="AA140" s="146"/>
      <c r="AB140" s="146"/>
      <c r="AC140" s="146"/>
      <c r="AD140" s="146"/>
      <c r="AE140" s="146"/>
      <c r="AF140" s="146"/>
      <c r="AG140" s="146" t="s">
        <v>325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 x14ac:dyDescent="0.2">
      <c r="A141" s="161">
        <v>107</v>
      </c>
      <c r="B141" s="162" t="s">
        <v>330</v>
      </c>
      <c r="C141" s="167" t="s">
        <v>331</v>
      </c>
      <c r="D141" s="163" t="s">
        <v>164</v>
      </c>
      <c r="E141" s="164">
        <v>208.88536999999999</v>
      </c>
      <c r="F141" s="199"/>
      <c r="G141" s="165">
        <f t="shared" si="49"/>
        <v>0</v>
      </c>
      <c r="H141" s="149">
        <v>0</v>
      </c>
      <c r="I141" s="149">
        <f t="shared" si="50"/>
        <v>0</v>
      </c>
      <c r="J141" s="149">
        <v>12.8</v>
      </c>
      <c r="K141" s="149">
        <f t="shared" si="51"/>
        <v>2673.73</v>
      </c>
      <c r="L141" s="149">
        <v>15</v>
      </c>
      <c r="M141" s="149">
        <f t="shared" si="52"/>
        <v>0</v>
      </c>
      <c r="N141" s="149">
        <v>0</v>
      </c>
      <c r="O141" s="149">
        <f t="shared" si="53"/>
        <v>0</v>
      </c>
      <c r="P141" s="149">
        <v>0</v>
      </c>
      <c r="Q141" s="149">
        <f t="shared" si="54"/>
        <v>0</v>
      </c>
      <c r="R141" s="149"/>
      <c r="S141" s="149" t="s">
        <v>136</v>
      </c>
      <c r="T141" s="149" t="s">
        <v>136</v>
      </c>
      <c r="U141" s="149">
        <v>0</v>
      </c>
      <c r="V141" s="149">
        <f t="shared" si="55"/>
        <v>0</v>
      </c>
      <c r="W141" s="149"/>
      <c r="X141" s="149" t="s">
        <v>324</v>
      </c>
      <c r="Y141" s="146"/>
      <c r="Z141" s="146"/>
      <c r="AA141" s="146"/>
      <c r="AB141" s="146"/>
      <c r="AC141" s="146"/>
      <c r="AD141" s="146"/>
      <c r="AE141" s="146"/>
      <c r="AF141" s="146"/>
      <c r="AG141" s="146" t="s">
        <v>325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1" x14ac:dyDescent="0.2">
      <c r="A142" s="161">
        <v>108</v>
      </c>
      <c r="B142" s="162" t="s">
        <v>332</v>
      </c>
      <c r="C142" s="167" t="s">
        <v>333</v>
      </c>
      <c r="D142" s="163" t="s">
        <v>164</v>
      </c>
      <c r="E142" s="164">
        <v>13.925689999999999</v>
      </c>
      <c r="F142" s="199"/>
      <c r="G142" s="165">
        <f t="shared" si="49"/>
        <v>0</v>
      </c>
      <c r="H142" s="149">
        <v>0</v>
      </c>
      <c r="I142" s="149">
        <f t="shared" si="50"/>
        <v>0</v>
      </c>
      <c r="J142" s="149">
        <v>317.5</v>
      </c>
      <c r="K142" s="149">
        <f t="shared" si="51"/>
        <v>4421.41</v>
      </c>
      <c r="L142" s="149">
        <v>15</v>
      </c>
      <c r="M142" s="149">
        <f t="shared" si="52"/>
        <v>0</v>
      </c>
      <c r="N142" s="149">
        <v>0</v>
      </c>
      <c r="O142" s="149">
        <f t="shared" si="53"/>
        <v>0</v>
      </c>
      <c r="P142" s="149">
        <v>0</v>
      </c>
      <c r="Q142" s="149">
        <f t="shared" si="54"/>
        <v>0</v>
      </c>
      <c r="R142" s="149"/>
      <c r="S142" s="149" t="s">
        <v>136</v>
      </c>
      <c r="T142" s="149" t="s">
        <v>136</v>
      </c>
      <c r="U142" s="149">
        <v>0.94199999999999995</v>
      </c>
      <c r="V142" s="149">
        <f t="shared" si="55"/>
        <v>13.12</v>
      </c>
      <c r="W142" s="149"/>
      <c r="X142" s="149" t="s">
        <v>324</v>
      </c>
      <c r="Y142" s="146"/>
      <c r="Z142" s="146"/>
      <c r="AA142" s="146"/>
      <c r="AB142" s="146"/>
      <c r="AC142" s="146"/>
      <c r="AD142" s="146"/>
      <c r="AE142" s="146"/>
      <c r="AF142" s="146"/>
      <c r="AG142" s="146" t="s">
        <v>325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 x14ac:dyDescent="0.2">
      <c r="A143" s="161">
        <v>109</v>
      </c>
      <c r="B143" s="162" t="s">
        <v>334</v>
      </c>
      <c r="C143" s="167" t="s">
        <v>335</v>
      </c>
      <c r="D143" s="163" t="s">
        <v>164</v>
      </c>
      <c r="E143" s="164">
        <v>13.925689999999999</v>
      </c>
      <c r="F143" s="199"/>
      <c r="G143" s="165">
        <f t="shared" si="49"/>
        <v>0</v>
      </c>
      <c r="H143" s="149">
        <v>0</v>
      </c>
      <c r="I143" s="149">
        <f t="shared" si="50"/>
        <v>0</v>
      </c>
      <c r="J143" s="149">
        <v>300</v>
      </c>
      <c r="K143" s="149">
        <f t="shared" si="51"/>
        <v>4177.71</v>
      </c>
      <c r="L143" s="149">
        <v>15</v>
      </c>
      <c r="M143" s="149">
        <f t="shared" si="52"/>
        <v>0</v>
      </c>
      <c r="N143" s="149">
        <v>0</v>
      </c>
      <c r="O143" s="149">
        <f t="shared" si="53"/>
        <v>0</v>
      </c>
      <c r="P143" s="149">
        <v>0</v>
      </c>
      <c r="Q143" s="149">
        <f t="shared" si="54"/>
        <v>0</v>
      </c>
      <c r="R143" s="149"/>
      <c r="S143" s="149" t="s">
        <v>136</v>
      </c>
      <c r="T143" s="149" t="s">
        <v>136</v>
      </c>
      <c r="U143" s="149">
        <v>0</v>
      </c>
      <c r="V143" s="149">
        <f t="shared" si="55"/>
        <v>0</v>
      </c>
      <c r="W143" s="149"/>
      <c r="X143" s="149" t="s">
        <v>324</v>
      </c>
      <c r="Y143" s="146"/>
      <c r="Z143" s="146"/>
      <c r="AA143" s="146"/>
      <c r="AB143" s="146"/>
      <c r="AC143" s="146"/>
      <c r="AD143" s="146"/>
      <c r="AE143" s="146"/>
      <c r="AF143" s="146"/>
      <c r="AG143" s="146" t="s">
        <v>325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 x14ac:dyDescent="0.2">
      <c r="A144" s="156">
        <v>110</v>
      </c>
      <c r="B144" s="157" t="s">
        <v>336</v>
      </c>
      <c r="C144" s="168" t="s">
        <v>337</v>
      </c>
      <c r="D144" s="158" t="s">
        <v>164</v>
      </c>
      <c r="E144" s="159">
        <v>13.925689999999999</v>
      </c>
      <c r="F144" s="203"/>
      <c r="G144" s="160">
        <f t="shared" si="49"/>
        <v>0</v>
      </c>
      <c r="H144" s="149">
        <v>0</v>
      </c>
      <c r="I144" s="149">
        <f t="shared" si="50"/>
        <v>0</v>
      </c>
      <c r="J144" s="149">
        <v>10.4</v>
      </c>
      <c r="K144" s="149">
        <f t="shared" si="51"/>
        <v>144.83000000000001</v>
      </c>
      <c r="L144" s="149">
        <v>15</v>
      </c>
      <c r="M144" s="149">
        <f t="shared" si="52"/>
        <v>0</v>
      </c>
      <c r="N144" s="149">
        <v>0</v>
      </c>
      <c r="O144" s="149">
        <f t="shared" si="53"/>
        <v>0</v>
      </c>
      <c r="P144" s="149">
        <v>0</v>
      </c>
      <c r="Q144" s="149">
        <f t="shared" si="54"/>
        <v>0</v>
      </c>
      <c r="R144" s="149"/>
      <c r="S144" s="149" t="s">
        <v>136</v>
      </c>
      <c r="T144" s="149" t="s">
        <v>136</v>
      </c>
      <c r="U144" s="149">
        <v>6.0000000000000001E-3</v>
      </c>
      <c r="V144" s="149">
        <f t="shared" si="55"/>
        <v>0.08</v>
      </c>
      <c r="W144" s="149"/>
      <c r="X144" s="149" t="s">
        <v>324</v>
      </c>
      <c r="Y144" s="146"/>
      <c r="Z144" s="146"/>
      <c r="AA144" s="146"/>
      <c r="AB144" s="146"/>
      <c r="AC144" s="146"/>
      <c r="AD144" s="146"/>
      <c r="AE144" s="146"/>
      <c r="AF144" s="146"/>
      <c r="AG144" s="146" t="s">
        <v>325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33" x14ac:dyDescent="0.2">
      <c r="A145" s="3"/>
      <c r="B145" s="4"/>
      <c r="C145" s="169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AE145">
        <v>15</v>
      </c>
      <c r="AF145">
        <v>21</v>
      </c>
      <c r="AG145" t="s">
        <v>119</v>
      </c>
    </row>
    <row r="146" spans="1:33" x14ac:dyDescent="0.2">
      <c r="C146" s="170"/>
      <c r="D146" s="10"/>
      <c r="AG146" t="s">
        <v>338</v>
      </c>
    </row>
    <row r="147" spans="1:33" x14ac:dyDescent="0.2">
      <c r="D147" s="10"/>
    </row>
    <row r="148" spans="1:33" x14ac:dyDescent="0.2">
      <c r="D148" s="10"/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</sheetData>
  <sheetProtection algorithmName="SHA-512" hashValue="WBTtvHQMmejDIEho5CEowVs8gcAYfrBZoXPCHncaKBmLfnZSXPc0mJyBIER4VhXgw6r/vj76POCUYm5lUwkCTQ==" saltValue="24jjVrrd0Qn8um8QSqB8Ng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Stavba</dc:creator>
  <cp:lastModifiedBy>Josef Kuběna</cp:lastModifiedBy>
  <cp:lastPrinted>2020-03-26T18:25:24Z</cp:lastPrinted>
  <dcterms:created xsi:type="dcterms:W3CDTF">2009-04-08T07:15:50Z</dcterms:created>
  <dcterms:modified xsi:type="dcterms:W3CDTF">2020-09-03T08:27:36Z</dcterms:modified>
</cp:coreProperties>
</file>