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5355" yWindow="5355" windowWidth="28800" windowHeight="1543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Rekapitulace!$G$13</definedName>
    <definedName name="Dodavka0">Položky!#REF!</definedName>
    <definedName name="HSV">Rekapitulace!$E$13</definedName>
    <definedName name="HSV0">Položky!#REF!</definedName>
    <definedName name="HZS">Rekapitulace!$I$13</definedName>
    <definedName name="HZS0">Položky!#REF!</definedName>
    <definedName name="JKSO">'Krycí list'!$G$2</definedName>
    <definedName name="MJ">'Krycí list'!$G$5</definedName>
    <definedName name="Mont">Rekapitulace!$H$13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Položky!$A$1:$G$55</definedName>
    <definedName name="_xlnm.Print_Area" localSheetId="1">Rekapitulace!$A$1:$I$27</definedName>
    <definedName name="PocetMJ">'Krycí list'!$G$6</definedName>
    <definedName name="Poznamka">'Krycí list'!$B$37</definedName>
    <definedName name="Projektant">'Krycí list'!$C$8</definedName>
    <definedName name="PSV">Rekapitulace!$F$13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Rekapitulace!$H$26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4519"/>
</workbook>
</file>

<file path=xl/calcChain.xml><?xml version="1.0" encoding="utf-8"?>
<calcChain xmlns="http://schemas.openxmlformats.org/spreadsheetml/2006/main">
  <c r="G49" i="3"/>
  <c r="G47"/>
  <c r="G46"/>
  <c r="G34"/>
  <c r="D21" i="1" l="1"/>
  <c r="D20"/>
  <c r="D19"/>
  <c r="D18"/>
  <c r="D17"/>
  <c r="D16"/>
  <c r="D15"/>
  <c r="BD54" i="3"/>
  <c r="BC54"/>
  <c r="BB54"/>
  <c r="BA54"/>
  <c r="G54"/>
  <c r="BE54" s="1"/>
  <c r="BD53"/>
  <c r="BD55" s="1"/>
  <c r="H12" i="2" s="1"/>
  <c r="BC53" i="3"/>
  <c r="BC55" s="1"/>
  <c r="G12" i="2" s="1"/>
  <c r="BB53" i="3"/>
  <c r="BB55" s="1"/>
  <c r="F12" i="2" s="1"/>
  <c r="BA53" i="3"/>
  <c r="BA55" s="1"/>
  <c r="E12" i="2" s="1"/>
  <c r="G53" i="3"/>
  <c r="BE53" s="1"/>
  <c r="B12" i="2"/>
  <c r="A12"/>
  <c r="C55" i="3"/>
  <c r="BE50"/>
  <c r="BD50"/>
  <c r="BC50"/>
  <c r="BA50"/>
  <c r="G50"/>
  <c r="BB50" s="1"/>
  <c r="BE48"/>
  <c r="BD48"/>
  <c r="BC48"/>
  <c r="BA48"/>
  <c r="G48"/>
  <c r="BB48" s="1"/>
  <c r="BE47"/>
  <c r="BD47"/>
  <c r="BC47"/>
  <c r="BA47"/>
  <c r="BB47"/>
  <c r="BE46"/>
  <c r="BD46"/>
  <c r="BC46"/>
  <c r="BA46"/>
  <c r="BB46"/>
  <c r="BE45"/>
  <c r="BD45"/>
  <c r="BC45"/>
  <c r="BA45"/>
  <c r="G45"/>
  <c r="BB45" s="1"/>
  <c r="BE44"/>
  <c r="BD44"/>
  <c r="BC44"/>
  <c r="BA44"/>
  <c r="G44"/>
  <c r="BB44" s="1"/>
  <c r="B11" i="2"/>
  <c r="A11"/>
  <c r="C51" i="3"/>
  <c r="BE41"/>
  <c r="BD41"/>
  <c r="BC41"/>
  <c r="BA41"/>
  <c r="G41"/>
  <c r="BB41" s="1"/>
  <c r="BE40"/>
  <c r="BD40"/>
  <c r="BC40"/>
  <c r="BA40"/>
  <c r="G40"/>
  <c r="BB40" s="1"/>
  <c r="BE39"/>
  <c r="BD39"/>
  <c r="BC39"/>
  <c r="BA39"/>
  <c r="G39"/>
  <c r="BB39" s="1"/>
  <c r="BE38"/>
  <c r="BD38"/>
  <c r="BC38"/>
  <c r="BA38"/>
  <c r="G38"/>
  <c r="BB38" s="1"/>
  <c r="BE37"/>
  <c r="BD37"/>
  <c r="BC37"/>
  <c r="BA37"/>
  <c r="G37"/>
  <c r="BB37" s="1"/>
  <c r="BE36"/>
  <c r="BD36"/>
  <c r="BC36"/>
  <c r="BA36"/>
  <c r="G36"/>
  <c r="BB36" s="1"/>
  <c r="BE35"/>
  <c r="BD35"/>
  <c r="BC35"/>
  <c r="BA35"/>
  <c r="G35"/>
  <c r="BB35" s="1"/>
  <c r="BE33"/>
  <c r="BD33"/>
  <c r="BC33"/>
  <c r="BA33"/>
  <c r="G33"/>
  <c r="BB33" s="1"/>
  <c r="B10" i="2"/>
  <c r="A10"/>
  <c r="C42" i="3"/>
  <c r="BE30"/>
  <c r="BD30"/>
  <c r="BC30"/>
  <c r="BA30"/>
  <c r="G30"/>
  <c r="BB30" s="1"/>
  <c r="BE29"/>
  <c r="BD29"/>
  <c r="BC29"/>
  <c r="BA29"/>
  <c r="G29"/>
  <c r="BB29" s="1"/>
  <c r="BE28"/>
  <c r="BD28"/>
  <c r="BC28"/>
  <c r="BA28"/>
  <c r="G28"/>
  <c r="BB28" s="1"/>
  <c r="BE27"/>
  <c r="BD27"/>
  <c r="BC27"/>
  <c r="BA27"/>
  <c r="G27"/>
  <c r="BB27" s="1"/>
  <c r="B9" i="2"/>
  <c r="A9"/>
  <c r="C31" i="3"/>
  <c r="BE24"/>
  <c r="BD24"/>
  <c r="BC24"/>
  <c r="BA24"/>
  <c r="G24"/>
  <c r="BB24" s="1"/>
  <c r="BE23"/>
  <c r="BD23"/>
  <c r="BC23"/>
  <c r="BA23"/>
  <c r="G23"/>
  <c r="BB23" s="1"/>
  <c r="BE22"/>
  <c r="BD22"/>
  <c r="BC22"/>
  <c r="BA22"/>
  <c r="G22"/>
  <c r="BB22" s="1"/>
  <c r="BE21"/>
  <c r="BD21"/>
  <c r="BC21"/>
  <c r="BA21"/>
  <c r="G21"/>
  <c r="BB21" s="1"/>
  <c r="BE20"/>
  <c r="BD20"/>
  <c r="BC20"/>
  <c r="BA20"/>
  <c r="G20"/>
  <c r="BB20" s="1"/>
  <c r="B8" i="2"/>
  <c r="A8"/>
  <c r="C25" i="3"/>
  <c r="BE17"/>
  <c r="BD17"/>
  <c r="BC17"/>
  <c r="BA17"/>
  <c r="G17"/>
  <c r="BB17" s="1"/>
  <c r="BE16"/>
  <c r="BD16"/>
  <c r="BC16"/>
  <c r="BA16"/>
  <c r="G16"/>
  <c r="BB16" s="1"/>
  <c r="BE15"/>
  <c r="BD15"/>
  <c r="BC15"/>
  <c r="BA15"/>
  <c r="G15"/>
  <c r="BB15" s="1"/>
  <c r="BE14"/>
  <c r="BD14"/>
  <c r="BC14"/>
  <c r="BA14"/>
  <c r="G14"/>
  <c r="BB14" s="1"/>
  <c r="BE13"/>
  <c r="BD13"/>
  <c r="BC13"/>
  <c r="BA13"/>
  <c r="G13"/>
  <c r="BB13" s="1"/>
  <c r="BE12"/>
  <c r="BD12"/>
  <c r="BC12"/>
  <c r="BA12"/>
  <c r="G12"/>
  <c r="BB12" s="1"/>
  <c r="BE11"/>
  <c r="BD11"/>
  <c r="BC11"/>
  <c r="BA11"/>
  <c r="G11"/>
  <c r="BB11" s="1"/>
  <c r="BE10"/>
  <c r="BD10"/>
  <c r="BC10"/>
  <c r="BA10"/>
  <c r="G10"/>
  <c r="BB10" s="1"/>
  <c r="BE9"/>
  <c r="BD9"/>
  <c r="BC9"/>
  <c r="BA9"/>
  <c r="G9"/>
  <c r="BB9" s="1"/>
  <c r="BE8"/>
  <c r="BD8"/>
  <c r="BC8"/>
  <c r="BA8"/>
  <c r="G8"/>
  <c r="BB8" s="1"/>
  <c r="B7" i="2"/>
  <c r="A7"/>
  <c r="C18" i="3"/>
  <c r="E4"/>
  <c r="C4"/>
  <c r="F3"/>
  <c r="C3"/>
  <c r="C2" i="2"/>
  <c r="C1"/>
  <c r="C33" i="1"/>
  <c r="F33" s="1"/>
  <c r="C31"/>
  <c r="C9"/>
  <c r="G7"/>
  <c r="D2"/>
  <c r="C2"/>
  <c r="BE51" i="3" l="1"/>
  <c r="I11" i="2" s="1"/>
  <c r="BD18" i="3"/>
  <c r="H7" i="2" s="1"/>
  <c r="BA18" i="3"/>
  <c r="E7" i="2" s="1"/>
  <c r="BE18" i="3"/>
  <c r="I7" i="2" s="1"/>
  <c r="BE25" i="3"/>
  <c r="I8" i="2" s="1"/>
  <c r="BB42" i="3"/>
  <c r="F10" i="2" s="1"/>
  <c r="BC42" i="3"/>
  <c r="G10" i="2" s="1"/>
  <c r="BA42" i="3"/>
  <c r="E10" i="2" s="1"/>
  <c r="BA51" i="3"/>
  <c r="E11" i="2" s="1"/>
  <c r="BC25" i="3"/>
  <c r="G8" i="2" s="1"/>
  <c r="BE42" i="3"/>
  <c r="I10" i="2" s="1"/>
  <c r="BC18" i="3"/>
  <c r="G7" i="2" s="1"/>
  <c r="BB31" i="3"/>
  <c r="F9" i="2" s="1"/>
  <c r="BC31" i="3"/>
  <c r="G9" i="2" s="1"/>
  <c r="G55" i="3"/>
  <c r="BE31"/>
  <c r="I9" i="2" s="1"/>
  <c r="BA25" i="3"/>
  <c r="E8" i="2" s="1"/>
  <c r="BC51" i="3"/>
  <c r="G11" i="2" s="1"/>
  <c r="BA31" i="3"/>
  <c r="E9" i="2" s="1"/>
  <c r="BE55" i="3"/>
  <c r="I12" i="2" s="1"/>
  <c r="BD42" i="3"/>
  <c r="H10" i="2" s="1"/>
  <c r="BD25" i="3"/>
  <c r="H8" i="2" s="1"/>
  <c r="BB51" i="3"/>
  <c r="BD31"/>
  <c r="H9" i="2" s="1"/>
  <c r="BD51" i="3"/>
  <c r="H11" i="2" s="1"/>
  <c r="BB18" i="3"/>
  <c r="F7" i="2" s="1"/>
  <c r="BB25" i="3"/>
  <c r="F8" i="2" s="1"/>
  <c r="G18" i="3"/>
  <c r="G25"/>
  <c r="G31"/>
  <c r="G42"/>
  <c r="G51"/>
  <c r="F11" i="2" s="1"/>
  <c r="G13" l="1"/>
  <c r="C18" i="1" s="1"/>
  <c r="E13" i="2"/>
  <c r="C15" i="1" s="1"/>
  <c r="I13" i="2"/>
  <c r="C21" i="1" s="1"/>
  <c r="H13" i="2"/>
  <c r="C17" i="1" s="1"/>
  <c r="F13" i="2"/>
  <c r="C16" i="1" l="1"/>
  <c r="C19" s="1"/>
  <c r="C22" s="1"/>
  <c r="G25" i="2"/>
  <c r="I25" s="1"/>
  <c r="G23"/>
  <c r="I23" s="1"/>
  <c r="G20" i="1" s="1"/>
  <c r="G21" i="2"/>
  <c r="I21" s="1"/>
  <c r="G18" i="1" s="1"/>
  <c r="G19" i="2"/>
  <c r="I19" s="1"/>
  <c r="G16" i="1" s="1"/>
  <c r="G24" i="2"/>
  <c r="I24" s="1"/>
  <c r="G21" i="1" s="1"/>
  <c r="G22" i="2"/>
  <c r="I22" s="1"/>
  <c r="G19" i="1" s="1"/>
  <c r="G20" i="2"/>
  <c r="I20" s="1"/>
  <c r="G17" i="1" s="1"/>
  <c r="G18" i="2"/>
  <c r="I18" s="1"/>
  <c r="G15" i="1" l="1"/>
  <c r="H26" i="2"/>
  <c r="G23" i="1" s="1"/>
  <c r="G22" l="1"/>
  <c r="C23"/>
  <c r="F30" s="1"/>
  <c r="F31" l="1"/>
  <c r="F34" s="1"/>
</calcChain>
</file>

<file path=xl/sharedStrings.xml><?xml version="1.0" encoding="utf-8"?>
<sst xmlns="http://schemas.openxmlformats.org/spreadsheetml/2006/main" count="244" uniqueCount="178">
  <si>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</si>
  <si>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</si>
  <si>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</si>
  <si>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</si>
  <si>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</si>
  <si>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</si>
  <si>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</si>
  <si>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</si>
  <si>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</si>
  <si>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</si>
  <si>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</si>
  <si>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</si>
  <si>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</si>
  <si>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</si>
  <si>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</si>
  <si>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</si>
  <si>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</si>
  <si>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</si>
  <si>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</si>
  <si>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</si>
  <si>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</si>
  <si>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</si>
  <si>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</si>
  <si>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</si>
  <si>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</si>
  <si>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</si>
  <si>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</si>
  <si>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</si>
  <si>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</si>
  <si>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</si>
  <si>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</si>
  <si>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</si>
  <si>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</si>
  <si>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</si>
  <si>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</si>
  <si>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</si>
  <si>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</si>
  <si>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</si>
  <si>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</si>
  <si>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</si>
  <si>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</si>
  <si>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</si>
  <si>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</si>
  <si>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</si>
  <si>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</si>
  <si>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</si>
  <si>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</si>
  <si>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</si>
  <si>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</si>
  <si>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</si>
  <si>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</si>
  <si>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</si>
  <si>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</si>
  <si>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</si>
  <si>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</si>
  <si>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</si>
  <si>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</si>
  <si>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</si>
  <si>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</si>
  <si>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</si>
  <si>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</si>
  <si>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</si>
  <si>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</si>
  <si>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</si>
  <si>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</si>
  <si>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</si>
  <si>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</si>
  <si>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</si>
  <si>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</si>
  <si>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</si>
  <si>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</si>
  <si>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</si>
  <si>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</si>
  <si>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</si>
  <si>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</si>
  <si>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</si>
  <si>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Fokus Nový jičín</t>
  </si>
  <si>
    <t>025a</t>
  </si>
  <si>
    <t>Vytápění</t>
  </si>
  <si>
    <t>713</t>
  </si>
  <si>
    <t>Izolace tepelné</t>
  </si>
  <si>
    <t>713462111U00</t>
  </si>
  <si>
    <t xml:space="preserve">Izol potrubí skruž PE spona D 15/1 </t>
  </si>
  <si>
    <t>m</t>
  </si>
  <si>
    <t>713462113U00</t>
  </si>
  <si>
    <t xml:space="preserve">Izol potrubí skruž PE spona D 18/1 </t>
  </si>
  <si>
    <t>713462113U01</t>
  </si>
  <si>
    <t xml:space="preserve">Izol potrubí skruž PE spona D 22/1 </t>
  </si>
  <si>
    <t>713462114U01</t>
  </si>
  <si>
    <t xml:space="preserve">Izol potrubí skruž PE spona D 28/1,5 </t>
  </si>
  <si>
    <t>713462114U02</t>
  </si>
  <si>
    <t xml:space="preserve">Izol potrubí skruž PE spona D 35/1,5 </t>
  </si>
  <si>
    <t>71300</t>
  </si>
  <si>
    <t>Izolace návleková D 15/tl.20</t>
  </si>
  <si>
    <t>71301</t>
  </si>
  <si>
    <t>Izolace návleková D 18/tl.20</t>
  </si>
  <si>
    <t>73203</t>
  </si>
  <si>
    <t>Izolace návleková  D 22/tl.20</t>
  </si>
  <si>
    <t>73204</t>
  </si>
  <si>
    <t>Izolace návleková  D 28/tl.30</t>
  </si>
  <si>
    <t>73205</t>
  </si>
  <si>
    <t>Izolace návleková  D 35/tl.30</t>
  </si>
  <si>
    <t>733</t>
  </si>
  <si>
    <t>Rozvod potrubí</t>
  </si>
  <si>
    <t>733161104R00</t>
  </si>
  <si>
    <t xml:space="preserve">Potrubí měděné 15 x 1 mm, polotvrdé </t>
  </si>
  <si>
    <t>733161106R00</t>
  </si>
  <si>
    <t xml:space="preserve">Potrubí měděné  18 x 1 mm, polotvrdé </t>
  </si>
  <si>
    <t>733161107R00</t>
  </si>
  <si>
    <t xml:space="preserve">Potrubí měděné  22 x 1 mm, polotvrdé </t>
  </si>
  <si>
    <t>733161108R00</t>
  </si>
  <si>
    <t xml:space="preserve">Potrubí měděné  28 x 1,5 mm, tvrdé </t>
  </si>
  <si>
    <t>733161109R00</t>
  </si>
  <si>
    <t xml:space="preserve">Potrubí měděné 35 x 1,5 mm, tvrdé </t>
  </si>
  <si>
    <t>734</t>
  </si>
  <si>
    <t>Armatury</t>
  </si>
  <si>
    <t>734209116RT2</t>
  </si>
  <si>
    <t>Montáž armatur závitových,se 2závity, G 5/4 včetně kulového kohoutu</t>
  </si>
  <si>
    <t>kus</t>
  </si>
  <si>
    <t>734221672RT3</t>
  </si>
  <si>
    <t xml:space="preserve">Hlavice ovládání ventilů termostat. </t>
  </si>
  <si>
    <t>734261212RT3</t>
  </si>
  <si>
    <t xml:space="preserve">Šroubení typ H DN 10 </t>
  </si>
  <si>
    <t>734261213RT3</t>
  </si>
  <si>
    <t xml:space="preserve">Šroubení typ H DN 15 </t>
  </si>
  <si>
    <t>735</t>
  </si>
  <si>
    <t>Otopná tělesa</t>
  </si>
  <si>
    <t>735152171U00</t>
  </si>
  <si>
    <t>735152272U00</t>
  </si>
  <si>
    <t>735152473U00</t>
  </si>
  <si>
    <t>735152474U00</t>
  </si>
  <si>
    <t>735152475U00</t>
  </si>
  <si>
    <t>735152477U00</t>
  </si>
  <si>
    <t>735152597U00</t>
  </si>
  <si>
    <t>735152597U01</t>
  </si>
  <si>
    <t xml:space="preserve">Vypouštěcí ventil DN 15 </t>
  </si>
  <si>
    <t>799</t>
  </si>
  <si>
    <t>Ostatní</t>
  </si>
  <si>
    <t>722224111R29</t>
  </si>
  <si>
    <t xml:space="preserve">Demontáž zákrytu </t>
  </si>
  <si>
    <t>m2</t>
  </si>
  <si>
    <t>722224111R30</t>
  </si>
  <si>
    <t xml:space="preserve">Montáž zákrytu </t>
  </si>
  <si>
    <t>722224111R31</t>
  </si>
  <si>
    <t xml:space="preserve">Vypuštění OS </t>
  </si>
  <si>
    <t>soubor</t>
  </si>
  <si>
    <t>722224111R32</t>
  </si>
  <si>
    <t xml:space="preserve">Napuštění OS </t>
  </si>
  <si>
    <t>722224111R34</t>
  </si>
  <si>
    <t>Sekání přes strop vč. zapravení</t>
  </si>
  <si>
    <t>722224111R37</t>
  </si>
  <si>
    <t xml:space="preserve">Napojení na stáv. rozvod </t>
  </si>
  <si>
    <t>999</t>
  </si>
  <si>
    <t>Poplatky za skládky</t>
  </si>
  <si>
    <t>904      R02</t>
  </si>
  <si>
    <t xml:space="preserve">Hzs-zkousky v ramci montaz.praci Topná zkouška </t>
  </si>
  <si>
    <t>hod</t>
  </si>
  <si>
    <t>909      R00</t>
  </si>
  <si>
    <t xml:space="preserve">Hzs-nezmeritelne stavebni prace,demontáže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</si>
  <si>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</si>
  <si>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</si>
  <si>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</si>
  <si>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</si>
  <si>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</si>
  <si>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</si>
  <si>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</si>
  <si>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</si>
  <si>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Ocelové deskové těleso 10 600/600 spodní napojení, vč. montáže</t>
  </si>
  <si>
    <t>Ocelové deskové těleso 11 600/500 spodní napojení, vč. montáže</t>
  </si>
  <si>
    <t>Ocelové deskové těleso 22/600/800 spodní napojení, vč. montáže</t>
  </si>
  <si>
    <t>Ocelové deskové těleso 22 600/1000 spodní napojení, vč. montáže</t>
  </si>
  <si>
    <t>Ocelové deskové těleso 22 600/1200 spodní napojení, vč. montáže</t>
  </si>
  <si>
    <t>Ocelové deskové těleso 22M 600/1400 spodní napojení, vč. montáže</t>
  </si>
  <si>
    <t>Ocelové deskové těleso 22 900/1200 spodní napojení, vč. montáže</t>
  </si>
  <si>
    <t>025/19</t>
  </si>
  <si>
    <t>Ocelové deskové těleso 11 600/600 spodní napojení, vč. montáže</t>
  </si>
  <si>
    <t>PD skutečného provedení stavby</t>
  </si>
  <si>
    <t>722224111R35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</si>
</sst>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2">
    <font>
      <sz val="10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sz val="10"/>
      <color indexed="9"/>
      <name val="Arial CE"/>
      <family val="2"/>
      <charset val="238"/>
    </font>
    <font>
      <sz val="8"/>
      <name val="Arial CE"/>
    </font>
    <font>
      <sz val="10"/>
      <color indexed="9"/>
      <name val="Arial CE"/>
    </font>
    <font>
      <b/>
      <i/>
      <sz val="10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01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0" fillId="0" borderId="1" xfId="0" applyBorder="1" applyAlignment="1">
      <alignment horizontal="centerContinuous"/>
    </xf>
    <xf numFmtId="0" fontId="3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left"/>
    </xf>
    <xf numFmtId="0" fontId="4" fillId="0" borderId="5" xfId="0" applyFont="1" applyBorder="1"/>
    <xf numFmtId="49" fontId="4" fillId="0" borderId="6" xfId="0" applyNumberFormat="1" applyFont="1" applyBorder="1" applyAlignment="1">
      <alignment horizontal="left"/>
    </xf>
    <xf numFmtId="0" fontId="1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3" fillId="0" borderId="7" xfId="0" applyFont="1" applyBorder="1"/>
    <xf numFmtId="49" fontId="4" fillId="0" borderId="11" xfId="0" applyNumberFormat="1" applyFont="1" applyBorder="1" applyAlignment="1">
      <alignment horizontal="left"/>
    </xf>
    <xf numFmtId="49" fontId="3" fillId="2" borderId="7" xfId="0" applyNumberFormat="1" applyFont="1" applyFill="1" applyBorder="1"/>
    <xf numFmtId="49" fontId="1" fillId="2" borderId="8" xfId="0" applyNumberFormat="1" applyFont="1" applyFill="1" applyBorder="1"/>
    <xf numFmtId="0" fontId="3" fillId="2" borderId="9" xfId="0" applyFont="1" applyFill="1" applyBorder="1"/>
    <xf numFmtId="0" fontId="1" fillId="2" borderId="9" xfId="0" applyFont="1" applyFill="1" applyBorder="1"/>
    <xf numFmtId="0" fontId="1" fillId="2" borderId="8" xfId="0" applyFont="1" applyFill="1" applyBorder="1"/>
    <xf numFmtId="3" fontId="4" fillId="0" borderId="11" xfId="0" applyNumberFormat="1" applyFont="1" applyBorder="1" applyAlignment="1">
      <alignment horizontal="left"/>
    </xf>
    <xf numFmtId="49" fontId="3" fillId="2" borderId="12" xfId="0" applyNumberFormat="1" applyFont="1" applyFill="1" applyBorder="1"/>
    <xf numFmtId="49" fontId="1" fillId="2" borderId="13" xfId="0" applyNumberFormat="1" applyFont="1" applyFill="1" applyBorder="1"/>
    <xf numFmtId="0" fontId="3" fillId="2" borderId="0" xfId="0" applyFont="1" applyFill="1"/>
    <xf numFmtId="0" fontId="1" fillId="2" borderId="0" xfId="0" applyFont="1" applyFill="1"/>
    <xf numFmtId="49" fontId="4" fillId="0" borderId="10" xfId="0" applyNumberFormat="1" applyFont="1" applyBorder="1" applyAlignment="1">
      <alignment horizontal="left"/>
    </xf>
    <xf numFmtId="0" fontId="4" fillId="0" borderId="14" xfId="0" applyFont="1" applyBorder="1"/>
    <xf numFmtId="0" fontId="4" fillId="0" borderId="16" xfId="0" applyFont="1" applyBorder="1" applyAlignment="1">
      <alignment horizontal="left"/>
    </xf>
    <xf numFmtId="0" fontId="4" fillId="0" borderId="16" xfId="0" applyFont="1" applyBorder="1"/>
    <xf numFmtId="0" fontId="1" fillId="0" borderId="0" xfId="0" applyFont="1"/>
    <xf numFmtId="3" fontId="0" fillId="0" borderId="0" xfId="0" applyNumberFormat="1"/>
    <xf numFmtId="0" fontId="4" fillId="0" borderId="7" xfId="0" applyFont="1" applyBorder="1"/>
    <xf numFmtId="0" fontId="4" fillId="0" borderId="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0" fillId="0" borderId="19" xfId="0" applyBorder="1" applyAlignment="1">
      <alignment horizontal="centerContinuous" vertical="center"/>
    </xf>
    <xf numFmtId="0" fontId="0" fillId="0" borderId="20" xfId="0" applyBorder="1" applyAlignment="1">
      <alignment horizontal="centerContinuous" vertical="center"/>
    </xf>
    <xf numFmtId="0" fontId="7" fillId="2" borderId="21" xfId="0" applyFont="1" applyFill="1" applyBorder="1" applyAlignment="1">
      <alignment horizontal="left"/>
    </xf>
    <xf numFmtId="0" fontId="0" fillId="2" borderId="22" xfId="0" applyFill="1" applyBorder="1" applyAlignment="1">
      <alignment horizontal="left"/>
    </xf>
    <xf numFmtId="0" fontId="0" fillId="2" borderId="23" xfId="0" applyFill="1" applyBorder="1" applyAlignment="1">
      <alignment horizontal="centerContinuous"/>
    </xf>
    <xf numFmtId="0" fontId="7" fillId="2" borderId="22" xfId="0" applyFont="1" applyFill="1" applyBorder="1" applyAlignment="1">
      <alignment horizontal="centerContinuous"/>
    </xf>
    <xf numFmtId="0" fontId="0" fillId="2" borderId="22" xfId="0" applyFill="1" applyBorder="1" applyAlignment="1">
      <alignment horizontal="centerContinuous"/>
    </xf>
    <xf numFmtId="0" fontId="0" fillId="0" borderId="24" xfId="0" applyBorder="1"/>
    <xf numFmtId="0" fontId="0" fillId="0" borderId="25" xfId="0" applyBorder="1"/>
    <xf numFmtId="3" fontId="0" fillId="0" borderId="6" xfId="0" applyNumberFormat="1" applyBorder="1"/>
    <xf numFmtId="0" fontId="0" fillId="0" borderId="2" xfId="0" applyBorder="1"/>
    <xf numFmtId="3" fontId="0" fillId="0" borderId="4" xfId="0" applyNumberFormat="1" applyBorder="1"/>
    <xf numFmtId="0" fontId="0" fillId="0" borderId="3" xfId="0" applyBorder="1"/>
    <xf numFmtId="0" fontId="0" fillId="0" borderId="7" xfId="0" applyBorder="1"/>
    <xf numFmtId="3" fontId="0" fillId="0" borderId="9" xfId="0" applyNumberFormat="1" applyBorder="1"/>
    <xf numFmtId="0" fontId="0" fillId="0" borderId="8" xfId="0" applyBorder="1"/>
    <xf numFmtId="0" fontId="0" fillId="0" borderId="26" xfId="0" applyBorder="1"/>
    <xf numFmtId="0" fontId="0" fillId="0" borderId="25" xfId="0" applyBorder="1" applyAlignment="1">
      <alignment shrinkToFit="1"/>
    </xf>
    <xf numFmtId="0" fontId="0" fillId="0" borderId="27" xfId="0" applyBorder="1"/>
    <xf numFmtId="0" fontId="8" fillId="0" borderId="7" xfId="0" applyFont="1" applyBorder="1"/>
    <xf numFmtId="0" fontId="0" fillId="0" borderId="12" xfId="0" applyBorder="1"/>
    <xf numFmtId="3" fontId="0" fillId="0" borderId="30" xfId="0" applyNumberFormat="1" applyBorder="1"/>
    <xf numFmtId="0" fontId="0" fillId="0" borderId="28" xfId="0" applyBorder="1"/>
    <xf numFmtId="3" fontId="0" fillId="0" borderId="31" xfId="0" applyNumberFormat="1" applyBorder="1"/>
    <xf numFmtId="0" fontId="0" fillId="0" borderId="29" xfId="0" applyBorder="1"/>
    <xf numFmtId="0" fontId="3" fillId="2" borderId="2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32" xfId="0" applyFont="1" applyFill="1" applyBorder="1"/>
    <xf numFmtId="0" fontId="3" fillId="2" borderId="33" xfId="0" applyFont="1" applyFill="1" applyBorder="1"/>
    <xf numFmtId="0" fontId="0" fillId="0" borderId="13" xfId="0" applyBorder="1"/>
    <xf numFmtId="0" fontId="0" fillId="0" borderId="34" xfId="0" applyBorder="1"/>
    <xf numFmtId="0" fontId="0" fillId="0" borderId="35" xfId="0" applyBorder="1"/>
    <xf numFmtId="0" fontId="0" fillId="0" borderId="0" xfId="0" applyAlignment="1">
      <alignment horizontal="right"/>
    </xf>
    <xf numFmtId="164" fontId="0" fillId="0" borderId="0" xfId="0" applyNumberFormat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165" fontId="0" fillId="0" borderId="40" xfId="0" applyNumberFormat="1" applyBorder="1" applyAlignment="1">
      <alignment horizontal="right"/>
    </xf>
    <xf numFmtId="0" fontId="0" fillId="0" borderId="40" xfId="0" applyBorder="1"/>
    <xf numFmtId="0" fontId="0" fillId="0" borderId="9" xfId="0" applyBorder="1"/>
    <xf numFmtId="165" fontId="0" fillId="0" borderId="8" xfId="0" applyNumberFormat="1" applyBorder="1" applyAlignment="1">
      <alignment horizontal="right"/>
    </xf>
    <xf numFmtId="0" fontId="6" fillId="2" borderId="28" xfId="0" applyFont="1" applyFill="1" applyBorder="1"/>
    <xf numFmtId="0" fontId="6" fillId="2" borderId="31" xfId="0" applyFont="1" applyFill="1" applyBorder="1"/>
    <xf numFmtId="0" fontId="6" fillId="2" borderId="29" xfId="0" applyFont="1" applyFill="1" applyBorder="1"/>
    <xf numFmtId="0" fontId="6" fillId="0" borderId="0" xfId="0" applyFont="1"/>
    <xf numFmtId="0" fontId="0" fillId="0" borderId="0" xfId="0" applyAlignment="1">
      <alignment vertical="justify"/>
    </xf>
    <xf numFmtId="0" fontId="3" fillId="0" borderId="45" xfId="1" applyFont="1" applyBorder="1"/>
    <xf numFmtId="0" fontId="10" fillId="0" borderId="45" xfId="1" applyBorder="1"/>
    <xf numFmtId="0" fontId="10" fillId="0" borderId="45" xfId="1" applyBorder="1" applyAlignment="1">
      <alignment horizontal="right"/>
    </xf>
    <xf numFmtId="0" fontId="10" fillId="0" borderId="46" xfId="1" applyBorder="1"/>
    <xf numFmtId="0" fontId="0" fillId="0" borderId="45" xfId="0" applyBorder="1" applyAlignment="1">
      <alignment horizontal="left"/>
    </xf>
    <xf numFmtId="0" fontId="0" fillId="0" borderId="47" xfId="0" applyBorder="1"/>
    <xf numFmtId="0" fontId="3" fillId="0" borderId="50" xfId="1" applyFont="1" applyBorder="1"/>
    <xf numFmtId="0" fontId="10" fillId="0" borderId="50" xfId="1" applyBorder="1"/>
    <xf numFmtId="0" fontId="10" fillId="0" borderId="50" xfId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49" fontId="7" fillId="2" borderId="21" xfId="0" applyNumberFormat="1" applyFont="1" applyFill="1" applyBorder="1" applyAlignment="1">
      <alignment horizontal="center"/>
    </xf>
    <xf numFmtId="0" fontId="7" fillId="2" borderId="22" xfId="0" applyFont="1" applyFill="1" applyBorder="1" applyAlignment="1">
      <alignment horizontal="center"/>
    </xf>
    <xf numFmtId="0" fontId="7" fillId="2" borderId="23" xfId="0" applyFont="1" applyFill="1" applyBorder="1" applyAlignment="1">
      <alignment horizontal="center"/>
    </xf>
    <xf numFmtId="0" fontId="7" fillId="2" borderId="53" xfId="0" applyFont="1" applyFill="1" applyBorder="1" applyAlignment="1">
      <alignment horizontal="center"/>
    </xf>
    <xf numFmtId="0" fontId="7" fillId="2" borderId="54" xfId="0" applyFont="1" applyFill="1" applyBorder="1" applyAlignment="1">
      <alignment horizontal="center"/>
    </xf>
    <xf numFmtId="0" fontId="7" fillId="2" borderId="55" xfId="0" applyFont="1" applyFill="1" applyBorder="1" applyAlignment="1">
      <alignment horizontal="center"/>
    </xf>
    <xf numFmtId="0" fontId="11" fillId="0" borderId="0" xfId="0" applyFont="1"/>
    <xf numFmtId="3" fontId="8" fillId="0" borderId="35" xfId="0" applyNumberFormat="1" applyFont="1" applyBorder="1"/>
    <xf numFmtId="0" fontId="7" fillId="2" borderId="21" xfId="0" applyFont="1" applyFill="1" applyBorder="1"/>
    <xf numFmtId="0" fontId="7" fillId="2" borderId="22" xfId="0" applyFont="1" applyFill="1" applyBorder="1"/>
    <xf numFmtId="3" fontId="7" fillId="2" borderId="23" xfId="0" applyNumberFormat="1" applyFont="1" applyFill="1" applyBorder="1"/>
    <xf numFmtId="3" fontId="7" fillId="2" borderId="53" xfId="0" applyNumberFormat="1" applyFont="1" applyFill="1" applyBorder="1"/>
    <xf numFmtId="3" fontId="7" fillId="2" borderId="54" xfId="0" applyNumberFormat="1" applyFont="1" applyFill="1" applyBorder="1"/>
    <xf numFmtId="3" fontId="7" fillId="2" borderId="55" xfId="0" applyNumberFormat="1" applyFont="1" applyFill="1" applyBorder="1"/>
    <xf numFmtId="0" fontId="7" fillId="0" borderId="0" xfId="0" applyFont="1"/>
    <xf numFmtId="3" fontId="2" fillId="0" borderId="0" xfId="0" applyNumberFormat="1" applyFont="1" applyAlignment="1">
      <alignment horizontal="centerContinuous"/>
    </xf>
    <xf numFmtId="0" fontId="0" fillId="2" borderId="33" xfId="0" applyFill="1" applyBorder="1"/>
    <xf numFmtId="0" fontId="3" fillId="2" borderId="58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2" borderId="33" xfId="0" applyNumberFormat="1" applyFont="1" applyFill="1" applyBorder="1" applyAlignment="1">
      <alignment horizontal="right"/>
    </xf>
    <xf numFmtId="0" fontId="8" fillId="0" borderId="27" xfId="0" applyFont="1" applyBorder="1"/>
    <xf numFmtId="0" fontId="8" fillId="0" borderId="25" xfId="0" applyFont="1" applyBorder="1"/>
    <xf numFmtId="0" fontId="8" fillId="0" borderId="17" xfId="0" applyFont="1" applyBorder="1"/>
    <xf numFmtId="3" fontId="8" fillId="0" borderId="26" xfId="0" applyNumberFormat="1" applyFont="1" applyBorder="1" applyAlignment="1">
      <alignment horizontal="right"/>
    </xf>
    <xf numFmtId="165" fontId="8" fillId="0" borderId="10" xfId="0" applyNumberFormat="1" applyFont="1" applyBorder="1" applyAlignment="1">
      <alignment horizontal="right"/>
    </xf>
    <xf numFmtId="3" fontId="8" fillId="0" borderId="36" xfId="0" applyNumberFormat="1" applyFont="1" applyBorder="1" applyAlignment="1">
      <alignment horizontal="right"/>
    </xf>
    <xf numFmtId="4" fontId="8" fillId="0" borderId="25" xfId="0" applyNumberFormat="1" applyFont="1" applyBorder="1" applyAlignment="1">
      <alignment horizontal="right"/>
    </xf>
    <xf numFmtId="3" fontId="8" fillId="0" borderId="17" xfId="0" applyNumberFormat="1" applyFont="1" applyBorder="1" applyAlignment="1">
      <alignment horizontal="right"/>
    </xf>
    <xf numFmtId="0" fontId="0" fillId="2" borderId="28" xfId="0" applyFill="1" applyBorder="1"/>
    <xf numFmtId="0" fontId="7" fillId="2" borderId="31" xfId="0" applyFont="1" applyFill="1" applyBorder="1"/>
    <xf numFmtId="0" fontId="0" fillId="2" borderId="31" xfId="0" applyFill="1" applyBorder="1"/>
    <xf numFmtId="4" fontId="0" fillId="2" borderId="42" xfId="0" applyNumberFormat="1" applyFill="1" applyBorder="1"/>
    <xf numFmtId="4" fontId="0" fillId="2" borderId="28" xfId="0" applyNumberFormat="1" applyFill="1" applyBorder="1"/>
    <xf numFmtId="4" fontId="0" fillId="2" borderId="31" xfId="0" applyNumberFormat="1" applyFill="1" applyBorder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0" fillId="0" borderId="0" xfId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11" fillId="0" borderId="46" xfId="1" applyFont="1" applyBorder="1" applyAlignment="1">
      <alignment horizontal="right"/>
    </xf>
    <xf numFmtId="0" fontId="10" fillId="0" borderId="45" xfId="1" applyBorder="1" applyAlignment="1">
      <alignment horizontal="left"/>
    </xf>
    <xf numFmtId="0" fontId="10" fillId="0" borderId="47" xfId="1" applyBorder="1"/>
    <xf numFmtId="0" fontId="11" fillId="0" borderId="0" xfId="1" applyFont="1"/>
    <xf numFmtId="0" fontId="10" fillId="0" borderId="0" xfId="1" applyAlignment="1">
      <alignment horizontal="right"/>
    </xf>
    <xf numFmtId="49" fontId="15" fillId="2" borderId="10" xfId="1" applyNumberFormat="1" applyFont="1" applyFill="1" applyBorder="1"/>
    <xf numFmtId="0" fontId="15" fillId="2" borderId="8" xfId="1" applyFont="1" applyFill="1" applyBorder="1" applyAlignment="1">
      <alignment horizontal="center"/>
    </xf>
    <xf numFmtId="0" fontId="15" fillId="2" borderId="10" xfId="1" applyFont="1" applyFill="1" applyBorder="1" applyAlignment="1">
      <alignment horizontal="center"/>
    </xf>
    <xf numFmtId="0" fontId="7" fillId="0" borderId="56" xfId="1" applyFont="1" applyBorder="1" applyAlignment="1">
      <alignment horizontal="center"/>
    </xf>
    <xf numFmtId="49" fontId="7" fillId="0" borderId="56" xfId="1" applyNumberFormat="1" applyFont="1" applyBorder="1" applyAlignment="1">
      <alignment horizontal="left"/>
    </xf>
    <xf numFmtId="0" fontId="7" fillId="0" borderId="15" xfId="1" applyFont="1" applyBorder="1"/>
    <xf numFmtId="0" fontId="10" fillId="0" borderId="9" xfId="1" applyBorder="1" applyAlignment="1">
      <alignment horizontal="center"/>
    </xf>
    <xf numFmtId="0" fontId="10" fillId="0" borderId="9" xfId="1" applyBorder="1" applyAlignment="1">
      <alignment horizontal="right"/>
    </xf>
    <xf numFmtId="0" fontId="10" fillId="0" borderId="8" xfId="1" applyBorder="1"/>
    <xf numFmtId="0" fontId="16" fillId="0" borderId="0" xfId="1" applyFont="1"/>
    <xf numFmtId="0" fontId="9" fillId="0" borderId="59" xfId="1" applyFont="1" applyBorder="1" applyAlignment="1">
      <alignment horizontal="center" vertical="top"/>
    </xf>
    <xf numFmtId="49" fontId="9" fillId="0" borderId="59" xfId="1" applyNumberFormat="1" applyFont="1" applyBorder="1" applyAlignment="1">
      <alignment horizontal="left" vertical="top"/>
    </xf>
    <xf numFmtId="0" fontId="9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10" fillId="2" borderId="10" xfId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10" fillId="2" borderId="9" xfId="1" applyFill="1" applyBorder="1" applyAlignment="1">
      <alignment horizontal="center"/>
    </xf>
    <xf numFmtId="4" fontId="10" fillId="2" borderId="9" xfId="1" applyNumberFormat="1" applyFill="1" applyBorder="1" applyAlignment="1">
      <alignment horizontal="right"/>
    </xf>
    <xf numFmtId="4" fontId="10" fillId="2" borderId="8" xfId="1" applyNumberFormat="1" applyFill="1" applyBorder="1" applyAlignment="1">
      <alignment horizontal="right"/>
    </xf>
    <xf numFmtId="4" fontId="7" fillId="2" borderId="10" xfId="1" applyNumberFormat="1" applyFont="1" applyFill="1" applyBorder="1"/>
    <xf numFmtId="3" fontId="10" fillId="0" borderId="0" xfId="1" applyNumberFormat="1"/>
    <xf numFmtId="0" fontId="20" fillId="0" borderId="0" xfId="1" applyFont="1"/>
    <xf numFmtId="0" fontId="21" fillId="0" borderId="0" xfId="1" applyFont="1"/>
    <xf numFmtId="3" fontId="21" fillId="0" borderId="0" xfId="1" applyNumberFormat="1" applyFont="1" applyAlignment="1">
      <alignment horizontal="right"/>
    </xf>
    <xf numFmtId="4" fontId="21" fillId="0" borderId="0" xfId="1" applyNumberFormat="1" applyFont="1"/>
    <xf numFmtId="49" fontId="11" fillId="0" borderId="12" xfId="0" applyNumberFormat="1" applyFont="1" applyBorder="1"/>
    <xf numFmtId="3" fontId="8" fillId="0" borderId="13" xfId="0" applyNumberFormat="1" applyFont="1" applyBorder="1"/>
    <xf numFmtId="3" fontId="8" fillId="0" borderId="56" xfId="0" applyNumberFormat="1" applyFont="1" applyBorder="1"/>
    <xf numFmtId="3" fontId="8" fillId="0" borderId="57" xfId="0" applyNumberFormat="1" applyFont="1" applyBorder="1"/>
    <xf numFmtId="0" fontId="9" fillId="0" borderId="0" xfId="0" applyFont="1" applyAlignment="1">
      <alignment horizontal="left" vertical="top" wrapText="1"/>
    </xf>
    <xf numFmtId="0" fontId="4" fillId="0" borderId="10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0" xfId="0" applyFont="1" applyBorder="1" applyAlignment="1">
      <alignment horizontal="center"/>
    </xf>
    <xf numFmtId="0" fontId="0" fillId="0" borderId="28" xfId="0" applyBorder="1" applyAlignment="1">
      <alignment horizontal="center" shrinkToFit="1"/>
    </xf>
    <xf numFmtId="0" fontId="0" fillId="0" borderId="29" xfId="0" applyBorder="1" applyAlignment="1">
      <alignment horizontal="center" shrinkToFit="1"/>
    </xf>
    <xf numFmtId="166" fontId="0" fillId="0" borderId="15" xfId="0" applyNumberFormat="1" applyBorder="1" applyAlignment="1">
      <alignment horizontal="right" indent="2"/>
    </xf>
    <xf numFmtId="166" fontId="0" fillId="0" borderId="16" xfId="0" applyNumberFormat="1" applyBorder="1" applyAlignment="1">
      <alignment horizontal="right" indent="2"/>
    </xf>
    <xf numFmtId="166" fontId="6" fillId="2" borderId="41" xfId="0" applyNumberFormat="1" applyFont="1" applyFill="1" applyBorder="1" applyAlignment="1">
      <alignment horizontal="right" indent="2"/>
    </xf>
    <xf numFmtId="166" fontId="6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10" fillId="0" borderId="43" xfId="1" applyBorder="1" applyAlignment="1">
      <alignment horizontal="center"/>
    </xf>
    <xf numFmtId="0" fontId="10" fillId="0" borderId="44" xfId="1" applyBorder="1" applyAlignment="1">
      <alignment horizontal="center"/>
    </xf>
    <xf numFmtId="0" fontId="10" fillId="0" borderId="48" xfId="1" applyBorder="1" applyAlignment="1">
      <alignment horizontal="center"/>
    </xf>
    <xf numFmtId="0" fontId="10" fillId="0" borderId="49" xfId="1" applyBorder="1" applyAlignment="1">
      <alignment horizontal="center"/>
    </xf>
    <xf numFmtId="0" fontId="10" fillId="0" borderId="51" xfId="1" applyBorder="1" applyAlignment="1">
      <alignment horizontal="left"/>
    </xf>
    <xf numFmtId="0" fontId="10" fillId="0" borderId="50" xfId="1" applyBorder="1" applyAlignment="1">
      <alignment horizontal="left"/>
    </xf>
    <xf numFmtId="0" fontId="10" fillId="0" borderId="52" xfId="1" applyBorder="1" applyAlignment="1">
      <alignment horizontal="left"/>
    </xf>
    <xf numFmtId="3" fontId="7" fillId="2" borderId="31" xfId="0" applyNumberFormat="1" applyFont="1" applyFill="1" applyBorder="1" applyAlignment="1">
      <alignment horizontal="right"/>
    </xf>
    <xf numFmtId="3" fontId="7" fillId="2" borderId="42" xfId="0" applyNumberFormat="1" applyFont="1" applyFill="1" applyBorder="1" applyAlignment="1">
      <alignment horizontal="right"/>
    </xf>
    <xf numFmtId="0" fontId="12" fillId="0" borderId="0" xfId="1" applyFont="1" applyAlignment="1">
      <alignment horizontal="center"/>
    </xf>
    <xf numFmtId="49" fontId="10" fillId="0" borderId="48" xfId="1" applyNumberFormat="1" applyBorder="1" applyAlignment="1">
      <alignment horizontal="center"/>
    </xf>
    <xf numFmtId="0" fontId="10" fillId="0" borderId="51" xfId="1" applyBorder="1" applyAlignment="1">
      <alignment horizontal="center" shrinkToFit="1"/>
    </xf>
    <xf numFmtId="0" fontId="10" fillId="0" borderId="50" xfId="1" applyBorder="1" applyAlignment="1">
      <alignment horizontal="center" shrinkToFit="1"/>
    </xf>
    <xf numFmtId="0" fontId="10" fillId="0" borderId="52" xfId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>
      <selection activeCell="G12" sqref="G12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3" t="s">
        <v>1</v>
      </c>
      <c r="B2" s="4"/>
      <c r="C2" s="5" t="str">
        <f>Rekapitulace!H1</f>
        <v>025a</v>
      </c>
      <c r="D2" s="5">
        <f>Rekapitulace!G2</f>
        <v>0</v>
      </c>
      <c r="E2" s="4"/>
      <c r="F2" s="6" t="s">
        <v>2</v>
      </c>
      <c r="G2" s="7"/>
    </row>
    <row r="3" spans="1:57" ht="3" hidden="1" customHeight="1">
      <c r="A3" s="8"/>
      <c r="B3" s="9"/>
      <c r="C3" s="10"/>
      <c r="D3" s="10"/>
      <c r="E3" s="9"/>
      <c r="F3" s="11"/>
      <c r="G3" s="12"/>
    </row>
    <row r="4" spans="1:57" ht="12" customHeight="1">
      <c r="A4" s="13" t="s">
        <v>3</v>
      </c>
      <c r="B4" s="9"/>
      <c r="C4" s="10" t="s">
        <v>4</v>
      </c>
      <c r="D4" s="10"/>
      <c r="E4" s="9"/>
      <c r="F4" s="11" t="s">
        <v>5</v>
      </c>
      <c r="G4" s="14"/>
    </row>
    <row r="5" spans="1:57" ht="12.95" customHeight="1">
      <c r="A5" s="15" t="s">
        <v>77</v>
      </c>
      <c r="B5" s="16"/>
      <c r="C5" s="17" t="s">
        <v>78</v>
      </c>
      <c r="D5" s="18"/>
      <c r="E5" s="19"/>
      <c r="F5" s="11" t="s">
        <v>7</v>
      </c>
      <c r="G5" s="12"/>
    </row>
    <row r="6" spans="1:57" ht="12.95" customHeight="1">
      <c r="A6" s="13" t="s">
        <v>8</v>
      </c>
      <c r="B6" s="9"/>
      <c r="C6" s="10" t="s">
        <v>9</v>
      </c>
      <c r="D6" s="10"/>
      <c r="E6" s="9"/>
      <c r="F6" s="11" t="s">
        <v>10</v>
      </c>
      <c r="G6" s="20">
        <v>0</v>
      </c>
    </row>
    <row r="7" spans="1:57" ht="12.95" customHeight="1">
      <c r="A7" s="21" t="s">
        <v>174</v>
      </c>
      <c r="B7" s="22"/>
      <c r="C7" s="23" t="s">
        <v>76</v>
      </c>
      <c r="D7" s="24"/>
      <c r="E7" s="24"/>
      <c r="F7" s="25" t="s">
        <v>11</v>
      </c>
      <c r="G7" s="20">
        <f>IF(PocetMJ=0,,ROUND((F30+F32)/PocetMJ,1))</f>
        <v>0</v>
      </c>
    </row>
    <row r="8" spans="1:57">
      <c r="A8" s="26" t="s">
        <v>12</v>
      </c>
      <c r="B8" s="11"/>
      <c r="C8" s="177"/>
      <c r="D8" s="177"/>
      <c r="E8" s="178"/>
      <c r="F8" s="11" t="s">
        <v>13</v>
      </c>
      <c r="G8" s="27"/>
    </row>
    <row r="9" spans="1:57">
      <c r="A9" s="26" t="s">
        <v>14</v>
      </c>
      <c r="B9" s="11"/>
      <c r="C9" s="177">
        <f>Projektant</f>
        <v>0</v>
      </c>
      <c r="D9" s="177"/>
      <c r="E9" s="178"/>
      <c r="F9" s="11"/>
      <c r="G9" s="27"/>
    </row>
    <row r="10" spans="1:57">
      <c r="A10" s="26" t="s">
        <v>15</v>
      </c>
      <c r="B10" s="11"/>
      <c r="C10" s="177"/>
      <c r="D10" s="177"/>
      <c r="E10" s="177"/>
      <c r="F10" s="11"/>
      <c r="G10" s="28"/>
      <c r="H10" s="29"/>
    </row>
    <row r="11" spans="1:57" ht="13.5" customHeight="1">
      <c r="A11" s="26" t="s">
        <v>16</v>
      </c>
      <c r="B11" s="11"/>
      <c r="C11" s="177"/>
      <c r="D11" s="177"/>
      <c r="E11" s="177"/>
      <c r="F11" s="11" t="s">
        <v>17</v>
      </c>
      <c r="G11" s="28" t="s">
        <v>174</v>
      </c>
      <c r="BA11" s="30"/>
      <c r="BB11" s="30"/>
      <c r="BC11" s="30"/>
      <c r="BD11" s="30"/>
      <c r="BE11" s="30"/>
    </row>
    <row r="12" spans="1:57" ht="12.75" customHeight="1">
      <c r="A12" s="31" t="s">
        <v>18</v>
      </c>
      <c r="B12" s="9"/>
      <c r="C12" s="179"/>
      <c r="D12" s="179"/>
      <c r="E12" s="179"/>
      <c r="F12" s="32" t="s">
        <v>19</v>
      </c>
      <c r="G12" s="33"/>
    </row>
    <row r="13" spans="1:57" ht="28.5" customHeight="1" thickBot="1">
      <c r="A13" s="34" t="s">
        <v>20</v>
      </c>
      <c r="B13" s="35"/>
      <c r="C13" s="35"/>
      <c r="D13" s="35"/>
      <c r="E13" s="36"/>
      <c r="F13" s="36"/>
      <c r="G13" s="37"/>
    </row>
    <row r="14" spans="1:57" ht="17.25" customHeight="1" thickBot="1">
      <c r="A14" s="38" t="s">
        <v>21</v>
      </c>
      <c r="B14" s="39"/>
      <c r="C14" s="40"/>
      <c r="D14" s="41" t="s">
        <v>22</v>
      </c>
      <c r="E14" s="42"/>
      <c r="F14" s="42"/>
      <c r="G14" s="40"/>
    </row>
    <row r="15" spans="1:57" ht="15.95" customHeight="1">
      <c r="A15" s="43"/>
      <c r="B15" s="44" t="s">
        <v>23</v>
      </c>
      <c r="C15" s="45">
        <f>HSV</f>
        <v>0</v>
      </c>
      <c r="D15" s="46" t="str">
        <f>Rekapitulace!A18</f>
        <v>Ztížené výrobní podmínky</v>
      </c>
      <c r="E15" s="47"/>
      <c r="F15" s="48"/>
      <c r="G15" s="45">
        <f>Rekapitulace!I18</f>
        <v>0</v>
      </c>
    </row>
    <row r="16" spans="1:57" ht="15.95" customHeight="1">
      <c r="A16" s="43" t="s">
        <v>24</v>
      </c>
      <c r="B16" s="44" t="s">
        <v>25</v>
      </c>
      <c r="C16" s="45">
        <f>PSV</f>
        <v>0</v>
      </c>
      <c r="D16" s="49" t="str">
        <f>Rekapitulace!A19</f>
        <v>Oborová přirážka</v>
      </c>
      <c r="E16" s="50"/>
      <c r="F16" s="51"/>
      <c r="G16" s="45">
        <f>Rekapitulace!I19</f>
        <v>0</v>
      </c>
    </row>
    <row r="17" spans="1:7" ht="15.95" customHeight="1">
      <c r="A17" s="43" t="s">
        <v>26</v>
      </c>
      <c r="B17" s="44" t="s">
        <v>27</v>
      </c>
      <c r="C17" s="45">
        <f>Mont</f>
        <v>0</v>
      </c>
      <c r="D17" s="49" t="str">
        <f>Rekapitulace!A20</f>
        <v>Přesun stavebních kapacit</v>
      </c>
      <c r="E17" s="50"/>
      <c r="F17" s="51"/>
      <c r="G17" s="45">
        <f>Rekapitulace!I20</f>
        <v>0</v>
      </c>
    </row>
    <row r="18" spans="1:7" ht="15.95" customHeight="1">
      <c r="A18" s="52" t="s">
        <v>28</v>
      </c>
      <c r="B18" s="53" t="s">
        <v>29</v>
      </c>
      <c r="C18" s="45">
        <f>Dodavka</f>
        <v>0</v>
      </c>
      <c r="D18" s="49" t="str">
        <f>Rekapitulace!A21</f>
        <v>Mimostaveništní doprava</v>
      </c>
      <c r="E18" s="50"/>
      <c r="F18" s="51"/>
      <c r="G18" s="45">
        <f>Rekapitulace!I21</f>
        <v>0</v>
      </c>
    </row>
    <row r="19" spans="1:7" ht="15.95" customHeight="1">
      <c r="A19" s="54" t="s">
        <v>30</v>
      </c>
      <c r="B19" s="44"/>
      <c r="C19" s="45">
        <f>SUM(C15:C18)</f>
        <v>0</v>
      </c>
      <c r="D19" s="55" t="str">
        <f>Rekapitulace!A22</f>
        <v>Zařízení staveniště</v>
      </c>
      <c r="E19" s="50"/>
      <c r="F19" s="51"/>
      <c r="G19" s="45">
        <f>Rekapitulace!I22</f>
        <v>0</v>
      </c>
    </row>
    <row r="20" spans="1:7" ht="15.95" customHeight="1">
      <c r="A20" s="54"/>
      <c r="B20" s="44"/>
      <c r="C20" s="45"/>
      <c r="D20" s="49" t="str">
        <f>Rekapitulace!A23</f>
        <v>Provoz investora</v>
      </c>
      <c r="E20" s="50"/>
      <c r="F20" s="51"/>
      <c r="G20" s="45">
        <f>Rekapitulace!I23</f>
        <v>0</v>
      </c>
    </row>
    <row r="21" spans="1:7" ht="15.95" customHeight="1">
      <c r="A21" s="54" t="s">
        <v>31</v>
      </c>
      <c r="B21" s="44"/>
      <c r="C21" s="45">
        <f>HZS</f>
        <v>0</v>
      </c>
      <c r="D21" s="49" t="str">
        <f>Rekapitulace!A24</f>
        <v>Kompletační činnost (IČD)</v>
      </c>
      <c r="E21" s="50"/>
      <c r="F21" s="51"/>
      <c r="G21" s="45">
        <f>Rekapitulace!I24</f>
        <v>0</v>
      </c>
    </row>
    <row r="22" spans="1:7" ht="15.95" customHeight="1">
      <c r="A22" s="56" t="s">
        <v>32</v>
      </c>
      <c r="C22" s="45">
        <f>C19+C21</f>
        <v>0</v>
      </c>
      <c r="D22" s="49" t="s">
        <v>33</v>
      </c>
      <c r="E22" s="50"/>
      <c r="F22" s="51"/>
      <c r="G22" s="45">
        <f>G23-SUM(G15:G21)</f>
        <v>0</v>
      </c>
    </row>
    <row r="23" spans="1:7" ht="15.95" customHeight="1" thickBot="1">
      <c r="A23" s="180" t="s">
        <v>34</v>
      </c>
      <c r="B23" s="181"/>
      <c r="C23" s="57">
        <f>C22+G23</f>
        <v>0</v>
      </c>
      <c r="D23" s="58" t="s">
        <v>35</v>
      </c>
      <c r="E23" s="59"/>
      <c r="F23" s="60"/>
      <c r="G23" s="45">
        <f>VRN</f>
        <v>0</v>
      </c>
    </row>
    <row r="24" spans="1:7">
      <c r="A24" s="61" t="s">
        <v>36</v>
      </c>
      <c r="B24" s="62"/>
      <c r="C24" s="63"/>
      <c r="D24" s="62" t="s">
        <v>37</v>
      </c>
      <c r="E24" s="62"/>
      <c r="F24" s="64" t="s">
        <v>38</v>
      </c>
      <c r="G24" s="65"/>
    </row>
    <row r="25" spans="1:7">
      <c r="A25" s="56" t="s">
        <v>39</v>
      </c>
      <c r="C25" s="66"/>
      <c r="D25" t="s">
        <v>39</v>
      </c>
      <c r="F25" s="67" t="s">
        <v>39</v>
      </c>
      <c r="G25" s="68"/>
    </row>
    <row r="26" spans="1:7" ht="37.5" customHeight="1">
      <c r="A26" s="56" t="s">
        <v>40</v>
      </c>
      <c r="B26" s="69"/>
      <c r="C26" s="66"/>
      <c r="D26" t="s">
        <v>40</v>
      </c>
      <c r="F26" s="67" t="s">
        <v>40</v>
      </c>
      <c r="G26" s="68"/>
    </row>
    <row r="27" spans="1:7">
      <c r="A27" s="56"/>
      <c r="B27" s="70"/>
      <c r="C27" s="66"/>
      <c r="F27" s="67"/>
      <c r="G27" s="68"/>
    </row>
    <row r="28" spans="1:7">
      <c r="A28" s="56" t="s">
        <v>41</v>
      </c>
      <c r="C28" s="66"/>
      <c r="D28" s="67" t="s">
        <v>42</v>
      </c>
      <c r="E28" s="66"/>
      <c r="F28" t="s">
        <v>42</v>
      </c>
      <c r="G28" s="68"/>
    </row>
    <row r="29" spans="1:7" ht="69" customHeight="1">
      <c r="A29" s="56"/>
      <c r="C29" s="71"/>
      <c r="D29" s="72"/>
      <c r="E29" s="71"/>
      <c r="G29" s="68"/>
    </row>
    <row r="30" spans="1:7">
      <c r="A30" s="73" t="s">
        <v>43</v>
      </c>
      <c r="B30" s="74"/>
      <c r="C30" s="75">
        <v>21</v>
      </c>
      <c r="D30" s="74" t="s">
        <v>44</v>
      </c>
      <c r="E30" s="76"/>
      <c r="F30" s="182">
        <f>ROUND(C23-F32,0)</f>
        <v>0</v>
      </c>
      <c r="G30" s="183"/>
    </row>
    <row r="31" spans="1:7">
      <c r="A31" s="73" t="s">
        <v>45</v>
      </c>
      <c r="B31" s="74"/>
      <c r="C31" s="75">
        <f>SazbaDPH1</f>
        <v>21</v>
      </c>
      <c r="D31" s="74" t="s">
        <v>46</v>
      </c>
      <c r="E31" s="76"/>
      <c r="F31" s="182">
        <f>ROUND(PRODUCT(F30,C31/100),1)</f>
        <v>0</v>
      </c>
      <c r="G31" s="183"/>
    </row>
    <row r="32" spans="1:7">
      <c r="A32" s="73" t="s">
        <v>43</v>
      </c>
      <c r="B32" s="74"/>
      <c r="C32" s="75">
        <v>0</v>
      </c>
      <c r="D32" s="74" t="s">
        <v>46</v>
      </c>
      <c r="E32" s="76"/>
      <c r="F32" s="182">
        <v>0</v>
      </c>
      <c r="G32" s="183"/>
    </row>
    <row r="33" spans="1:8">
      <c r="A33" s="73" t="s">
        <v>45</v>
      </c>
      <c r="B33" s="77"/>
      <c r="C33" s="78">
        <f>SazbaDPH2</f>
        <v>0</v>
      </c>
      <c r="D33" s="74" t="s">
        <v>46</v>
      </c>
      <c r="E33" s="51"/>
      <c r="F33" s="182">
        <f>ROUND(PRODUCT(F32,C33/100),1)</f>
        <v>0</v>
      </c>
      <c r="G33" s="183"/>
    </row>
    <row r="34" spans="1:8" s="82" customFormat="1" ht="19.5" customHeight="1" thickBot="1">
      <c r="A34" s="79" t="s">
        <v>47</v>
      </c>
      <c r="B34" s="80"/>
      <c r="C34" s="80"/>
      <c r="D34" s="80"/>
      <c r="E34" s="81"/>
      <c r="F34" s="184">
        <f>CEILING(SUM(F30:F33),IF(SUM(F30:F33)&gt;=0,1,-1))</f>
        <v>0</v>
      </c>
      <c r="G34" s="185"/>
    </row>
    <row r="36" spans="1:8">
      <c r="A36" t="s">
        <v>48</v>
      </c>
      <c r="H36" t="s">
        <v>6</v>
      </c>
    </row>
    <row r="37" spans="1:8" ht="14.25" customHeight="1">
      <c r="B37" s="176"/>
      <c r="C37" s="176"/>
      <c r="D37" s="176"/>
      <c r="E37" s="176"/>
      <c r="F37" s="176"/>
      <c r="G37" s="176"/>
      <c r="H37" t="s">
        <v>6</v>
      </c>
    </row>
    <row r="38" spans="1:8" ht="12.75" customHeight="1">
      <c r="A38" s="83"/>
      <c r="B38" s="176"/>
      <c r="C38" s="176"/>
      <c r="D38" s="176"/>
      <c r="E38" s="176"/>
      <c r="F38" s="176"/>
      <c r="G38" s="176"/>
      <c r="H38" t="s">
        <v>6</v>
      </c>
    </row>
    <row r="39" spans="1:8">
      <c r="A39" s="83"/>
      <c r="B39" s="176"/>
      <c r="C39" s="176"/>
      <c r="D39" s="176"/>
      <c r="E39" s="176"/>
      <c r="F39" s="176"/>
      <c r="G39" s="176"/>
      <c r="H39" t="s">
        <v>6</v>
      </c>
    </row>
    <row r="40" spans="1:8">
      <c r="A40" s="83"/>
      <c r="B40" s="176"/>
      <c r="C40" s="176"/>
      <c r="D40" s="176"/>
      <c r="E40" s="176"/>
      <c r="F40" s="176"/>
      <c r="G40" s="176"/>
      <c r="H40" t="s">
        <v>6</v>
      </c>
    </row>
    <row r="41" spans="1:8">
      <c r="A41" s="83"/>
      <c r="B41" s="176"/>
      <c r="C41" s="176"/>
      <c r="D41" s="176"/>
      <c r="E41" s="176"/>
      <c r="F41" s="176"/>
      <c r="G41" s="176"/>
      <c r="H41" t="s">
        <v>6</v>
      </c>
    </row>
    <row r="42" spans="1:8">
      <c r="A42" s="83"/>
      <c r="B42" s="176"/>
      <c r="C42" s="176"/>
      <c r="D42" s="176"/>
      <c r="E42" s="176"/>
      <c r="F42" s="176"/>
      <c r="G42" s="176"/>
      <c r="H42" t="s">
        <v>6</v>
      </c>
    </row>
    <row r="43" spans="1:8">
      <c r="A43" s="83"/>
      <c r="B43" s="176"/>
      <c r="C43" s="176"/>
      <c r="D43" s="176"/>
      <c r="E43" s="176"/>
      <c r="F43" s="176"/>
      <c r="G43" s="176"/>
      <c r="H43" t="s">
        <v>6</v>
      </c>
    </row>
    <row r="44" spans="1:8">
      <c r="A44" s="83"/>
      <c r="B44" s="176"/>
      <c r="C44" s="176"/>
      <c r="D44" s="176"/>
      <c r="E44" s="176"/>
      <c r="F44" s="176"/>
      <c r="G44" s="176"/>
      <c r="H44" t="s">
        <v>6</v>
      </c>
    </row>
    <row r="45" spans="1:8" ht="0.75" customHeight="1">
      <c r="A45" s="83"/>
      <c r="B45" s="176"/>
      <c r="C45" s="176"/>
      <c r="D45" s="176"/>
      <c r="E45" s="176"/>
      <c r="F45" s="176"/>
      <c r="G45" s="176"/>
      <c r="H45" t="s">
        <v>6</v>
      </c>
    </row>
    <row r="46" spans="1:8">
      <c r="B46" s="186"/>
      <c r="C46" s="186"/>
      <c r="D46" s="186"/>
      <c r="E46" s="186"/>
      <c r="F46" s="186"/>
      <c r="G46" s="186"/>
    </row>
    <row r="47" spans="1:8">
      <c r="B47" s="186"/>
      <c r="C47" s="186"/>
      <c r="D47" s="186"/>
      <c r="E47" s="186"/>
      <c r="F47" s="186"/>
      <c r="G47" s="186"/>
    </row>
    <row r="48" spans="1:8">
      <c r="B48" s="186"/>
      <c r="C48" s="186"/>
      <c r="D48" s="186"/>
      <c r="E48" s="186"/>
      <c r="F48" s="186"/>
      <c r="G48" s="186"/>
    </row>
    <row r="49" spans="2:7">
      <c r="B49" s="186"/>
      <c r="C49" s="186"/>
      <c r="D49" s="186"/>
      <c r="E49" s="186"/>
      <c r="F49" s="186"/>
      <c r="G49" s="186"/>
    </row>
    <row r="50" spans="2:7">
      <c r="B50" s="186"/>
      <c r="C50" s="186"/>
      <c r="D50" s="186"/>
      <c r="E50" s="186"/>
      <c r="F50" s="186"/>
      <c r="G50" s="186"/>
    </row>
    <row r="51" spans="2:7">
      <c r="B51" s="186"/>
      <c r="C51" s="186"/>
      <c r="D51" s="186"/>
      <c r="E51" s="186"/>
      <c r="F51" s="186"/>
      <c r="G51" s="186"/>
    </row>
    <row r="52" spans="2:7">
      <c r="B52" s="186"/>
      <c r="C52" s="186"/>
      <c r="D52" s="186"/>
      <c r="E52" s="186"/>
      <c r="F52" s="186"/>
      <c r="G52" s="186"/>
    </row>
    <row r="53" spans="2:7">
      <c r="B53" s="186"/>
      <c r="C53" s="186"/>
      <c r="D53" s="186"/>
      <c r="E53" s="186"/>
      <c r="F53" s="186"/>
      <c r="G53" s="186"/>
    </row>
    <row r="54" spans="2:7">
      <c r="B54" s="186"/>
      <c r="C54" s="186"/>
      <c r="D54" s="186"/>
      <c r="E54" s="186"/>
      <c r="F54" s="186"/>
      <c r="G54" s="186"/>
    </row>
    <row r="55" spans="2:7">
      <c r="B55" s="186"/>
      <c r="C55" s="186"/>
      <c r="D55" s="186"/>
      <c r="E55" s="186"/>
      <c r="F55" s="186"/>
      <c r="G55" s="186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7"/>
  <sheetViews>
    <sheetView workbookViewId="0">
      <selection activeCell="H40" sqref="H40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187" t="s">
        <v>49</v>
      </c>
      <c r="B1" s="188"/>
      <c r="C1" s="84" t="str">
        <f>CONCATENATE(cislostavby," ",nazevstavby)</f>
        <v>025/19 Fokus Nový jičín</v>
      </c>
      <c r="D1" s="85"/>
      <c r="E1" s="86"/>
      <c r="F1" s="85"/>
      <c r="G1" s="87" t="s">
        <v>50</v>
      </c>
      <c r="H1" s="88" t="s">
        <v>77</v>
      </c>
      <c r="I1" s="89"/>
    </row>
    <row r="2" spans="1:57" ht="13.5" thickBot="1">
      <c r="A2" s="189" t="s">
        <v>51</v>
      </c>
      <c r="B2" s="190"/>
      <c r="C2" s="90" t="str">
        <f>CONCATENATE(cisloobjektu," ",nazevobjektu)</f>
        <v>025a Vytápění</v>
      </c>
      <c r="D2" s="91"/>
      <c r="E2" s="92"/>
      <c r="F2" s="91"/>
      <c r="G2" s="191"/>
      <c r="H2" s="192"/>
      <c r="I2" s="193"/>
    </row>
    <row r="3" spans="1:57" ht="13.5" thickTop="1"/>
    <row r="4" spans="1:57" ht="19.5" customHeight="1">
      <c r="A4" s="93" t="s">
        <v>52</v>
      </c>
      <c r="B4" s="94"/>
      <c r="C4" s="94"/>
      <c r="D4" s="94"/>
      <c r="E4" s="94"/>
      <c r="F4" s="94"/>
      <c r="G4" s="94"/>
      <c r="H4" s="94"/>
      <c r="I4" s="94"/>
    </row>
    <row r="5" spans="1:57" ht="13.5" thickBot="1"/>
    <row r="6" spans="1:57" ht="13.5" thickBot="1">
      <c r="A6" s="95"/>
      <c r="B6" s="96" t="s">
        <v>53</v>
      </c>
      <c r="C6" s="96"/>
      <c r="D6" s="97"/>
      <c r="E6" s="98" t="s">
        <v>54</v>
      </c>
      <c r="F6" s="99" t="s">
        <v>55</v>
      </c>
      <c r="G6" s="99" t="s">
        <v>56</v>
      </c>
      <c r="H6" s="99" t="s">
        <v>57</v>
      </c>
      <c r="I6" s="100" t="s">
        <v>31</v>
      </c>
    </row>
    <row r="7" spans="1:57">
      <c r="A7" s="172" t="str">
        <f>Položky!B7</f>
        <v>713</v>
      </c>
      <c r="B7" s="101" t="str">
        <f>Položky!C7</f>
        <v>Izolace tepelné</v>
      </c>
      <c r="D7" s="102"/>
      <c r="E7" s="173">
        <f>Položky!BA18</f>
        <v>0</v>
      </c>
      <c r="F7" s="174">
        <f>Položky!BB18</f>
        <v>0</v>
      </c>
      <c r="G7" s="174">
        <f>Položky!BC18</f>
        <v>0</v>
      </c>
      <c r="H7" s="174">
        <f>Položky!BD18</f>
        <v>0</v>
      </c>
      <c r="I7" s="175">
        <f>Položky!BE18</f>
        <v>0</v>
      </c>
    </row>
    <row r="8" spans="1:57">
      <c r="A8" s="172" t="str">
        <f>Položky!B19</f>
        <v>733</v>
      </c>
      <c r="B8" s="101" t="str">
        <f>Položky!C19</f>
        <v>Rozvod potrubí</v>
      </c>
      <c r="D8" s="102"/>
      <c r="E8" s="173">
        <f>Položky!BA25</f>
        <v>0</v>
      </c>
      <c r="F8" s="174">
        <f>Položky!BB25</f>
        <v>0</v>
      </c>
      <c r="G8" s="174">
        <f>Položky!BC25</f>
        <v>0</v>
      </c>
      <c r="H8" s="174">
        <f>Položky!BD25</f>
        <v>0</v>
      </c>
      <c r="I8" s="175">
        <f>Položky!BE25</f>
        <v>0</v>
      </c>
    </row>
    <row r="9" spans="1:57">
      <c r="A9" s="172" t="str">
        <f>Položky!B26</f>
        <v>734</v>
      </c>
      <c r="B9" s="101" t="str">
        <f>Položky!C26</f>
        <v>Armatury</v>
      </c>
      <c r="D9" s="102"/>
      <c r="E9" s="173">
        <f>Položky!BA31</f>
        <v>0</v>
      </c>
      <c r="F9" s="174">
        <f>Položky!BB31</f>
        <v>0</v>
      </c>
      <c r="G9" s="174">
        <f>Položky!BC31</f>
        <v>0</v>
      </c>
      <c r="H9" s="174">
        <f>Položky!BD31</f>
        <v>0</v>
      </c>
      <c r="I9" s="175">
        <f>Položky!BE31</f>
        <v>0</v>
      </c>
    </row>
    <row r="10" spans="1:57">
      <c r="A10" s="172" t="str">
        <f>Položky!B32</f>
        <v>735</v>
      </c>
      <c r="B10" s="101" t="str">
        <f>Položky!C32</f>
        <v>Otopná tělesa</v>
      </c>
      <c r="D10" s="102"/>
      <c r="E10" s="173">
        <f>Položky!BA42</f>
        <v>0</v>
      </c>
      <c r="F10" s="174">
        <f>Položky!BB42</f>
        <v>0</v>
      </c>
      <c r="G10" s="174">
        <f>Položky!BC42</f>
        <v>0</v>
      </c>
      <c r="H10" s="174">
        <f>Položky!BD42</f>
        <v>0</v>
      </c>
      <c r="I10" s="175">
        <f>Položky!BE42</f>
        <v>0</v>
      </c>
    </row>
    <row r="11" spans="1:57">
      <c r="A11" s="172" t="str">
        <f>Položky!B43</f>
        <v>799</v>
      </c>
      <c r="B11" s="101" t="str">
        <f>Položky!C43</f>
        <v>Ostatní</v>
      </c>
      <c r="D11" s="102"/>
      <c r="E11" s="173">
        <f>Položky!BA51</f>
        <v>0</v>
      </c>
      <c r="F11" s="174">
        <f>Položky!G51</f>
        <v>0</v>
      </c>
      <c r="G11" s="174">
        <f>Položky!BC51</f>
        <v>0</v>
      </c>
      <c r="H11" s="174">
        <f>Položky!BD51</f>
        <v>0</v>
      </c>
      <c r="I11" s="175">
        <f>Položky!BE51</f>
        <v>0</v>
      </c>
    </row>
    <row r="12" spans="1:57" ht="13.5" thickBot="1">
      <c r="A12" s="172" t="str">
        <f>Položky!B52</f>
        <v>999</v>
      </c>
      <c r="B12" s="101" t="str">
        <f>Položky!C52</f>
        <v>Poplatky za skládky</v>
      </c>
      <c r="D12" s="102"/>
      <c r="E12" s="173">
        <f>Položky!BA55</f>
        <v>0</v>
      </c>
      <c r="F12" s="174">
        <f>Položky!BB55</f>
        <v>0</v>
      </c>
      <c r="G12" s="174">
        <f>Položky!BC55</f>
        <v>0</v>
      </c>
      <c r="H12" s="174">
        <f>Položky!BD55</f>
        <v>0</v>
      </c>
      <c r="I12" s="175">
        <f>Položky!BE55</f>
        <v>0</v>
      </c>
    </row>
    <row r="13" spans="1:57" s="109" customFormat="1" ht="13.5" thickBot="1">
      <c r="A13" s="103"/>
      <c r="B13" s="104" t="s">
        <v>58</v>
      </c>
      <c r="C13" s="104"/>
      <c r="D13" s="105"/>
      <c r="E13" s="106">
        <f>SUM(E7:E12)</f>
        <v>0</v>
      </c>
      <c r="F13" s="107">
        <f>SUM(F7:F12)</f>
        <v>0</v>
      </c>
      <c r="G13" s="107">
        <f>SUM(G7:G12)</f>
        <v>0</v>
      </c>
      <c r="H13" s="107">
        <f>SUM(H7:H12)</f>
        <v>0</v>
      </c>
      <c r="I13" s="108">
        <f>SUM(I7:I12)</f>
        <v>0</v>
      </c>
    </row>
    <row r="15" spans="1:57" ht="19.5" customHeight="1">
      <c r="A15" s="94" t="s">
        <v>59</v>
      </c>
      <c r="B15" s="94"/>
      <c r="C15" s="94"/>
      <c r="D15" s="94"/>
      <c r="E15" s="94"/>
      <c r="F15" s="94"/>
      <c r="G15" s="110"/>
      <c r="H15" s="94"/>
      <c r="I15" s="94"/>
      <c r="BA15" s="30"/>
      <c r="BB15" s="30"/>
      <c r="BC15" s="30"/>
      <c r="BD15" s="30"/>
      <c r="BE15" s="30"/>
    </row>
    <row r="16" spans="1:57" ht="13.5" thickBot="1"/>
    <row r="17" spans="1:53">
      <c r="A17" s="61" t="s">
        <v>60</v>
      </c>
      <c r="B17" s="62"/>
      <c r="C17" s="62"/>
      <c r="D17" s="111"/>
      <c r="E17" s="112" t="s">
        <v>61</v>
      </c>
      <c r="F17" s="113" t="s">
        <v>62</v>
      </c>
      <c r="G17" s="114" t="s">
        <v>63</v>
      </c>
      <c r="H17" s="115"/>
      <c r="I17" s="116" t="s">
        <v>61</v>
      </c>
    </row>
    <row r="18" spans="1:53">
      <c r="A18" s="117" t="s">
        <v>159</v>
      </c>
      <c r="B18" s="118"/>
      <c r="C18" s="118"/>
      <c r="D18" s="119"/>
      <c r="E18" s="120">
        <v>0</v>
      </c>
      <c r="F18" s="121">
        <v>0</v>
      </c>
      <c r="G18" s="122">
        <f t="shared" ref="G18:G25" si="0">CHOOSE(BA18+1,HSV+PSV,HSV+PSV+Mont,HSV+PSV+Dodavka+Mont,HSV,PSV,Mont,Dodavka,Mont+Dodavka,0)</f>
        <v>0</v>
      </c>
      <c r="H18" s="123"/>
      <c r="I18" s="124">
        <f t="shared" ref="I18:I25" si="1">E18+F18*G18/100</f>
        <v>0</v>
      </c>
      <c r="BA18">
        <v>0</v>
      </c>
    </row>
    <row r="19" spans="1:53">
      <c r="A19" s="117" t="s">
        <v>160</v>
      </c>
      <c r="B19" s="118"/>
      <c r="C19" s="118"/>
      <c r="D19" s="119"/>
      <c r="E19" s="120">
        <v>0</v>
      </c>
      <c r="F19" s="121">
        <v>0</v>
      </c>
      <c r="G19" s="122">
        <f t="shared" si="0"/>
        <v>0</v>
      </c>
      <c r="H19" s="123"/>
      <c r="I19" s="124">
        <f t="shared" si="1"/>
        <v>0</v>
      </c>
      <c r="BA19">
        <v>0</v>
      </c>
    </row>
    <row r="20" spans="1:53">
      <c r="A20" s="117" t="s">
        <v>161</v>
      </c>
      <c r="B20" s="118"/>
      <c r="C20" s="118"/>
      <c r="D20" s="119"/>
      <c r="E20" s="120">
        <v>0</v>
      </c>
      <c r="F20" s="121">
        <v>0</v>
      </c>
      <c r="G20" s="122">
        <f t="shared" si="0"/>
        <v>0</v>
      </c>
      <c r="H20" s="123"/>
      <c r="I20" s="124">
        <f t="shared" si="1"/>
        <v>0</v>
      </c>
      <c r="BA20">
        <v>0</v>
      </c>
    </row>
    <row r="21" spans="1:53">
      <c r="A21" s="117" t="s">
        <v>162</v>
      </c>
      <c r="B21" s="118"/>
      <c r="C21" s="118"/>
      <c r="D21" s="119"/>
      <c r="E21" s="120">
        <v>0</v>
      </c>
      <c r="F21" s="121">
        <v>0</v>
      </c>
      <c r="G21" s="122">
        <f t="shared" si="0"/>
        <v>0</v>
      </c>
      <c r="H21" s="123"/>
      <c r="I21" s="124">
        <f t="shared" si="1"/>
        <v>0</v>
      </c>
      <c r="BA21">
        <v>0</v>
      </c>
    </row>
    <row r="22" spans="1:53">
      <c r="A22" s="117" t="s">
        <v>163</v>
      </c>
      <c r="B22" s="118"/>
      <c r="C22" s="118"/>
      <c r="D22" s="119"/>
      <c r="E22" s="120">
        <v>0</v>
      </c>
      <c r="F22" s="121">
        <v>0</v>
      </c>
      <c r="G22" s="122">
        <f t="shared" si="0"/>
        <v>0</v>
      </c>
      <c r="H22" s="123"/>
      <c r="I22" s="124">
        <f t="shared" si="1"/>
        <v>0</v>
      </c>
      <c r="BA22">
        <v>1</v>
      </c>
    </row>
    <row r="23" spans="1:53">
      <c r="A23" s="117" t="s">
        <v>164</v>
      </c>
      <c r="B23" s="118"/>
      <c r="C23" s="118"/>
      <c r="D23" s="119"/>
      <c r="E23" s="120">
        <v>0</v>
      </c>
      <c r="F23" s="121">
        <v>0</v>
      </c>
      <c r="G23" s="122">
        <f t="shared" si="0"/>
        <v>0</v>
      </c>
      <c r="H23" s="123"/>
      <c r="I23" s="124">
        <f t="shared" si="1"/>
        <v>0</v>
      </c>
      <c r="BA23">
        <v>1</v>
      </c>
    </row>
    <row r="24" spans="1:53">
      <c r="A24" s="117" t="s">
        <v>165</v>
      </c>
      <c r="B24" s="118"/>
      <c r="C24" s="118"/>
      <c r="D24" s="119"/>
      <c r="E24" s="120">
        <v>0</v>
      </c>
      <c r="F24" s="121">
        <v>0</v>
      </c>
      <c r="G24" s="122">
        <f t="shared" si="0"/>
        <v>0</v>
      </c>
      <c r="H24" s="123"/>
      <c r="I24" s="124">
        <f t="shared" si="1"/>
        <v>0</v>
      </c>
      <c r="BA24">
        <v>2</v>
      </c>
    </row>
    <row r="25" spans="1:53">
      <c r="A25" s="117" t="s">
        <v>166</v>
      </c>
      <c r="B25" s="118"/>
      <c r="C25" s="118"/>
      <c r="D25" s="119"/>
      <c r="E25" s="120">
        <v>0</v>
      </c>
      <c r="F25" s="121">
        <v>0</v>
      </c>
      <c r="G25" s="122">
        <f t="shared" si="0"/>
        <v>0</v>
      </c>
      <c r="H25" s="123"/>
      <c r="I25" s="124">
        <f t="shared" si="1"/>
        <v>0</v>
      </c>
      <c r="BA25">
        <v>2</v>
      </c>
    </row>
    <row r="26" spans="1:53" ht="13.5" thickBot="1">
      <c r="A26" s="125"/>
      <c r="B26" s="126" t="s">
        <v>64</v>
      </c>
      <c r="C26" s="127"/>
      <c r="D26" s="128"/>
      <c r="E26" s="129"/>
      <c r="F26" s="130"/>
      <c r="G26" s="130"/>
      <c r="H26" s="194">
        <f>SUM(I18:I25)</f>
        <v>0</v>
      </c>
      <c r="I26" s="195"/>
    </row>
    <row r="28" spans="1:53">
      <c r="B28" s="109"/>
      <c r="F28" s="131"/>
      <c r="G28" s="132"/>
      <c r="H28" s="132"/>
      <c r="I28" s="133"/>
    </row>
    <row r="29" spans="1:53">
      <c r="F29" s="131"/>
      <c r="G29" s="132"/>
      <c r="H29" s="132"/>
      <c r="I29" s="133"/>
    </row>
    <row r="30" spans="1:53">
      <c r="F30" s="131"/>
      <c r="G30" s="132"/>
      <c r="H30" s="132"/>
      <c r="I30" s="133"/>
    </row>
    <row r="31" spans="1:53">
      <c r="F31" s="131"/>
      <c r="G31" s="132"/>
      <c r="H31" s="132"/>
      <c r="I31" s="133"/>
    </row>
    <row r="32" spans="1:53">
      <c r="F32" s="131"/>
      <c r="G32" s="132"/>
      <c r="H32" s="132"/>
      <c r="I32" s="133"/>
    </row>
    <row r="33" spans="6:9">
      <c r="F33" s="131"/>
      <c r="G33" s="132"/>
      <c r="H33" s="132"/>
      <c r="I33" s="133"/>
    </row>
    <row r="34" spans="6:9">
      <c r="F34" s="131"/>
      <c r="G34" s="132"/>
      <c r="H34" s="132"/>
      <c r="I34" s="133"/>
    </row>
    <row r="35" spans="6:9">
      <c r="F35" s="131"/>
      <c r="G35" s="132"/>
      <c r="H35" s="132"/>
      <c r="I35" s="133"/>
    </row>
    <row r="36" spans="6:9">
      <c r="F36" s="131"/>
      <c r="G36" s="132"/>
      <c r="H36" s="132"/>
      <c r="I36" s="133"/>
    </row>
    <row r="37" spans="6:9">
      <c r="F37" s="131"/>
      <c r="G37" s="132"/>
      <c r="H37" s="132"/>
      <c r="I37" s="133"/>
    </row>
    <row r="38" spans="6:9">
      <c r="F38" s="131"/>
      <c r="G38" s="132"/>
      <c r="H38" s="132"/>
      <c r="I38" s="133"/>
    </row>
    <row r="39" spans="6:9">
      <c r="F39" s="131"/>
      <c r="G39" s="132"/>
      <c r="H39" s="132"/>
      <c r="I39" s="133"/>
    </row>
    <row r="40" spans="6:9">
      <c r="F40" s="131"/>
      <c r="G40" s="132"/>
      <c r="H40" s="132"/>
      <c r="I40" s="133"/>
    </row>
    <row r="41" spans="6:9">
      <c r="F41" s="131"/>
      <c r="G41" s="132"/>
      <c r="H41" s="132"/>
      <c r="I41" s="133"/>
    </row>
    <row r="42" spans="6:9">
      <c r="F42" s="131"/>
      <c r="G42" s="132"/>
      <c r="H42" s="132"/>
      <c r="I42" s="133"/>
    </row>
    <row r="43" spans="6:9">
      <c r="F43" s="131"/>
      <c r="G43" s="132"/>
      <c r="H43" s="132"/>
      <c r="I43" s="133"/>
    </row>
    <row r="44" spans="6:9">
      <c r="F44" s="131"/>
      <c r="G44" s="132"/>
      <c r="H44" s="132"/>
      <c r="I44" s="133"/>
    </row>
    <row r="45" spans="6:9">
      <c r="F45" s="131"/>
      <c r="G45" s="132"/>
      <c r="H45" s="132"/>
      <c r="I45" s="133"/>
    </row>
    <row r="46" spans="6:9">
      <c r="F46" s="131"/>
      <c r="G46" s="132"/>
      <c r="H46" s="132"/>
      <c r="I46" s="133"/>
    </row>
    <row r="47" spans="6:9">
      <c r="F47" s="131"/>
      <c r="G47" s="132"/>
      <c r="H47" s="132"/>
      <c r="I47" s="133"/>
    </row>
    <row r="48" spans="6:9">
      <c r="F48" s="131"/>
      <c r="G48" s="132"/>
      <c r="H48" s="132"/>
      <c r="I48" s="133"/>
    </row>
    <row r="49" spans="6:9">
      <c r="F49" s="131"/>
      <c r="G49" s="132"/>
      <c r="H49" s="132"/>
      <c r="I49" s="133"/>
    </row>
    <row r="50" spans="6:9">
      <c r="F50" s="131"/>
      <c r="G50" s="132"/>
      <c r="H50" s="132"/>
      <c r="I50" s="133"/>
    </row>
    <row r="51" spans="6:9">
      <c r="F51" s="131"/>
      <c r="G51" s="132"/>
      <c r="H51" s="132"/>
      <c r="I51" s="133"/>
    </row>
    <row r="52" spans="6:9">
      <c r="F52" s="131"/>
      <c r="G52" s="132"/>
      <c r="H52" s="132"/>
      <c r="I52" s="133"/>
    </row>
    <row r="53" spans="6:9">
      <c r="F53" s="131"/>
      <c r="G53" s="132"/>
      <c r="H53" s="132"/>
      <c r="I53" s="133"/>
    </row>
    <row r="54" spans="6:9">
      <c r="F54" s="131"/>
      <c r="G54" s="132"/>
      <c r="H54" s="132"/>
      <c r="I54" s="133"/>
    </row>
    <row r="55" spans="6:9">
      <c r="F55" s="131"/>
      <c r="G55" s="132"/>
      <c r="H55" s="132"/>
      <c r="I55" s="133"/>
    </row>
    <row r="56" spans="6:9">
      <c r="F56" s="131"/>
      <c r="G56" s="132"/>
      <c r="H56" s="132"/>
      <c r="I56" s="133"/>
    </row>
    <row r="57" spans="6:9">
      <c r="F57" s="131"/>
      <c r="G57" s="132"/>
      <c r="H57" s="132"/>
      <c r="I57" s="133"/>
    </row>
    <row r="58" spans="6:9">
      <c r="F58" s="131"/>
      <c r="G58" s="132"/>
      <c r="H58" s="132"/>
      <c r="I58" s="133"/>
    </row>
    <row r="59" spans="6:9">
      <c r="F59" s="131"/>
      <c r="G59" s="132"/>
      <c r="H59" s="132"/>
      <c r="I59" s="133"/>
    </row>
    <row r="60" spans="6:9">
      <c r="F60" s="131"/>
      <c r="G60" s="132"/>
      <c r="H60" s="132"/>
      <c r="I60" s="133"/>
    </row>
    <row r="61" spans="6:9">
      <c r="F61" s="131"/>
      <c r="G61" s="132"/>
      <c r="H61" s="132"/>
      <c r="I61" s="133"/>
    </row>
    <row r="62" spans="6:9">
      <c r="F62" s="131"/>
      <c r="G62" s="132"/>
      <c r="H62" s="132"/>
      <c r="I62" s="133"/>
    </row>
    <row r="63" spans="6:9">
      <c r="F63" s="131"/>
      <c r="G63" s="132"/>
      <c r="H63" s="132"/>
      <c r="I63" s="133"/>
    </row>
    <row r="64" spans="6:9">
      <c r="F64" s="131"/>
      <c r="G64" s="132"/>
      <c r="H64" s="132"/>
      <c r="I64" s="133"/>
    </row>
    <row r="65" spans="6:9">
      <c r="F65" s="131"/>
      <c r="G65" s="132"/>
      <c r="H65" s="132"/>
      <c r="I65" s="133"/>
    </row>
    <row r="66" spans="6:9">
      <c r="F66" s="131"/>
      <c r="G66" s="132"/>
      <c r="H66" s="132"/>
      <c r="I66" s="133"/>
    </row>
    <row r="67" spans="6:9">
      <c r="F67" s="131"/>
      <c r="G67" s="132"/>
      <c r="H67" s="132"/>
      <c r="I67" s="133"/>
    </row>
    <row r="68" spans="6:9">
      <c r="F68" s="131"/>
      <c r="G68" s="132"/>
      <c r="H68" s="132"/>
      <c r="I68" s="133"/>
    </row>
    <row r="69" spans="6:9">
      <c r="F69" s="131"/>
      <c r="G69" s="132"/>
      <c r="H69" s="132"/>
      <c r="I69" s="133"/>
    </row>
    <row r="70" spans="6:9">
      <c r="F70" s="131"/>
      <c r="G70" s="132"/>
      <c r="H70" s="132"/>
      <c r="I70" s="133"/>
    </row>
    <row r="71" spans="6:9">
      <c r="F71" s="131"/>
      <c r="G71" s="132"/>
      <c r="H71" s="132"/>
      <c r="I71" s="133"/>
    </row>
    <row r="72" spans="6:9">
      <c r="F72" s="131"/>
      <c r="G72" s="132"/>
      <c r="H72" s="132"/>
      <c r="I72" s="133"/>
    </row>
    <row r="73" spans="6:9">
      <c r="F73" s="131"/>
      <c r="G73" s="132"/>
      <c r="H73" s="132"/>
      <c r="I73" s="133"/>
    </row>
    <row r="74" spans="6:9">
      <c r="F74" s="131"/>
      <c r="G74" s="132"/>
      <c r="H74" s="132"/>
      <c r="I74" s="133"/>
    </row>
    <row r="75" spans="6:9">
      <c r="F75" s="131"/>
      <c r="G75" s="132"/>
      <c r="H75" s="132"/>
      <c r="I75" s="133"/>
    </row>
    <row r="76" spans="6:9">
      <c r="F76" s="131"/>
      <c r="G76" s="132"/>
      <c r="H76" s="132"/>
      <c r="I76" s="133"/>
    </row>
    <row r="77" spans="6:9">
      <c r="F77" s="131"/>
      <c r="G77" s="132"/>
      <c r="H77" s="132"/>
      <c r="I77" s="133"/>
    </row>
  </sheetData>
  <mergeCells count="4">
    <mergeCell ref="A1:B1"/>
    <mergeCell ref="A2:B2"/>
    <mergeCell ref="G2:I2"/>
    <mergeCell ref="H26:I26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16"/>
  <sheetViews>
    <sheetView showGridLines="0" showZeros="0" workbookViewId="0">
      <selection activeCell="J17" sqref="J17"/>
    </sheetView>
  </sheetViews>
  <sheetFormatPr defaultRowHeight="12.75"/>
  <cols>
    <col min="1" max="1" width="4.42578125" style="134" customWidth="1"/>
    <col min="2" max="2" width="11.5703125" style="134" customWidth="1"/>
    <col min="3" max="3" width="40.42578125" style="134" customWidth="1"/>
    <col min="4" max="4" width="5.5703125" style="134" customWidth="1"/>
    <col min="5" max="5" width="8.5703125" style="142" customWidth="1"/>
    <col min="6" max="6" width="9.85546875" style="134" customWidth="1"/>
    <col min="7" max="7" width="13.85546875" style="134" customWidth="1"/>
    <col min="8" max="11" width="9.140625" style="134"/>
    <col min="12" max="12" width="75.42578125" style="134" customWidth="1"/>
    <col min="13" max="13" width="45.28515625" style="134" customWidth="1"/>
    <col min="14" max="16384" width="9.140625" style="134"/>
  </cols>
  <sheetData>
    <row r="1" spans="1:104" ht="15.75">
      <c r="A1" s="196" t="s">
        <v>65</v>
      </c>
      <c r="B1" s="196"/>
      <c r="C1" s="196"/>
      <c r="D1" s="196"/>
      <c r="E1" s="196"/>
      <c r="F1" s="196"/>
      <c r="G1" s="196"/>
    </row>
    <row r="2" spans="1:104" ht="14.25" customHeight="1" thickBot="1">
      <c r="B2" s="135"/>
      <c r="C2" s="136"/>
      <c r="D2" s="136"/>
      <c r="E2" s="137"/>
      <c r="F2" s="136"/>
      <c r="G2" s="136"/>
    </row>
    <row r="3" spans="1:104" ht="13.5" thickTop="1">
      <c r="A3" s="187" t="s">
        <v>49</v>
      </c>
      <c r="B3" s="188"/>
      <c r="C3" s="84" t="str">
        <f>CONCATENATE(cislostavby," ",nazevstavby)</f>
        <v>025/19 Fokus Nový jičín</v>
      </c>
      <c r="D3" s="85"/>
      <c r="E3" s="138" t="s">
        <v>66</v>
      </c>
      <c r="F3" s="139" t="str">
        <f>Rekapitulace!H1</f>
        <v>025a</v>
      </c>
      <c r="G3" s="140"/>
    </row>
    <row r="4" spans="1:104" ht="13.5" thickBot="1">
      <c r="A4" s="197" t="s">
        <v>51</v>
      </c>
      <c r="B4" s="190"/>
      <c r="C4" s="90" t="str">
        <f>CONCATENATE(cisloobjektu," ",nazevobjektu)</f>
        <v>025a Vytápění</v>
      </c>
      <c r="D4" s="91"/>
      <c r="E4" s="198">
        <f>Rekapitulace!G2</f>
        <v>0</v>
      </c>
      <c r="F4" s="199"/>
      <c r="G4" s="200"/>
    </row>
    <row r="5" spans="1:104" ht="13.5" thickTop="1">
      <c r="A5" s="141"/>
    </row>
    <row r="6" spans="1:104">
      <c r="A6" s="143" t="s">
        <v>67</v>
      </c>
      <c r="B6" s="144" t="s">
        <v>68</v>
      </c>
      <c r="C6" s="144" t="s">
        <v>69</v>
      </c>
      <c r="D6" s="144" t="s">
        <v>70</v>
      </c>
      <c r="E6" s="144" t="s">
        <v>71</v>
      </c>
      <c r="F6" s="144" t="s">
        <v>72</v>
      </c>
      <c r="G6" s="145" t="s">
        <v>73</v>
      </c>
    </row>
    <row r="7" spans="1:104">
      <c r="A7" s="146" t="s">
        <v>74</v>
      </c>
      <c r="B7" s="147" t="s">
        <v>79</v>
      </c>
      <c r="C7" s="148" t="s">
        <v>80</v>
      </c>
      <c r="D7" s="149"/>
      <c r="E7" s="150"/>
      <c r="F7" s="150"/>
      <c r="G7" s="151"/>
      <c r="O7" s="152">
        <v>1</v>
      </c>
    </row>
    <row r="8" spans="1:104">
      <c r="A8" s="153">
        <v>1</v>
      </c>
      <c r="B8" s="154" t="s">
        <v>81</v>
      </c>
      <c r="C8" s="155" t="s">
        <v>82</v>
      </c>
      <c r="D8" s="156" t="s">
        <v>83</v>
      </c>
      <c r="E8" s="157">
        <v>35</v>
      </c>
      <c r="F8" s="157">
        <v>0</v>
      </c>
      <c r="G8" s="158">
        <f t="shared" ref="G8:G17" si="0">E8*F8</f>
        <v>0</v>
      </c>
      <c r="O8" s="152">
        <v>2</v>
      </c>
      <c r="AA8" s="134">
        <v>1</v>
      </c>
      <c r="AB8" s="134">
        <v>7</v>
      </c>
      <c r="AC8" s="134">
        <v>7</v>
      </c>
      <c r="AZ8" s="134">
        <v>2</v>
      </c>
      <c r="BA8" s="134">
        <f t="shared" ref="BA8:BA17" si="1">IF(AZ8=1,G8,0)</f>
        <v>0</v>
      </c>
      <c r="BB8" s="134">
        <f t="shared" ref="BB8:BB17" si="2">IF(AZ8=2,G8,0)</f>
        <v>0</v>
      </c>
      <c r="BC8" s="134">
        <f t="shared" ref="BC8:BC17" si="3">IF(AZ8=3,G8,0)</f>
        <v>0</v>
      </c>
      <c r="BD8" s="134">
        <f t="shared" ref="BD8:BD17" si="4">IF(AZ8=4,G8,0)</f>
        <v>0</v>
      </c>
      <c r="BE8" s="134">
        <f t="shared" ref="BE8:BE17" si="5">IF(AZ8=5,G8,0)</f>
        <v>0</v>
      </c>
      <c r="CA8" s="159">
        <v>1</v>
      </c>
      <c r="CB8" s="159">
        <v>7</v>
      </c>
      <c r="CZ8" s="134">
        <v>0</v>
      </c>
    </row>
    <row r="9" spans="1:104">
      <c r="A9" s="153">
        <v>2</v>
      </c>
      <c r="B9" s="154" t="s">
        <v>84</v>
      </c>
      <c r="C9" s="155" t="s">
        <v>85</v>
      </c>
      <c r="D9" s="156" t="s">
        <v>83</v>
      </c>
      <c r="E9" s="157">
        <v>35</v>
      </c>
      <c r="F9" s="157">
        <v>0</v>
      </c>
      <c r="G9" s="158">
        <f t="shared" si="0"/>
        <v>0</v>
      </c>
      <c r="O9" s="152">
        <v>2</v>
      </c>
      <c r="AA9" s="134">
        <v>1</v>
      </c>
      <c r="AB9" s="134">
        <v>7</v>
      </c>
      <c r="AC9" s="134">
        <v>7</v>
      </c>
      <c r="AZ9" s="134">
        <v>2</v>
      </c>
      <c r="BA9" s="134">
        <f t="shared" si="1"/>
        <v>0</v>
      </c>
      <c r="BB9" s="134">
        <f t="shared" si="2"/>
        <v>0</v>
      </c>
      <c r="BC9" s="134">
        <f t="shared" si="3"/>
        <v>0</v>
      </c>
      <c r="BD9" s="134">
        <f t="shared" si="4"/>
        <v>0</v>
      </c>
      <c r="BE9" s="134">
        <f t="shared" si="5"/>
        <v>0</v>
      </c>
      <c r="CA9" s="159">
        <v>1</v>
      </c>
      <c r="CB9" s="159">
        <v>7</v>
      </c>
      <c r="CZ9" s="134">
        <v>0</v>
      </c>
    </row>
    <row r="10" spans="1:104">
      <c r="A10" s="153">
        <v>3</v>
      </c>
      <c r="B10" s="154" t="s">
        <v>86</v>
      </c>
      <c r="C10" s="155" t="s">
        <v>87</v>
      </c>
      <c r="D10" s="156" t="s">
        <v>83</v>
      </c>
      <c r="E10" s="157">
        <v>52</v>
      </c>
      <c r="F10" s="157">
        <v>0</v>
      </c>
      <c r="G10" s="158">
        <f t="shared" si="0"/>
        <v>0</v>
      </c>
      <c r="O10" s="152">
        <v>2</v>
      </c>
      <c r="AA10" s="134">
        <v>1</v>
      </c>
      <c r="AB10" s="134">
        <v>7</v>
      </c>
      <c r="AC10" s="134">
        <v>7</v>
      </c>
      <c r="AZ10" s="134">
        <v>2</v>
      </c>
      <c r="BA10" s="134">
        <f t="shared" si="1"/>
        <v>0</v>
      </c>
      <c r="BB10" s="134">
        <f t="shared" si="2"/>
        <v>0</v>
      </c>
      <c r="BC10" s="134">
        <f t="shared" si="3"/>
        <v>0</v>
      </c>
      <c r="BD10" s="134">
        <f t="shared" si="4"/>
        <v>0</v>
      </c>
      <c r="BE10" s="134">
        <f t="shared" si="5"/>
        <v>0</v>
      </c>
      <c r="CA10" s="159">
        <v>1</v>
      </c>
      <c r="CB10" s="159">
        <v>7</v>
      </c>
      <c r="CZ10" s="134">
        <v>0</v>
      </c>
    </row>
    <row r="11" spans="1:104">
      <c r="A11" s="153">
        <v>4</v>
      </c>
      <c r="B11" s="154" t="s">
        <v>88</v>
      </c>
      <c r="C11" s="155" t="s">
        <v>89</v>
      </c>
      <c r="D11" s="156" t="s">
        <v>83</v>
      </c>
      <c r="E11" s="157">
        <v>56</v>
      </c>
      <c r="F11" s="157">
        <v>0</v>
      </c>
      <c r="G11" s="158">
        <f t="shared" si="0"/>
        <v>0</v>
      </c>
      <c r="O11" s="152">
        <v>2</v>
      </c>
      <c r="AA11" s="134">
        <v>1</v>
      </c>
      <c r="AB11" s="134">
        <v>7</v>
      </c>
      <c r="AC11" s="134">
        <v>7</v>
      </c>
      <c r="AZ11" s="134">
        <v>2</v>
      </c>
      <c r="BA11" s="134">
        <f t="shared" si="1"/>
        <v>0</v>
      </c>
      <c r="BB11" s="134">
        <f t="shared" si="2"/>
        <v>0</v>
      </c>
      <c r="BC11" s="134">
        <f t="shared" si="3"/>
        <v>0</v>
      </c>
      <c r="BD11" s="134">
        <f t="shared" si="4"/>
        <v>0</v>
      </c>
      <c r="BE11" s="134">
        <f t="shared" si="5"/>
        <v>0</v>
      </c>
      <c r="CA11" s="159">
        <v>1</v>
      </c>
      <c r="CB11" s="159">
        <v>7</v>
      </c>
      <c r="CZ11" s="134">
        <v>0</v>
      </c>
    </row>
    <row r="12" spans="1:104">
      <c r="A12" s="153">
        <v>5</v>
      </c>
      <c r="B12" s="154" t="s">
        <v>90</v>
      </c>
      <c r="C12" s="155" t="s">
        <v>91</v>
      </c>
      <c r="D12" s="156" t="s">
        <v>83</v>
      </c>
      <c r="E12" s="157">
        <v>6</v>
      </c>
      <c r="F12" s="157">
        <v>0</v>
      </c>
      <c r="G12" s="158">
        <f t="shared" si="0"/>
        <v>0</v>
      </c>
      <c r="O12" s="152">
        <v>2</v>
      </c>
      <c r="AA12" s="134">
        <v>1</v>
      </c>
      <c r="AB12" s="134">
        <v>7</v>
      </c>
      <c r="AC12" s="134">
        <v>7</v>
      </c>
      <c r="AZ12" s="134">
        <v>2</v>
      </c>
      <c r="BA12" s="134">
        <f t="shared" si="1"/>
        <v>0</v>
      </c>
      <c r="BB12" s="134">
        <f t="shared" si="2"/>
        <v>0</v>
      </c>
      <c r="BC12" s="134">
        <f t="shared" si="3"/>
        <v>0</v>
      </c>
      <c r="BD12" s="134">
        <f t="shared" si="4"/>
        <v>0</v>
      </c>
      <c r="BE12" s="134">
        <f t="shared" si="5"/>
        <v>0</v>
      </c>
      <c r="CA12" s="159">
        <v>1</v>
      </c>
      <c r="CB12" s="159">
        <v>7</v>
      </c>
      <c r="CZ12" s="134">
        <v>0</v>
      </c>
    </row>
    <row r="13" spans="1:104">
      <c r="A13" s="153">
        <v>6</v>
      </c>
      <c r="B13" s="154" t="s">
        <v>92</v>
      </c>
      <c r="C13" s="155" t="s">
        <v>93</v>
      </c>
      <c r="D13" s="156" t="s">
        <v>83</v>
      </c>
      <c r="E13" s="157">
        <v>35</v>
      </c>
      <c r="F13" s="157">
        <v>0</v>
      </c>
      <c r="G13" s="158">
        <f t="shared" si="0"/>
        <v>0</v>
      </c>
      <c r="O13" s="152">
        <v>2</v>
      </c>
      <c r="AA13" s="134">
        <v>3</v>
      </c>
      <c r="AB13" s="134">
        <v>7</v>
      </c>
      <c r="AC13" s="134">
        <v>71300</v>
      </c>
      <c r="AZ13" s="134">
        <v>2</v>
      </c>
      <c r="BA13" s="134">
        <f t="shared" si="1"/>
        <v>0</v>
      </c>
      <c r="BB13" s="134">
        <f t="shared" si="2"/>
        <v>0</v>
      </c>
      <c r="BC13" s="134">
        <f t="shared" si="3"/>
        <v>0</v>
      </c>
      <c r="BD13" s="134">
        <f t="shared" si="4"/>
        <v>0</v>
      </c>
      <c r="BE13" s="134">
        <f t="shared" si="5"/>
        <v>0</v>
      </c>
      <c r="CA13" s="159">
        <v>3</v>
      </c>
      <c r="CB13" s="159">
        <v>7</v>
      </c>
      <c r="CZ13" s="134">
        <v>0</v>
      </c>
    </row>
    <row r="14" spans="1:104">
      <c r="A14" s="153">
        <v>7</v>
      </c>
      <c r="B14" s="154" t="s">
        <v>94</v>
      </c>
      <c r="C14" s="155" t="s">
        <v>95</v>
      </c>
      <c r="D14" s="156" t="s">
        <v>83</v>
      </c>
      <c r="E14" s="157">
        <v>35</v>
      </c>
      <c r="F14" s="157">
        <v>0</v>
      </c>
      <c r="G14" s="158">
        <f t="shared" si="0"/>
        <v>0</v>
      </c>
      <c r="O14" s="152">
        <v>2</v>
      </c>
      <c r="AA14" s="134">
        <v>3</v>
      </c>
      <c r="AB14" s="134">
        <v>7</v>
      </c>
      <c r="AC14" s="134">
        <v>71301</v>
      </c>
      <c r="AZ14" s="134">
        <v>2</v>
      </c>
      <c r="BA14" s="134">
        <f t="shared" si="1"/>
        <v>0</v>
      </c>
      <c r="BB14" s="134">
        <f t="shared" si="2"/>
        <v>0</v>
      </c>
      <c r="BC14" s="134">
        <f t="shared" si="3"/>
        <v>0</v>
      </c>
      <c r="BD14" s="134">
        <f t="shared" si="4"/>
        <v>0</v>
      </c>
      <c r="BE14" s="134">
        <f t="shared" si="5"/>
        <v>0</v>
      </c>
      <c r="CA14" s="159">
        <v>3</v>
      </c>
      <c r="CB14" s="159">
        <v>7</v>
      </c>
      <c r="CZ14" s="134">
        <v>0</v>
      </c>
    </row>
    <row r="15" spans="1:104">
      <c r="A15" s="153">
        <v>8</v>
      </c>
      <c r="B15" s="154" t="s">
        <v>96</v>
      </c>
      <c r="C15" s="155" t="s">
        <v>97</v>
      </c>
      <c r="D15" s="156" t="s">
        <v>83</v>
      </c>
      <c r="E15" s="157">
        <v>52</v>
      </c>
      <c r="F15" s="157">
        <v>0</v>
      </c>
      <c r="G15" s="158">
        <f t="shared" si="0"/>
        <v>0</v>
      </c>
      <c r="O15" s="152">
        <v>2</v>
      </c>
      <c r="AA15" s="134">
        <v>3</v>
      </c>
      <c r="AB15" s="134">
        <v>7</v>
      </c>
      <c r="AC15" s="134">
        <v>73203</v>
      </c>
      <c r="AZ15" s="134">
        <v>2</v>
      </c>
      <c r="BA15" s="134">
        <f t="shared" si="1"/>
        <v>0</v>
      </c>
      <c r="BB15" s="134">
        <f t="shared" si="2"/>
        <v>0</v>
      </c>
      <c r="BC15" s="134">
        <f t="shared" si="3"/>
        <v>0</v>
      </c>
      <c r="BD15" s="134">
        <f t="shared" si="4"/>
        <v>0</v>
      </c>
      <c r="BE15" s="134">
        <f t="shared" si="5"/>
        <v>0</v>
      </c>
      <c r="CA15" s="159">
        <v>3</v>
      </c>
      <c r="CB15" s="159">
        <v>7</v>
      </c>
      <c r="CZ15" s="134">
        <v>0</v>
      </c>
    </row>
    <row r="16" spans="1:104">
      <c r="A16" s="153">
        <v>9</v>
      </c>
      <c r="B16" s="154" t="s">
        <v>98</v>
      </c>
      <c r="C16" s="155" t="s">
        <v>99</v>
      </c>
      <c r="D16" s="156" t="s">
        <v>83</v>
      </c>
      <c r="E16" s="157">
        <v>56</v>
      </c>
      <c r="F16" s="157">
        <v>0</v>
      </c>
      <c r="G16" s="158">
        <f t="shared" si="0"/>
        <v>0</v>
      </c>
      <c r="O16" s="152">
        <v>2</v>
      </c>
      <c r="AA16" s="134">
        <v>3</v>
      </c>
      <c r="AB16" s="134">
        <v>7</v>
      </c>
      <c r="AC16" s="134">
        <v>73204</v>
      </c>
      <c r="AZ16" s="134">
        <v>2</v>
      </c>
      <c r="BA16" s="134">
        <f t="shared" si="1"/>
        <v>0</v>
      </c>
      <c r="BB16" s="134">
        <f t="shared" si="2"/>
        <v>0</v>
      </c>
      <c r="BC16" s="134">
        <f t="shared" si="3"/>
        <v>0</v>
      </c>
      <c r="BD16" s="134">
        <f t="shared" si="4"/>
        <v>0</v>
      </c>
      <c r="BE16" s="134">
        <f t="shared" si="5"/>
        <v>0</v>
      </c>
      <c r="CA16" s="159">
        <v>3</v>
      </c>
      <c r="CB16" s="159">
        <v>7</v>
      </c>
      <c r="CZ16" s="134">
        <v>0</v>
      </c>
    </row>
    <row r="17" spans="1:104">
      <c r="A17" s="153">
        <v>10</v>
      </c>
      <c r="B17" s="154" t="s">
        <v>100</v>
      </c>
      <c r="C17" s="155" t="s">
        <v>101</v>
      </c>
      <c r="D17" s="156" t="s">
        <v>83</v>
      </c>
      <c r="E17" s="157">
        <v>6</v>
      </c>
      <c r="F17" s="157">
        <v>0</v>
      </c>
      <c r="G17" s="158">
        <f t="shared" si="0"/>
        <v>0</v>
      </c>
      <c r="O17" s="152">
        <v>2</v>
      </c>
      <c r="AA17" s="134">
        <v>3</v>
      </c>
      <c r="AB17" s="134">
        <v>7</v>
      </c>
      <c r="AC17" s="134">
        <v>73205</v>
      </c>
      <c r="AZ17" s="134">
        <v>2</v>
      </c>
      <c r="BA17" s="134">
        <f t="shared" si="1"/>
        <v>0</v>
      </c>
      <c r="BB17" s="134">
        <f t="shared" si="2"/>
        <v>0</v>
      </c>
      <c r="BC17" s="134">
        <f t="shared" si="3"/>
        <v>0</v>
      </c>
      <c r="BD17" s="134">
        <f t="shared" si="4"/>
        <v>0</v>
      </c>
      <c r="BE17" s="134">
        <f t="shared" si="5"/>
        <v>0</v>
      </c>
      <c r="CA17" s="159">
        <v>3</v>
      </c>
      <c r="CB17" s="159">
        <v>7</v>
      </c>
      <c r="CZ17" s="134">
        <v>0</v>
      </c>
    </row>
    <row r="18" spans="1:104">
      <c r="A18" s="160"/>
      <c r="B18" s="161" t="s">
        <v>75</v>
      </c>
      <c r="C18" s="162" t="str">
        <f>CONCATENATE(B7," ",C7)</f>
        <v>713 Izolace tepelné</v>
      </c>
      <c r="D18" s="163"/>
      <c r="E18" s="164"/>
      <c r="F18" s="165"/>
      <c r="G18" s="166">
        <f>SUM(G7:G17)</f>
        <v>0</v>
      </c>
      <c r="O18" s="152">
        <v>4</v>
      </c>
      <c r="BA18" s="167">
        <f>SUM(BA7:BA17)</f>
        <v>0</v>
      </c>
      <c r="BB18" s="167">
        <f>SUM(BB7:BB17)</f>
        <v>0</v>
      </c>
      <c r="BC18" s="167">
        <f>SUM(BC7:BC17)</f>
        <v>0</v>
      </c>
      <c r="BD18" s="167">
        <f>SUM(BD7:BD17)</f>
        <v>0</v>
      </c>
      <c r="BE18" s="167">
        <f>SUM(BE7:BE17)</f>
        <v>0</v>
      </c>
    </row>
    <row r="19" spans="1:104">
      <c r="A19" s="146" t="s">
        <v>74</v>
      </c>
      <c r="B19" s="147" t="s">
        <v>102</v>
      </c>
      <c r="C19" s="148" t="s">
        <v>103</v>
      </c>
      <c r="D19" s="149"/>
      <c r="E19" s="150"/>
      <c r="F19" s="150"/>
      <c r="G19" s="151"/>
      <c r="O19" s="152">
        <v>1</v>
      </c>
    </row>
    <row r="20" spans="1:104">
      <c r="A20" s="153">
        <v>11</v>
      </c>
      <c r="B20" s="154" t="s">
        <v>104</v>
      </c>
      <c r="C20" s="155" t="s">
        <v>105</v>
      </c>
      <c r="D20" s="156" t="s">
        <v>83</v>
      </c>
      <c r="E20" s="157">
        <v>35</v>
      </c>
      <c r="F20" s="157">
        <v>0</v>
      </c>
      <c r="G20" s="158">
        <f>E20*F20</f>
        <v>0</v>
      </c>
      <c r="O20" s="152">
        <v>2</v>
      </c>
      <c r="AA20" s="134">
        <v>1</v>
      </c>
      <c r="AB20" s="134">
        <v>7</v>
      </c>
      <c r="AC20" s="134">
        <v>7</v>
      </c>
      <c r="AZ20" s="134">
        <v>2</v>
      </c>
      <c r="BA20" s="134">
        <f>IF(AZ20=1,G20,0)</f>
        <v>0</v>
      </c>
      <c r="BB20" s="134">
        <f>IF(AZ20=2,G20,0)</f>
        <v>0</v>
      </c>
      <c r="BC20" s="134">
        <f>IF(AZ20=3,G20,0)</f>
        <v>0</v>
      </c>
      <c r="BD20" s="134">
        <f>IF(AZ20=4,G20,0)</f>
        <v>0</v>
      </c>
      <c r="BE20" s="134">
        <f>IF(AZ20=5,G20,0)</f>
        <v>0</v>
      </c>
      <c r="CA20" s="159">
        <v>1</v>
      </c>
      <c r="CB20" s="159">
        <v>7</v>
      </c>
      <c r="CZ20" s="134">
        <v>5.8700000000015996E-3</v>
      </c>
    </row>
    <row r="21" spans="1:104">
      <c r="A21" s="153">
        <v>12</v>
      </c>
      <c r="B21" s="154" t="s">
        <v>106</v>
      </c>
      <c r="C21" s="155" t="s">
        <v>107</v>
      </c>
      <c r="D21" s="156" t="s">
        <v>83</v>
      </c>
      <c r="E21" s="157">
        <v>35</v>
      </c>
      <c r="F21" s="157">
        <v>0</v>
      </c>
      <c r="G21" s="158">
        <f>E21*F21</f>
        <v>0</v>
      </c>
      <c r="O21" s="152">
        <v>2</v>
      </c>
      <c r="AA21" s="134">
        <v>1</v>
      </c>
      <c r="AB21" s="134">
        <v>7</v>
      </c>
      <c r="AC21" s="134">
        <v>7</v>
      </c>
      <c r="AZ21" s="134">
        <v>2</v>
      </c>
      <c r="BA21" s="134">
        <f>IF(AZ21=1,G21,0)</f>
        <v>0</v>
      </c>
      <c r="BB21" s="134">
        <f>IF(AZ21=2,G21,0)</f>
        <v>0</v>
      </c>
      <c r="BC21" s="134">
        <f>IF(AZ21=3,G21,0)</f>
        <v>0</v>
      </c>
      <c r="BD21" s="134">
        <f>IF(AZ21=4,G21,0)</f>
        <v>0</v>
      </c>
      <c r="BE21" s="134">
        <f>IF(AZ21=5,G21,0)</f>
        <v>0</v>
      </c>
      <c r="CA21" s="159">
        <v>1</v>
      </c>
      <c r="CB21" s="159">
        <v>7</v>
      </c>
      <c r="CZ21" s="134">
        <v>6.4599999999970202E-3</v>
      </c>
    </row>
    <row r="22" spans="1:104">
      <c r="A22" s="153">
        <v>13</v>
      </c>
      <c r="B22" s="154" t="s">
        <v>108</v>
      </c>
      <c r="C22" s="155" t="s">
        <v>109</v>
      </c>
      <c r="D22" s="156" t="s">
        <v>83</v>
      </c>
      <c r="E22" s="157">
        <v>52</v>
      </c>
      <c r="F22" s="157">
        <v>0</v>
      </c>
      <c r="G22" s="158">
        <f>E22*F22</f>
        <v>0</v>
      </c>
      <c r="O22" s="152">
        <v>2</v>
      </c>
      <c r="AA22" s="134">
        <v>1</v>
      </c>
      <c r="AB22" s="134">
        <v>7</v>
      </c>
      <c r="AC22" s="134">
        <v>7</v>
      </c>
      <c r="AZ22" s="134">
        <v>2</v>
      </c>
      <c r="BA22" s="134">
        <f>IF(AZ22=1,G22,0)</f>
        <v>0</v>
      </c>
      <c r="BB22" s="134">
        <f>IF(AZ22=2,G22,0)</f>
        <v>0</v>
      </c>
      <c r="BC22" s="134">
        <f>IF(AZ22=3,G22,0)</f>
        <v>0</v>
      </c>
      <c r="BD22" s="134">
        <f>IF(AZ22=4,G22,0)</f>
        <v>0</v>
      </c>
      <c r="BE22" s="134">
        <f>IF(AZ22=5,G22,0)</f>
        <v>0</v>
      </c>
      <c r="CA22" s="159">
        <v>1</v>
      </c>
      <c r="CB22" s="159">
        <v>7</v>
      </c>
      <c r="CZ22" s="134">
        <v>6.5999999999988299E-3</v>
      </c>
    </row>
    <row r="23" spans="1:104">
      <c r="A23" s="153">
        <v>14</v>
      </c>
      <c r="B23" s="154" t="s">
        <v>110</v>
      </c>
      <c r="C23" s="155" t="s">
        <v>111</v>
      </c>
      <c r="D23" s="156" t="s">
        <v>83</v>
      </c>
      <c r="E23" s="157">
        <v>56</v>
      </c>
      <c r="F23" s="157">
        <v>0</v>
      </c>
      <c r="G23" s="158">
        <f>E23*F23</f>
        <v>0</v>
      </c>
      <c r="O23" s="152">
        <v>2</v>
      </c>
      <c r="AA23" s="134">
        <v>1</v>
      </c>
      <c r="AB23" s="134">
        <v>7</v>
      </c>
      <c r="AC23" s="134">
        <v>7</v>
      </c>
      <c r="AZ23" s="134">
        <v>2</v>
      </c>
      <c r="BA23" s="134">
        <f>IF(AZ23=1,G23,0)</f>
        <v>0</v>
      </c>
      <c r="BB23" s="134">
        <f>IF(AZ23=2,G23,0)</f>
        <v>0</v>
      </c>
      <c r="BC23" s="134">
        <f>IF(AZ23=3,G23,0)</f>
        <v>0</v>
      </c>
      <c r="BD23" s="134">
        <f>IF(AZ23=4,G23,0)</f>
        <v>0</v>
      </c>
      <c r="BE23" s="134">
        <f>IF(AZ23=5,G23,0)</f>
        <v>0</v>
      </c>
      <c r="CA23" s="159">
        <v>1</v>
      </c>
      <c r="CB23" s="159">
        <v>7</v>
      </c>
      <c r="CZ23" s="134">
        <v>6.70999999999822E-3</v>
      </c>
    </row>
    <row r="24" spans="1:104">
      <c r="A24" s="153">
        <v>15</v>
      </c>
      <c r="B24" s="154" t="s">
        <v>112</v>
      </c>
      <c r="C24" s="155" t="s">
        <v>113</v>
      </c>
      <c r="D24" s="156" t="s">
        <v>83</v>
      </c>
      <c r="E24" s="157">
        <v>6</v>
      </c>
      <c r="F24" s="157">
        <v>0</v>
      </c>
      <c r="G24" s="158">
        <f>E24*F24</f>
        <v>0</v>
      </c>
      <c r="O24" s="152">
        <v>2</v>
      </c>
      <c r="AA24" s="134">
        <v>1</v>
      </c>
      <c r="AB24" s="134">
        <v>7</v>
      </c>
      <c r="AC24" s="134">
        <v>7</v>
      </c>
      <c r="AZ24" s="134">
        <v>2</v>
      </c>
      <c r="BA24" s="134">
        <f>IF(AZ24=1,G24,0)</f>
        <v>0</v>
      </c>
      <c r="BB24" s="134">
        <f>IF(AZ24=2,G24,0)</f>
        <v>0</v>
      </c>
      <c r="BC24" s="134">
        <f>IF(AZ24=3,G24,0)</f>
        <v>0</v>
      </c>
      <c r="BD24" s="134">
        <f>IF(AZ24=4,G24,0)</f>
        <v>0</v>
      </c>
      <c r="BE24" s="134">
        <f>IF(AZ24=5,G24,0)</f>
        <v>0</v>
      </c>
      <c r="CA24" s="159">
        <v>1</v>
      </c>
      <c r="CB24" s="159">
        <v>7</v>
      </c>
      <c r="CZ24" s="134">
        <v>7.0499999999995601E-3</v>
      </c>
    </row>
    <row r="25" spans="1:104">
      <c r="A25" s="160"/>
      <c r="B25" s="161" t="s">
        <v>75</v>
      </c>
      <c r="C25" s="162" t="str">
        <f>CONCATENATE(B19," ",C19)</f>
        <v>733 Rozvod potrubí</v>
      </c>
      <c r="D25" s="163"/>
      <c r="E25" s="164"/>
      <c r="F25" s="165"/>
      <c r="G25" s="166">
        <f>SUM(G19:G24)</f>
        <v>0</v>
      </c>
      <c r="O25" s="152">
        <v>4</v>
      </c>
      <c r="BA25" s="167">
        <f>SUM(BA19:BA24)</f>
        <v>0</v>
      </c>
      <c r="BB25" s="167">
        <f>SUM(BB19:BB24)</f>
        <v>0</v>
      </c>
      <c r="BC25" s="167">
        <f>SUM(BC19:BC24)</f>
        <v>0</v>
      </c>
      <c r="BD25" s="167">
        <f>SUM(BD19:BD24)</f>
        <v>0</v>
      </c>
      <c r="BE25" s="167">
        <f>SUM(BE19:BE24)</f>
        <v>0</v>
      </c>
    </row>
    <row r="26" spans="1:104">
      <c r="A26" s="146" t="s">
        <v>74</v>
      </c>
      <c r="B26" s="147" t="s">
        <v>114</v>
      </c>
      <c r="C26" s="148" t="s">
        <v>115</v>
      </c>
      <c r="D26" s="149"/>
      <c r="E26" s="150"/>
      <c r="F26" s="150"/>
      <c r="G26" s="151"/>
      <c r="O26" s="152">
        <v>1</v>
      </c>
    </row>
    <row r="27" spans="1:104" ht="22.5">
      <c r="A27" s="153">
        <v>16</v>
      </c>
      <c r="B27" s="154" t="s">
        <v>116</v>
      </c>
      <c r="C27" s="155" t="s">
        <v>117</v>
      </c>
      <c r="D27" s="156" t="s">
        <v>118</v>
      </c>
      <c r="E27" s="157">
        <v>2</v>
      </c>
      <c r="F27" s="157">
        <v>0</v>
      </c>
      <c r="G27" s="158">
        <f>E27*F27</f>
        <v>0</v>
      </c>
      <c r="O27" s="152">
        <v>2</v>
      </c>
      <c r="AA27" s="134">
        <v>1</v>
      </c>
      <c r="AB27" s="134">
        <v>7</v>
      </c>
      <c r="AC27" s="134">
        <v>7</v>
      </c>
      <c r="AZ27" s="134">
        <v>2</v>
      </c>
      <c r="BA27" s="134">
        <f>IF(AZ27=1,G27,0)</f>
        <v>0</v>
      </c>
      <c r="BB27" s="134">
        <f>IF(AZ27=2,G27,0)</f>
        <v>0</v>
      </c>
      <c r="BC27" s="134">
        <f>IF(AZ27=3,G27,0)</f>
        <v>0</v>
      </c>
      <c r="BD27" s="134">
        <f>IF(AZ27=4,G27,0)</f>
        <v>0</v>
      </c>
      <c r="BE27" s="134">
        <f>IF(AZ27=5,G27,0)</f>
        <v>0</v>
      </c>
      <c r="CA27" s="159">
        <v>1</v>
      </c>
      <c r="CB27" s="159">
        <v>7</v>
      </c>
      <c r="CZ27" s="134">
        <v>3.9999999999984499E-5</v>
      </c>
    </row>
    <row r="28" spans="1:104">
      <c r="A28" s="153">
        <v>17</v>
      </c>
      <c r="B28" s="154" t="s">
        <v>119</v>
      </c>
      <c r="C28" s="155" t="s">
        <v>120</v>
      </c>
      <c r="D28" s="156" t="s">
        <v>118</v>
      </c>
      <c r="E28" s="157">
        <v>19</v>
      </c>
      <c r="F28" s="157">
        <v>0</v>
      </c>
      <c r="G28" s="158">
        <f>E28*F28</f>
        <v>0</v>
      </c>
      <c r="O28" s="152">
        <v>2</v>
      </c>
      <c r="AA28" s="134">
        <v>1</v>
      </c>
      <c r="AB28" s="134">
        <v>7</v>
      </c>
      <c r="AC28" s="134">
        <v>7</v>
      </c>
      <c r="AZ28" s="134">
        <v>2</v>
      </c>
      <c r="BA28" s="134">
        <f>IF(AZ28=1,G28,0)</f>
        <v>0</v>
      </c>
      <c r="BB28" s="134">
        <f>IF(AZ28=2,G28,0)</f>
        <v>0</v>
      </c>
      <c r="BC28" s="134">
        <f>IF(AZ28=3,G28,0)</f>
        <v>0</v>
      </c>
      <c r="BD28" s="134">
        <f>IF(AZ28=4,G28,0)</f>
        <v>0</v>
      </c>
      <c r="BE28" s="134">
        <f>IF(AZ28=5,G28,0)</f>
        <v>0</v>
      </c>
      <c r="CA28" s="159">
        <v>1</v>
      </c>
      <c r="CB28" s="159">
        <v>7</v>
      </c>
      <c r="CZ28" s="134">
        <v>2.5999999999992701E-4</v>
      </c>
    </row>
    <row r="29" spans="1:104">
      <c r="A29" s="153">
        <v>18</v>
      </c>
      <c r="B29" s="154" t="s">
        <v>121</v>
      </c>
      <c r="C29" s="155" t="s">
        <v>122</v>
      </c>
      <c r="D29" s="156" t="s">
        <v>118</v>
      </c>
      <c r="E29" s="157">
        <v>6</v>
      </c>
      <c r="F29" s="157">
        <v>0</v>
      </c>
      <c r="G29" s="158">
        <f>E29*F29</f>
        <v>0</v>
      </c>
      <c r="O29" s="152">
        <v>2</v>
      </c>
      <c r="AA29" s="134">
        <v>1</v>
      </c>
      <c r="AB29" s="134">
        <v>7</v>
      </c>
      <c r="AC29" s="134">
        <v>7</v>
      </c>
      <c r="AZ29" s="134">
        <v>2</v>
      </c>
      <c r="BA29" s="134">
        <f>IF(AZ29=1,G29,0)</f>
        <v>0</v>
      </c>
      <c r="BB29" s="134">
        <f>IF(AZ29=2,G29,0)</f>
        <v>0</v>
      </c>
      <c r="BC29" s="134">
        <f>IF(AZ29=3,G29,0)</f>
        <v>0</v>
      </c>
      <c r="BD29" s="134">
        <f>IF(AZ29=4,G29,0)</f>
        <v>0</v>
      </c>
      <c r="BE29" s="134">
        <f>IF(AZ29=5,G29,0)</f>
        <v>0</v>
      </c>
      <c r="CA29" s="159">
        <v>1</v>
      </c>
      <c r="CB29" s="159">
        <v>7</v>
      </c>
      <c r="CZ29" s="134">
        <v>2.5999999999992701E-4</v>
      </c>
    </row>
    <row r="30" spans="1:104">
      <c r="A30" s="153">
        <v>19</v>
      </c>
      <c r="B30" s="154" t="s">
        <v>123</v>
      </c>
      <c r="C30" s="155" t="s">
        <v>124</v>
      </c>
      <c r="D30" s="156" t="s">
        <v>118</v>
      </c>
      <c r="E30" s="157">
        <v>12</v>
      </c>
      <c r="F30" s="157">
        <v>0</v>
      </c>
      <c r="G30" s="158">
        <f>E30*F30</f>
        <v>0</v>
      </c>
      <c r="O30" s="152">
        <v>2</v>
      </c>
      <c r="AA30" s="134">
        <v>1</v>
      </c>
      <c r="AB30" s="134">
        <v>7</v>
      </c>
      <c r="AC30" s="134">
        <v>7</v>
      </c>
      <c r="AZ30" s="134">
        <v>2</v>
      </c>
      <c r="BA30" s="134">
        <f>IF(AZ30=1,G30,0)</f>
        <v>0</v>
      </c>
      <c r="BB30" s="134">
        <f>IF(AZ30=2,G30,0)</f>
        <v>0</v>
      </c>
      <c r="BC30" s="134">
        <f>IF(AZ30=3,G30,0)</f>
        <v>0</v>
      </c>
      <c r="BD30" s="134">
        <f>IF(AZ30=4,G30,0)</f>
        <v>0</v>
      </c>
      <c r="BE30" s="134">
        <f>IF(AZ30=5,G30,0)</f>
        <v>0</v>
      </c>
      <c r="CA30" s="159">
        <v>1</v>
      </c>
      <c r="CB30" s="159">
        <v>7</v>
      </c>
      <c r="CZ30" s="134">
        <v>3.1999999999987599E-4</v>
      </c>
    </row>
    <row r="31" spans="1:104">
      <c r="A31" s="160"/>
      <c r="B31" s="161" t="s">
        <v>75</v>
      </c>
      <c r="C31" s="162" t="str">
        <f>CONCATENATE(B26," ",C26)</f>
        <v>734 Armatury</v>
      </c>
      <c r="D31" s="163"/>
      <c r="E31" s="164"/>
      <c r="F31" s="165"/>
      <c r="G31" s="166">
        <f>SUM(G26:G30)</f>
        <v>0</v>
      </c>
      <c r="O31" s="152">
        <v>4</v>
      </c>
      <c r="BA31" s="167">
        <f>SUM(BA26:BA30)</f>
        <v>0</v>
      </c>
      <c r="BB31" s="167">
        <f>SUM(BB26:BB30)</f>
        <v>0</v>
      </c>
      <c r="BC31" s="167">
        <f>SUM(BC26:BC30)</f>
        <v>0</v>
      </c>
      <c r="BD31" s="167">
        <f>SUM(BD26:BD30)</f>
        <v>0</v>
      </c>
      <c r="BE31" s="167">
        <f>SUM(BE26:BE30)</f>
        <v>0</v>
      </c>
    </row>
    <row r="32" spans="1:104">
      <c r="A32" s="146" t="s">
        <v>74</v>
      </c>
      <c r="B32" s="147" t="s">
        <v>125</v>
      </c>
      <c r="C32" s="148" t="s">
        <v>126</v>
      </c>
      <c r="D32" s="149"/>
      <c r="E32" s="150"/>
      <c r="F32" s="150"/>
      <c r="G32" s="151"/>
      <c r="O32" s="152">
        <v>1</v>
      </c>
    </row>
    <row r="33" spans="1:104" ht="22.5">
      <c r="A33" s="153">
        <v>20</v>
      </c>
      <c r="B33" s="154" t="s">
        <v>127</v>
      </c>
      <c r="C33" s="155" t="s">
        <v>175</v>
      </c>
      <c r="D33" s="156" t="s">
        <v>118</v>
      </c>
      <c r="E33" s="157">
        <v>1</v>
      </c>
      <c r="F33" s="157">
        <v>0</v>
      </c>
      <c r="G33" s="158">
        <f t="shared" ref="G33:G41" si="6">E33*F33</f>
        <v>0</v>
      </c>
      <c r="O33" s="152">
        <v>2</v>
      </c>
      <c r="AA33" s="134">
        <v>1</v>
      </c>
      <c r="AB33" s="134">
        <v>7</v>
      </c>
      <c r="AC33" s="134">
        <v>7</v>
      </c>
      <c r="AZ33" s="134">
        <v>2</v>
      </c>
      <c r="BA33" s="134">
        <f t="shared" ref="BA33:BA41" si="7">IF(AZ33=1,G33,0)</f>
        <v>0</v>
      </c>
      <c r="BB33" s="134">
        <f t="shared" ref="BB33:BB41" si="8">IF(AZ33=2,G33,0)</f>
        <v>0</v>
      </c>
      <c r="BC33" s="134">
        <f t="shared" ref="BC33:BC41" si="9">IF(AZ33=3,G33,0)</f>
        <v>0</v>
      </c>
      <c r="BD33" s="134">
        <f t="shared" ref="BD33:BD41" si="10">IF(AZ33=4,G33,0)</f>
        <v>0</v>
      </c>
      <c r="BE33" s="134">
        <f t="shared" ref="BE33:BE41" si="11">IF(AZ33=5,G33,0)</f>
        <v>0</v>
      </c>
      <c r="CA33" s="159">
        <v>1</v>
      </c>
      <c r="CB33" s="159">
        <v>7</v>
      </c>
      <c r="CZ33" s="134">
        <v>7.1999999999974298E-3</v>
      </c>
    </row>
    <row r="34" spans="1:104" ht="22.5">
      <c r="A34" s="153"/>
      <c r="B34" s="154"/>
      <c r="C34" s="155" t="s">
        <v>167</v>
      </c>
      <c r="D34" s="156" t="s">
        <v>118</v>
      </c>
      <c r="E34" s="157">
        <v>1</v>
      </c>
      <c r="F34" s="157">
        <v>0</v>
      </c>
      <c r="G34" s="158">
        <f>E34*F34</f>
        <v>0</v>
      </c>
      <c r="O34" s="152"/>
      <c r="CA34" s="159"/>
      <c r="CB34" s="159"/>
    </row>
    <row r="35" spans="1:104" ht="22.5">
      <c r="A35" s="153">
        <v>21</v>
      </c>
      <c r="B35" s="154" t="s">
        <v>128</v>
      </c>
      <c r="C35" s="155" t="s">
        <v>168</v>
      </c>
      <c r="D35" s="156" t="s">
        <v>118</v>
      </c>
      <c r="E35" s="157">
        <v>1</v>
      </c>
      <c r="F35" s="157">
        <v>0</v>
      </c>
      <c r="G35" s="158">
        <f t="shared" si="6"/>
        <v>0</v>
      </c>
      <c r="O35" s="152">
        <v>2</v>
      </c>
      <c r="AA35" s="134">
        <v>1</v>
      </c>
      <c r="AB35" s="134">
        <v>7</v>
      </c>
      <c r="AC35" s="134">
        <v>7</v>
      </c>
      <c r="AZ35" s="134">
        <v>2</v>
      </c>
      <c r="BA35" s="134">
        <f t="shared" si="7"/>
        <v>0</v>
      </c>
      <c r="BB35" s="134">
        <f t="shared" si="8"/>
        <v>0</v>
      </c>
      <c r="BC35" s="134">
        <f t="shared" si="9"/>
        <v>0</v>
      </c>
      <c r="BD35" s="134">
        <f t="shared" si="10"/>
        <v>0</v>
      </c>
      <c r="BE35" s="134">
        <f t="shared" si="11"/>
        <v>0</v>
      </c>
      <c r="CA35" s="159">
        <v>1</v>
      </c>
      <c r="CB35" s="159">
        <v>7</v>
      </c>
      <c r="CZ35" s="134">
        <v>1.24500000000012E-2</v>
      </c>
    </row>
    <row r="36" spans="1:104" ht="22.5">
      <c r="A36" s="153">
        <v>22</v>
      </c>
      <c r="B36" s="154" t="s">
        <v>129</v>
      </c>
      <c r="C36" s="155" t="s">
        <v>169</v>
      </c>
      <c r="D36" s="156" t="s">
        <v>118</v>
      </c>
      <c r="E36" s="157">
        <v>2</v>
      </c>
      <c r="F36" s="157">
        <v>0</v>
      </c>
      <c r="G36" s="158">
        <f t="shared" si="6"/>
        <v>0</v>
      </c>
      <c r="O36" s="152">
        <v>2</v>
      </c>
      <c r="AA36" s="134">
        <v>1</v>
      </c>
      <c r="AB36" s="134">
        <v>7</v>
      </c>
      <c r="AC36" s="134">
        <v>7</v>
      </c>
      <c r="AZ36" s="134">
        <v>2</v>
      </c>
      <c r="BA36" s="134">
        <f t="shared" si="7"/>
        <v>0</v>
      </c>
      <c r="BB36" s="134">
        <f t="shared" si="8"/>
        <v>0</v>
      </c>
      <c r="BC36" s="134">
        <f t="shared" si="9"/>
        <v>0</v>
      </c>
      <c r="BD36" s="134">
        <f t="shared" si="10"/>
        <v>0</v>
      </c>
      <c r="BE36" s="134">
        <f t="shared" si="11"/>
        <v>0</v>
      </c>
      <c r="CA36" s="159">
        <v>1</v>
      </c>
      <c r="CB36" s="159">
        <v>7</v>
      </c>
      <c r="CZ36" s="134">
        <v>1.94199999999967E-2</v>
      </c>
    </row>
    <row r="37" spans="1:104" ht="22.5">
      <c r="A37" s="153">
        <v>23</v>
      </c>
      <c r="B37" s="154" t="s">
        <v>130</v>
      </c>
      <c r="C37" s="155" t="s">
        <v>170</v>
      </c>
      <c r="D37" s="156" t="s">
        <v>118</v>
      </c>
      <c r="E37" s="157">
        <v>5</v>
      </c>
      <c r="F37" s="157">
        <v>0</v>
      </c>
      <c r="G37" s="158">
        <f t="shared" si="6"/>
        <v>0</v>
      </c>
      <c r="O37" s="152">
        <v>2</v>
      </c>
      <c r="AA37" s="134">
        <v>1</v>
      </c>
      <c r="AB37" s="134">
        <v>7</v>
      </c>
      <c r="AC37" s="134">
        <v>7</v>
      </c>
      <c r="AZ37" s="134">
        <v>2</v>
      </c>
      <c r="BA37" s="134">
        <f t="shared" si="7"/>
        <v>0</v>
      </c>
      <c r="BB37" s="134">
        <f t="shared" si="8"/>
        <v>0</v>
      </c>
      <c r="BC37" s="134">
        <f t="shared" si="9"/>
        <v>0</v>
      </c>
      <c r="BD37" s="134">
        <f t="shared" si="10"/>
        <v>0</v>
      </c>
      <c r="BE37" s="134">
        <f t="shared" si="11"/>
        <v>0</v>
      </c>
      <c r="CA37" s="159">
        <v>1</v>
      </c>
      <c r="CB37" s="159">
        <v>7</v>
      </c>
      <c r="CZ37" s="134">
        <v>2.22899999999981E-2</v>
      </c>
    </row>
    <row r="38" spans="1:104" ht="22.5">
      <c r="A38" s="153">
        <v>24</v>
      </c>
      <c r="B38" s="154" t="s">
        <v>131</v>
      </c>
      <c r="C38" s="155" t="s">
        <v>171</v>
      </c>
      <c r="D38" s="156" t="s">
        <v>118</v>
      </c>
      <c r="E38" s="157">
        <v>5</v>
      </c>
      <c r="F38" s="157">
        <v>0</v>
      </c>
      <c r="G38" s="158">
        <f t="shared" si="6"/>
        <v>0</v>
      </c>
      <c r="O38" s="152">
        <v>2</v>
      </c>
      <c r="AA38" s="134">
        <v>1</v>
      </c>
      <c r="AB38" s="134">
        <v>7</v>
      </c>
      <c r="AC38" s="134">
        <v>7</v>
      </c>
      <c r="AZ38" s="134">
        <v>2</v>
      </c>
      <c r="BA38" s="134">
        <f t="shared" si="7"/>
        <v>0</v>
      </c>
      <c r="BB38" s="134">
        <f t="shared" si="8"/>
        <v>0</v>
      </c>
      <c r="BC38" s="134">
        <f t="shared" si="9"/>
        <v>0</v>
      </c>
      <c r="BD38" s="134">
        <f t="shared" si="10"/>
        <v>0</v>
      </c>
      <c r="BE38" s="134">
        <f t="shared" si="11"/>
        <v>0</v>
      </c>
      <c r="CA38" s="159">
        <v>1</v>
      </c>
      <c r="CB38" s="159">
        <v>7</v>
      </c>
      <c r="CZ38" s="134">
        <v>2.5159999999999599E-2</v>
      </c>
    </row>
    <row r="39" spans="1:104" ht="22.5">
      <c r="A39" s="153">
        <v>25</v>
      </c>
      <c r="B39" s="154" t="s">
        <v>132</v>
      </c>
      <c r="C39" s="155" t="s">
        <v>172</v>
      </c>
      <c r="D39" s="156" t="s">
        <v>118</v>
      </c>
      <c r="E39" s="157">
        <v>1</v>
      </c>
      <c r="F39" s="157">
        <v>0</v>
      </c>
      <c r="G39" s="158">
        <f t="shared" si="6"/>
        <v>0</v>
      </c>
      <c r="O39" s="152">
        <v>2</v>
      </c>
      <c r="AA39" s="134">
        <v>1</v>
      </c>
      <c r="AB39" s="134">
        <v>7</v>
      </c>
      <c r="AC39" s="134">
        <v>7</v>
      </c>
      <c r="AZ39" s="134">
        <v>2</v>
      </c>
      <c r="BA39" s="134">
        <f t="shared" si="7"/>
        <v>0</v>
      </c>
      <c r="BB39" s="134">
        <f t="shared" si="8"/>
        <v>0</v>
      </c>
      <c r="BC39" s="134">
        <f t="shared" si="9"/>
        <v>0</v>
      </c>
      <c r="BD39" s="134">
        <f t="shared" si="10"/>
        <v>0</v>
      </c>
      <c r="BE39" s="134">
        <f t="shared" si="11"/>
        <v>0</v>
      </c>
      <c r="CA39" s="159">
        <v>1</v>
      </c>
      <c r="CB39" s="159">
        <v>7</v>
      </c>
      <c r="CZ39" s="134">
        <v>3.0900000000002599E-2</v>
      </c>
    </row>
    <row r="40" spans="1:104" ht="22.5">
      <c r="A40" s="153">
        <v>26</v>
      </c>
      <c r="B40" s="154" t="s">
        <v>133</v>
      </c>
      <c r="C40" s="155" t="s">
        <v>173</v>
      </c>
      <c r="D40" s="156" t="s">
        <v>118</v>
      </c>
      <c r="E40" s="157">
        <v>1</v>
      </c>
      <c r="F40" s="157">
        <v>0</v>
      </c>
      <c r="G40" s="158">
        <f t="shared" si="6"/>
        <v>0</v>
      </c>
      <c r="O40" s="152">
        <v>2</v>
      </c>
      <c r="AA40" s="134">
        <v>1</v>
      </c>
      <c r="AB40" s="134">
        <v>7</v>
      </c>
      <c r="AC40" s="134">
        <v>7</v>
      </c>
      <c r="AZ40" s="134">
        <v>2</v>
      </c>
      <c r="BA40" s="134">
        <f t="shared" si="7"/>
        <v>0</v>
      </c>
      <c r="BB40" s="134">
        <f t="shared" si="8"/>
        <v>0</v>
      </c>
      <c r="BC40" s="134">
        <f t="shared" si="9"/>
        <v>0</v>
      </c>
      <c r="BD40" s="134">
        <f t="shared" si="10"/>
        <v>0</v>
      </c>
      <c r="BE40" s="134">
        <f t="shared" si="11"/>
        <v>0</v>
      </c>
      <c r="CA40" s="159">
        <v>1</v>
      </c>
      <c r="CB40" s="159">
        <v>7</v>
      </c>
      <c r="CZ40" s="134">
        <v>5.6100000000014902E-2</v>
      </c>
    </row>
    <row r="41" spans="1:104">
      <c r="A41" s="153">
        <v>27</v>
      </c>
      <c r="B41" s="154" t="s">
        <v>134</v>
      </c>
      <c r="C41" s="155" t="s">
        <v>135</v>
      </c>
      <c r="D41" s="156" t="s">
        <v>118</v>
      </c>
      <c r="E41" s="157">
        <v>2</v>
      </c>
      <c r="F41" s="157">
        <v>0</v>
      </c>
      <c r="G41" s="158">
        <f t="shared" si="6"/>
        <v>0</v>
      </c>
      <c r="O41" s="152">
        <v>2</v>
      </c>
      <c r="AA41" s="134">
        <v>1</v>
      </c>
      <c r="AB41" s="134">
        <v>7</v>
      </c>
      <c r="AC41" s="134">
        <v>7</v>
      </c>
      <c r="AZ41" s="134">
        <v>2</v>
      </c>
      <c r="BA41" s="134">
        <f t="shared" si="7"/>
        <v>0</v>
      </c>
      <c r="BB41" s="134">
        <f t="shared" si="8"/>
        <v>0</v>
      </c>
      <c r="BC41" s="134">
        <f t="shared" si="9"/>
        <v>0</v>
      </c>
      <c r="BD41" s="134">
        <f t="shared" si="10"/>
        <v>0</v>
      </c>
      <c r="BE41" s="134">
        <f t="shared" si="11"/>
        <v>0</v>
      </c>
      <c r="CA41" s="159">
        <v>1</v>
      </c>
      <c r="CB41" s="159">
        <v>7</v>
      </c>
      <c r="CZ41" s="134">
        <v>5.6100000000014902E-2</v>
      </c>
    </row>
    <row r="42" spans="1:104">
      <c r="A42" s="160"/>
      <c r="B42" s="161" t="s">
        <v>75</v>
      </c>
      <c r="C42" s="162" t="str">
        <f>CONCATENATE(B32," ",C32)</f>
        <v>735 Otopná tělesa</v>
      </c>
      <c r="D42" s="163"/>
      <c r="E42" s="164"/>
      <c r="F42" s="165"/>
      <c r="G42" s="166">
        <f>SUM(G32:G41)</f>
        <v>0</v>
      </c>
      <c r="O42" s="152">
        <v>4</v>
      </c>
      <c r="BA42" s="167">
        <f>SUM(BA32:BA41)</f>
        <v>0</v>
      </c>
      <c r="BB42" s="167">
        <f>SUM(BB32:BB41)</f>
        <v>0</v>
      </c>
      <c r="BC42" s="167">
        <f>SUM(BC32:BC41)</f>
        <v>0</v>
      </c>
      <c r="BD42" s="167">
        <f>SUM(BD32:BD41)</f>
        <v>0</v>
      </c>
      <c r="BE42" s="167">
        <f>SUM(BE32:BE41)</f>
        <v>0</v>
      </c>
    </row>
    <row r="43" spans="1:104">
      <c r="A43" s="146" t="s">
        <v>74</v>
      </c>
      <c r="B43" s="147" t="s">
        <v>136</v>
      </c>
      <c r="C43" s="148" t="s">
        <v>137</v>
      </c>
      <c r="D43" s="149"/>
      <c r="E43" s="150"/>
      <c r="F43" s="150"/>
      <c r="G43" s="151"/>
      <c r="O43" s="152">
        <v>1</v>
      </c>
    </row>
    <row r="44" spans="1:104">
      <c r="A44" s="153">
        <v>28</v>
      </c>
      <c r="B44" s="154" t="s">
        <v>138</v>
      </c>
      <c r="C44" s="155" t="s">
        <v>139</v>
      </c>
      <c r="D44" s="156" t="s">
        <v>140</v>
      </c>
      <c r="E44" s="157">
        <v>5</v>
      </c>
      <c r="F44" s="157">
        <v>0</v>
      </c>
      <c r="G44" s="158">
        <f t="shared" ref="G44:G50" si="12">E44*F44</f>
        <v>0</v>
      </c>
      <c r="O44" s="152">
        <v>2</v>
      </c>
      <c r="AA44" s="134">
        <v>1</v>
      </c>
      <c r="AB44" s="134">
        <v>0</v>
      </c>
      <c r="AC44" s="134">
        <v>0</v>
      </c>
      <c r="AZ44" s="134">
        <v>2</v>
      </c>
      <c r="BA44" s="134">
        <f t="shared" ref="BA44:BA50" si="13">IF(AZ44=1,G44,0)</f>
        <v>0</v>
      </c>
      <c r="BB44" s="134">
        <f t="shared" ref="BB44:BB50" si="14">IF(AZ44=2,G44,0)</f>
        <v>0</v>
      </c>
      <c r="BC44" s="134">
        <f t="shared" ref="BC44:BC50" si="15">IF(AZ44=3,G44,0)</f>
        <v>0</v>
      </c>
      <c r="BD44" s="134">
        <f t="shared" ref="BD44:BD50" si="16">IF(AZ44=4,G44,0)</f>
        <v>0</v>
      </c>
      <c r="BE44" s="134">
        <f t="shared" ref="BE44:BE50" si="17">IF(AZ44=5,G44,0)</f>
        <v>0</v>
      </c>
      <c r="CA44" s="159">
        <v>1</v>
      </c>
      <c r="CB44" s="159">
        <v>0</v>
      </c>
      <c r="CZ44" s="134">
        <v>4.1000000000002102E-4</v>
      </c>
    </row>
    <row r="45" spans="1:104">
      <c r="A45" s="153">
        <v>29</v>
      </c>
      <c r="B45" s="154" t="s">
        <v>141</v>
      </c>
      <c r="C45" s="155" t="s">
        <v>142</v>
      </c>
      <c r="D45" s="156" t="s">
        <v>140</v>
      </c>
      <c r="E45" s="157">
        <v>5</v>
      </c>
      <c r="F45" s="157">
        <v>0</v>
      </c>
      <c r="G45" s="158">
        <f t="shared" si="12"/>
        <v>0</v>
      </c>
      <c r="O45" s="152">
        <v>2</v>
      </c>
      <c r="AA45" s="134">
        <v>1</v>
      </c>
      <c r="AB45" s="134">
        <v>0</v>
      </c>
      <c r="AC45" s="134">
        <v>0</v>
      </c>
      <c r="AZ45" s="134">
        <v>2</v>
      </c>
      <c r="BA45" s="134">
        <f t="shared" si="13"/>
        <v>0</v>
      </c>
      <c r="BB45" s="134">
        <f t="shared" si="14"/>
        <v>0</v>
      </c>
      <c r="BC45" s="134">
        <f t="shared" si="15"/>
        <v>0</v>
      </c>
      <c r="BD45" s="134">
        <f t="shared" si="16"/>
        <v>0</v>
      </c>
      <c r="BE45" s="134">
        <f t="shared" si="17"/>
        <v>0</v>
      </c>
      <c r="CA45" s="159">
        <v>1</v>
      </c>
      <c r="CB45" s="159">
        <v>0</v>
      </c>
      <c r="CZ45" s="134">
        <v>4.1000000000002102E-4</v>
      </c>
    </row>
    <row r="46" spans="1:104">
      <c r="A46" s="153">
        <v>30</v>
      </c>
      <c r="B46" s="154" t="s">
        <v>143</v>
      </c>
      <c r="C46" s="155" t="s">
        <v>144</v>
      </c>
      <c r="D46" s="156" t="s">
        <v>145</v>
      </c>
      <c r="E46" s="157">
        <v>1</v>
      </c>
      <c r="F46" s="157">
        <v>0</v>
      </c>
      <c r="G46" s="158">
        <f>E46*F46</f>
        <v>0</v>
      </c>
      <c r="O46" s="152">
        <v>2</v>
      </c>
      <c r="AA46" s="134">
        <v>1</v>
      </c>
      <c r="AB46" s="134">
        <v>7</v>
      </c>
      <c r="AC46" s="134">
        <v>7</v>
      </c>
      <c r="AZ46" s="134">
        <v>2</v>
      </c>
      <c r="BA46" s="134">
        <f t="shared" si="13"/>
        <v>0</v>
      </c>
      <c r="BB46" s="134">
        <f t="shared" si="14"/>
        <v>0</v>
      </c>
      <c r="BC46" s="134">
        <f t="shared" si="15"/>
        <v>0</v>
      </c>
      <c r="BD46" s="134">
        <f t="shared" si="16"/>
        <v>0</v>
      </c>
      <c r="BE46" s="134">
        <f t="shared" si="17"/>
        <v>0</v>
      </c>
      <c r="CA46" s="159">
        <v>1</v>
      </c>
      <c r="CB46" s="159">
        <v>7</v>
      </c>
      <c r="CZ46" s="134">
        <v>4.1000000000002102E-4</v>
      </c>
    </row>
    <row r="47" spans="1:104">
      <c r="A47" s="153">
        <v>31</v>
      </c>
      <c r="B47" s="154" t="s">
        <v>146</v>
      </c>
      <c r="C47" s="155" t="s">
        <v>147</v>
      </c>
      <c r="D47" s="156" t="s">
        <v>145</v>
      </c>
      <c r="E47" s="157">
        <v>1</v>
      </c>
      <c r="F47" s="157">
        <v>0</v>
      </c>
      <c r="G47" s="158">
        <f>E47*F47</f>
        <v>0</v>
      </c>
      <c r="O47" s="152">
        <v>2</v>
      </c>
      <c r="AA47" s="134">
        <v>1</v>
      </c>
      <c r="AB47" s="134">
        <v>7</v>
      </c>
      <c r="AC47" s="134">
        <v>7</v>
      </c>
      <c r="AZ47" s="134">
        <v>2</v>
      </c>
      <c r="BA47" s="134">
        <f t="shared" si="13"/>
        <v>0</v>
      </c>
      <c r="BB47" s="134">
        <f t="shared" si="14"/>
        <v>0</v>
      </c>
      <c r="BC47" s="134">
        <f t="shared" si="15"/>
        <v>0</v>
      </c>
      <c r="BD47" s="134">
        <f t="shared" si="16"/>
        <v>0</v>
      </c>
      <c r="BE47" s="134">
        <f t="shared" si="17"/>
        <v>0</v>
      </c>
      <c r="CA47" s="159">
        <v>1</v>
      </c>
      <c r="CB47" s="159">
        <v>7</v>
      </c>
      <c r="CZ47" s="134">
        <v>4.1000000000002102E-4</v>
      </c>
    </row>
    <row r="48" spans="1:104">
      <c r="A48" s="153">
        <v>32</v>
      </c>
      <c r="B48" s="154" t="s">
        <v>148</v>
      </c>
      <c r="C48" s="155" t="s">
        <v>149</v>
      </c>
      <c r="D48" s="156" t="s">
        <v>145</v>
      </c>
      <c r="E48" s="157">
        <v>1</v>
      </c>
      <c r="F48" s="157">
        <v>0</v>
      </c>
      <c r="G48" s="158">
        <f t="shared" si="12"/>
        <v>0</v>
      </c>
      <c r="O48" s="152">
        <v>2</v>
      </c>
      <c r="AA48" s="134">
        <v>1</v>
      </c>
      <c r="AB48" s="134">
        <v>7</v>
      </c>
      <c r="AC48" s="134">
        <v>7</v>
      </c>
      <c r="AZ48" s="134">
        <v>2</v>
      </c>
      <c r="BA48" s="134">
        <f t="shared" si="13"/>
        <v>0</v>
      </c>
      <c r="BB48" s="134">
        <f t="shared" si="14"/>
        <v>0</v>
      </c>
      <c r="BC48" s="134">
        <f t="shared" si="15"/>
        <v>0</v>
      </c>
      <c r="BD48" s="134">
        <f t="shared" si="16"/>
        <v>0</v>
      </c>
      <c r="BE48" s="134">
        <f t="shared" si="17"/>
        <v>0</v>
      </c>
      <c r="CA48" s="159">
        <v>1</v>
      </c>
      <c r="CB48" s="159">
        <v>7</v>
      </c>
      <c r="CZ48" s="134">
        <v>4.1000000000002102E-4</v>
      </c>
    </row>
    <row r="49" spans="1:104">
      <c r="A49" s="153">
        <v>33</v>
      </c>
      <c r="B49" s="154" t="s">
        <v>177</v>
      </c>
      <c r="C49" s="155" t="s">
        <v>176</v>
      </c>
      <c r="D49" s="156" t="s">
        <v>145</v>
      </c>
      <c r="E49" s="157">
        <v>1</v>
      </c>
      <c r="F49" s="157">
        <v>0</v>
      </c>
      <c r="G49" s="158">
        <f>E49*F49</f>
        <v>0</v>
      </c>
      <c r="O49" s="152"/>
      <c r="CA49" s="159"/>
      <c r="CB49" s="159"/>
    </row>
    <row r="50" spans="1:104">
      <c r="A50" s="153">
        <v>34</v>
      </c>
      <c r="B50" s="154" t="s">
        <v>150</v>
      </c>
      <c r="C50" s="155" t="s">
        <v>151</v>
      </c>
      <c r="D50" s="156" t="s">
        <v>145</v>
      </c>
      <c r="E50" s="157">
        <v>2</v>
      </c>
      <c r="F50" s="157">
        <v>0</v>
      </c>
      <c r="G50" s="158">
        <f t="shared" si="12"/>
        <v>0</v>
      </c>
      <c r="O50" s="152">
        <v>2</v>
      </c>
      <c r="AA50" s="134">
        <v>1</v>
      </c>
      <c r="AB50" s="134">
        <v>7</v>
      </c>
      <c r="AC50" s="134">
        <v>7</v>
      </c>
      <c r="AZ50" s="134">
        <v>2</v>
      </c>
      <c r="BA50" s="134">
        <f t="shared" si="13"/>
        <v>0</v>
      </c>
      <c r="BB50" s="134">
        <f t="shared" si="14"/>
        <v>0</v>
      </c>
      <c r="BC50" s="134">
        <f t="shared" si="15"/>
        <v>0</v>
      </c>
      <c r="BD50" s="134">
        <f t="shared" si="16"/>
        <v>0</v>
      </c>
      <c r="BE50" s="134">
        <f t="shared" si="17"/>
        <v>0</v>
      </c>
      <c r="CA50" s="159">
        <v>1</v>
      </c>
      <c r="CB50" s="159">
        <v>7</v>
      </c>
      <c r="CZ50" s="134">
        <v>4.1000000000002102E-4</v>
      </c>
    </row>
    <row r="51" spans="1:104">
      <c r="A51" s="160"/>
      <c r="B51" s="161" t="s">
        <v>75</v>
      </c>
      <c r="C51" s="162" t="str">
        <f>CONCATENATE(B43," ",C43)</f>
        <v>799 Ostatní</v>
      </c>
      <c r="D51" s="163"/>
      <c r="E51" s="164"/>
      <c r="F51" s="165"/>
      <c r="G51" s="166">
        <f>SUM(G43:G50)</f>
        <v>0</v>
      </c>
      <c r="O51" s="152">
        <v>4</v>
      </c>
      <c r="BA51" s="167">
        <f>SUM(BA43:BA50)</f>
        <v>0</v>
      </c>
      <c r="BB51" s="167">
        <f>SUM(BB43:BB50)</f>
        <v>0</v>
      </c>
      <c r="BC51" s="167">
        <f>SUM(BC43:BC50)</f>
        <v>0</v>
      </c>
      <c r="BD51" s="167">
        <f>SUM(BD43:BD50)</f>
        <v>0</v>
      </c>
      <c r="BE51" s="167">
        <f>SUM(BE43:BE50)</f>
        <v>0</v>
      </c>
    </row>
    <row r="52" spans="1:104">
      <c r="A52" s="146" t="s">
        <v>74</v>
      </c>
      <c r="B52" s="147" t="s">
        <v>152</v>
      </c>
      <c r="C52" s="148" t="s">
        <v>153</v>
      </c>
      <c r="D52" s="149"/>
      <c r="E52" s="150"/>
      <c r="F52" s="150"/>
      <c r="G52" s="151"/>
      <c r="O52" s="152">
        <v>1</v>
      </c>
    </row>
    <row r="53" spans="1:104">
      <c r="A53" s="153">
        <v>35</v>
      </c>
      <c r="B53" s="154" t="s">
        <v>154</v>
      </c>
      <c r="C53" s="155" t="s">
        <v>155</v>
      </c>
      <c r="D53" s="156" t="s">
        <v>156</v>
      </c>
      <c r="E53" s="157">
        <v>72</v>
      </c>
      <c r="F53" s="157">
        <v>0</v>
      </c>
      <c r="G53" s="158">
        <f>E53*F53</f>
        <v>0</v>
      </c>
      <c r="O53" s="152">
        <v>2</v>
      </c>
      <c r="AA53" s="134">
        <v>10</v>
      </c>
      <c r="AB53" s="134">
        <v>0</v>
      </c>
      <c r="AC53" s="134">
        <v>8</v>
      </c>
      <c r="AZ53" s="134">
        <v>5</v>
      </c>
      <c r="BA53" s="134">
        <f>IF(AZ53=1,G53,0)</f>
        <v>0</v>
      </c>
      <c r="BB53" s="134">
        <f>IF(AZ53=2,G53,0)</f>
        <v>0</v>
      </c>
      <c r="BC53" s="134">
        <f>IF(AZ53=3,G53,0)</f>
        <v>0</v>
      </c>
      <c r="BD53" s="134">
        <f>IF(AZ53=4,G53,0)</f>
        <v>0</v>
      </c>
      <c r="BE53" s="134">
        <f>IF(AZ53=5,G53,0)</f>
        <v>0</v>
      </c>
      <c r="CA53" s="159">
        <v>10</v>
      </c>
      <c r="CB53" s="159">
        <v>0</v>
      </c>
      <c r="CZ53" s="134">
        <v>0</v>
      </c>
    </row>
    <row r="54" spans="1:104">
      <c r="A54" s="153">
        <v>36</v>
      </c>
      <c r="B54" s="154" t="s">
        <v>157</v>
      </c>
      <c r="C54" s="155" t="s">
        <v>158</v>
      </c>
      <c r="D54" s="156" t="s">
        <v>156</v>
      </c>
      <c r="E54" s="157">
        <v>24</v>
      </c>
      <c r="F54" s="157">
        <v>0</v>
      </c>
      <c r="G54" s="158">
        <f>E54*F54</f>
        <v>0</v>
      </c>
      <c r="O54" s="152">
        <v>2</v>
      </c>
      <c r="AA54" s="134">
        <v>10</v>
      </c>
      <c r="AB54" s="134">
        <v>8</v>
      </c>
      <c r="AC54" s="134">
        <v>8</v>
      </c>
      <c r="AZ54" s="134">
        <v>5</v>
      </c>
      <c r="BA54" s="134">
        <f>IF(AZ54=1,G54,0)</f>
        <v>0</v>
      </c>
      <c r="BB54" s="134">
        <f>IF(AZ54=2,G54,0)</f>
        <v>0</v>
      </c>
      <c r="BC54" s="134">
        <f>IF(AZ54=3,G54,0)</f>
        <v>0</v>
      </c>
      <c r="BD54" s="134">
        <f>IF(AZ54=4,G54,0)</f>
        <v>0</v>
      </c>
      <c r="BE54" s="134">
        <f>IF(AZ54=5,G54,0)</f>
        <v>0</v>
      </c>
      <c r="CA54" s="159">
        <v>10</v>
      </c>
      <c r="CB54" s="159">
        <v>8</v>
      </c>
      <c r="CZ54" s="134">
        <v>0</v>
      </c>
    </row>
    <row r="55" spans="1:104">
      <c r="A55" s="160"/>
      <c r="B55" s="161" t="s">
        <v>75</v>
      </c>
      <c r="C55" s="162" t="str">
        <f>CONCATENATE(B52," ",C52)</f>
        <v>999 Poplatky za skládky</v>
      </c>
      <c r="D55" s="163"/>
      <c r="E55" s="164"/>
      <c r="F55" s="165"/>
      <c r="G55" s="166">
        <f>SUM(G52:G54)</f>
        <v>0</v>
      </c>
      <c r="O55" s="152">
        <v>4</v>
      </c>
      <c r="BA55" s="167">
        <f>SUM(BA52:BA54)</f>
        <v>0</v>
      </c>
      <c r="BB55" s="167">
        <f>SUM(BB52:BB54)</f>
        <v>0</v>
      </c>
      <c r="BC55" s="167">
        <f>SUM(BC52:BC54)</f>
        <v>0</v>
      </c>
      <c r="BD55" s="167">
        <f>SUM(BD52:BD54)</f>
        <v>0</v>
      </c>
      <c r="BE55" s="167">
        <f>SUM(BE52:BE54)</f>
        <v>0</v>
      </c>
    </row>
    <row r="56" spans="1:104">
      <c r="E56" s="134"/>
    </row>
    <row r="57" spans="1:104">
      <c r="E57" s="134"/>
    </row>
    <row r="58" spans="1:104">
      <c r="E58" s="134"/>
    </row>
    <row r="59" spans="1:104">
      <c r="E59" s="134"/>
    </row>
    <row r="60" spans="1:104">
      <c r="E60" s="134"/>
    </row>
    <row r="61" spans="1:104">
      <c r="E61" s="134"/>
    </row>
    <row r="62" spans="1:104">
      <c r="E62" s="134"/>
    </row>
    <row r="63" spans="1:104">
      <c r="E63" s="134"/>
    </row>
    <row r="64" spans="1:104">
      <c r="E64" s="134"/>
    </row>
    <row r="65" spans="5:5">
      <c r="E65" s="134"/>
    </row>
    <row r="66" spans="5:5">
      <c r="E66" s="134"/>
    </row>
    <row r="67" spans="5:5">
      <c r="E67" s="134"/>
    </row>
    <row r="68" spans="5:5">
      <c r="E68" s="134"/>
    </row>
    <row r="69" spans="5:5">
      <c r="E69" s="134"/>
    </row>
    <row r="70" spans="5:5">
      <c r="E70" s="134"/>
    </row>
    <row r="71" spans="5:5">
      <c r="E71" s="134"/>
    </row>
    <row r="72" spans="5:5">
      <c r="E72" s="134"/>
    </row>
    <row r="73" spans="5:5">
      <c r="E73" s="134"/>
    </row>
    <row r="74" spans="5:5">
      <c r="E74" s="134"/>
    </row>
    <row r="75" spans="5:5">
      <c r="E75" s="134"/>
    </row>
    <row r="76" spans="5:5">
      <c r="E76" s="134"/>
    </row>
    <row r="77" spans="5:5">
      <c r="E77" s="134"/>
    </row>
    <row r="78" spans="5:5">
      <c r="E78" s="134"/>
    </row>
    <row r="79" spans="5:5">
      <c r="E79" s="134"/>
    </row>
    <row r="80" spans="5:5">
      <c r="E80" s="134"/>
    </row>
    <row r="81" spans="5:5">
      <c r="E81" s="134"/>
    </row>
    <row r="82" spans="5:5">
      <c r="E82" s="134"/>
    </row>
    <row r="83" spans="5:5">
      <c r="E83" s="134"/>
    </row>
    <row r="84" spans="5:5">
      <c r="E84" s="134"/>
    </row>
    <row r="85" spans="5:5">
      <c r="E85" s="134"/>
    </row>
    <row r="86" spans="5:5">
      <c r="E86" s="134"/>
    </row>
    <row r="87" spans="5:5">
      <c r="E87" s="134"/>
    </row>
    <row r="88" spans="5:5">
      <c r="E88" s="134"/>
    </row>
    <row r="89" spans="5:5">
      <c r="E89" s="134"/>
    </row>
    <row r="90" spans="5:5">
      <c r="E90" s="134"/>
    </row>
    <row r="91" spans="5:5">
      <c r="E91" s="134"/>
    </row>
    <row r="92" spans="5:5">
      <c r="E92" s="134"/>
    </row>
    <row r="93" spans="5:5">
      <c r="E93" s="134"/>
    </row>
    <row r="94" spans="5:5">
      <c r="E94" s="134"/>
    </row>
    <row r="95" spans="5:5">
      <c r="E95" s="134"/>
    </row>
    <row r="96" spans="5:5">
      <c r="E96" s="134"/>
    </row>
    <row r="97" spans="5:5">
      <c r="E97" s="134"/>
    </row>
    <row r="98" spans="5:5">
      <c r="E98" s="134"/>
    </row>
    <row r="99" spans="5:5">
      <c r="E99" s="134"/>
    </row>
    <row r="100" spans="5:5">
      <c r="E100" s="134"/>
    </row>
    <row r="101" spans="5:5">
      <c r="E101" s="134"/>
    </row>
    <row r="102" spans="5:5">
      <c r="E102" s="134"/>
    </row>
    <row r="103" spans="5:5">
      <c r="E103" s="134"/>
    </row>
    <row r="104" spans="5:5">
      <c r="E104" s="134"/>
    </row>
    <row r="105" spans="5:5">
      <c r="E105" s="134"/>
    </row>
    <row r="106" spans="5:5">
      <c r="E106" s="134"/>
    </row>
    <row r="107" spans="5:5">
      <c r="E107" s="134"/>
    </row>
    <row r="108" spans="5:5">
      <c r="E108" s="134"/>
    </row>
    <row r="109" spans="5:5">
      <c r="E109" s="134"/>
    </row>
    <row r="110" spans="5:5">
      <c r="E110" s="134"/>
    </row>
    <row r="111" spans="5:5">
      <c r="E111" s="134"/>
    </row>
    <row r="112" spans="5:5">
      <c r="E112" s="134"/>
    </row>
    <row r="113" spans="1:7">
      <c r="E113" s="134"/>
    </row>
    <row r="114" spans="1:7">
      <c r="A114" s="168"/>
      <c r="B114" s="168"/>
    </row>
    <row r="115" spans="1:7">
      <c r="C115" s="169"/>
      <c r="D115" s="169"/>
      <c r="E115" s="170"/>
      <c r="F115" s="169"/>
      <c r="G115" s="171"/>
    </row>
    <row r="116" spans="1:7">
      <c r="A116" s="168"/>
      <c r="B116" s="168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Pantůčková</dc:creator>
  <cp:lastModifiedBy>user</cp:lastModifiedBy>
  <cp:lastPrinted>2015-12-21T06:14:38Z</cp:lastPrinted>
  <dcterms:created xsi:type="dcterms:W3CDTF">2015-12-16T13:49:18Z</dcterms:created>
  <dcterms:modified xsi:type="dcterms:W3CDTF">2020-10-21T07:42:44Z</dcterms:modified>
</cp:coreProperties>
</file>