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435"/>
  </bookViews>
  <sheets>
    <sheet name="Rekapitulace stavby" sheetId="1" r:id="rId1"/>
    <sheet name="1 - Nástavba - stavební část" sheetId="2" r:id="rId2"/>
    <sheet name="2 - Zateplení 1.NP - neuz..." sheetId="3" r:id="rId3"/>
    <sheet name="3 - Stavební úpravy učebn..." sheetId="4" r:id="rId4"/>
    <sheet name="4 - Předláždění příjezdov..." sheetId="5" r:id="rId5"/>
  </sheets>
  <definedNames>
    <definedName name="_xlnm._FilterDatabase" localSheetId="1" hidden="1">'1 - Nástavba - stavební část'!$C$149:$K$461</definedName>
    <definedName name="_xlnm._FilterDatabase" localSheetId="2" hidden="1">'2 - Zateplení 1.NP - neuz...'!$C$135:$K$272</definedName>
    <definedName name="_xlnm._FilterDatabase" localSheetId="3" hidden="1">'3 - Stavební úpravy učebn...'!$C$135:$K$177</definedName>
    <definedName name="_xlnm._FilterDatabase" localSheetId="4" hidden="1">'4 - Předláždění příjezdov...'!$C$142:$K$250</definedName>
    <definedName name="_xlnm.Print_Titles" localSheetId="1">'1 - Nástavba - stavební část'!$149:$149</definedName>
    <definedName name="_xlnm.Print_Titles" localSheetId="2">'2 - Zateplení 1.NP - neuz...'!$135:$135</definedName>
    <definedName name="_xlnm.Print_Titles" localSheetId="3">'3 - Stavební úpravy učebn...'!$135:$135</definedName>
    <definedName name="_xlnm.Print_Titles" localSheetId="4">'4 - Předláždění příjezdov...'!$142:$142</definedName>
    <definedName name="_xlnm.Print_Titles" localSheetId="0">'Rekapitulace stavby'!$92:$92</definedName>
    <definedName name="_xlnm.Print_Area" localSheetId="1">'1 - Nástavba - stavební část'!$C$4:$J$76,'1 - Nástavba - stavební část'!$C$82:$J$131,'1 - Nástavba - stavební část'!$C$137:$K$461</definedName>
    <definedName name="_xlnm.Print_Area" localSheetId="2">'2 - Zateplení 1.NP - neuz...'!$C$4:$J$76,'2 - Zateplení 1.NP - neuz...'!$C$82:$J$117,'2 - Zateplení 1.NP - neuz...'!$C$123:$K$272</definedName>
    <definedName name="_xlnm.Print_Area" localSheetId="3">'3 - Stavební úpravy učebn...'!$C$4:$J$76,'3 - Stavební úpravy učebn...'!$C$82:$J$117,'3 - Stavební úpravy učebn...'!$C$123:$K$177</definedName>
    <definedName name="_xlnm.Print_Area" localSheetId="4">'4 - Předláždění příjezdov...'!$C$4:$J$76,'4 - Předláždění příjezdov...'!$C$82:$J$124,'4 - Předláždění příjezdov...'!$C$130:$K$250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9" i="5" l="1"/>
  <c r="J38" i="5"/>
  <c r="AY98" i="1" s="1"/>
  <c r="J37" i="5"/>
  <c r="AX98" i="1" s="1"/>
  <c r="BI250" i="5"/>
  <c r="BH250" i="5"/>
  <c r="BG250" i="5"/>
  <c r="BF250" i="5"/>
  <c r="T250" i="5"/>
  <c r="R250" i="5"/>
  <c r="P250" i="5"/>
  <c r="BK250" i="5"/>
  <c r="J250" i="5"/>
  <c r="BE250" i="5" s="1"/>
  <c r="BI249" i="5"/>
  <c r="BH249" i="5"/>
  <c r="BG249" i="5"/>
  <c r="BF249" i="5"/>
  <c r="T249" i="5"/>
  <c r="R249" i="5"/>
  <c r="P249" i="5"/>
  <c r="BK249" i="5"/>
  <c r="J249" i="5"/>
  <c r="BE249" i="5" s="1"/>
  <c r="BI248" i="5"/>
  <c r="BH248" i="5"/>
  <c r="BG248" i="5"/>
  <c r="BF248" i="5"/>
  <c r="T248" i="5"/>
  <c r="R248" i="5"/>
  <c r="P248" i="5"/>
  <c r="BK248" i="5"/>
  <c r="J248" i="5"/>
  <c r="BE248" i="5" s="1"/>
  <c r="BI247" i="5"/>
  <c r="BH247" i="5"/>
  <c r="BG247" i="5"/>
  <c r="BF247" i="5"/>
  <c r="T247" i="5"/>
  <c r="T246" i="5" s="1"/>
  <c r="R247" i="5"/>
  <c r="R246" i="5" s="1"/>
  <c r="P247" i="5"/>
  <c r="P246" i="5" s="1"/>
  <c r="BK247" i="5"/>
  <c r="BK246" i="5" s="1"/>
  <c r="J246" i="5" s="1"/>
  <c r="J113" i="5" s="1"/>
  <c r="J247" i="5"/>
  <c r="BE247" i="5"/>
  <c r="BI245" i="5"/>
  <c r="BH245" i="5"/>
  <c r="BG245" i="5"/>
  <c r="BF245" i="5"/>
  <c r="T245" i="5"/>
  <c r="R245" i="5"/>
  <c r="P245" i="5"/>
  <c r="BK245" i="5"/>
  <c r="J245" i="5"/>
  <c r="BE245" i="5" s="1"/>
  <c r="BI244" i="5"/>
  <c r="BH244" i="5"/>
  <c r="BG244" i="5"/>
  <c r="BF244" i="5"/>
  <c r="T244" i="5"/>
  <c r="R244" i="5"/>
  <c r="P244" i="5"/>
  <c r="BK244" i="5"/>
  <c r="J244" i="5"/>
  <c r="BE244" i="5" s="1"/>
  <c r="BI243" i="5"/>
  <c r="BH243" i="5"/>
  <c r="BG243" i="5"/>
  <c r="BF243" i="5"/>
  <c r="T243" i="5"/>
  <c r="R243" i="5"/>
  <c r="P243" i="5"/>
  <c r="BK243" i="5"/>
  <c r="J243" i="5"/>
  <c r="BE243" i="5" s="1"/>
  <c r="BI242" i="5"/>
  <c r="BH242" i="5"/>
  <c r="BG242" i="5"/>
  <c r="BF242" i="5"/>
  <c r="T242" i="5"/>
  <c r="R242" i="5"/>
  <c r="R241" i="5"/>
  <c r="R240" i="5" s="1"/>
  <c r="P242" i="5"/>
  <c r="P241" i="5" s="1"/>
  <c r="P240" i="5"/>
  <c r="BK242" i="5"/>
  <c r="BK241" i="5"/>
  <c r="J241" i="5" s="1"/>
  <c r="J112" i="5" s="1"/>
  <c r="J242" i="5"/>
  <c r="BE242" i="5" s="1"/>
  <c r="BI235" i="5"/>
  <c r="BH235" i="5"/>
  <c r="BG235" i="5"/>
  <c r="BF235" i="5"/>
  <c r="T235" i="5"/>
  <c r="T234" i="5" s="1"/>
  <c r="R235" i="5"/>
  <c r="R234" i="5" s="1"/>
  <c r="P235" i="5"/>
  <c r="P234" i="5" s="1"/>
  <c r="BK235" i="5"/>
  <c r="BK234" i="5" s="1"/>
  <c r="J234" i="5"/>
  <c r="J110" i="5" s="1"/>
  <c r="J235" i="5"/>
  <c r="BE235" i="5"/>
  <c r="BI231" i="5"/>
  <c r="BH231" i="5"/>
  <c r="BG231" i="5"/>
  <c r="BF231" i="5"/>
  <c r="T231" i="5"/>
  <c r="T230" i="5" s="1"/>
  <c r="R231" i="5"/>
  <c r="R230" i="5" s="1"/>
  <c r="P231" i="5"/>
  <c r="P230" i="5" s="1"/>
  <c r="BK231" i="5"/>
  <c r="BK230" i="5" s="1"/>
  <c r="J230" i="5" s="1"/>
  <c r="J109" i="5" s="1"/>
  <c r="J231" i="5"/>
  <c r="BE231" i="5"/>
  <c r="BI229" i="5"/>
  <c r="BH229" i="5"/>
  <c r="BG229" i="5"/>
  <c r="BF229" i="5"/>
  <c r="T229" i="5"/>
  <c r="R229" i="5"/>
  <c r="P229" i="5"/>
  <c r="BK229" i="5"/>
  <c r="J229" i="5"/>
  <c r="BE229" i="5" s="1"/>
  <c r="BI226" i="5"/>
  <c r="BH226" i="5"/>
  <c r="BG226" i="5"/>
  <c r="BF226" i="5"/>
  <c r="T226" i="5"/>
  <c r="R226" i="5"/>
  <c r="P226" i="5"/>
  <c r="BK226" i="5"/>
  <c r="J226" i="5"/>
  <c r="BE226" i="5" s="1"/>
  <c r="BI223" i="5"/>
  <c r="BH223" i="5"/>
  <c r="BG223" i="5"/>
  <c r="BF223" i="5"/>
  <c r="T223" i="5"/>
  <c r="R223" i="5"/>
  <c r="P223" i="5"/>
  <c r="BK223" i="5"/>
  <c r="J223" i="5"/>
  <c r="BE223" i="5" s="1"/>
  <c r="BI221" i="5"/>
  <c r="BH221" i="5"/>
  <c r="BG221" i="5"/>
  <c r="BF221" i="5"/>
  <c r="T221" i="5"/>
  <c r="R221" i="5"/>
  <c r="P221" i="5"/>
  <c r="BK221" i="5"/>
  <c r="J221" i="5"/>
  <c r="BE221" i="5" s="1"/>
  <c r="BI218" i="5"/>
  <c r="BH218" i="5"/>
  <c r="BG218" i="5"/>
  <c r="BF218" i="5"/>
  <c r="T218" i="5"/>
  <c r="T217" i="5" s="1"/>
  <c r="T216" i="5" s="1"/>
  <c r="R218" i="5"/>
  <c r="R217" i="5"/>
  <c r="R216" i="5" s="1"/>
  <c r="P218" i="5"/>
  <c r="P217" i="5" s="1"/>
  <c r="P216" i="5" s="1"/>
  <c r="BK218" i="5"/>
  <c r="BK217" i="5"/>
  <c r="J217" i="5" s="1"/>
  <c r="BK216" i="5"/>
  <c r="J216" i="5" s="1"/>
  <c r="J107" i="5" s="1"/>
  <c r="J218" i="5"/>
  <c r="BE218" i="5" s="1"/>
  <c r="J108" i="5"/>
  <c r="BI214" i="5"/>
  <c r="BH214" i="5"/>
  <c r="BG214" i="5"/>
  <c r="BF214" i="5"/>
  <c r="T214" i="5"/>
  <c r="R214" i="5"/>
  <c r="P214" i="5"/>
  <c r="BK214" i="5"/>
  <c r="J214" i="5"/>
  <c r="BE214" i="5" s="1"/>
  <c r="BI213" i="5"/>
  <c r="BH213" i="5"/>
  <c r="BG213" i="5"/>
  <c r="BF213" i="5"/>
  <c r="T213" i="5"/>
  <c r="R213" i="5"/>
  <c r="P213" i="5"/>
  <c r="BK213" i="5"/>
  <c r="J213" i="5"/>
  <c r="BE213" i="5" s="1"/>
  <c r="BI212" i="5"/>
  <c r="BH212" i="5"/>
  <c r="BG212" i="5"/>
  <c r="BF212" i="5"/>
  <c r="T212" i="5"/>
  <c r="R212" i="5"/>
  <c r="P212" i="5"/>
  <c r="BK212" i="5"/>
  <c r="J212" i="5"/>
  <c r="BE212" i="5" s="1"/>
  <c r="BI210" i="5"/>
  <c r="BH210" i="5"/>
  <c r="BG210" i="5"/>
  <c r="BF210" i="5"/>
  <c r="T210" i="5"/>
  <c r="R210" i="5"/>
  <c r="P210" i="5"/>
  <c r="BK210" i="5"/>
  <c r="J210" i="5"/>
  <c r="BE210" i="5" s="1"/>
  <c r="BI209" i="5"/>
  <c r="BH209" i="5"/>
  <c r="BG209" i="5"/>
  <c r="BF209" i="5"/>
  <c r="T209" i="5"/>
  <c r="T208" i="5" s="1"/>
  <c r="R209" i="5"/>
  <c r="R208" i="5" s="1"/>
  <c r="P209" i="5"/>
  <c r="P208" i="5" s="1"/>
  <c r="BK209" i="5"/>
  <c r="BK208" i="5" s="1"/>
  <c r="J208" i="5" s="1"/>
  <c r="J106" i="5" s="1"/>
  <c r="J209" i="5"/>
  <c r="BE209" i="5"/>
  <c r="BI204" i="5"/>
  <c r="BH204" i="5"/>
  <c r="BG204" i="5"/>
  <c r="BF204" i="5"/>
  <c r="T204" i="5"/>
  <c r="T203" i="5" s="1"/>
  <c r="R204" i="5"/>
  <c r="R203" i="5" s="1"/>
  <c r="P204" i="5"/>
  <c r="P203" i="5" s="1"/>
  <c r="BK204" i="5"/>
  <c r="BK203" i="5" s="1"/>
  <c r="J203" i="5"/>
  <c r="J105" i="5" s="1"/>
  <c r="J204" i="5"/>
  <c r="BE204" i="5"/>
  <c r="BI202" i="5"/>
  <c r="BH202" i="5"/>
  <c r="BG202" i="5"/>
  <c r="BF202" i="5"/>
  <c r="T202" i="5"/>
  <c r="T201" i="5" s="1"/>
  <c r="R202" i="5"/>
  <c r="R201" i="5" s="1"/>
  <c r="P202" i="5"/>
  <c r="P201" i="5" s="1"/>
  <c r="BK202" i="5"/>
  <c r="BK201" i="5" s="1"/>
  <c r="J201" i="5" s="1"/>
  <c r="J104" i="5" s="1"/>
  <c r="J202" i="5"/>
  <c r="BE202" i="5"/>
  <c r="BI198" i="5"/>
  <c r="BH198" i="5"/>
  <c r="BG198" i="5"/>
  <c r="BF198" i="5"/>
  <c r="T198" i="5"/>
  <c r="R198" i="5"/>
  <c r="P198" i="5"/>
  <c r="BK198" i="5"/>
  <c r="J198" i="5"/>
  <c r="BE198" i="5" s="1"/>
  <c r="BI197" i="5"/>
  <c r="BH197" i="5"/>
  <c r="BG197" i="5"/>
  <c r="BF197" i="5"/>
  <c r="T197" i="5"/>
  <c r="R197" i="5"/>
  <c r="P197" i="5"/>
  <c r="BK197" i="5"/>
  <c r="J197" i="5"/>
  <c r="BE197" i="5" s="1"/>
  <c r="BI196" i="5"/>
  <c r="BH196" i="5"/>
  <c r="BG196" i="5"/>
  <c r="BF196" i="5"/>
  <c r="T196" i="5"/>
  <c r="T195" i="5" s="1"/>
  <c r="R196" i="5"/>
  <c r="R195" i="5" s="1"/>
  <c r="P196" i="5"/>
  <c r="P195" i="5" s="1"/>
  <c r="BK196" i="5"/>
  <c r="BK195" i="5" s="1"/>
  <c r="J195" i="5"/>
  <c r="J103" i="5" s="1"/>
  <c r="J196" i="5"/>
  <c r="BE196" i="5"/>
  <c r="BI193" i="5"/>
  <c r="BH193" i="5"/>
  <c r="BG193" i="5"/>
  <c r="BF193" i="5"/>
  <c r="T193" i="5"/>
  <c r="R193" i="5"/>
  <c r="P193" i="5"/>
  <c r="BK193" i="5"/>
  <c r="J193" i="5"/>
  <c r="BE193" i="5" s="1"/>
  <c r="BI185" i="5"/>
  <c r="BH185" i="5"/>
  <c r="BG185" i="5"/>
  <c r="BF185" i="5"/>
  <c r="T185" i="5"/>
  <c r="R185" i="5"/>
  <c r="P185" i="5"/>
  <c r="BK185" i="5"/>
  <c r="J185" i="5"/>
  <c r="BE185" i="5" s="1"/>
  <c r="BI184" i="5"/>
  <c r="BH184" i="5"/>
  <c r="BG184" i="5"/>
  <c r="BF184" i="5"/>
  <c r="T184" i="5"/>
  <c r="R184" i="5"/>
  <c r="P184" i="5"/>
  <c r="BK184" i="5"/>
  <c r="J184" i="5"/>
  <c r="BE184" i="5" s="1"/>
  <c r="BI183" i="5"/>
  <c r="BH183" i="5"/>
  <c r="BG183" i="5"/>
  <c r="BF183" i="5"/>
  <c r="T183" i="5"/>
  <c r="T182" i="5" s="1"/>
  <c r="R183" i="5"/>
  <c r="R182" i="5" s="1"/>
  <c r="P183" i="5"/>
  <c r="P182" i="5" s="1"/>
  <c r="BK183" i="5"/>
  <c r="BK182" i="5" s="1"/>
  <c r="J182" i="5"/>
  <c r="J102" i="5" s="1"/>
  <c r="J183" i="5"/>
  <c r="BE183" i="5"/>
  <c r="BI181" i="5"/>
  <c r="BH181" i="5"/>
  <c r="BG181" i="5"/>
  <c r="BF181" i="5"/>
  <c r="T181" i="5"/>
  <c r="R181" i="5"/>
  <c r="P181" i="5"/>
  <c r="BK181" i="5"/>
  <c r="J181" i="5"/>
  <c r="BE181" i="5" s="1"/>
  <c r="BI180" i="5"/>
  <c r="BH180" i="5"/>
  <c r="BG180" i="5"/>
  <c r="BF180" i="5"/>
  <c r="T180" i="5"/>
  <c r="R180" i="5"/>
  <c r="P180" i="5"/>
  <c r="BK180" i="5"/>
  <c r="J180" i="5"/>
  <c r="BE180" i="5" s="1"/>
  <c r="BI178" i="5"/>
  <c r="BH178" i="5"/>
  <c r="BG178" i="5"/>
  <c r="BF178" i="5"/>
  <c r="T178" i="5"/>
  <c r="R178" i="5"/>
  <c r="P178" i="5"/>
  <c r="BK178" i="5"/>
  <c r="J178" i="5"/>
  <c r="BE178" i="5" s="1"/>
  <c r="BI177" i="5"/>
  <c r="BH177" i="5"/>
  <c r="BG177" i="5"/>
  <c r="BF177" i="5"/>
  <c r="T177" i="5"/>
  <c r="R177" i="5"/>
  <c r="P177" i="5"/>
  <c r="BK177" i="5"/>
  <c r="J177" i="5"/>
  <c r="BE177" i="5" s="1"/>
  <c r="BI175" i="5"/>
  <c r="BH175" i="5"/>
  <c r="BG175" i="5"/>
  <c r="BF175" i="5"/>
  <c r="T175" i="5"/>
  <c r="R175" i="5"/>
  <c r="P175" i="5"/>
  <c r="BK175" i="5"/>
  <c r="J175" i="5"/>
  <c r="BE175" i="5" s="1"/>
  <c r="BI174" i="5"/>
  <c r="BH174" i="5"/>
  <c r="BG174" i="5"/>
  <c r="BF174" i="5"/>
  <c r="T174" i="5"/>
  <c r="R174" i="5"/>
  <c r="P174" i="5"/>
  <c r="BK174" i="5"/>
  <c r="J174" i="5"/>
  <c r="BE174" i="5" s="1"/>
  <c r="BI173" i="5"/>
  <c r="BH173" i="5"/>
  <c r="BG173" i="5"/>
  <c r="BF173" i="5"/>
  <c r="T173" i="5"/>
  <c r="T172" i="5" s="1"/>
  <c r="R173" i="5"/>
  <c r="R172" i="5" s="1"/>
  <c r="P173" i="5"/>
  <c r="P172" i="5" s="1"/>
  <c r="BK173" i="5"/>
  <c r="BK172" i="5" s="1"/>
  <c r="J172" i="5" s="1"/>
  <c r="J101" i="5" s="1"/>
  <c r="J173" i="5"/>
  <c r="BE173" i="5"/>
  <c r="BI169" i="5"/>
  <c r="BH169" i="5"/>
  <c r="BG169" i="5"/>
  <c r="BF169" i="5"/>
  <c r="T169" i="5"/>
  <c r="R169" i="5"/>
  <c r="P169" i="5"/>
  <c r="BK169" i="5"/>
  <c r="J169" i="5"/>
  <c r="BE169" i="5"/>
  <c r="BI166" i="5"/>
  <c r="BH166" i="5"/>
  <c r="BG166" i="5"/>
  <c r="BF166" i="5"/>
  <c r="T166" i="5"/>
  <c r="T165" i="5"/>
  <c r="R166" i="5"/>
  <c r="R165" i="5"/>
  <c r="P166" i="5"/>
  <c r="P165" i="5"/>
  <c r="BK166" i="5"/>
  <c r="BK165" i="5"/>
  <c r="J165" i="5" s="1"/>
  <c r="J100" i="5" s="1"/>
  <c r="J166" i="5"/>
  <c r="BE166" i="5"/>
  <c r="BI164" i="5"/>
  <c r="BH164" i="5"/>
  <c r="BG164" i="5"/>
  <c r="BF164" i="5"/>
  <c r="T164" i="5"/>
  <c r="T163" i="5" s="1"/>
  <c r="R164" i="5"/>
  <c r="R163" i="5" s="1"/>
  <c r="P164" i="5"/>
  <c r="P163" i="5" s="1"/>
  <c r="BK164" i="5"/>
  <c r="BK163" i="5" s="1"/>
  <c r="J163" i="5" s="1"/>
  <c r="J99" i="5" s="1"/>
  <c r="J164" i="5"/>
  <c r="BE164" i="5"/>
  <c r="BI162" i="5"/>
  <c r="BH162" i="5"/>
  <c r="BG162" i="5"/>
  <c r="BF162" i="5"/>
  <c r="T162" i="5"/>
  <c r="R162" i="5"/>
  <c r="P162" i="5"/>
  <c r="BK162" i="5"/>
  <c r="J162" i="5"/>
  <c r="BE162" i="5" s="1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4" i="5"/>
  <c r="BH154" i="5"/>
  <c r="BG154" i="5"/>
  <c r="BF154" i="5"/>
  <c r="T154" i="5"/>
  <c r="R154" i="5"/>
  <c r="P154" i="5"/>
  <c r="BK154" i="5"/>
  <c r="J154" i="5"/>
  <c r="BE154" i="5"/>
  <c r="BI151" i="5"/>
  <c r="BH151" i="5"/>
  <c r="BG151" i="5"/>
  <c r="BF151" i="5"/>
  <c r="T151" i="5"/>
  <c r="R151" i="5"/>
  <c r="P151" i="5"/>
  <c r="BK151" i="5"/>
  <c r="J151" i="5"/>
  <c r="BE151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T145" i="5"/>
  <c r="T144" i="5" s="1"/>
  <c r="R146" i="5"/>
  <c r="R145" i="5"/>
  <c r="R144" i="5" s="1"/>
  <c r="R143" i="5" s="1"/>
  <c r="P146" i="5"/>
  <c r="P145" i="5"/>
  <c r="P144" i="5" s="1"/>
  <c r="P143" i="5" s="1"/>
  <c r="AU98" i="1" s="1"/>
  <c r="BK146" i="5"/>
  <c r="BK145" i="5" s="1"/>
  <c r="J146" i="5"/>
  <c r="BE146" i="5" s="1"/>
  <c r="J139" i="5"/>
  <c r="F139" i="5"/>
  <c r="F137" i="5"/>
  <c r="E135" i="5"/>
  <c r="BI122" i="5"/>
  <c r="BH122" i="5"/>
  <c r="BG122" i="5"/>
  <c r="BF122" i="5"/>
  <c r="BI121" i="5"/>
  <c r="BH121" i="5"/>
  <c r="BG121" i="5"/>
  <c r="BF121" i="5"/>
  <c r="BE121" i="5"/>
  <c r="BI120" i="5"/>
  <c r="BH120" i="5"/>
  <c r="BG120" i="5"/>
  <c r="BF120" i="5"/>
  <c r="BE120" i="5"/>
  <c r="BI119" i="5"/>
  <c r="BH119" i="5"/>
  <c r="BG119" i="5"/>
  <c r="BF119" i="5"/>
  <c r="BE119" i="5"/>
  <c r="BI118" i="5"/>
  <c r="BH118" i="5"/>
  <c r="BG118" i="5"/>
  <c r="BF118" i="5"/>
  <c r="BE118" i="5"/>
  <c r="BI117" i="5"/>
  <c r="F39" i="5"/>
  <c r="BD98" i="1" s="1"/>
  <c r="BH117" i="5"/>
  <c r="F38" i="5" s="1"/>
  <c r="BC98" i="1" s="1"/>
  <c r="BG117" i="5"/>
  <c r="F37" i="5"/>
  <c r="BB98" i="1" s="1"/>
  <c r="BF117" i="5"/>
  <c r="J36" i="5" s="1"/>
  <c r="AW98" i="1" s="1"/>
  <c r="BE117" i="5"/>
  <c r="J91" i="5"/>
  <c r="F91" i="5"/>
  <c r="F89" i="5"/>
  <c r="E87" i="5"/>
  <c r="J24" i="5"/>
  <c r="E24" i="5"/>
  <c r="J140" i="5" s="1"/>
  <c r="J92" i="5"/>
  <c r="J23" i="5"/>
  <c r="J18" i="5"/>
  <c r="E18" i="5"/>
  <c r="F140" i="5"/>
  <c r="F92" i="5"/>
  <c r="J17" i="5"/>
  <c r="J12" i="5"/>
  <c r="J137" i="5"/>
  <c r="J89" i="5"/>
  <c r="E7" i="5"/>
  <c r="E133" i="5" s="1"/>
  <c r="E85" i="5"/>
  <c r="J39" i="4"/>
  <c r="J38" i="4"/>
  <c r="AY97" i="1" s="1"/>
  <c r="J37" i="4"/>
  <c r="AX97" i="1" s="1"/>
  <c r="BI177" i="4"/>
  <c r="BH177" i="4"/>
  <c r="BG177" i="4"/>
  <c r="BF177" i="4"/>
  <c r="T177" i="4"/>
  <c r="R177" i="4"/>
  <c r="P177" i="4"/>
  <c r="BK177" i="4"/>
  <c r="J177" i="4"/>
  <c r="BE177" i="4" s="1"/>
  <c r="BI176" i="4"/>
  <c r="BH176" i="4"/>
  <c r="BG176" i="4"/>
  <c r="BF176" i="4"/>
  <c r="T176" i="4"/>
  <c r="R176" i="4"/>
  <c r="P176" i="4"/>
  <c r="BK176" i="4"/>
  <c r="J176" i="4"/>
  <c r="BE176" i="4" s="1"/>
  <c r="BI175" i="4"/>
  <c r="BH175" i="4"/>
  <c r="BG175" i="4"/>
  <c r="BF175" i="4"/>
  <c r="T175" i="4"/>
  <c r="R175" i="4"/>
  <c r="P175" i="4"/>
  <c r="BK175" i="4"/>
  <c r="J175" i="4"/>
  <c r="BE175" i="4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T172" i="4"/>
  <c r="T171" i="4" s="1"/>
  <c r="R173" i="4"/>
  <c r="R172" i="4" s="1"/>
  <c r="R171" i="4" s="1"/>
  <c r="P173" i="4"/>
  <c r="P172" i="4"/>
  <c r="P171" i="4" s="1"/>
  <c r="BK173" i="4"/>
  <c r="BK172" i="4" s="1"/>
  <c r="J173" i="4"/>
  <c r="BE173" i="4"/>
  <c r="BI170" i="4"/>
  <c r="BH170" i="4"/>
  <c r="BG170" i="4"/>
  <c r="BF170" i="4"/>
  <c r="T170" i="4"/>
  <c r="R170" i="4"/>
  <c r="P170" i="4"/>
  <c r="BK170" i="4"/>
  <c r="J170" i="4"/>
  <c r="BE170" i="4"/>
  <c r="BI169" i="4"/>
  <c r="BH169" i="4"/>
  <c r="BG169" i="4"/>
  <c r="BF169" i="4"/>
  <c r="T169" i="4"/>
  <c r="T168" i="4"/>
  <c r="R169" i="4"/>
  <c r="R168" i="4"/>
  <c r="P169" i="4"/>
  <c r="P168" i="4"/>
  <c r="BK169" i="4"/>
  <c r="BK168" i="4"/>
  <c r="J168" i="4" s="1"/>
  <c r="J104" i="4" s="1"/>
  <c r="J169" i="4"/>
  <c r="BE169" i="4" s="1"/>
  <c r="BI167" i="4"/>
  <c r="BH167" i="4"/>
  <c r="BG167" i="4"/>
  <c r="BF167" i="4"/>
  <c r="T167" i="4"/>
  <c r="R167" i="4"/>
  <c r="P167" i="4"/>
  <c r="BK167" i="4"/>
  <c r="J167" i="4"/>
  <c r="BE167" i="4"/>
  <c r="BI162" i="4"/>
  <c r="BH162" i="4"/>
  <c r="BG162" i="4"/>
  <c r="BF162" i="4"/>
  <c r="T162" i="4"/>
  <c r="R162" i="4"/>
  <c r="P162" i="4"/>
  <c r="BK162" i="4"/>
  <c r="J162" i="4"/>
  <c r="BE162" i="4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T155" i="4"/>
  <c r="R156" i="4"/>
  <c r="R155" i="4"/>
  <c r="P156" i="4"/>
  <c r="P155" i="4"/>
  <c r="BK156" i="4"/>
  <c r="BK155" i="4"/>
  <c r="J155" i="4" s="1"/>
  <c r="J103" i="4" s="1"/>
  <c r="J156" i="4"/>
  <c r="BE156" i="4" s="1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/>
  <c r="BI151" i="4"/>
  <c r="BH151" i="4"/>
  <c r="BG151" i="4"/>
  <c r="BF151" i="4"/>
  <c r="T151" i="4"/>
  <c r="T150" i="4"/>
  <c r="T149" i="4" s="1"/>
  <c r="R151" i="4"/>
  <c r="R150" i="4" s="1"/>
  <c r="R149" i="4" s="1"/>
  <c r="P151" i="4"/>
  <c r="P150" i="4"/>
  <c r="P149" i="4" s="1"/>
  <c r="BK151" i="4"/>
  <c r="BK150" i="4" s="1"/>
  <c r="J151" i="4"/>
  <c r="BE151" i="4"/>
  <c r="BI148" i="4"/>
  <c r="BH148" i="4"/>
  <c r="BG148" i="4"/>
  <c r="BF148" i="4"/>
  <c r="T148" i="4"/>
  <c r="T147" i="4"/>
  <c r="R148" i="4"/>
  <c r="R147" i="4"/>
  <c r="P148" i="4"/>
  <c r="P147" i="4"/>
  <c r="BK148" i="4"/>
  <c r="BK147" i="4"/>
  <c r="J147" i="4" s="1"/>
  <c r="J100" i="4" s="1"/>
  <c r="J148" i="4"/>
  <c r="BE148" i="4" s="1"/>
  <c r="BI146" i="4"/>
  <c r="BH146" i="4"/>
  <c r="BG146" i="4"/>
  <c r="BF146" i="4"/>
  <c r="T146" i="4"/>
  <c r="R146" i="4"/>
  <c r="P146" i="4"/>
  <c r="BK146" i="4"/>
  <c r="J146" i="4"/>
  <c r="BE146" i="4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T141" i="4"/>
  <c r="R142" i="4"/>
  <c r="R141" i="4"/>
  <c r="P142" i="4"/>
  <c r="P141" i="4"/>
  <c r="BK142" i="4"/>
  <c r="BK141" i="4"/>
  <c r="J141" i="4" s="1"/>
  <c r="J99" i="4" s="1"/>
  <c r="J142" i="4"/>
  <c r="BE142" i="4" s="1"/>
  <c r="BI140" i="4"/>
  <c r="BH140" i="4"/>
  <c r="BG140" i="4"/>
  <c r="BF140" i="4"/>
  <c r="T140" i="4"/>
  <c r="R140" i="4"/>
  <c r="P140" i="4"/>
  <c r="BK140" i="4"/>
  <c r="J140" i="4"/>
  <c r="BE140" i="4"/>
  <c r="BI139" i="4"/>
  <c r="BH139" i="4"/>
  <c r="BG139" i="4"/>
  <c r="BF139" i="4"/>
  <c r="T139" i="4"/>
  <c r="T138" i="4"/>
  <c r="T137" i="4" s="1"/>
  <c r="T136" i="4" s="1"/>
  <c r="R139" i="4"/>
  <c r="R138" i="4"/>
  <c r="R137" i="4" s="1"/>
  <c r="R136" i="4" s="1"/>
  <c r="P139" i="4"/>
  <c r="P138" i="4"/>
  <c r="P137" i="4" s="1"/>
  <c r="P136" i="4" s="1"/>
  <c r="AU97" i="1" s="1"/>
  <c r="BK139" i="4"/>
  <c r="BK138" i="4" s="1"/>
  <c r="J139" i="4"/>
  <c r="BE139" i="4"/>
  <c r="J132" i="4"/>
  <c r="F132" i="4"/>
  <c r="F130" i="4"/>
  <c r="E128" i="4"/>
  <c r="BI115" i="4"/>
  <c r="BH115" i="4"/>
  <c r="BG115" i="4"/>
  <c r="BF115" i="4"/>
  <c r="BI114" i="4"/>
  <c r="BH114" i="4"/>
  <c r="BG114" i="4"/>
  <c r="BF114" i="4"/>
  <c r="BE114" i="4"/>
  <c r="BI113" i="4"/>
  <c r="BH113" i="4"/>
  <c r="BG113" i="4"/>
  <c r="BF113" i="4"/>
  <c r="BE113" i="4"/>
  <c r="BI112" i="4"/>
  <c r="BH112" i="4"/>
  <c r="BG112" i="4"/>
  <c r="BF112" i="4"/>
  <c r="BE112" i="4"/>
  <c r="BI111" i="4"/>
  <c r="BH111" i="4"/>
  <c r="BG111" i="4"/>
  <c r="BF111" i="4"/>
  <c r="BE111" i="4"/>
  <c r="BI110" i="4"/>
  <c r="F39" i="4"/>
  <c r="BD97" i="1" s="1"/>
  <c r="BH110" i="4"/>
  <c r="F38" i="4" s="1"/>
  <c r="BC97" i="1" s="1"/>
  <c r="BG110" i="4"/>
  <c r="F37" i="4"/>
  <c r="BB97" i="1" s="1"/>
  <c r="BF110" i="4"/>
  <c r="J36" i="4" s="1"/>
  <c r="AW97" i="1" s="1"/>
  <c r="BE110" i="4"/>
  <c r="J91" i="4"/>
  <c r="F91" i="4"/>
  <c r="F89" i="4"/>
  <c r="E87" i="4"/>
  <c r="J24" i="4"/>
  <c r="E24" i="4"/>
  <c r="J133" i="4" s="1"/>
  <c r="J92" i="4"/>
  <c r="J23" i="4"/>
  <c r="J18" i="4"/>
  <c r="E18" i="4"/>
  <c r="F133" i="4"/>
  <c r="F92" i="4"/>
  <c r="J17" i="4"/>
  <c r="J12" i="4"/>
  <c r="J130" i="4"/>
  <c r="J89" i="4"/>
  <c r="E7" i="4"/>
  <c r="E126" i="4" s="1"/>
  <c r="E85" i="4"/>
  <c r="J39" i="3"/>
  <c r="J38" i="3"/>
  <c r="AY96" i="1" s="1"/>
  <c r="J37" i="3"/>
  <c r="AX96" i="1" s="1"/>
  <c r="BI272" i="3"/>
  <c r="BH272" i="3"/>
  <c r="BG272" i="3"/>
  <c r="BF272" i="3"/>
  <c r="T272" i="3"/>
  <c r="R272" i="3"/>
  <c r="P272" i="3"/>
  <c r="BK272" i="3"/>
  <c r="J272" i="3"/>
  <c r="BE272" i="3"/>
  <c r="BI271" i="3"/>
  <c r="BH271" i="3"/>
  <c r="BG271" i="3"/>
  <c r="BF271" i="3"/>
  <c r="T271" i="3"/>
  <c r="R271" i="3"/>
  <c r="P271" i="3"/>
  <c r="BK271" i="3"/>
  <c r="J271" i="3"/>
  <c r="BE271" i="3"/>
  <c r="BI270" i="3"/>
  <c r="BH270" i="3"/>
  <c r="BG270" i="3"/>
  <c r="BF270" i="3"/>
  <c r="T270" i="3"/>
  <c r="R270" i="3"/>
  <c r="P270" i="3"/>
  <c r="BK270" i="3"/>
  <c r="J270" i="3"/>
  <c r="BE270" i="3"/>
  <c r="BI269" i="3"/>
  <c r="BH269" i="3"/>
  <c r="BG269" i="3"/>
  <c r="BF269" i="3"/>
  <c r="T269" i="3"/>
  <c r="T268" i="3"/>
  <c r="R269" i="3"/>
  <c r="R268" i="3"/>
  <c r="P269" i="3"/>
  <c r="P268" i="3"/>
  <c r="BK269" i="3"/>
  <c r="BK268" i="3"/>
  <c r="J268" i="3" s="1"/>
  <c r="J106" i="3" s="1"/>
  <c r="J269" i="3"/>
  <c r="BE269" i="3" s="1"/>
  <c r="BI267" i="3"/>
  <c r="BH267" i="3"/>
  <c r="BG267" i="3"/>
  <c r="BF267" i="3"/>
  <c r="T267" i="3"/>
  <c r="R267" i="3"/>
  <c r="P267" i="3"/>
  <c r="BK267" i="3"/>
  <c r="J267" i="3"/>
  <c r="BE267" i="3"/>
  <c r="BI266" i="3"/>
  <c r="BH266" i="3"/>
  <c r="BG266" i="3"/>
  <c r="BF266" i="3"/>
  <c r="T266" i="3"/>
  <c r="R266" i="3"/>
  <c r="P266" i="3"/>
  <c r="BK266" i="3"/>
  <c r="J266" i="3"/>
  <c r="BE266" i="3"/>
  <c r="BI265" i="3"/>
  <c r="BH265" i="3"/>
  <c r="BG265" i="3"/>
  <c r="BF265" i="3"/>
  <c r="T265" i="3"/>
  <c r="T264" i="3"/>
  <c r="T263" i="3" s="1"/>
  <c r="R265" i="3"/>
  <c r="R264" i="3" s="1"/>
  <c r="R263" i="3" s="1"/>
  <c r="P265" i="3"/>
  <c r="P264" i="3"/>
  <c r="P263" i="3" s="1"/>
  <c r="BK265" i="3"/>
  <c r="BK264" i="3" s="1"/>
  <c r="J265" i="3"/>
  <c r="BE265" i="3"/>
  <c r="BI262" i="3"/>
  <c r="BH262" i="3"/>
  <c r="BG262" i="3"/>
  <c r="BF262" i="3"/>
  <c r="T262" i="3"/>
  <c r="R262" i="3"/>
  <c r="P262" i="3"/>
  <c r="BK262" i="3"/>
  <c r="J262" i="3"/>
  <c r="BE262" i="3"/>
  <c r="BI258" i="3"/>
  <c r="BH258" i="3"/>
  <c r="BG258" i="3"/>
  <c r="BF258" i="3"/>
  <c r="T258" i="3"/>
  <c r="R258" i="3"/>
  <c r="P258" i="3"/>
  <c r="BK258" i="3"/>
  <c r="J258" i="3"/>
  <c r="BE258" i="3"/>
  <c r="BI257" i="3"/>
  <c r="BH257" i="3"/>
  <c r="BG257" i="3"/>
  <c r="BF257" i="3"/>
  <c r="T257" i="3"/>
  <c r="T256" i="3"/>
  <c r="T255" i="3" s="1"/>
  <c r="R257" i="3"/>
  <c r="R256" i="3" s="1"/>
  <c r="R255" i="3" s="1"/>
  <c r="P257" i="3"/>
  <c r="P256" i="3"/>
  <c r="P255" i="3" s="1"/>
  <c r="BK257" i="3"/>
  <c r="BK256" i="3" s="1"/>
  <c r="J257" i="3"/>
  <c r="BE257" i="3"/>
  <c r="BI254" i="3"/>
  <c r="BH254" i="3"/>
  <c r="BG254" i="3"/>
  <c r="BF254" i="3"/>
  <c r="T254" i="3"/>
  <c r="R254" i="3"/>
  <c r="P254" i="3"/>
  <c r="BK254" i="3"/>
  <c r="J254" i="3"/>
  <c r="BE254" i="3"/>
  <c r="BI253" i="3"/>
  <c r="BH253" i="3"/>
  <c r="BG253" i="3"/>
  <c r="BF253" i="3"/>
  <c r="T253" i="3"/>
  <c r="R253" i="3"/>
  <c r="P253" i="3"/>
  <c r="BK253" i="3"/>
  <c r="J253" i="3"/>
  <c r="BE253" i="3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/>
  <c r="BI249" i="3"/>
  <c r="BH249" i="3"/>
  <c r="BG249" i="3"/>
  <c r="BF249" i="3"/>
  <c r="T249" i="3"/>
  <c r="T248" i="3"/>
  <c r="R249" i="3"/>
  <c r="R248" i="3"/>
  <c r="P249" i="3"/>
  <c r="P248" i="3"/>
  <c r="BK249" i="3"/>
  <c r="BK248" i="3"/>
  <c r="J248" i="3" s="1"/>
  <c r="J101" i="3" s="1"/>
  <c r="J249" i="3"/>
  <c r="BE249" i="3" s="1"/>
  <c r="BI247" i="3"/>
  <c r="BH247" i="3"/>
  <c r="BG247" i="3"/>
  <c r="BF247" i="3"/>
  <c r="T247" i="3"/>
  <c r="R247" i="3"/>
  <c r="P247" i="3"/>
  <c r="BK247" i="3"/>
  <c r="J247" i="3"/>
  <c r="BE247" i="3"/>
  <c r="BI246" i="3"/>
  <c r="BH246" i="3"/>
  <c r="BG246" i="3"/>
  <c r="BF246" i="3"/>
  <c r="T246" i="3"/>
  <c r="R246" i="3"/>
  <c r="P246" i="3"/>
  <c r="BK246" i="3"/>
  <c r="J246" i="3"/>
  <c r="BE246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41" i="3"/>
  <c r="BH241" i="3"/>
  <c r="BG241" i="3"/>
  <c r="BF241" i="3"/>
  <c r="T241" i="3"/>
  <c r="R241" i="3"/>
  <c r="P241" i="3"/>
  <c r="BK241" i="3"/>
  <c r="J241" i="3"/>
  <c r="BE241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/>
  <c r="BI233" i="3"/>
  <c r="BH233" i="3"/>
  <c r="BG233" i="3"/>
  <c r="BF233" i="3"/>
  <c r="T233" i="3"/>
  <c r="R233" i="3"/>
  <c r="P233" i="3"/>
  <c r="BK233" i="3"/>
  <c r="J233" i="3"/>
  <c r="BE233" i="3"/>
  <c r="BI226" i="3"/>
  <c r="BH226" i="3"/>
  <c r="BG226" i="3"/>
  <c r="BF226" i="3"/>
  <c r="T226" i="3"/>
  <c r="T225" i="3"/>
  <c r="R226" i="3"/>
  <c r="R225" i="3"/>
  <c r="P226" i="3"/>
  <c r="P225" i="3"/>
  <c r="BK226" i="3"/>
  <c r="BK225" i="3"/>
  <c r="J225" i="3" s="1"/>
  <c r="J100" i="3" s="1"/>
  <c r="J226" i="3"/>
  <c r="BE226" i="3" s="1"/>
  <c r="BI221" i="3"/>
  <c r="BH221" i="3"/>
  <c r="BG221" i="3"/>
  <c r="BF221" i="3"/>
  <c r="T221" i="3"/>
  <c r="T220" i="3"/>
  <c r="R221" i="3"/>
  <c r="R220" i="3"/>
  <c r="P221" i="3"/>
  <c r="P220" i="3"/>
  <c r="BK221" i="3"/>
  <c r="BK220" i="3"/>
  <c r="J220" i="3" s="1"/>
  <c r="J99" i="3" s="1"/>
  <c r="J221" i="3"/>
  <c r="BE221" i="3" s="1"/>
  <c r="BI219" i="3"/>
  <c r="BH219" i="3"/>
  <c r="BG219" i="3"/>
  <c r="BF219" i="3"/>
  <c r="T219" i="3"/>
  <c r="R219" i="3"/>
  <c r="P219" i="3"/>
  <c r="BK219" i="3"/>
  <c r="J219" i="3"/>
  <c r="BE219" i="3"/>
  <c r="BI204" i="3"/>
  <c r="BH204" i="3"/>
  <c r="BG204" i="3"/>
  <c r="BF204" i="3"/>
  <c r="T204" i="3"/>
  <c r="R204" i="3"/>
  <c r="P204" i="3"/>
  <c r="BK204" i="3"/>
  <c r="J204" i="3"/>
  <c r="BE204" i="3"/>
  <c r="BI203" i="3"/>
  <c r="BH203" i="3"/>
  <c r="BG203" i="3"/>
  <c r="BF203" i="3"/>
  <c r="T203" i="3"/>
  <c r="R203" i="3"/>
  <c r="P203" i="3"/>
  <c r="BK203" i="3"/>
  <c r="J203" i="3"/>
  <c r="BE203" i="3"/>
  <c r="BI202" i="3"/>
  <c r="BH202" i="3"/>
  <c r="BG202" i="3"/>
  <c r="BF202" i="3"/>
  <c r="T202" i="3"/>
  <c r="R202" i="3"/>
  <c r="P202" i="3"/>
  <c r="BK202" i="3"/>
  <c r="J202" i="3"/>
  <c r="BE202" i="3"/>
  <c r="BI196" i="3"/>
  <c r="BH196" i="3"/>
  <c r="BG196" i="3"/>
  <c r="BF196" i="3"/>
  <c r="T196" i="3"/>
  <c r="R196" i="3"/>
  <c r="P196" i="3"/>
  <c r="BK196" i="3"/>
  <c r="J196" i="3"/>
  <c r="BE196" i="3"/>
  <c r="BI183" i="3"/>
  <c r="BH183" i="3"/>
  <c r="BG183" i="3"/>
  <c r="BF183" i="3"/>
  <c r="T183" i="3"/>
  <c r="R183" i="3"/>
  <c r="P183" i="3"/>
  <c r="BK183" i="3"/>
  <c r="J183" i="3"/>
  <c r="BE183" i="3"/>
  <c r="BI181" i="3"/>
  <c r="BH181" i="3"/>
  <c r="BG181" i="3"/>
  <c r="BF181" i="3"/>
  <c r="T181" i="3"/>
  <c r="R181" i="3"/>
  <c r="P181" i="3"/>
  <c r="BK181" i="3"/>
  <c r="J181" i="3"/>
  <c r="BE181" i="3"/>
  <c r="BI162" i="3"/>
  <c r="BH162" i="3"/>
  <c r="BG162" i="3"/>
  <c r="BF162" i="3"/>
  <c r="T162" i="3"/>
  <c r="R162" i="3"/>
  <c r="P162" i="3"/>
  <c r="BK162" i="3"/>
  <c r="J162" i="3"/>
  <c r="BE162" i="3"/>
  <c r="BI160" i="3"/>
  <c r="BH160" i="3"/>
  <c r="BG160" i="3"/>
  <c r="BF160" i="3"/>
  <c r="T160" i="3"/>
  <c r="R160" i="3"/>
  <c r="P160" i="3"/>
  <c r="BK160" i="3"/>
  <c r="J160" i="3"/>
  <c r="BE160" i="3"/>
  <c r="BI157" i="3"/>
  <c r="BH157" i="3"/>
  <c r="BG157" i="3"/>
  <c r="BF157" i="3"/>
  <c r="T157" i="3"/>
  <c r="R157" i="3"/>
  <c r="P157" i="3"/>
  <c r="BK157" i="3"/>
  <c r="J157" i="3"/>
  <c r="BE157" i="3"/>
  <c r="BI153" i="3"/>
  <c r="BH153" i="3"/>
  <c r="BG153" i="3"/>
  <c r="BF153" i="3"/>
  <c r="T153" i="3"/>
  <c r="R153" i="3"/>
  <c r="P153" i="3"/>
  <c r="BK153" i="3"/>
  <c r="J153" i="3"/>
  <c r="BE153" i="3"/>
  <c r="BI149" i="3"/>
  <c r="BH149" i="3"/>
  <c r="BG149" i="3"/>
  <c r="BF149" i="3"/>
  <c r="T149" i="3"/>
  <c r="R149" i="3"/>
  <c r="P149" i="3"/>
  <c r="BK149" i="3"/>
  <c r="J149" i="3"/>
  <c r="BE149" i="3"/>
  <c r="BI139" i="3"/>
  <c r="BH139" i="3"/>
  <c r="BG139" i="3"/>
  <c r="BF139" i="3"/>
  <c r="T139" i="3"/>
  <c r="T138" i="3"/>
  <c r="T137" i="3" s="1"/>
  <c r="R139" i="3"/>
  <c r="R138" i="3"/>
  <c r="R137" i="3" s="1"/>
  <c r="R136" i="3" s="1"/>
  <c r="P139" i="3"/>
  <c r="P138" i="3"/>
  <c r="P137" i="3" s="1"/>
  <c r="P136" i="3" s="1"/>
  <c r="AU96" i="1" s="1"/>
  <c r="BK139" i="3"/>
  <c r="BK138" i="3" s="1"/>
  <c r="J139" i="3"/>
  <c r="BE139" i="3" s="1"/>
  <c r="J132" i="3"/>
  <c r="F132" i="3"/>
  <c r="F130" i="3"/>
  <c r="E128" i="3"/>
  <c r="BI115" i="3"/>
  <c r="BH115" i="3"/>
  <c r="BG115" i="3"/>
  <c r="BF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F39" i="3" s="1"/>
  <c r="BD96" i="1" s="1"/>
  <c r="BH110" i="3"/>
  <c r="F38" i="3"/>
  <c r="BC96" i="1" s="1"/>
  <c r="BG110" i="3"/>
  <c r="F37" i="3" s="1"/>
  <c r="BB96" i="1" s="1"/>
  <c r="BF110" i="3"/>
  <c r="J36" i="3"/>
  <c r="AW96" i="1" s="1"/>
  <c r="F36" i="3"/>
  <c r="BA96" i="1" s="1"/>
  <c r="BE110" i="3"/>
  <c r="J91" i="3"/>
  <c r="F91" i="3"/>
  <c r="F89" i="3"/>
  <c r="E87" i="3"/>
  <c r="J24" i="3"/>
  <c r="E24" i="3"/>
  <c r="J133" i="3"/>
  <c r="J92" i="3"/>
  <c r="J23" i="3"/>
  <c r="J18" i="3"/>
  <c r="E18" i="3"/>
  <c r="F133" i="3" s="1"/>
  <c r="F92" i="3"/>
  <c r="J17" i="3"/>
  <c r="J12" i="3"/>
  <c r="J130" i="3" s="1"/>
  <c r="J89" i="3"/>
  <c r="E7" i="3"/>
  <c r="E126" i="3"/>
  <c r="E85" i="3"/>
  <c r="J268" i="2"/>
  <c r="J39" i="2"/>
  <c r="J38" i="2"/>
  <c r="AY95" i="1" s="1"/>
  <c r="J37" i="2"/>
  <c r="AX95" i="1" s="1"/>
  <c r="BI461" i="2"/>
  <c r="BH461" i="2"/>
  <c r="BG461" i="2"/>
  <c r="BF461" i="2"/>
  <c r="T461" i="2"/>
  <c r="R461" i="2"/>
  <c r="P461" i="2"/>
  <c r="BK461" i="2"/>
  <c r="J461" i="2"/>
  <c r="BE461" i="2" s="1"/>
  <c r="BI460" i="2"/>
  <c r="BH460" i="2"/>
  <c r="BG460" i="2"/>
  <c r="BF460" i="2"/>
  <c r="T460" i="2"/>
  <c r="R460" i="2"/>
  <c r="P460" i="2"/>
  <c r="BK460" i="2"/>
  <c r="J460" i="2"/>
  <c r="BE460" i="2" s="1"/>
  <c r="BI459" i="2"/>
  <c r="BH459" i="2"/>
  <c r="BG459" i="2"/>
  <c r="BF459" i="2"/>
  <c r="T459" i="2"/>
  <c r="R459" i="2"/>
  <c r="P459" i="2"/>
  <c r="BK459" i="2"/>
  <c r="J459" i="2"/>
  <c r="BE459" i="2" s="1"/>
  <c r="BI458" i="2"/>
  <c r="BH458" i="2"/>
  <c r="BG458" i="2"/>
  <c r="BF458" i="2"/>
  <c r="T458" i="2"/>
  <c r="T457" i="2" s="1"/>
  <c r="R458" i="2"/>
  <c r="R457" i="2" s="1"/>
  <c r="P458" i="2"/>
  <c r="P457" i="2" s="1"/>
  <c r="BK458" i="2"/>
  <c r="BK457" i="2" s="1"/>
  <c r="J458" i="2"/>
  <c r="BE458" i="2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 s="1"/>
  <c r="BI454" i="2"/>
  <c r="BH454" i="2"/>
  <c r="BG454" i="2"/>
  <c r="BF454" i="2"/>
  <c r="T454" i="2"/>
  <c r="T453" i="2" s="1"/>
  <c r="T452" i="2" s="1"/>
  <c r="R454" i="2"/>
  <c r="R453" i="2"/>
  <c r="R452" i="2" s="1"/>
  <c r="P454" i="2"/>
  <c r="P453" i="2" s="1"/>
  <c r="P452" i="2" s="1"/>
  <c r="BK454" i="2"/>
  <c r="BK453" i="2"/>
  <c r="J453" i="2" s="1"/>
  <c r="J119" i="2" s="1"/>
  <c r="J454" i="2"/>
  <c r="BE454" i="2" s="1"/>
  <c r="BI437" i="2"/>
  <c r="BH437" i="2"/>
  <c r="BG437" i="2"/>
  <c r="BF437" i="2"/>
  <c r="T437" i="2"/>
  <c r="T436" i="2" s="1"/>
  <c r="R437" i="2"/>
  <c r="R436" i="2" s="1"/>
  <c r="P437" i="2"/>
  <c r="P436" i="2" s="1"/>
  <c r="BK437" i="2"/>
  <c r="BK436" i="2" s="1"/>
  <c r="J436" i="2" s="1"/>
  <c r="J117" i="2" s="1"/>
  <c r="J437" i="2"/>
  <c r="BE437" i="2"/>
  <c r="BI433" i="2"/>
  <c r="BH433" i="2"/>
  <c r="BG433" i="2"/>
  <c r="BF433" i="2"/>
  <c r="T433" i="2"/>
  <c r="T432" i="2" s="1"/>
  <c r="R433" i="2"/>
  <c r="R432" i="2" s="1"/>
  <c r="P433" i="2"/>
  <c r="P432" i="2" s="1"/>
  <c r="BK433" i="2"/>
  <c r="BK432" i="2" s="1"/>
  <c r="J432" i="2" s="1"/>
  <c r="J116" i="2" s="1"/>
  <c r="J433" i="2"/>
  <c r="BE433" i="2"/>
  <c r="BI431" i="2"/>
  <c r="BH431" i="2"/>
  <c r="BG431" i="2"/>
  <c r="BF431" i="2"/>
  <c r="T431" i="2"/>
  <c r="R431" i="2"/>
  <c r="P431" i="2"/>
  <c r="BK431" i="2"/>
  <c r="J431" i="2"/>
  <c r="BE431" i="2" s="1"/>
  <c r="BI430" i="2"/>
  <c r="BH430" i="2"/>
  <c r="BG430" i="2"/>
  <c r="BF430" i="2"/>
  <c r="T430" i="2"/>
  <c r="R430" i="2"/>
  <c r="P430" i="2"/>
  <c r="BK430" i="2"/>
  <c r="J430" i="2"/>
  <c r="BE430" i="2" s="1"/>
  <c r="BI428" i="2"/>
  <c r="BH428" i="2"/>
  <c r="BG428" i="2"/>
  <c r="BF428" i="2"/>
  <c r="T428" i="2"/>
  <c r="R428" i="2"/>
  <c r="P428" i="2"/>
  <c r="BK428" i="2"/>
  <c r="J428" i="2"/>
  <c r="BE428" i="2" s="1"/>
  <c r="BI427" i="2"/>
  <c r="BH427" i="2"/>
  <c r="BG427" i="2"/>
  <c r="BF427" i="2"/>
  <c r="T427" i="2"/>
  <c r="R427" i="2"/>
  <c r="P427" i="2"/>
  <c r="BK427" i="2"/>
  <c r="J427" i="2"/>
  <c r="BE427" i="2" s="1"/>
  <c r="BI426" i="2"/>
  <c r="BH426" i="2"/>
  <c r="BG426" i="2"/>
  <c r="BF426" i="2"/>
  <c r="T426" i="2"/>
  <c r="R426" i="2"/>
  <c r="P426" i="2"/>
  <c r="BK426" i="2"/>
  <c r="J426" i="2"/>
  <c r="BE426" i="2"/>
  <c r="BI424" i="2"/>
  <c r="BH424" i="2"/>
  <c r="BG424" i="2"/>
  <c r="BF424" i="2"/>
  <c r="T424" i="2"/>
  <c r="R424" i="2"/>
  <c r="P424" i="2"/>
  <c r="BK424" i="2"/>
  <c r="J424" i="2"/>
  <c r="BE424" i="2"/>
  <c r="BI418" i="2"/>
  <c r="BH418" i="2"/>
  <c r="BG418" i="2"/>
  <c r="BF418" i="2"/>
  <c r="T418" i="2"/>
  <c r="T417" i="2"/>
  <c r="R418" i="2"/>
  <c r="R417" i="2"/>
  <c r="P418" i="2"/>
  <c r="P417" i="2"/>
  <c r="BK418" i="2"/>
  <c r="BK417" i="2"/>
  <c r="J417" i="2" s="1"/>
  <c r="J115" i="2" s="1"/>
  <c r="J418" i="2"/>
  <c r="BE418" i="2" s="1"/>
  <c r="BI416" i="2"/>
  <c r="BH416" i="2"/>
  <c r="BG416" i="2"/>
  <c r="BF416" i="2"/>
  <c r="T416" i="2"/>
  <c r="R416" i="2"/>
  <c r="P416" i="2"/>
  <c r="BK416" i="2"/>
  <c r="J416" i="2"/>
  <c r="BE416" i="2"/>
  <c r="BI415" i="2"/>
  <c r="BH415" i="2"/>
  <c r="BG415" i="2"/>
  <c r="BF415" i="2"/>
  <c r="T415" i="2"/>
  <c r="R415" i="2"/>
  <c r="P415" i="2"/>
  <c r="BK415" i="2"/>
  <c r="J415" i="2"/>
  <c r="BE415" i="2"/>
  <c r="BI411" i="2"/>
  <c r="BH411" i="2"/>
  <c r="BG411" i="2"/>
  <c r="BF411" i="2"/>
  <c r="T411" i="2"/>
  <c r="R411" i="2"/>
  <c r="P411" i="2"/>
  <c r="BK411" i="2"/>
  <c r="J411" i="2"/>
  <c r="BE411" i="2"/>
  <c r="BI409" i="2"/>
  <c r="BH409" i="2"/>
  <c r="BG409" i="2"/>
  <c r="BF409" i="2"/>
  <c r="T409" i="2"/>
  <c r="T408" i="2"/>
  <c r="R409" i="2"/>
  <c r="R408" i="2"/>
  <c r="P409" i="2"/>
  <c r="P408" i="2"/>
  <c r="BK409" i="2"/>
  <c r="BK408" i="2"/>
  <c r="J408" i="2" s="1"/>
  <c r="J114" i="2" s="1"/>
  <c r="J409" i="2"/>
  <c r="BE409" i="2" s="1"/>
  <c r="BI407" i="2"/>
  <c r="BH407" i="2"/>
  <c r="BG407" i="2"/>
  <c r="BF407" i="2"/>
  <c r="T407" i="2"/>
  <c r="R407" i="2"/>
  <c r="P407" i="2"/>
  <c r="BK407" i="2"/>
  <c r="J407" i="2"/>
  <c r="BE407" i="2"/>
  <c r="BI405" i="2"/>
  <c r="BH405" i="2"/>
  <c r="BG405" i="2"/>
  <c r="BF405" i="2"/>
  <c r="T405" i="2"/>
  <c r="R405" i="2"/>
  <c r="P405" i="2"/>
  <c r="BK405" i="2"/>
  <c r="J405" i="2"/>
  <c r="BE405" i="2"/>
  <c r="BI401" i="2"/>
  <c r="BH401" i="2"/>
  <c r="BG401" i="2"/>
  <c r="BF401" i="2"/>
  <c r="T401" i="2"/>
  <c r="R401" i="2"/>
  <c r="P401" i="2"/>
  <c r="BK401" i="2"/>
  <c r="J401" i="2"/>
  <c r="BE401" i="2"/>
  <c r="BI400" i="2"/>
  <c r="BH400" i="2"/>
  <c r="BG400" i="2"/>
  <c r="BF400" i="2"/>
  <c r="T400" i="2"/>
  <c r="R400" i="2"/>
  <c r="P400" i="2"/>
  <c r="BK400" i="2"/>
  <c r="J400" i="2"/>
  <c r="BE400" i="2"/>
  <c r="BI399" i="2"/>
  <c r="BH399" i="2"/>
  <c r="BG399" i="2"/>
  <c r="BF399" i="2"/>
  <c r="T399" i="2"/>
  <c r="R399" i="2"/>
  <c r="P399" i="2"/>
  <c r="BK399" i="2"/>
  <c r="J399" i="2"/>
  <c r="BE399" i="2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/>
  <c r="BI392" i="2"/>
  <c r="BH392" i="2"/>
  <c r="BG392" i="2"/>
  <c r="BF392" i="2"/>
  <c r="T392" i="2"/>
  <c r="T391" i="2"/>
  <c r="R392" i="2"/>
  <c r="R391" i="2"/>
  <c r="P392" i="2"/>
  <c r="P391" i="2"/>
  <c r="BK392" i="2"/>
  <c r="BK391" i="2"/>
  <c r="J391" i="2" s="1"/>
  <c r="J113" i="2" s="1"/>
  <c r="J392" i="2"/>
  <c r="BE392" i="2" s="1"/>
  <c r="BI390" i="2"/>
  <c r="BH390" i="2"/>
  <c r="BG390" i="2"/>
  <c r="BF390" i="2"/>
  <c r="T390" i="2"/>
  <c r="R390" i="2"/>
  <c r="P390" i="2"/>
  <c r="BK390" i="2"/>
  <c r="J390" i="2"/>
  <c r="BE390" i="2"/>
  <c r="BI389" i="2"/>
  <c r="BH389" i="2"/>
  <c r="BG389" i="2"/>
  <c r="BF389" i="2"/>
  <c r="T389" i="2"/>
  <c r="R389" i="2"/>
  <c r="P389" i="2"/>
  <c r="BK389" i="2"/>
  <c r="J389" i="2"/>
  <c r="BE389" i="2"/>
  <c r="BI388" i="2"/>
  <c r="BH388" i="2"/>
  <c r="BG388" i="2"/>
  <c r="BF388" i="2"/>
  <c r="T388" i="2"/>
  <c r="R388" i="2"/>
  <c r="P388" i="2"/>
  <c r="BK388" i="2"/>
  <c r="J388" i="2"/>
  <c r="BE388" i="2"/>
  <c r="BI385" i="2"/>
  <c r="BH385" i="2"/>
  <c r="BG385" i="2"/>
  <c r="BF385" i="2"/>
  <c r="T385" i="2"/>
  <c r="R385" i="2"/>
  <c r="P385" i="2"/>
  <c r="BK385" i="2"/>
  <c r="J385" i="2"/>
  <c r="BE385" i="2"/>
  <c r="BI382" i="2"/>
  <c r="BH382" i="2"/>
  <c r="BG382" i="2"/>
  <c r="BF382" i="2"/>
  <c r="T382" i="2"/>
  <c r="R382" i="2"/>
  <c r="P382" i="2"/>
  <c r="BK382" i="2"/>
  <c r="J382" i="2"/>
  <c r="BE382" i="2"/>
  <c r="BI381" i="2"/>
  <c r="BH381" i="2"/>
  <c r="BG381" i="2"/>
  <c r="BF381" i="2"/>
  <c r="T381" i="2"/>
  <c r="R381" i="2"/>
  <c r="P381" i="2"/>
  <c r="BK381" i="2"/>
  <c r="J381" i="2"/>
  <c r="BE381" i="2"/>
  <c r="BI380" i="2"/>
  <c r="BH380" i="2"/>
  <c r="BG380" i="2"/>
  <c r="BF380" i="2"/>
  <c r="T380" i="2"/>
  <c r="R380" i="2"/>
  <c r="P380" i="2"/>
  <c r="BK380" i="2"/>
  <c r="J380" i="2"/>
  <c r="BE380" i="2"/>
  <c r="BI379" i="2"/>
  <c r="BH379" i="2"/>
  <c r="BG379" i="2"/>
  <c r="BF379" i="2"/>
  <c r="T379" i="2"/>
  <c r="T378" i="2"/>
  <c r="R379" i="2"/>
  <c r="R378" i="2"/>
  <c r="P379" i="2"/>
  <c r="P378" i="2"/>
  <c r="BK379" i="2"/>
  <c r="BK378" i="2"/>
  <c r="J378" i="2" s="1"/>
  <c r="J112" i="2" s="1"/>
  <c r="J379" i="2"/>
  <c r="BE379" i="2" s="1"/>
  <c r="BI377" i="2"/>
  <c r="BH377" i="2"/>
  <c r="BG377" i="2"/>
  <c r="BF377" i="2"/>
  <c r="T377" i="2"/>
  <c r="R377" i="2"/>
  <c r="P377" i="2"/>
  <c r="BK377" i="2"/>
  <c r="J377" i="2"/>
  <c r="BE377" i="2"/>
  <c r="BI376" i="2"/>
  <c r="BH376" i="2"/>
  <c r="BG376" i="2"/>
  <c r="BF376" i="2"/>
  <c r="T376" i="2"/>
  <c r="R376" i="2"/>
  <c r="P376" i="2"/>
  <c r="BK376" i="2"/>
  <c r="J376" i="2"/>
  <c r="BE376" i="2"/>
  <c r="BI375" i="2"/>
  <c r="BH375" i="2"/>
  <c r="BG375" i="2"/>
  <c r="BF375" i="2"/>
  <c r="T375" i="2"/>
  <c r="R375" i="2"/>
  <c r="P375" i="2"/>
  <c r="BK375" i="2"/>
  <c r="J375" i="2"/>
  <c r="BE375" i="2"/>
  <c r="BI374" i="2"/>
  <c r="BH374" i="2"/>
  <c r="BG374" i="2"/>
  <c r="BF374" i="2"/>
  <c r="T374" i="2"/>
  <c r="R374" i="2"/>
  <c r="P374" i="2"/>
  <c r="BK374" i="2"/>
  <c r="J374" i="2"/>
  <c r="BE374" i="2"/>
  <c r="BI373" i="2"/>
  <c r="BH373" i="2"/>
  <c r="BG373" i="2"/>
  <c r="BF373" i="2"/>
  <c r="T373" i="2"/>
  <c r="R373" i="2"/>
  <c r="P373" i="2"/>
  <c r="BK373" i="2"/>
  <c r="J373" i="2"/>
  <c r="BE373" i="2"/>
  <c r="BI372" i="2"/>
  <c r="BH372" i="2"/>
  <c r="BG372" i="2"/>
  <c r="BF372" i="2"/>
  <c r="T372" i="2"/>
  <c r="R372" i="2"/>
  <c r="P372" i="2"/>
  <c r="BK372" i="2"/>
  <c r="J372" i="2"/>
  <c r="BE372" i="2"/>
  <c r="BI369" i="2"/>
  <c r="BH369" i="2"/>
  <c r="BG369" i="2"/>
  <c r="BF369" i="2"/>
  <c r="T369" i="2"/>
  <c r="R369" i="2"/>
  <c r="P369" i="2"/>
  <c r="BK369" i="2"/>
  <c r="J369" i="2"/>
  <c r="BE369" i="2"/>
  <c r="BI365" i="2"/>
  <c r="BH365" i="2"/>
  <c r="BG365" i="2"/>
  <c r="BF365" i="2"/>
  <c r="T365" i="2"/>
  <c r="T364" i="2"/>
  <c r="R365" i="2"/>
  <c r="R364" i="2"/>
  <c r="P365" i="2"/>
  <c r="P364" i="2"/>
  <c r="BK365" i="2"/>
  <c r="BK364" i="2"/>
  <c r="J364" i="2" s="1"/>
  <c r="J111" i="2" s="1"/>
  <c r="J365" i="2"/>
  <c r="BE365" i="2" s="1"/>
  <c r="BI363" i="2"/>
  <c r="BH363" i="2"/>
  <c r="BG363" i="2"/>
  <c r="BF363" i="2"/>
  <c r="T363" i="2"/>
  <c r="R363" i="2"/>
  <c r="P363" i="2"/>
  <c r="BK363" i="2"/>
  <c r="J363" i="2"/>
  <c r="BE363" i="2"/>
  <c r="BI362" i="2"/>
  <c r="BH362" i="2"/>
  <c r="BG362" i="2"/>
  <c r="BF362" i="2"/>
  <c r="T362" i="2"/>
  <c r="R362" i="2"/>
  <c r="P362" i="2"/>
  <c r="BK362" i="2"/>
  <c r="J362" i="2"/>
  <c r="BE362" i="2"/>
  <c r="BI358" i="2"/>
  <c r="BH358" i="2"/>
  <c r="BG358" i="2"/>
  <c r="BF358" i="2"/>
  <c r="T358" i="2"/>
  <c r="R358" i="2"/>
  <c r="P358" i="2"/>
  <c r="BK358" i="2"/>
  <c r="J358" i="2"/>
  <c r="BE358" i="2"/>
  <c r="BI354" i="2"/>
  <c r="BH354" i="2"/>
  <c r="BG354" i="2"/>
  <c r="BF354" i="2"/>
  <c r="T354" i="2"/>
  <c r="R354" i="2"/>
  <c r="P354" i="2"/>
  <c r="BK354" i="2"/>
  <c r="J354" i="2"/>
  <c r="BE354" i="2"/>
  <c r="BI351" i="2"/>
  <c r="BH351" i="2"/>
  <c r="BG351" i="2"/>
  <c r="BF351" i="2"/>
  <c r="T351" i="2"/>
  <c r="R351" i="2"/>
  <c r="P351" i="2"/>
  <c r="BK351" i="2"/>
  <c r="J351" i="2"/>
  <c r="BE351" i="2"/>
  <c r="BI347" i="2"/>
  <c r="BH347" i="2"/>
  <c r="BG347" i="2"/>
  <c r="BF347" i="2"/>
  <c r="T347" i="2"/>
  <c r="R347" i="2"/>
  <c r="P347" i="2"/>
  <c r="BK347" i="2"/>
  <c r="J347" i="2"/>
  <c r="BE347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1" i="2"/>
  <c r="BH341" i="2"/>
  <c r="BG341" i="2"/>
  <c r="BF341" i="2"/>
  <c r="T341" i="2"/>
  <c r="R341" i="2"/>
  <c r="P341" i="2"/>
  <c r="BK341" i="2"/>
  <c r="J341" i="2"/>
  <c r="BE341" i="2"/>
  <c r="BI340" i="2"/>
  <c r="BH340" i="2"/>
  <c r="BG340" i="2"/>
  <c r="BF340" i="2"/>
  <c r="T340" i="2"/>
  <c r="T339" i="2"/>
  <c r="R340" i="2"/>
  <c r="R339" i="2"/>
  <c r="P340" i="2"/>
  <c r="P339" i="2"/>
  <c r="BK340" i="2"/>
  <c r="BK339" i="2"/>
  <c r="J339" i="2" s="1"/>
  <c r="J110" i="2" s="1"/>
  <c r="J340" i="2"/>
  <c r="BE340" i="2" s="1"/>
  <c r="BI338" i="2"/>
  <c r="BH338" i="2"/>
  <c r="BG338" i="2"/>
  <c r="BF338" i="2"/>
  <c r="T338" i="2"/>
  <c r="R338" i="2"/>
  <c r="P338" i="2"/>
  <c r="BK338" i="2"/>
  <c r="J338" i="2"/>
  <c r="BE338" i="2"/>
  <c r="BI335" i="2"/>
  <c r="BH335" i="2"/>
  <c r="BG335" i="2"/>
  <c r="BF335" i="2"/>
  <c r="T335" i="2"/>
  <c r="R335" i="2"/>
  <c r="P335" i="2"/>
  <c r="BK335" i="2"/>
  <c r="J335" i="2"/>
  <c r="BE335" i="2"/>
  <c r="BI330" i="2"/>
  <c r="BH330" i="2"/>
  <c r="BG330" i="2"/>
  <c r="BF330" i="2"/>
  <c r="T330" i="2"/>
  <c r="R330" i="2"/>
  <c r="P330" i="2"/>
  <c r="BK330" i="2"/>
  <c r="J330" i="2"/>
  <c r="BE330" i="2"/>
  <c r="BI325" i="2"/>
  <c r="BH325" i="2"/>
  <c r="BG325" i="2"/>
  <c r="BF325" i="2"/>
  <c r="T325" i="2"/>
  <c r="T324" i="2"/>
  <c r="R325" i="2"/>
  <c r="R324" i="2"/>
  <c r="P325" i="2"/>
  <c r="P324" i="2"/>
  <c r="BK325" i="2"/>
  <c r="BK324" i="2"/>
  <c r="J324" i="2" s="1"/>
  <c r="J109" i="2" s="1"/>
  <c r="J325" i="2"/>
  <c r="BE325" i="2" s="1"/>
  <c r="BI323" i="2"/>
  <c r="BH323" i="2"/>
  <c r="BG323" i="2"/>
  <c r="BF323" i="2"/>
  <c r="T323" i="2"/>
  <c r="R323" i="2"/>
  <c r="P323" i="2"/>
  <c r="BK323" i="2"/>
  <c r="J323" i="2"/>
  <c r="BE323" i="2"/>
  <c r="BI320" i="2"/>
  <c r="BH320" i="2"/>
  <c r="BG320" i="2"/>
  <c r="BF320" i="2"/>
  <c r="T320" i="2"/>
  <c r="R320" i="2"/>
  <c r="P320" i="2"/>
  <c r="BK320" i="2"/>
  <c r="J320" i="2"/>
  <c r="BE320" i="2"/>
  <c r="BI319" i="2"/>
  <c r="BH319" i="2"/>
  <c r="BG319" i="2"/>
  <c r="BF319" i="2"/>
  <c r="T319" i="2"/>
  <c r="R319" i="2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J316" i="2"/>
  <c r="BE316" i="2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T305" i="2"/>
  <c r="R306" i="2"/>
  <c r="R305" i="2"/>
  <c r="P306" i="2"/>
  <c r="P305" i="2"/>
  <c r="BK306" i="2"/>
  <c r="BK305" i="2"/>
  <c r="J305" i="2" s="1"/>
  <c r="J108" i="2" s="1"/>
  <c r="J306" i="2"/>
  <c r="BE306" i="2" s="1"/>
  <c r="BI304" i="2"/>
  <c r="BH304" i="2"/>
  <c r="BG304" i="2"/>
  <c r="BF304" i="2"/>
  <c r="T304" i="2"/>
  <c r="R304" i="2"/>
  <c r="P304" i="2"/>
  <c r="BK304" i="2"/>
  <c r="J304" i="2"/>
  <c r="BE304" i="2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/>
  <c r="BI295" i="2"/>
  <c r="BH295" i="2"/>
  <c r="BG295" i="2"/>
  <c r="BF295" i="2"/>
  <c r="T295" i="2"/>
  <c r="R295" i="2"/>
  <c r="P295" i="2"/>
  <c r="BK295" i="2"/>
  <c r="J295" i="2"/>
  <c r="BE295" i="2"/>
  <c r="BI293" i="2"/>
  <c r="BH293" i="2"/>
  <c r="BG293" i="2"/>
  <c r="BF293" i="2"/>
  <c r="T293" i="2"/>
  <c r="R293" i="2"/>
  <c r="P293" i="2"/>
  <c r="BK293" i="2"/>
  <c r="J293" i="2"/>
  <c r="BE293" i="2"/>
  <c r="BI289" i="2"/>
  <c r="BH289" i="2"/>
  <c r="BG289" i="2"/>
  <c r="BF289" i="2"/>
  <c r="T289" i="2"/>
  <c r="T288" i="2"/>
  <c r="R289" i="2"/>
  <c r="R288" i="2"/>
  <c r="P289" i="2"/>
  <c r="P288" i="2"/>
  <c r="BK289" i="2"/>
  <c r="BK288" i="2"/>
  <c r="J288" i="2" s="1"/>
  <c r="J107" i="2" s="1"/>
  <c r="J289" i="2"/>
  <c r="BE289" i="2" s="1"/>
  <c r="BI285" i="2"/>
  <c r="BH285" i="2"/>
  <c r="BG285" i="2"/>
  <c r="BF285" i="2"/>
  <c r="T285" i="2"/>
  <c r="T284" i="2"/>
  <c r="R285" i="2"/>
  <c r="R284" i="2"/>
  <c r="P285" i="2"/>
  <c r="P284" i="2"/>
  <c r="BK285" i="2"/>
  <c r="BK284" i="2"/>
  <c r="J284" i="2" s="1"/>
  <c r="J106" i="2" s="1"/>
  <c r="J285" i="2"/>
  <c r="BE285" i="2" s="1"/>
  <c r="BI283" i="2"/>
  <c r="BH283" i="2"/>
  <c r="BG283" i="2"/>
  <c r="BF283" i="2"/>
  <c r="T283" i="2"/>
  <c r="R283" i="2"/>
  <c r="P283" i="2"/>
  <c r="BK283" i="2"/>
  <c r="J283" i="2"/>
  <c r="BE283" i="2"/>
  <c r="BI277" i="2"/>
  <c r="BH277" i="2"/>
  <c r="BG277" i="2"/>
  <c r="BF277" i="2"/>
  <c r="T277" i="2"/>
  <c r="R277" i="2"/>
  <c r="P277" i="2"/>
  <c r="BK277" i="2"/>
  <c r="J277" i="2"/>
  <c r="BE277" i="2"/>
  <c r="BI271" i="2"/>
  <c r="BH271" i="2"/>
  <c r="BG271" i="2"/>
  <c r="BF271" i="2"/>
  <c r="T271" i="2"/>
  <c r="T270" i="2"/>
  <c r="T269" i="2" s="1"/>
  <c r="R271" i="2"/>
  <c r="R270" i="2" s="1"/>
  <c r="R269" i="2" s="1"/>
  <c r="P271" i="2"/>
  <c r="P270" i="2"/>
  <c r="P269" i="2" s="1"/>
  <c r="BK271" i="2"/>
  <c r="BK270" i="2" s="1"/>
  <c r="J271" i="2"/>
  <c r="BE271" i="2"/>
  <c r="J103" i="2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 s="1"/>
  <c r="BI257" i="2"/>
  <c r="BH257" i="2"/>
  <c r="BG257" i="2"/>
  <c r="BF257" i="2"/>
  <c r="T257" i="2"/>
  <c r="T256" i="2" s="1"/>
  <c r="R257" i="2"/>
  <c r="R256" i="2" s="1"/>
  <c r="P257" i="2"/>
  <c r="P256" i="2" s="1"/>
  <c r="BK257" i="2"/>
  <c r="BK256" i="2" s="1"/>
  <c r="J256" i="2" s="1"/>
  <c r="J102" i="2" s="1"/>
  <c r="J257" i="2"/>
  <c r="BE257" i="2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 s="1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 s="1"/>
  <c r="BI237" i="2"/>
  <c r="BH237" i="2"/>
  <c r="BG237" i="2"/>
  <c r="BF237" i="2"/>
  <c r="T237" i="2"/>
  <c r="R237" i="2"/>
  <c r="P237" i="2"/>
  <c r="BK237" i="2"/>
  <c r="J237" i="2"/>
  <c r="BE237" i="2" s="1"/>
  <c r="BI229" i="2"/>
  <c r="BH229" i="2"/>
  <c r="BG229" i="2"/>
  <c r="BF229" i="2"/>
  <c r="T229" i="2"/>
  <c r="R229" i="2"/>
  <c r="P229" i="2"/>
  <c r="BK229" i="2"/>
  <c r="J229" i="2"/>
  <c r="BE229" i="2" s="1"/>
  <c r="BI226" i="2"/>
  <c r="BH226" i="2"/>
  <c r="BG226" i="2"/>
  <c r="BF226" i="2"/>
  <c r="T226" i="2"/>
  <c r="R226" i="2"/>
  <c r="P226" i="2"/>
  <c r="BK226" i="2"/>
  <c r="J226" i="2"/>
  <c r="BE226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2" i="2"/>
  <c r="BH202" i="2"/>
  <c r="BG202" i="2"/>
  <c r="BF202" i="2"/>
  <c r="T202" i="2"/>
  <c r="R202" i="2"/>
  <c r="P202" i="2"/>
  <c r="BK202" i="2"/>
  <c r="J202" i="2"/>
  <c r="BE202" i="2"/>
  <c r="BI195" i="2"/>
  <c r="BH195" i="2"/>
  <c r="BG195" i="2"/>
  <c r="BF195" i="2"/>
  <c r="T195" i="2"/>
  <c r="T194" i="2"/>
  <c r="R195" i="2"/>
  <c r="R194" i="2"/>
  <c r="P195" i="2"/>
  <c r="P194" i="2"/>
  <c r="BK195" i="2"/>
  <c r="BK194" i="2"/>
  <c r="J194" i="2" s="1"/>
  <c r="J101" i="2" s="1"/>
  <c r="J195" i="2"/>
  <c r="BE195" i="2" s="1"/>
  <c r="BI193" i="2"/>
  <c r="BH193" i="2"/>
  <c r="BG193" i="2"/>
  <c r="BF193" i="2"/>
  <c r="T193" i="2"/>
  <c r="R193" i="2"/>
  <c r="P193" i="2"/>
  <c r="BK193" i="2"/>
  <c r="J193" i="2"/>
  <c r="BE193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77" i="2"/>
  <c r="BH177" i="2"/>
  <c r="BG177" i="2"/>
  <c r="BF177" i="2"/>
  <c r="T177" i="2"/>
  <c r="T176" i="2"/>
  <c r="R177" i="2"/>
  <c r="R176" i="2"/>
  <c r="P177" i="2"/>
  <c r="P176" i="2"/>
  <c r="BK177" i="2"/>
  <c r="BK176" i="2"/>
  <c r="J176" i="2" s="1"/>
  <c r="J100" i="2" s="1"/>
  <c r="J177" i="2"/>
  <c r="BE177" i="2" s="1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T172" i="2"/>
  <c r="R173" i="2"/>
  <c r="R172" i="2"/>
  <c r="P173" i="2"/>
  <c r="P172" i="2"/>
  <c r="BK173" i="2"/>
  <c r="BK172" i="2"/>
  <c r="J172" i="2" s="1"/>
  <c r="J99" i="2" s="1"/>
  <c r="J173" i="2"/>
  <c r="BE173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1" i="2"/>
  <c r="BH161" i="2"/>
  <c r="BG161" i="2"/>
  <c r="BF161" i="2"/>
  <c r="T161" i="2"/>
  <c r="R161" i="2"/>
  <c r="P161" i="2"/>
  <c r="BK161" i="2"/>
  <c r="J161" i="2"/>
  <c r="BE161" i="2"/>
  <c r="BI153" i="2"/>
  <c r="BH153" i="2"/>
  <c r="BG153" i="2"/>
  <c r="BF153" i="2"/>
  <c r="T153" i="2"/>
  <c r="T152" i="2"/>
  <c r="T151" i="2" s="1"/>
  <c r="T150" i="2" s="1"/>
  <c r="R153" i="2"/>
  <c r="R152" i="2"/>
  <c r="R151" i="2" s="1"/>
  <c r="R150" i="2" s="1"/>
  <c r="P153" i="2"/>
  <c r="P152" i="2"/>
  <c r="P151" i="2" s="1"/>
  <c r="P150" i="2" s="1"/>
  <c r="AU95" i="1" s="1"/>
  <c r="AU94" i="1" s="1"/>
  <c r="BK153" i="2"/>
  <c r="BK152" i="2" s="1"/>
  <c r="J153" i="2"/>
  <c r="BE153" i="2" s="1"/>
  <c r="J146" i="2"/>
  <c r="F146" i="2"/>
  <c r="F144" i="2"/>
  <c r="E142" i="2"/>
  <c r="BI129" i="2"/>
  <c r="BH129" i="2"/>
  <c r="BG129" i="2"/>
  <c r="BF129" i="2"/>
  <c r="BI128" i="2"/>
  <c r="BH128" i="2"/>
  <c r="BG128" i="2"/>
  <c r="BF128" i="2"/>
  <c r="BE128" i="2"/>
  <c r="BI127" i="2"/>
  <c r="BH127" i="2"/>
  <c r="BG127" i="2"/>
  <c r="BF127" i="2"/>
  <c r="BE127" i="2"/>
  <c r="BI126" i="2"/>
  <c r="BH126" i="2"/>
  <c r="BG126" i="2"/>
  <c r="BF126" i="2"/>
  <c r="BE126" i="2"/>
  <c r="BI125" i="2"/>
  <c r="BH125" i="2"/>
  <c r="BG125" i="2"/>
  <c r="BF125" i="2"/>
  <c r="BE125" i="2"/>
  <c r="BI124" i="2"/>
  <c r="F39" i="2" s="1"/>
  <c r="BD95" i="1" s="1"/>
  <c r="BD94" i="1" s="1"/>
  <c r="W33" i="1" s="1"/>
  <c r="BH124" i="2"/>
  <c r="F38" i="2"/>
  <c r="BC95" i="1" s="1"/>
  <c r="BC94" i="1" s="1"/>
  <c r="BG124" i="2"/>
  <c r="F37" i="2" s="1"/>
  <c r="BB95" i="1" s="1"/>
  <c r="BB94" i="1" s="1"/>
  <c r="BF124" i="2"/>
  <c r="J36" i="2"/>
  <c r="AW95" i="1" s="1"/>
  <c r="F36" i="2"/>
  <c r="BA95" i="1" s="1"/>
  <c r="BE124" i="2"/>
  <c r="J91" i="2"/>
  <c r="F91" i="2"/>
  <c r="F89" i="2"/>
  <c r="E87" i="2"/>
  <c r="J24" i="2"/>
  <c r="E24" i="2"/>
  <c r="J147" i="2"/>
  <c r="J92" i="2"/>
  <c r="J23" i="2"/>
  <c r="J18" i="2"/>
  <c r="E18" i="2"/>
  <c r="F147" i="2" s="1"/>
  <c r="J17" i="2"/>
  <c r="J12" i="2"/>
  <c r="J144" i="2" s="1"/>
  <c r="E7" i="2"/>
  <c r="E140" i="2"/>
  <c r="E85" i="2"/>
  <c r="AS94" i="1"/>
  <c r="L90" i="1"/>
  <c r="AM90" i="1"/>
  <c r="AM89" i="1"/>
  <c r="L89" i="1"/>
  <c r="AM87" i="1"/>
  <c r="L87" i="1"/>
  <c r="L85" i="1"/>
  <c r="L84" i="1"/>
  <c r="W32" i="1" l="1"/>
  <c r="AY94" i="1"/>
  <c r="J152" i="2"/>
  <c r="J98" i="2" s="1"/>
  <c r="BK151" i="2"/>
  <c r="J457" i="2"/>
  <c r="J120" i="2" s="1"/>
  <c r="BK452" i="2"/>
  <c r="J452" i="2" s="1"/>
  <c r="J118" i="2" s="1"/>
  <c r="W31" i="1"/>
  <c r="AX94" i="1"/>
  <c r="BK269" i="2"/>
  <c r="J269" i="2" s="1"/>
  <c r="J104" i="2" s="1"/>
  <c r="J270" i="2"/>
  <c r="J105" i="2" s="1"/>
  <c r="J89" i="2"/>
  <c r="F92" i="2"/>
  <c r="BK137" i="3"/>
  <c r="J138" i="3"/>
  <c r="J98" i="3" s="1"/>
  <c r="BK255" i="3"/>
  <c r="J255" i="3" s="1"/>
  <c r="J102" i="3" s="1"/>
  <c r="J256" i="3"/>
  <c r="J103" i="3" s="1"/>
  <c r="BK263" i="3"/>
  <c r="J263" i="3" s="1"/>
  <c r="J104" i="3" s="1"/>
  <c r="J264" i="3"/>
  <c r="J105" i="3" s="1"/>
  <c r="BK149" i="4"/>
  <c r="J149" i="4" s="1"/>
  <c r="J101" i="4" s="1"/>
  <c r="J150" i="4"/>
  <c r="J102" i="4" s="1"/>
  <c r="BK171" i="4"/>
  <c r="J171" i="4" s="1"/>
  <c r="J105" i="4" s="1"/>
  <c r="J172" i="4"/>
  <c r="J106" i="4" s="1"/>
  <c r="T136" i="3"/>
  <c r="BK137" i="4"/>
  <c r="J138" i="4"/>
  <c r="J98" i="4" s="1"/>
  <c r="BK144" i="5"/>
  <c r="J145" i="5"/>
  <c r="J98" i="5" s="1"/>
  <c r="F36" i="4"/>
  <c r="BA97" i="1" s="1"/>
  <c r="BA94" i="1" s="1"/>
  <c r="F36" i="5"/>
  <c r="BA98" i="1" s="1"/>
  <c r="BK240" i="5"/>
  <c r="J240" i="5" s="1"/>
  <c r="J111" i="5" s="1"/>
  <c r="T241" i="5"/>
  <c r="T240" i="5" s="1"/>
  <c r="T143" i="5" s="1"/>
  <c r="AW94" i="1" l="1"/>
  <c r="AK30" i="1" s="1"/>
  <c r="W30" i="1"/>
  <c r="BK143" i="5"/>
  <c r="J143" i="5" s="1"/>
  <c r="J96" i="5" s="1"/>
  <c r="J144" i="5"/>
  <c r="J97" i="5" s="1"/>
  <c r="BK136" i="4"/>
  <c r="J136" i="4" s="1"/>
  <c r="J96" i="4" s="1"/>
  <c r="J137" i="4"/>
  <c r="J97" i="4" s="1"/>
  <c r="BK136" i="3"/>
  <c r="J136" i="3" s="1"/>
  <c r="J96" i="3" s="1"/>
  <c r="J137" i="3"/>
  <c r="J97" i="3" s="1"/>
  <c r="J151" i="2"/>
  <c r="J97" i="2" s="1"/>
  <c r="BK150" i="2"/>
  <c r="J150" i="2" s="1"/>
  <c r="J96" i="2" s="1"/>
  <c r="J30" i="2" l="1"/>
  <c r="J30" i="3"/>
  <c r="J30" i="4"/>
  <c r="J30" i="5"/>
  <c r="J115" i="3" l="1"/>
  <c r="J129" i="2"/>
  <c r="J122" i="5"/>
  <c r="J115" i="4"/>
  <c r="J109" i="4" l="1"/>
  <c r="BE115" i="4"/>
  <c r="J116" i="5"/>
  <c r="BE122" i="5"/>
  <c r="BE129" i="2"/>
  <c r="J123" i="2"/>
  <c r="BE115" i="3"/>
  <c r="J109" i="3"/>
  <c r="J31" i="2" l="1"/>
  <c r="J32" i="2" s="1"/>
  <c r="J131" i="2"/>
  <c r="J35" i="5"/>
  <c r="AV98" i="1" s="1"/>
  <c r="AT98" i="1" s="1"/>
  <c r="F35" i="5"/>
  <c r="AZ98" i="1" s="1"/>
  <c r="J35" i="4"/>
  <c r="AV97" i="1" s="1"/>
  <c r="AT97" i="1" s="1"/>
  <c r="F35" i="4"/>
  <c r="AZ97" i="1" s="1"/>
  <c r="J31" i="3"/>
  <c r="J32" i="3" s="1"/>
  <c r="J117" i="3"/>
  <c r="J35" i="3"/>
  <c r="AV96" i="1" s="1"/>
  <c r="AT96" i="1" s="1"/>
  <c r="F35" i="3"/>
  <c r="AZ96" i="1" s="1"/>
  <c r="J35" i="2"/>
  <c r="AV95" i="1" s="1"/>
  <c r="AT95" i="1" s="1"/>
  <c r="F35" i="2"/>
  <c r="AZ95" i="1" s="1"/>
  <c r="AZ94" i="1" s="1"/>
  <c r="J31" i="5"/>
  <c r="J32" i="5" s="1"/>
  <c r="J124" i="5"/>
  <c r="J31" i="4"/>
  <c r="J32" i="4" s="1"/>
  <c r="J117" i="4"/>
  <c r="W29" i="1" l="1"/>
  <c r="AV94" i="1"/>
  <c r="AG97" i="1"/>
  <c r="AN97" i="1" s="1"/>
  <c r="J41" i="4"/>
  <c r="AG98" i="1"/>
  <c r="AN98" i="1" s="1"/>
  <c r="J41" i="5"/>
  <c r="AG96" i="1"/>
  <c r="AN96" i="1" s="1"/>
  <c r="J41" i="3"/>
  <c r="AG95" i="1"/>
  <c r="J41" i="2"/>
  <c r="AK29" i="1" l="1"/>
  <c r="AT94" i="1"/>
  <c r="AG94" i="1"/>
  <c r="AN95" i="1"/>
  <c r="AK26" i="1" l="1"/>
  <c r="AK35" i="1" s="1"/>
  <c r="AN94" i="1"/>
</calcChain>
</file>

<file path=xl/sharedStrings.xml><?xml version="1.0" encoding="utf-8"?>
<sst xmlns="http://schemas.openxmlformats.org/spreadsheetml/2006/main" count="7155" uniqueCount="1147">
  <si>
    <t>Export Komplet</t>
  </si>
  <si>
    <t/>
  </si>
  <si>
    <t>2.0</t>
  </si>
  <si>
    <t>False</t>
  </si>
  <si>
    <t>{f939d443-83cd-44c2-a8b2-8473f3f4cb24}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</si>
  <si>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</si>
  <si>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</si>
  <si>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</si>
  <si>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</si>
  <si>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</si>
  <si>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</si>
  <si>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</si>
  <si>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</si>
  <si>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</si>
  <si>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</si>
  <si>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</si>
  <si>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 nástavba objektu střediska volného času Fokus, K Nemocnici 23, Nový Jičín</t>
  </si>
  <si>
    <t>KSO:</t>
  </si>
  <si>
    <t>CC-CZ:</t>
  </si>
  <si>
    <t>Místo:</t>
  </si>
  <si>
    <t xml:space="preserve"> </t>
  </si>
  <si>
    <t>Datum:</t>
  </si>
  <si>
    <t>28. 5. 2020</t>
  </si>
  <si>
    <t>Zadavatel:</t>
  </si>
  <si>
    <t>IČ:</t>
  </si>
  <si>
    <t>Středisko volného času Fokus, Nový Jičín</t>
  </si>
  <si>
    <t>DIČ:</t>
  </si>
  <si>
    <t>Uchazeč:</t>
  </si>
  <si>
    <t>Vyplň údaj</t>
  </si>
  <si>
    <t>Projektant:</t>
  </si>
  <si>
    <t>ARCHITRÁV s.r.o. Nový Jičín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</si>
  <si>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</si>
  <si>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</si>
  <si>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</si>
  <si>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</si>
  <si>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</si>
  <si>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</si>
  <si>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</si>
  <si>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</si>
  <si>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</si>
  <si>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</si>
  <si>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</si>
  <si>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</si>
  <si>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</si>
  <si>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</si>
  <si>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</si>
  <si>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</si>
  <si>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</si>
  <si>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</si>
  <si>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</si>
  <si>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</si>
  <si>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</si>
  <si>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</si>
  <si>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</si>
  <si>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</si>
  <si>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</si>
  <si>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</si>
  <si>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</si>
  <si>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</si>
  <si>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</si>
  <si>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</si>
  <si>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</si>
  <si>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</si>
  <si>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</si>
  <si>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</si>
  <si>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</si>
  <si>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</si>
  <si>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</si>
  <si>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</si>
  <si>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</si>
  <si>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</si>
  <si>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</si>
  <si>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</si>
  <si>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</si>
  <si>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</si>
  <si>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</si>
  <si>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</si>
  <si>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</si>
  <si>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</si>
  <si>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</si>
  <si>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Nástavba - stavební část</t>
  </si>
  <si>
    <t>STA</t>
  </si>
  <si>
    <t>{7e6f7700-8339-4c08-81c1-ffed054265c3}</t>
  </si>
  <si>
    <t>2</t>
  </si>
  <si>
    <t>Zateplení 1.NP - neuznatelný výdaj</t>
  </si>
  <si>
    <t>{e13f19a5-9cce-4640-981c-3ea4686271fd}</t>
  </si>
  <si>
    <t>3</t>
  </si>
  <si>
    <t>Stavební úpravy učebny digitálních technologií</t>
  </si>
  <si>
    <t>{b92069af-3ff0-41e3-9147-4c9205c110ce}</t>
  </si>
  <si>
    <t>4</t>
  </si>
  <si>
    <t>Předláždění příjezdové komunikace a dvora</t>
  </si>
  <si>
    <t>{0cc7f727-1e99-4a21-9080-cfc99a22eab1}</t>
  </si>
  <si>
    <t>KRYCÍ LIST SOUPISU PRACÍ</t>
  </si>
  <si>
    <t>Objekt:</t>
  </si>
  <si>
    <t>1 - Nástavba - stavební část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</si>
  <si>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</si>
  <si>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</si>
  <si>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</si>
  <si>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</si>
  <si>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</si>
  <si>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</si>
  <si>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</si>
  <si>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</si>
  <si>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4 - Vodorovné konstrukce</t>
  </si>
  <si>
    <t xml:space="preserve">    44 - Vodorovné konstrukce - zastřešení</t>
  </si>
  <si>
    <t xml:space="preserve">    62 - Úprava povrchů vnější</t>
  </si>
  <si>
    <t xml:space="preserve">    9 - Ostatní konstrukce a práce-bourání</t>
  </si>
  <si>
    <t xml:space="preserve">    99 - Přesun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</si>
  <si>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</si>
  <si>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</si>
  <si>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</si>
  <si>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</si>
  <si>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</si>
  <si>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</si>
  <si>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</si>
  <si>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</si>
  <si>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</si>
  <si>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</si>
  <si>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</si>
  <si>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</si>
  <si>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</si>
  <si>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</si>
  <si>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</si>
  <si>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</si>
  <si>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</si>
  <si>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</si>
  <si>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</si>
  <si>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</si>
  <si>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</si>
  <si>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</si>
  <si>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</si>
  <si>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</si>
  <si>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</si>
  <si>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</si>
  <si>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</si>
  <si>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</si>
  <si>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</si>
  <si>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</si>
  <si>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</si>
  <si>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</si>
  <si>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</si>
  <si>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</si>
  <si>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</si>
  <si>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</si>
  <si>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</si>
  <si>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</si>
  <si>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</si>
  <si>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</si>
  <si>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</si>
  <si>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</si>
  <si>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</si>
  <si>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</si>
  <si>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Vodorovné konstrukce</t>
  </si>
  <si>
    <t>K</t>
  </si>
  <si>
    <t>417321414</t>
  </si>
  <si>
    <t>Ztužující pásy a věnce ze ŽB tř. C 20/25</t>
  </si>
  <si>
    <t>m3</t>
  </si>
  <si>
    <t>1526224464</t>
  </si>
  <si>
    <t>VV</t>
  </si>
  <si>
    <t>4,8*2+4,7</t>
  </si>
  <si>
    <t>7,0</t>
  </si>
  <si>
    <t>13,8+4,6+9,9+6,3+1,6+3,0+5,9+14,8</t>
  </si>
  <si>
    <t>12,7+5,6+5,6+6,0+10,8</t>
  </si>
  <si>
    <t>Součet</t>
  </si>
  <si>
    <t>122*0,40*0,25</t>
  </si>
  <si>
    <t>417351115</t>
  </si>
  <si>
    <t>Zřízení bednění ztužujících věnců</t>
  </si>
  <si>
    <t>m2</t>
  </si>
  <si>
    <t>248972680</t>
  </si>
  <si>
    <t>122*0,25*2</t>
  </si>
  <si>
    <t>65</t>
  </si>
  <si>
    <t>417351116</t>
  </si>
  <si>
    <t>Odstranění bednění ztužujících věnců</t>
  </si>
  <si>
    <t>38998884</t>
  </si>
  <si>
    <t>417361821</t>
  </si>
  <si>
    <t>Výztuž ztužujících pásů a věnců betonářskou ocelí 10 505</t>
  </si>
  <si>
    <t>t</t>
  </si>
  <si>
    <t>942949461</t>
  </si>
  <si>
    <t>15*90/1000*1,08</t>
  </si>
  <si>
    <t>44</t>
  </si>
  <si>
    <t>Vodorovné konstrukce - zastřešení</t>
  </si>
  <si>
    <t>5</t>
  </si>
  <si>
    <t>44-001</t>
  </si>
  <si>
    <t>Střešní plášť - plochá střecha dřevostavba - dle PD</t>
  </si>
  <si>
    <t>-147503542</t>
  </si>
  <si>
    <t>6</t>
  </si>
  <si>
    <t>44-002</t>
  </si>
  <si>
    <t>Střešní plášť - válcovaná střecha TiZn - dle PD</t>
  </si>
  <si>
    <t>529805859</t>
  </si>
  <si>
    <t>7</t>
  </si>
  <si>
    <t>44-006</t>
  </si>
  <si>
    <t>Terasa - kompozitní fošny na dřevěném roštu atd... - skladba dle PD</t>
  </si>
  <si>
    <t>17546421</t>
  </si>
  <si>
    <t>62</t>
  </si>
  <si>
    <t>Úprava povrchů vnější</t>
  </si>
  <si>
    <t>8</t>
  </si>
  <si>
    <t>622273151</t>
  </si>
  <si>
    <t>Odvětrávané fasády stěn lepením na hliníkový rošt tepelná izolace tl. 140 mm včetně konečné úpravy omítka imitace pohledového betonu</t>
  </si>
  <si>
    <t>-1012415885</t>
  </si>
  <si>
    <t>(21,87+14,20)*3,5</t>
  </si>
  <si>
    <t>11,0*3*4,8</t>
  </si>
  <si>
    <t>(22-11)*3,5</t>
  </si>
  <si>
    <t>Mezisoučet</t>
  </si>
  <si>
    <t>"odečteme otvory</t>
  </si>
  <si>
    <t>"stávající</t>
  </si>
  <si>
    <t>-(3,0*2,1*4+1,5*2,1+3*1,6*2+1,0*2,1+1,2*1,6*2+2,1*3,1*2+4,8*2,5)</t>
  </si>
  <si>
    <t>260</t>
  </si>
  <si>
    <t>9</t>
  </si>
  <si>
    <t>622335201</t>
  </si>
  <si>
    <t>Oprava cementové škrábané omítky vnějších stěn v rozsahu do 10%</t>
  </si>
  <si>
    <t>-731841787</t>
  </si>
  <si>
    <t>10</t>
  </si>
  <si>
    <t>629991011</t>
  </si>
  <si>
    <t>Zakrytí výplní otvorů a svislých ploch fólií přilepenou lepící páskou</t>
  </si>
  <si>
    <t>806093778</t>
  </si>
  <si>
    <t>(3,0*2,1*4+1,5*2,1+3*1,6*2+1,0*2,1+1,2*1,6*2+2,1*3,1*2+4,8*2,5)</t>
  </si>
  <si>
    <t>11</t>
  </si>
  <si>
    <t>629995101</t>
  </si>
  <si>
    <t>Očištění vnějších ploch omytím tlakovou vodou</t>
  </si>
  <si>
    <t>-1204913368</t>
  </si>
  <si>
    <t>Ostatní konstrukce a práce-bourání</t>
  </si>
  <si>
    <t>12</t>
  </si>
  <si>
    <t>941111122</t>
  </si>
  <si>
    <t>Montáž lešení řadového trubkového lehkého s podlahami zatížení do 200 kg/m2 š do 1,2 m v do 25 m</t>
  </si>
  <si>
    <t>-2054563869</t>
  </si>
  <si>
    <t>(22,0+12,0+1,2*3)*8,8</t>
  </si>
  <si>
    <t>11*3*4,3</t>
  </si>
  <si>
    <t>11,8*8,8</t>
  </si>
  <si>
    <t>10,8*11,35</t>
  </si>
  <si>
    <t>700</t>
  </si>
  <si>
    <t>13</t>
  </si>
  <si>
    <t>941111222</t>
  </si>
  <si>
    <t>Příplatek k lešení řadovému trubkovému lehkému s podlahami š 1,2 m v 25 m za první a ZKD den použití</t>
  </si>
  <si>
    <t>1841592788</t>
  </si>
  <si>
    <t>700*30*3</t>
  </si>
  <si>
    <t>14</t>
  </si>
  <si>
    <t>941112822</t>
  </si>
  <si>
    <t>Demontáž lešení řadového trubkového lehkého bez podlah zatížení do 200 kg/m2 š do 1,2 m v do 25 m</t>
  </si>
  <si>
    <t>1147954174</t>
  </si>
  <si>
    <t>941955001</t>
  </si>
  <si>
    <t>Lešení lehké pomocné v podlah do 1,2 m</t>
  </si>
  <si>
    <t>758924420</t>
  </si>
  <si>
    <t>16</t>
  </si>
  <si>
    <t>941955004</t>
  </si>
  <si>
    <t>Lešení lehké pomocné v podlah do 3,5 m</t>
  </si>
  <si>
    <t>1714775453</t>
  </si>
  <si>
    <t>7,2+18+50+7,5+8,4+13,2+5,7+26,6</t>
  </si>
  <si>
    <t>140</t>
  </si>
  <si>
    <t>17</t>
  </si>
  <si>
    <t>944511111</t>
  </si>
  <si>
    <t>Montáž ochranné sítě z textilie z umělých vláken</t>
  </si>
  <si>
    <t>-1569024120</t>
  </si>
  <si>
    <t>18</t>
  </si>
  <si>
    <t>944511211</t>
  </si>
  <si>
    <t>Příplatek k ochranné síti za první a ZKD den použití</t>
  </si>
  <si>
    <t>1395540869</t>
  </si>
  <si>
    <t>19</t>
  </si>
  <si>
    <t>944511811</t>
  </si>
  <si>
    <t>Demontáž ochranné sítě z textilie z umělých vláken</t>
  </si>
  <si>
    <t>308729206</t>
  </si>
  <si>
    <t>20</t>
  </si>
  <si>
    <t>944711113</t>
  </si>
  <si>
    <t>Montáž záchytné stříšky š do 2,5 m</t>
  </si>
  <si>
    <t>m</t>
  </si>
  <si>
    <t>-369946061</t>
  </si>
  <si>
    <t>944711213</t>
  </si>
  <si>
    <t>Příplatek k záchytné stříšce š do 2,5 m za první a ZKD den použití</t>
  </si>
  <si>
    <t>-349066241</t>
  </si>
  <si>
    <t>6*30*2</t>
  </si>
  <si>
    <t>22</t>
  </si>
  <si>
    <t>944711814</t>
  </si>
  <si>
    <t>Demontáž záchytné stříšky š přes 2,5 m</t>
  </si>
  <si>
    <t>319522958</t>
  </si>
  <si>
    <t>23</t>
  </si>
  <si>
    <t>952901111</t>
  </si>
  <si>
    <t>Vyčištění budov bytové a občanské výstavby při výšce podlaží do 4 m</t>
  </si>
  <si>
    <t>-561198824</t>
  </si>
  <si>
    <t>10,45*10,8</t>
  </si>
  <si>
    <t>22*14,2</t>
  </si>
  <si>
    <t>450</t>
  </si>
  <si>
    <t>24</t>
  </si>
  <si>
    <t>953312125</t>
  </si>
  <si>
    <t>Vložky do svislých dilatačních spár z extrudovaných polystyrénových desek tl 50 mm</t>
  </si>
  <si>
    <t>2134063154</t>
  </si>
  <si>
    <t>4*0,30*4</t>
  </si>
  <si>
    <t>25</t>
  </si>
  <si>
    <t>962032231</t>
  </si>
  <si>
    <t>Bourání zdiva z cihel pálených nebo vápenopískových na MV nebo MVC</t>
  </si>
  <si>
    <t>-1676386363</t>
  </si>
  <si>
    <t>"atiky plochých střech</t>
  </si>
  <si>
    <t>122*0,60*0,20</t>
  </si>
  <si>
    <t>26</t>
  </si>
  <si>
    <t>962032254</t>
  </si>
  <si>
    <t>Bourání zdiva z cihel cementových na jakoukoli maltu</t>
  </si>
  <si>
    <t>1039197678</t>
  </si>
  <si>
    <t>"2NP - chodba - propojení stáv.budovy s nástavbou - parapet</t>
  </si>
  <si>
    <t>1,5*0,8*0,45</t>
  </si>
  <si>
    <t>27</t>
  </si>
  <si>
    <t>962081131</t>
  </si>
  <si>
    <t>Bourání příček ze skleněných tvárnic tl do 100 mm</t>
  </si>
  <si>
    <t>-1216553478</t>
  </si>
  <si>
    <t>1,0*1,4*2+1,4*1,4</t>
  </si>
  <si>
    <t>28</t>
  </si>
  <si>
    <t>965082941</t>
  </si>
  <si>
    <t>Odstranění násypů na střechách tl přes 200 mm</t>
  </si>
  <si>
    <t>1926611642</t>
  </si>
  <si>
    <t>(405)*(0,20+0,40)/2</t>
  </si>
  <si>
    <t>29</t>
  </si>
  <si>
    <t>978013191</t>
  </si>
  <si>
    <t>Otlučení vnitřních omítek stěn MV nebo MVC stěn v rozsahu do 100 %</t>
  </si>
  <si>
    <t>970627460</t>
  </si>
  <si>
    <t>"v místě nástavby</t>
  </si>
  <si>
    <t>(1,94+3,8)*3,0</t>
  </si>
  <si>
    <t>30</t>
  </si>
  <si>
    <t>978015321</t>
  </si>
  <si>
    <t>Otlučení vnějších omítek MV nebo MVC  průčelí v rozsahu do 10 %</t>
  </si>
  <si>
    <t>1306301012</t>
  </si>
  <si>
    <t>31</t>
  </si>
  <si>
    <t>989001</t>
  </si>
  <si>
    <t>Očištění stávajícího žb panelu konstrukcí plochých střech po odbourání všech vrstev střešního pláště</t>
  </si>
  <si>
    <t>-140856061</t>
  </si>
  <si>
    <t>405</t>
  </si>
  <si>
    <t>99</t>
  </si>
  <si>
    <t>Přesun hmot</t>
  </si>
  <si>
    <t>32</t>
  </si>
  <si>
    <t>997013113</t>
  </si>
  <si>
    <t>Vnitrostaveništní doprava suti a vybouraných hmot pro budovy v do 12 m s použitím mechanizace</t>
  </si>
  <si>
    <t>1483916369</t>
  </si>
  <si>
    <t>33</t>
  </si>
  <si>
    <t>997013501</t>
  </si>
  <si>
    <t>Odvoz suti na skládku a vybouraných hmot nebo meziskládku do 1 km se složením</t>
  </si>
  <si>
    <t>-1023984686</t>
  </si>
  <si>
    <t>34</t>
  </si>
  <si>
    <t>997013509</t>
  </si>
  <si>
    <t>Příplatek k odvozu suti a vybouraných hmot na skládku ZKD 1 km přes 1 km</t>
  </si>
  <si>
    <t>-378634747</t>
  </si>
  <si>
    <t>210,961*10 'Přepočtené koeficientem množství</t>
  </si>
  <si>
    <t>35</t>
  </si>
  <si>
    <t>997013811</t>
  </si>
  <si>
    <t>Poplatek za uložení stavebního dřevěného odpadu na skládce (skládkovné)</t>
  </si>
  <si>
    <t>-1354653295</t>
  </si>
  <si>
    <t>36</t>
  </si>
  <si>
    <t>997013814</t>
  </si>
  <si>
    <t>Poplatek za uložení stavebního odpadu z izolačních hmot na skládce (skládkovné)</t>
  </si>
  <si>
    <t>-1556028807</t>
  </si>
  <si>
    <t>4,05+0,729</t>
  </si>
  <si>
    <t>37</t>
  </si>
  <si>
    <t>997013831</t>
  </si>
  <si>
    <t>Poplatek za uložení stavebního odpadu na skládce (skládkovné) - násypy střech, beton, cihla</t>
  </si>
  <si>
    <t>-1174164685</t>
  </si>
  <si>
    <t>210,961-5,67-4,779</t>
  </si>
  <si>
    <t>38</t>
  </si>
  <si>
    <t>998017002</t>
  </si>
  <si>
    <t>Přesun hmot s omezením mechanizace pro budovy v do 12 m</t>
  </si>
  <si>
    <t>1233740275</t>
  </si>
  <si>
    <t>998</t>
  </si>
  <si>
    <t>PSV</t>
  </si>
  <si>
    <t>Práce a dodávky PSV</t>
  </si>
  <si>
    <t>711</t>
  </si>
  <si>
    <t>Izolace proti vodě, vlhkosti a plynům</t>
  </si>
  <si>
    <t>39</t>
  </si>
  <si>
    <t>711113117</t>
  </si>
  <si>
    <t xml:space="preserve">Izolace proti zemní vlhkosti vodorovná za studena těsnicí stěrkou </t>
  </si>
  <si>
    <t>-1377323797</t>
  </si>
  <si>
    <t>"wc a sprchy</t>
  </si>
  <si>
    <t>1,0*1,5*4</t>
  </si>
  <si>
    <t>5,7</t>
  </si>
  <si>
    <t>40</t>
  </si>
  <si>
    <t>711113127</t>
  </si>
  <si>
    <t xml:space="preserve">Izolace proti zemní vlhkosti svislá za studena těsnicí stěrkou </t>
  </si>
  <si>
    <t>-511734275</t>
  </si>
  <si>
    <t>"pod obklady do v. 300mm</t>
  </si>
  <si>
    <t>(2,6+0,85+0,9*3+0,94*0,10*2+3,74+4,0+2,2*2+1,5*4)*0,30</t>
  </si>
  <si>
    <t>-(0,6*5+0,8)*0,30</t>
  </si>
  <si>
    <t>41</t>
  </si>
  <si>
    <t>998711103</t>
  </si>
  <si>
    <t>Přesun hmot tonážní pro izolace proti vodě, vlhkosti a plynům v objektech výšky do 60 m</t>
  </si>
  <si>
    <t>57054502</t>
  </si>
  <si>
    <t>712</t>
  </si>
  <si>
    <t>Povlakové krytiny</t>
  </si>
  <si>
    <t>42</t>
  </si>
  <si>
    <t>712300832</t>
  </si>
  <si>
    <t>Odstranění povlakové krytiny střech do 10° dvouvrstvé</t>
  </si>
  <si>
    <t>1632534769</t>
  </si>
  <si>
    <t>713</t>
  </si>
  <si>
    <t>Izolace tepelné</t>
  </si>
  <si>
    <t>43</t>
  </si>
  <si>
    <t>713121111</t>
  </si>
  <si>
    <t>Montáž izolace tepelné podlah volně kladenými rohožemi, pásy, dílci, deskami 1 vrstva</t>
  </si>
  <si>
    <t>-996301069</t>
  </si>
  <si>
    <t>139,1+7,2+18+50+7,5+8,4+13,2+5,7+26,6</t>
  </si>
  <si>
    <t>276</t>
  </si>
  <si>
    <t>M</t>
  </si>
  <si>
    <t>631537990</t>
  </si>
  <si>
    <t>deska izolační podlahová k zajištění kročejového útlumu tl.30 mm</t>
  </si>
  <si>
    <t>-1208136779</t>
  </si>
  <si>
    <t>276*1,02 'Přepočtené koeficientem množství</t>
  </si>
  <si>
    <t>45</t>
  </si>
  <si>
    <t>713121211</t>
  </si>
  <si>
    <t>Montáž izolace tepelné podlah volně kladenými okrajovými pásky</t>
  </si>
  <si>
    <t>-653064822</t>
  </si>
  <si>
    <t>160+70</t>
  </si>
  <si>
    <t>250</t>
  </si>
  <si>
    <t>46</t>
  </si>
  <si>
    <t>631402730</t>
  </si>
  <si>
    <t>pásek okrajový ke kročejové izolaci š 80 mm tl.12 mm</t>
  </si>
  <si>
    <t>535983787</t>
  </si>
  <si>
    <t>250*1,05 'Přepočtené koeficientem množství</t>
  </si>
  <si>
    <t>47</t>
  </si>
  <si>
    <t>713140861</t>
  </si>
  <si>
    <t>Odstranění tepelné izolace střech nadstřešní lepené z polystyrenu tl do 100 mm</t>
  </si>
  <si>
    <t>-797636918</t>
  </si>
  <si>
    <t>48</t>
  </si>
  <si>
    <t>998713103</t>
  </si>
  <si>
    <t>Přesun hmot tonážní tonážní pro izolace tepelné v objektech v do 24 m</t>
  </si>
  <si>
    <t>1395208719</t>
  </si>
  <si>
    <t>762</t>
  </si>
  <si>
    <t>Konstrukce tesařské</t>
  </si>
  <si>
    <t>49</t>
  </si>
  <si>
    <t>762-001</t>
  </si>
  <si>
    <t>Obvodový plášť nástavba - dřevostavba - skladba dle PD</t>
  </si>
  <si>
    <t>665212265</t>
  </si>
  <si>
    <t>50</t>
  </si>
  <si>
    <t>762-002</t>
  </si>
  <si>
    <t>Výroba, dodávka a montáž - lepené nosníky multifunkčního sálu, č=140mm - 10ks</t>
  </si>
  <si>
    <t>kpl</t>
  </si>
  <si>
    <t>2128947432</t>
  </si>
  <si>
    <t>51</t>
  </si>
  <si>
    <t>762-003</t>
  </si>
  <si>
    <t>Výroba, dodávka a montáž - doplňkové ocelové prvky (ztužidla, táhla. atyp.kování)</t>
  </si>
  <si>
    <t>431482491</t>
  </si>
  <si>
    <t>52</t>
  </si>
  <si>
    <t>762-004</t>
  </si>
  <si>
    <t>Dílenská dokumentace (včetně statických výpočtů)</t>
  </si>
  <si>
    <t>795183499</t>
  </si>
  <si>
    <t>53</t>
  </si>
  <si>
    <t>762511246</t>
  </si>
  <si>
    <t>Podlahové kce podkladové z desek OSB tl 22 mm na sraz šroubovaných</t>
  </si>
  <si>
    <t>1469073045</t>
  </si>
  <si>
    <t>54</t>
  </si>
  <si>
    <t>762511284</t>
  </si>
  <si>
    <t>Podlahové kce podkladové dvouvrstvé z desek OSB tl 2x15 mm na sráz</t>
  </si>
  <si>
    <t>166636679</t>
  </si>
  <si>
    <t>55</t>
  </si>
  <si>
    <t>762526110</t>
  </si>
  <si>
    <t>Položení polštáře pod podlahy při osové vzdálenosti 65 cm</t>
  </si>
  <si>
    <t>-250239150</t>
  </si>
  <si>
    <t>56</t>
  </si>
  <si>
    <t>605161010</t>
  </si>
  <si>
    <t>řezivo smrkové sušené tl. 50mm</t>
  </si>
  <si>
    <t>-2101235896</t>
  </si>
  <si>
    <t>(21,87*21+13,5*20)*0,05*0,25*1,08</t>
  </si>
  <si>
    <t>57</t>
  </si>
  <si>
    <t>762595001</t>
  </si>
  <si>
    <t>Spojovací prostředky pro položení dřevěných podlah a zakrytí kanálů</t>
  </si>
  <si>
    <t>-757809629</t>
  </si>
  <si>
    <t>58</t>
  </si>
  <si>
    <t>762811811</t>
  </si>
  <si>
    <t>Demontáž záklopů stropů z hrubých prken tl do 32 mm</t>
  </si>
  <si>
    <t>72375011</t>
  </si>
  <si>
    <t>59</t>
  </si>
  <si>
    <t>998762202</t>
  </si>
  <si>
    <t>Přesun hmot procentní pro kce tesařské v objektech v do 12 m</t>
  </si>
  <si>
    <t>%</t>
  </si>
  <si>
    <t>-1852333771</t>
  </si>
  <si>
    <t>763</t>
  </si>
  <si>
    <t>Konstrukce suché výstavby</t>
  </si>
  <si>
    <t>60</t>
  </si>
  <si>
    <t>763111422</t>
  </si>
  <si>
    <t>SDK příčka tl 100 mm profil CW+UW 50 desky 2xDF 12,5 TI 40 mm 100 kg/m3 EI 90 Rw 51 dB</t>
  </si>
  <si>
    <t>1387021321</t>
  </si>
  <si>
    <t>(1,5*3+0,9+0,85+0,9+0,94+3,74*2+0,10*3)*2,8</t>
  </si>
  <si>
    <t>-(0,6*2*1,97)</t>
  </si>
  <si>
    <t>61</t>
  </si>
  <si>
    <t>763111427</t>
  </si>
  <si>
    <t>SDK příčka tl 150 mm profil CW+UW 100 desky 2xDF 12,5 TI 80 mm EI 90 Rw 55 dB</t>
  </si>
  <si>
    <t>-1343774961</t>
  </si>
  <si>
    <t>(3,6+7,5+2,34+2,25+3,52+0,85+0,9+0,94+0,15+0,10*4+3,74)*2,8</t>
  </si>
  <si>
    <t>-(0,8*5+0,6*2)*1,97</t>
  </si>
  <si>
    <t>763131714</t>
  </si>
  <si>
    <t>SDK podhled základní penetrační nátěr</t>
  </si>
  <si>
    <t>-1934163954</t>
  </si>
  <si>
    <t>(43+65)*2</t>
  </si>
  <si>
    <t>63</t>
  </si>
  <si>
    <t>998763101</t>
  </si>
  <si>
    <t>Přesun hmot tonážní pro dřevostavby v objektech v do 12 m</t>
  </si>
  <si>
    <t>-458821726</t>
  </si>
  <si>
    <t>764</t>
  </si>
  <si>
    <t>Konstrukce klempířské</t>
  </si>
  <si>
    <t>64</t>
  </si>
  <si>
    <t>764252503</t>
  </si>
  <si>
    <t>Žlab TiZn podokapní půlkruhový rš 330 mm</t>
  </si>
  <si>
    <t>765848926</t>
  </si>
  <si>
    <t>764259537</t>
  </si>
  <si>
    <t>Žlab podokapní TiZn - kotlík hranatý vel. 120 mm</t>
  </si>
  <si>
    <t>kus</t>
  </si>
  <si>
    <t>1290847063</t>
  </si>
  <si>
    <t>66</t>
  </si>
  <si>
    <t>764334850</t>
  </si>
  <si>
    <t>Demontáž lemování zdí plochá střecha s krycím plechem rš 500 mm</t>
  </si>
  <si>
    <t>-274054861</t>
  </si>
  <si>
    <t>21,82*2+25,3+11,2+11,1</t>
  </si>
  <si>
    <t>67</t>
  </si>
  <si>
    <t>764352810</t>
  </si>
  <si>
    <t>Demontáž žlab podokapní půlkruhový rovný rš 330 mm do 30°</t>
  </si>
  <si>
    <t>1327489937</t>
  </si>
  <si>
    <t>9,8+19,0</t>
  </si>
  <si>
    <t>68</t>
  </si>
  <si>
    <t>764410850</t>
  </si>
  <si>
    <t>Demontáž oplechování parapetu rš do 330 mm</t>
  </si>
  <si>
    <t>190170432</t>
  </si>
  <si>
    <t>3,0*6+1,5+1,0+1,2*2+4,8</t>
  </si>
  <si>
    <t>69</t>
  </si>
  <si>
    <t>764454803</t>
  </si>
  <si>
    <t>Demontáž trouby kruhové průměr 150 mm</t>
  </si>
  <si>
    <t>271914316</t>
  </si>
  <si>
    <t>9,5*2</t>
  </si>
  <si>
    <t>70</t>
  </si>
  <si>
    <t>764510540</t>
  </si>
  <si>
    <t>Oplechování parapetů TiZn rš 250 mm včetně rohů</t>
  </si>
  <si>
    <t>884502091</t>
  </si>
  <si>
    <t>"nová okna - nástavba</t>
  </si>
  <si>
    <t>1,5*11+1,8*2+1,5*3+0,75*2+1,5+1,1*11+1,1*8*2</t>
  </si>
  <si>
    <t>71</t>
  </si>
  <si>
    <t>764510560</t>
  </si>
  <si>
    <t>Oplechování parapetů TiZn rš 400 mm včetně rohů</t>
  </si>
  <si>
    <t>-1097572960</t>
  </si>
  <si>
    <t>"stávající okna</t>
  </si>
  <si>
    <t>72</t>
  </si>
  <si>
    <t>764554504</t>
  </si>
  <si>
    <t>Odpadní trouby TiZn kruhové průměr 150 mm</t>
  </si>
  <si>
    <t>-705768523</t>
  </si>
  <si>
    <t>73</t>
  </si>
  <si>
    <t>998764202</t>
  </si>
  <si>
    <t>Přesun hmot procentní pro konstrukce klempířské v objektech v do 12 m</t>
  </si>
  <si>
    <t>397492728</t>
  </si>
  <si>
    <t>766</t>
  </si>
  <si>
    <t>Konstrukce truhlářské</t>
  </si>
  <si>
    <t>74</t>
  </si>
  <si>
    <t>766-001</t>
  </si>
  <si>
    <t>Dodávka a montáž oken plast, izolační dvojsklo, barva vně imitace dřeva, vni bílá</t>
  </si>
  <si>
    <t>2043103465</t>
  </si>
  <si>
    <t>1,5*1,5*10+1,8*1,5*2+1,5*0,75*4+0,75*0,75*2+1,5*2,4*1+1,1*1,6*11</t>
  </si>
  <si>
    <t>1,1*(1,85+1,925+1,48+1,045+(0,14+0,48)/2+0,65)*2</t>
  </si>
  <si>
    <t>75</t>
  </si>
  <si>
    <t>766-002</t>
  </si>
  <si>
    <t>Dodávka a montáž dveří plast, izolační dvojsklo, barva vně imitace dřeva, vni bílá</t>
  </si>
  <si>
    <t>1905739138</t>
  </si>
  <si>
    <t>1,8*2,4*1+1,7*2,4*1</t>
  </si>
  <si>
    <t>76</t>
  </si>
  <si>
    <t>766-003</t>
  </si>
  <si>
    <t>Dodávka a montáž vnitřních dveří dřevěných otevíravých 1křídl., včetně kování a ocelové zárubně - odkaz T4-T6</t>
  </si>
  <si>
    <t>708804454</t>
  </si>
  <si>
    <t>77</t>
  </si>
  <si>
    <t>766-004</t>
  </si>
  <si>
    <t>Dodávka a montáž vnitřních dveří dřevěných posuvných, včetně kování - odkaz T3</t>
  </si>
  <si>
    <t>60844546</t>
  </si>
  <si>
    <t>78</t>
  </si>
  <si>
    <t>766-005</t>
  </si>
  <si>
    <t>Dodávka a montáž vnitřních dveří dřevěných otevíravých 2křídl., včetně kování - odkaz T2</t>
  </si>
  <si>
    <t>930317250</t>
  </si>
  <si>
    <t>79</t>
  </si>
  <si>
    <t>766-006</t>
  </si>
  <si>
    <t>Dodávka a montáž vnitřních dveří dřevěných otevíravých 2křídl. s požární odolností EW 30 DP3-C, včetně kování - odkaz T1</t>
  </si>
  <si>
    <t>-1429066577</t>
  </si>
  <si>
    <t>80</t>
  </si>
  <si>
    <t>766-007</t>
  </si>
  <si>
    <t>Dodávka a montáž vnitřních mobilní dělící stěny 10300 x 2500 mm, 9 panelů, panely hladké, fíolie imitace dřeva - odkaz T7</t>
  </si>
  <si>
    <t>-719429825</t>
  </si>
  <si>
    <t>81</t>
  </si>
  <si>
    <t>998766202</t>
  </si>
  <si>
    <t>Přesun hmot procentní pro konstrukce truhlářské v objektech v do 12 m</t>
  </si>
  <si>
    <t>-1267363372</t>
  </si>
  <si>
    <t>767</t>
  </si>
  <si>
    <t>Konstrukce zámečnické</t>
  </si>
  <si>
    <t>82</t>
  </si>
  <si>
    <t>767-001</t>
  </si>
  <si>
    <t xml:space="preserve">Výroba, dodávka a montáž - ocelová nosná konstrukce podlahy nástavby - viz PD výpis ocelových prvků </t>
  </si>
  <si>
    <t>kg</t>
  </si>
  <si>
    <t>-308314644</t>
  </si>
  <si>
    <t>83</t>
  </si>
  <si>
    <t>767-002</t>
  </si>
  <si>
    <t>Výroba, dodávka a montáž - ocelové schodiště, půdorysné rozměry 5,8x3,2m, konstr.výška 4,65m, OK + pororošty, žárový pozink</t>
  </si>
  <si>
    <t>330770147</t>
  </si>
  <si>
    <t>84</t>
  </si>
  <si>
    <t>767-003</t>
  </si>
  <si>
    <t>Výroba, dodávka a montáž - ocelové schodiště, půdorysné rozměry 1,5x8,9m, konstrr.výška 4,65m, stupně a podesty - pororošty, žárový pozink</t>
  </si>
  <si>
    <t>-1534772188</t>
  </si>
  <si>
    <t>85</t>
  </si>
  <si>
    <t>767-004</t>
  </si>
  <si>
    <t>Zábradlí venkovní terasy v. 400mm vč.branky</t>
  </si>
  <si>
    <t>124216533</t>
  </si>
  <si>
    <t>11*3</t>
  </si>
  <si>
    <t>86</t>
  </si>
  <si>
    <t>767-005</t>
  </si>
  <si>
    <t>Výroba, dodávka a montáž - stříšky nad vstupy - ocel. příhradová konstrukce, nátěr - černá barva, krytina bezpečnostní sklo</t>
  </si>
  <si>
    <t>-1243197614</t>
  </si>
  <si>
    <t>1,8*(6,5+5,5)</t>
  </si>
  <si>
    <t>87</t>
  </si>
  <si>
    <t>767-006</t>
  </si>
  <si>
    <t>Dodávka a montáž - jehlanový světlík, půdorysný rozměr 3,0x3,0m, ocelová (alternativně hliníková) konstrukce, nátěr zelená barva, zasklení izolačním dvojsklem, podhled světlíku - dutinkový polykarbonát tl. 32mm</t>
  </si>
  <si>
    <t>-326577540</t>
  </si>
  <si>
    <t>88</t>
  </si>
  <si>
    <t>767-007</t>
  </si>
  <si>
    <t>Výroba, dodávka a montáž - pergola, půdorysná plocha 26,6 m2, ocelová (alternativně hliníková) konstrukce, krytina polykarbonát s požárním atestem proti odkapávání</t>
  </si>
  <si>
    <t>871971969</t>
  </si>
  <si>
    <t>89</t>
  </si>
  <si>
    <t>998767202</t>
  </si>
  <si>
    <t>Přesun hmot procentní pro zámečnické konstrukce v objektech v do 12 m</t>
  </si>
  <si>
    <t>-223105894</t>
  </si>
  <si>
    <t>771</t>
  </si>
  <si>
    <t>Podlahy z dlaždic</t>
  </si>
  <si>
    <t>90</t>
  </si>
  <si>
    <t>771574131</t>
  </si>
  <si>
    <t>Montáž podlah keramických režných protiskluzných lepených flexibilním lepidlem do 50 ks/m2</t>
  </si>
  <si>
    <t>162105559</t>
  </si>
  <si>
    <t>1,0*1,5*4+5,7</t>
  </si>
  <si>
    <t>91</t>
  </si>
  <si>
    <t>597614330</t>
  </si>
  <si>
    <t>dlaždice keramické 29,8 x 29,8 cm</t>
  </si>
  <si>
    <t>1933566999</t>
  </si>
  <si>
    <t>12*1,05 'Přepočtené koeficientem množství</t>
  </si>
  <si>
    <t>92</t>
  </si>
  <si>
    <t>771579191</t>
  </si>
  <si>
    <t>Příplatek k montáž podlah keramických za plochu do 5 m2</t>
  </si>
  <si>
    <t>-1244329437</t>
  </si>
  <si>
    <t>93</t>
  </si>
  <si>
    <t>771579196</t>
  </si>
  <si>
    <t>Příplatek k montáž podlah keramických za spárování tmelem dvousložkovým</t>
  </si>
  <si>
    <t>1735138806</t>
  </si>
  <si>
    <t>94</t>
  </si>
  <si>
    <t>771591111</t>
  </si>
  <si>
    <t>Podlahy penetrace podkladu</t>
  </si>
  <si>
    <t>79988415</t>
  </si>
  <si>
    <t>95</t>
  </si>
  <si>
    <t>771591171</t>
  </si>
  <si>
    <t>Montáž profilu ukončujícího pro plynulý přechod (dlažby s kobercem apod.)</t>
  </si>
  <si>
    <t>-1000337645</t>
  </si>
  <si>
    <t>0,7*5</t>
  </si>
  <si>
    <t>96</t>
  </si>
  <si>
    <t>553432350</t>
  </si>
  <si>
    <t>profil pravoúhlý 24,5/18 mm, samolepící</t>
  </si>
  <si>
    <t>-1247299090</t>
  </si>
  <si>
    <t>5,556*1,1 'Přepočtené koeficientem množství</t>
  </si>
  <si>
    <t>97</t>
  </si>
  <si>
    <t>998771202</t>
  </si>
  <si>
    <t>Přesun hmot procentní pro podlahy z dlaždic v objektech v do 12 m</t>
  </si>
  <si>
    <t>-1582178598</t>
  </si>
  <si>
    <t>776</t>
  </si>
  <si>
    <t>Podlahy povlakové</t>
  </si>
  <si>
    <t>98</t>
  </si>
  <si>
    <t>776491113</t>
  </si>
  <si>
    <t>D+M sokl PVC</t>
  </si>
  <si>
    <t>-1430472431</t>
  </si>
  <si>
    <t>245*2</t>
  </si>
  <si>
    <t>776521100</t>
  </si>
  <si>
    <t>Lepení pásů povlakových podlah plastových</t>
  </si>
  <si>
    <t>-188845565</t>
  </si>
  <si>
    <t>139,1+7,2+18+50+7,5+8,4+13,2</t>
  </si>
  <si>
    <t>245</t>
  </si>
  <si>
    <t>100</t>
  </si>
  <si>
    <t>28412390</t>
  </si>
  <si>
    <t xml:space="preserve">podlahovina PVC </t>
  </si>
  <si>
    <t>787520631</t>
  </si>
  <si>
    <t>101</t>
  </si>
  <si>
    <t>998776202</t>
  </si>
  <si>
    <t>Přesun hmot procentní pro podlahy povlakové v objektech v do 12 m</t>
  </si>
  <si>
    <t>-982108695</t>
  </si>
  <si>
    <t>781</t>
  </si>
  <si>
    <t>Dokončovací práce - obklady keramické</t>
  </si>
  <si>
    <t>102</t>
  </si>
  <si>
    <t>781474114</t>
  </si>
  <si>
    <t>Montáž obkladů vnitřních keramických hladkých do 22 ks/m2 lepených flexibilním lepidlem</t>
  </si>
  <si>
    <t>2018430975</t>
  </si>
  <si>
    <t>(2,25+1,25)*0,8</t>
  </si>
  <si>
    <t>(2,6+0,85+0,9*3+0,94*0,10*2+3,74+4,0+2,2*2+1,5*4)*2,2</t>
  </si>
  <si>
    <t>-(0,6*5+0,8)*2,0</t>
  </si>
  <si>
    <t>103</t>
  </si>
  <si>
    <t>597610390</t>
  </si>
  <si>
    <t>obkládačky keramické 20 x 25 cm</t>
  </si>
  <si>
    <t>574182146</t>
  </si>
  <si>
    <t>50*1,04 'Přepočtené koeficientem množství</t>
  </si>
  <si>
    <t>104</t>
  </si>
  <si>
    <t>781479191</t>
  </si>
  <si>
    <t>Příplatek k montáži obkladů vnitřních keramických hladkých za plochu do 10 m2</t>
  </si>
  <si>
    <t>110431368</t>
  </si>
  <si>
    <t>105</t>
  </si>
  <si>
    <t>781479196</t>
  </si>
  <si>
    <t>Příplatek k montáži obkladů vnitřních keramických hladkých za spárování tmelem dvousložkovým</t>
  </si>
  <si>
    <t>298558853</t>
  </si>
  <si>
    <t>106</t>
  </si>
  <si>
    <t>781493511</t>
  </si>
  <si>
    <t>Plastové profily ukončovací lepené standardním lepidlem</t>
  </si>
  <si>
    <t>1420377140</t>
  </si>
  <si>
    <t>(1,0+1,5)*2*4</t>
  </si>
  <si>
    <t>107</t>
  </si>
  <si>
    <t>781495111</t>
  </si>
  <si>
    <t>Penetrace podkladu vnitřních obkladů</t>
  </si>
  <si>
    <t>-1047371474</t>
  </si>
  <si>
    <t>108</t>
  </si>
  <si>
    <t>998781102</t>
  </si>
  <si>
    <t>Přesun hmot tonážní pro obklady keramické v objektech v do 12 m</t>
  </si>
  <si>
    <t>1589385078</t>
  </si>
  <si>
    <t>783</t>
  </si>
  <si>
    <t>Dokončovací práce - nátěry</t>
  </si>
  <si>
    <t>109</t>
  </si>
  <si>
    <t>783121150</t>
  </si>
  <si>
    <t>Nátěry syntetické OK střední "B" barva dražší základní antikorozní</t>
  </si>
  <si>
    <t>1261472555</t>
  </si>
  <si>
    <t>13355*4,5/67</t>
  </si>
  <si>
    <t>900</t>
  </si>
  <si>
    <t>784</t>
  </si>
  <si>
    <t>Dokončovací práce - malby</t>
  </si>
  <si>
    <t>110</t>
  </si>
  <si>
    <t>784453641</t>
  </si>
  <si>
    <t>Malby směsi tekuté disperzní bílé fungicidní dvojnásobné s penetrací místnost v do 3,8 m</t>
  </si>
  <si>
    <t>1305945045</t>
  </si>
  <si>
    <t>"stěny</t>
  </si>
  <si>
    <t>13,5*(3,95+5,89)</t>
  </si>
  <si>
    <t>10,30*(3,95+5,89)/2*2+10</t>
  </si>
  <si>
    <t>-(1,5*1,5*8+1,8*1,5*2+1,8*2,4+1,68*2,4*2+1,0*2,0*2+1,1*1,6*11)</t>
  </si>
  <si>
    <t>(2,34+3,6*2+5,01)*2,8</t>
  </si>
  <si>
    <t>(7,5+(21,87-0,35-10,3-0,21)+3,93+1,94)*2*2,8</t>
  </si>
  <si>
    <t>(2,34+2,25+3,52+3,74*3)*2*2,8</t>
  </si>
  <si>
    <t>-(1,5*0,75*4+1,5*1,5*2+0,75*2+1,68*2,4+1,5*2,4*2+0,8*2,0*10+1,0*2,0*2+0,6*2,0)</t>
  </si>
  <si>
    <t>"stropy</t>
  </si>
  <si>
    <t>150+7,2+18+50+7,5+8,4+13,2+5,7+0,9*1,5*3</t>
  </si>
  <si>
    <t>Vedlejší rozpočtové náklady</t>
  </si>
  <si>
    <t>VRN1</t>
  </si>
  <si>
    <t>Průzkumné, geodetické a projektové práce</t>
  </si>
  <si>
    <t>111</t>
  </si>
  <si>
    <t>012103000</t>
  </si>
  <si>
    <t>Geodetické práce před výstavbou</t>
  </si>
  <si>
    <t>…</t>
  </si>
  <si>
    <t>1024</t>
  </si>
  <si>
    <t>920802212</t>
  </si>
  <si>
    <t>112</t>
  </si>
  <si>
    <t>012303000</t>
  </si>
  <si>
    <t>Geodetické práce po výstavbě</t>
  </si>
  <si>
    <t>1104820554</t>
  </si>
  <si>
    <t>113</t>
  </si>
  <si>
    <t>013254000</t>
  </si>
  <si>
    <t>Dokumentace skutečného provedení stavby</t>
  </si>
  <si>
    <t>358926092</t>
  </si>
  <si>
    <t>VRN3</t>
  </si>
  <si>
    <t>114</t>
  </si>
  <si>
    <t>032103000</t>
  </si>
  <si>
    <t>Náklady na stavební buňky</t>
  </si>
  <si>
    <t>-30105138</t>
  </si>
  <si>
    <t>115</t>
  </si>
  <si>
    <t>034103000</t>
  </si>
  <si>
    <t>Energie pro zařízení staveniště</t>
  </si>
  <si>
    <t>-926626685</t>
  </si>
  <si>
    <t>116</t>
  </si>
  <si>
    <t>034203000</t>
  </si>
  <si>
    <t>Oplocení staveniště</t>
  </si>
  <si>
    <t>502554618</t>
  </si>
  <si>
    <t>117</t>
  </si>
  <si>
    <t>039103000</t>
  </si>
  <si>
    <t>Rozebrání, bourání a odvoz zařízení staveniště</t>
  </si>
  <si>
    <t>-686351354</t>
  </si>
  <si>
    <t>2 - Zateplení 1.NP - neuznatelný výdaj</t>
  </si>
  <si>
    <t xml:space="preserve">    6 - Úpravy povrchů, podlahy a osazování výplní</t>
  </si>
  <si>
    <t>Úpravy povrchů, podlahy a osazování výplní</t>
  </si>
  <si>
    <t>622211031</t>
  </si>
  <si>
    <t>Montáž kontaktního zateplení vnějších stěn z polystyrénových desek tl do 160 mm</t>
  </si>
  <si>
    <t>710216115</t>
  </si>
  <si>
    <t>"pohled 1</t>
  </si>
  <si>
    <t>"pohled 4</t>
  </si>
  <si>
    <t>12+45</t>
  </si>
  <si>
    <t>"pohled 5</t>
  </si>
  <si>
    <t>"pohled 6</t>
  </si>
  <si>
    <t>283760420</t>
  </si>
  <si>
    <t>deska fasádní polystyrénová Isover EPS GreyWall 1000 x 500 x 140 mm</t>
  </si>
  <si>
    <t>23137097</t>
  </si>
  <si>
    <t>237-41</t>
  </si>
  <si>
    <t>196*1,02 'Přepočtené koeficientem množství</t>
  </si>
  <si>
    <t>283763570</t>
  </si>
  <si>
    <t>deska fasádní polystyrénová izolační Perimeter N PER 30 (EPS P) 1250 x 600 x 140 mm</t>
  </si>
  <si>
    <t>978735832</t>
  </si>
  <si>
    <t>(21,82+0,14+25,06+0,14*2+11,2+0,14+11,06+11,79)*0,50</t>
  </si>
  <si>
    <t>40,745*1,02 'Přepočtené koeficientem množství</t>
  </si>
  <si>
    <t>622252001</t>
  </si>
  <si>
    <t>Montáž zakládacích soklových lišt kontaktního zateplení</t>
  </si>
  <si>
    <t>-1294281850</t>
  </si>
  <si>
    <t>21,82+0,14+25,13+0,14+0,14+11,2+0,14+11,06+11,79</t>
  </si>
  <si>
    <t>59051651</t>
  </si>
  <si>
    <t>lišta soklová Al s okapničkou zakládací U 14cm 0,95/200cm</t>
  </si>
  <si>
    <t>-522599093</t>
  </si>
  <si>
    <t>81,56*1,05 'Přepočtené koeficientem množství</t>
  </si>
  <si>
    <t>622252002</t>
  </si>
  <si>
    <t>Montáž ostatních lišt kontaktního zateplení</t>
  </si>
  <si>
    <t>-2054821144</t>
  </si>
  <si>
    <t>"rohové</t>
  </si>
  <si>
    <t>3,5*2+5,5*2</t>
  </si>
  <si>
    <t>"ostění</t>
  </si>
  <si>
    <t>(3,0+2,1*2)*4</t>
  </si>
  <si>
    <t>(3,0+1,6*2)*2</t>
  </si>
  <si>
    <t>(1,5+2,1*2)*1</t>
  </si>
  <si>
    <t>(1,0+2,1*2)*1</t>
  </si>
  <si>
    <t>(1,2+1,6*2)*2</t>
  </si>
  <si>
    <t>(2,1+3,1*2)*1</t>
  </si>
  <si>
    <t>(4,8+2,5*2)*1</t>
  </si>
  <si>
    <t>(2,1+3,1*2)*2</t>
  </si>
  <si>
    <t>"parapety</t>
  </si>
  <si>
    <t>3,0*6+1,5+1+1,2*2+2,1+4,8</t>
  </si>
  <si>
    <t>18+(95,6+29,8)*2</t>
  </si>
  <si>
    <t>59051486</t>
  </si>
  <si>
    <t>lišta rohová PVC 10/15cm s tkaninou</t>
  </si>
  <si>
    <t>1507568736</t>
  </si>
  <si>
    <t>36*1,05 'Přepočtené koeficientem množství</t>
  </si>
  <si>
    <t>59051476</t>
  </si>
  <si>
    <t>profil okenní začišťovací se sklovláknitou armovací tkaninou 9 mm/2,4 m</t>
  </si>
  <si>
    <t>1431508806</t>
  </si>
  <si>
    <t>95,6*2</t>
  </si>
  <si>
    <t>191,2*1,05 'Přepočtené koeficientem množství</t>
  </si>
  <si>
    <t>59051512</t>
  </si>
  <si>
    <t>profil parapetní se sklovláknitou armovací tkaninou PVC 2 m</t>
  </si>
  <si>
    <t>-680892319</t>
  </si>
  <si>
    <t>29,8*2</t>
  </si>
  <si>
    <t>59,6*1,05 'Přepočtené koeficientem množství</t>
  </si>
  <si>
    <t>-1532524905</t>
  </si>
  <si>
    <t>622511111</t>
  </si>
  <si>
    <t>Tenkovrstvá akrylátová mozaiková střednězrnná omítka včetně penetrace vnějších stěn</t>
  </si>
  <si>
    <t>543677259</t>
  </si>
  <si>
    <t>622511111-1</t>
  </si>
  <si>
    <t>Konečná úprava KZS - stěrka imitace kamene včetně penetrace podkladu</t>
  </si>
  <si>
    <t>-237315709</t>
  </si>
  <si>
    <t>(3,0+2,1*2)*0,25*4</t>
  </si>
  <si>
    <t>(3,0+1,6*2)*0,25*2</t>
  </si>
  <si>
    <t>(1,5+2,1*2)*0,25*1</t>
  </si>
  <si>
    <t>(1,0+2,1*2)*0,25*1</t>
  </si>
  <si>
    <t>(1,2+1,6*2)*0,25*2</t>
  </si>
  <si>
    <t>(2,1+3,1*2)*0,25*1</t>
  </si>
  <si>
    <t>(4,8+2,5*2)*0,25*1</t>
  </si>
  <si>
    <t>(2,1+3,1*2)*0,25*2</t>
  </si>
  <si>
    <t>220</t>
  </si>
  <si>
    <t>Očištění vnějších ploch tlakovou vodou</t>
  </si>
  <si>
    <t>-1340817894</t>
  </si>
  <si>
    <t>-806785315</t>
  </si>
  <si>
    <t>3,0*2,1*4+3,0*1,6*2+1,5*2,1+1*2,1+1,2*1,6*2+2,1*3,1+4,8*2,5</t>
  </si>
  <si>
    <t>2,1*3,1*2</t>
  </si>
  <si>
    <t>941111121</t>
  </si>
  <si>
    <t>Montáž lešení řadového trubkového lehkého s podlahami zatížení do 200 kg/m2 š do 1,2 m v do 10 m</t>
  </si>
  <si>
    <t>59733299</t>
  </si>
  <si>
    <t>(21,82+1,2*2)*3,5</t>
  </si>
  <si>
    <t>(14+1,2*2)*5,5</t>
  </si>
  <si>
    <t>(11+11,2+11,06+1,2*2)*3,5</t>
  </si>
  <si>
    <t>11,79*3,5</t>
  </si>
  <si>
    <t>342</t>
  </si>
  <si>
    <t>941111221</t>
  </si>
  <si>
    <t>Příplatek k lešení řadovému trubkovému lehkému s podlahami š 1,2 m v 10 m za první a ZKD den použití</t>
  </si>
  <si>
    <t>2052742038</t>
  </si>
  <si>
    <t>342*30*2</t>
  </si>
  <si>
    <t>941112821</t>
  </si>
  <si>
    <t>Demontáž lešení řadového trubkového lehkého bez podlah zatížení do 200 kg/m2 š do 1,2 m v do 10 m</t>
  </si>
  <si>
    <t>1957237178</t>
  </si>
  <si>
    <t>-312318191</t>
  </si>
  <si>
    <t>78223077</t>
  </si>
  <si>
    <t>-956592598</t>
  </si>
  <si>
    <t>637332745</t>
  </si>
  <si>
    <t>578709574</t>
  </si>
  <si>
    <t>-185380553</t>
  </si>
  <si>
    <t>247554526</t>
  </si>
  <si>
    <t>1052601814</t>
  </si>
  <si>
    <t>474237080</t>
  </si>
  <si>
    <t>998792965</t>
  </si>
  <si>
    <t>1,223*10 'Přepočtené koeficientem množství</t>
  </si>
  <si>
    <t xml:space="preserve">Poplatek za uložení směsného stavebního a demoličního odpadu (skládkovné) </t>
  </si>
  <si>
    <t>-1573811341</t>
  </si>
  <si>
    <t>1282476253</t>
  </si>
  <si>
    <t>764246306</t>
  </si>
  <si>
    <t>Oplechování parapetů rovných mechanicky kotvené z TiZn lesklého plechu rš 500 mm</t>
  </si>
  <si>
    <t>-261220733</t>
  </si>
  <si>
    <t>-1459709165</t>
  </si>
  <si>
    <t>998764201</t>
  </si>
  <si>
    <t>Přesun hmot procentní pro konstrukce klempířské v objektech v do 6 m</t>
  </si>
  <si>
    <t>-1830662794</t>
  </si>
  <si>
    <t>819636610</t>
  </si>
  <si>
    <t>565540339</t>
  </si>
  <si>
    <t>1122063550</t>
  </si>
  <si>
    <t>-2057857226</t>
  </si>
  <si>
    <t>25291517</t>
  </si>
  <si>
    <t>-876209314</t>
  </si>
  <si>
    <t>1618968471</t>
  </si>
  <si>
    <t>3 - Stavební úpravy učebny digitálních technologií</t>
  </si>
  <si>
    <t xml:space="preserve">    9 - Ostatní konstrukce a práce, bourání</t>
  </si>
  <si>
    <t xml:space="preserve">    997 - Přesun sutě</t>
  </si>
  <si>
    <t xml:space="preserve">    784 - Dokončovací práce - malby a tapety</t>
  </si>
  <si>
    <t>Ostatní - Ostatní</t>
  </si>
  <si>
    <t xml:space="preserve">    001 - Ostatní - vybavení učebny</t>
  </si>
  <si>
    <t>Ostatní konstrukce a práce, bourání</t>
  </si>
  <si>
    <t>949101111</t>
  </si>
  <si>
    <t>Lešení pomocné pro objekty pozemních staveb s lešeňovou podlahou v do 1,9 m zatížení do 150 kg/m2</t>
  </si>
  <si>
    <t>-80101321</t>
  </si>
  <si>
    <t>1525751964</t>
  </si>
  <si>
    <t>997</t>
  </si>
  <si>
    <t>Přesun sutě</t>
  </si>
  <si>
    <t>997013211</t>
  </si>
  <si>
    <t>Vnitrostaveništní doprava suti a vybouraných hmot pro budovy v do 6 m ručně</t>
  </si>
  <si>
    <t>-864831004</t>
  </si>
  <si>
    <t>Odvoz suti a vybouraných hmot na skládku nebo meziskládku do 1 km se složením</t>
  </si>
  <si>
    <t>1642593763</t>
  </si>
  <si>
    <t>1446170531</t>
  </si>
  <si>
    <t>0,085*10 'Přepočtené koeficientem množství</t>
  </si>
  <si>
    <t>997013813</t>
  </si>
  <si>
    <t>Poplatek za uložení stavebního odpadu z plastických hmot na skládce (skládkovné)</t>
  </si>
  <si>
    <t>1995796118</t>
  </si>
  <si>
    <t>998018001</t>
  </si>
  <si>
    <t>Přesun hmot ruční pro budovy v do 6 m</t>
  </si>
  <si>
    <t>-1501732102</t>
  </si>
  <si>
    <t>763164611</t>
  </si>
  <si>
    <t>SDK obklad kovových kcí tvaru U š do 0,6 m desky 1xA 12,5</t>
  </si>
  <si>
    <t>1718020756</t>
  </si>
  <si>
    <t>763431001</t>
  </si>
  <si>
    <t>Montáž minerálního podhledu s vyjímatelnými panely vel. do 0,36 m2 na zavěšený viditelný rošt</t>
  </si>
  <si>
    <t>160128752</t>
  </si>
  <si>
    <t>590305700</t>
  </si>
  <si>
    <t xml:space="preserve">podhled kazetový  A 600 x 600 mm </t>
  </si>
  <si>
    <t>1550841807</t>
  </si>
  <si>
    <t>998763100</t>
  </si>
  <si>
    <t>Přesun hmot tonážní pro dřevostavby v objektech v do 6 m</t>
  </si>
  <si>
    <t>-1329742165</t>
  </si>
  <si>
    <t>776111116</t>
  </si>
  <si>
    <t>Odstranění zbytků lepidla z podkladu povlakových podlah broušením</t>
  </si>
  <si>
    <t>-2045464294</t>
  </si>
  <si>
    <t>776141121</t>
  </si>
  <si>
    <t>Vyrovnání podkladu povlakových podlah stěrkou pevnosti 30 MPa tl 3 mm včetně přebroušení a penetrace</t>
  </si>
  <si>
    <t>-1577749817</t>
  </si>
  <si>
    <t>776201811</t>
  </si>
  <si>
    <t>Demontáž lepených povlakových podlah bez podložky ručně</t>
  </si>
  <si>
    <t>312038499</t>
  </si>
  <si>
    <t>776231111</t>
  </si>
  <si>
    <t>Lepení lamel a čtverců z vinylu standardním lepidlem</t>
  </si>
  <si>
    <t>-266694726</t>
  </si>
  <si>
    <t>284110500</t>
  </si>
  <si>
    <t>díl. vinylové tl.2,0 mm,nášlIJ.vrstva 0,40 mm,úpr.PUR, tř.zátěže 23/32/41,otlak 0,05mm,R10,tř.otěru T,Bfl S1,bez ftalátů</t>
  </si>
  <si>
    <t>1776367036</t>
  </si>
  <si>
    <t>26,7*1,1 'Přepočtené koeficientem množství</t>
  </si>
  <si>
    <t>776411111</t>
  </si>
  <si>
    <t>Montáž obvodových soklíků výšky do 80 mm vč. dodávky soklíku</t>
  </si>
  <si>
    <t>91329867</t>
  </si>
  <si>
    <t>(5,0+5,4)*2</t>
  </si>
  <si>
    <t>19,8*1,1</t>
  </si>
  <si>
    <t>998776101</t>
  </si>
  <si>
    <t>Přesun hmot tonážní pro podlahy povlakové v objektech v do 6 m</t>
  </si>
  <si>
    <t>698191395</t>
  </si>
  <si>
    <t>Dokončovací práce - malby a tapety</t>
  </si>
  <si>
    <t>784121001</t>
  </si>
  <si>
    <t>Oškrabání malby v mísnostech výšky do 3,80 m</t>
  </si>
  <si>
    <t>476609960</t>
  </si>
  <si>
    <t>784211001</t>
  </si>
  <si>
    <t>Jednonásobné bílé malby ze směsí za mokra výborně otěruvzdorných v místnostech výšky do 3,80 m</t>
  </si>
  <si>
    <t>1563349487</t>
  </si>
  <si>
    <t>Ostatní</t>
  </si>
  <si>
    <t>001</t>
  </si>
  <si>
    <t>Ostatní - vybavení učebny</t>
  </si>
  <si>
    <t>001-1</t>
  </si>
  <si>
    <t>Obklad stěn do výšky 82 cm</t>
  </si>
  <si>
    <t>512</t>
  </si>
  <si>
    <t>-711967396</t>
  </si>
  <si>
    <t>001-2</t>
  </si>
  <si>
    <t>Lavice (stůl), stavitelná výška, deska - šedá lamino, rozměr 1300x600mm</t>
  </si>
  <si>
    <t>-1035493019</t>
  </si>
  <si>
    <t>001-3</t>
  </si>
  <si>
    <t>Konferenční židle stohovatelná, s područkami, polstrování - modrá látka</t>
  </si>
  <si>
    <t>-2030526924</t>
  </si>
  <si>
    <t>001-4</t>
  </si>
  <si>
    <t>Horizontální žaluzie, barva stříbrná, šířka lamely 50mm, (plocha 4,6*2,8m)</t>
  </si>
  <si>
    <t>-1217333235</t>
  </si>
  <si>
    <t>001-5</t>
  </si>
  <si>
    <t>Bezprašná magnetická tabule (Magnetic standard 200x120cm)</t>
  </si>
  <si>
    <t>-1065076870</t>
  </si>
  <si>
    <t>4 - Předláždění příjezdové komunikace a dvora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</si>
  <si>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</si>
  <si>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</si>
  <si>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</si>
  <si>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3 - Svislé a kompletní konstrukce</t>
  </si>
  <si>
    <t xml:space="preserve">    5 - Komunikace</t>
  </si>
  <si>
    <t xml:space="preserve">    95 - Různé dokončovací konstrukce a práce pozemních staveb</t>
  </si>
  <si>
    <t>Zemní práce</t>
  </si>
  <si>
    <t>113107111</t>
  </si>
  <si>
    <t>Odstranění podkladu pl do 50 m2 z kameniva těženého tl 100 mm</t>
  </si>
  <si>
    <t>-1760495471</t>
  </si>
  <si>
    <t>113107142</t>
  </si>
  <si>
    <t>Odstranění podkladu pl do 50 m2 živičných tl 100 mm</t>
  </si>
  <si>
    <t>1234869215</t>
  </si>
  <si>
    <t>122201101</t>
  </si>
  <si>
    <t>Odkopávky a prokopávky nezapažené v hornině tř. 3 objem do 100 m3</t>
  </si>
  <si>
    <t>-357982742</t>
  </si>
  <si>
    <t>330,5*(0,46-0,15)</t>
  </si>
  <si>
    <t>132201101</t>
  </si>
  <si>
    <t>Hloubení rýh š do 600 mm v hornině tř. 3 objemu do 100 m3</t>
  </si>
  <si>
    <t>-1738470144</t>
  </si>
  <si>
    <t>"opěrná zídka</t>
  </si>
  <si>
    <t>21,2*0,34*0,9</t>
  </si>
  <si>
    <t>162201101</t>
  </si>
  <si>
    <t>Vodorovné přemístění do 20 m výkopku/sypaniny z horniny tř. 1 až 4</t>
  </si>
  <si>
    <t>-206775772</t>
  </si>
  <si>
    <t>102,455+6,487</t>
  </si>
  <si>
    <t>162701105</t>
  </si>
  <si>
    <t>Vodorovné přemístění do 10000 m výkopku/sypaniny z horniny tř. 1 až 4</t>
  </si>
  <si>
    <t>-36334509</t>
  </si>
  <si>
    <t>162701109</t>
  </si>
  <si>
    <t>Příplatek k vodorovnému přemístění výkopku/sypaniny z horniny tř. 1 až 4 ZKD 1000 m přes 10000 m</t>
  </si>
  <si>
    <t>-2076960351</t>
  </si>
  <si>
    <t>108,942</t>
  </si>
  <si>
    <t>171201201</t>
  </si>
  <si>
    <t>Uložení sypaniny na skládky</t>
  </si>
  <si>
    <t>-1902681350</t>
  </si>
  <si>
    <t>171201211</t>
  </si>
  <si>
    <t>Poplatek za uložení odpadu ze sypaniny na skládce (skládkovné)</t>
  </si>
  <si>
    <t>-860446636</t>
  </si>
  <si>
    <t>108,942*1,7</t>
  </si>
  <si>
    <t>181951102</t>
  </si>
  <si>
    <t>Úprava pláně v hornině tř. 1 až 4 se zhutněním</t>
  </si>
  <si>
    <t>-1799852747</t>
  </si>
  <si>
    <t>Zemní práce - povrchové úpravy terénu</t>
  </si>
  <si>
    <t>18001</t>
  </si>
  <si>
    <t>Konečné povrchové úpravy terénu kolem stavby</t>
  </si>
  <si>
    <t>308465725</t>
  </si>
  <si>
    <t>Zakládání</t>
  </si>
  <si>
    <t>274313711</t>
  </si>
  <si>
    <t>Základové pásy z betonu tř. C 20/25</t>
  </si>
  <si>
    <t>1892648311</t>
  </si>
  <si>
    <t>21,2*0,34*0,8</t>
  </si>
  <si>
    <t>274361821</t>
  </si>
  <si>
    <t>Výztuž základových pásů betonářskou ocelí 10 505 (R)</t>
  </si>
  <si>
    <t>-106754573</t>
  </si>
  <si>
    <t>21,2/0,40*1,0*0,89/1000*1,08</t>
  </si>
  <si>
    <t>Svislé a kompletní konstrukce</t>
  </si>
  <si>
    <t>338171111</t>
  </si>
  <si>
    <t>Osazování sloupků a vzpěr plotových ocelových v 2,00 m se zalitím MC</t>
  </si>
  <si>
    <t>1585326779</t>
  </si>
  <si>
    <t>553422520</t>
  </si>
  <si>
    <t>sloupek plotový průběžný pozinkovaný a komaxitový 2000/38x1,5 mm</t>
  </si>
  <si>
    <t>-1358208331</t>
  </si>
  <si>
    <t>348272213</t>
  </si>
  <si>
    <t>Plotová zeď tl 195 mm z betonových tvarovek oboustranně štípaných přírodních na MC vč spárování</t>
  </si>
  <si>
    <t>-804574962</t>
  </si>
  <si>
    <t>21,2*0,60</t>
  </si>
  <si>
    <t>348272513</t>
  </si>
  <si>
    <t>Plotová stříška pro zeď tl 195 mm z tvarovek hladkých nebo štípaných přírodních</t>
  </si>
  <si>
    <t>297721035</t>
  </si>
  <si>
    <t>348321218</t>
  </si>
  <si>
    <t>Zábradelní zídky a podezdívky ze ŽB tř. C 20/25</t>
  </si>
  <si>
    <t>654932525</t>
  </si>
  <si>
    <t>21,2*0,60*0,18</t>
  </si>
  <si>
    <t>348401120</t>
  </si>
  <si>
    <t>Osazení oplocení ze strojového pletiva s napínacími dráty výšky do 1,6 m do 15° sklonu svahu</t>
  </si>
  <si>
    <t>-805685899</t>
  </si>
  <si>
    <t>313275020</t>
  </si>
  <si>
    <t>pletivo FLUIDEX čtvercová oka 50 mm x 2,2 mm x 150 cm</t>
  </si>
  <si>
    <t>-1697686486</t>
  </si>
  <si>
    <t>Komunikace</t>
  </si>
  <si>
    <t>564772111</t>
  </si>
  <si>
    <t>Podklad z vibrovaného štěrku VŠ tl 250 mm</t>
  </si>
  <si>
    <t>-614043494</t>
  </si>
  <si>
    <t>564831111</t>
  </si>
  <si>
    <t>Podklad ze štěrkodrtě ŠD tl 100 mm</t>
  </si>
  <si>
    <t>1798864172</t>
  </si>
  <si>
    <t>596211212</t>
  </si>
  <si>
    <t>Kladení zámkové dlažby komunikací pro pěší tl 80 mm skupiny A pl do 300 m2</t>
  </si>
  <si>
    <t>-1016396694</t>
  </si>
  <si>
    <t>"dvůr</t>
  </si>
  <si>
    <t>"příjezdová komunikace</t>
  </si>
  <si>
    <t>197</t>
  </si>
  <si>
    <t>"kontejnerové stání</t>
  </si>
  <si>
    <t>17,5</t>
  </si>
  <si>
    <t>592450070</t>
  </si>
  <si>
    <t>dlažba zámková H-PROFIL HBB 20x16,5x8 cm přírodní</t>
  </si>
  <si>
    <t>-851466925</t>
  </si>
  <si>
    <t>330,5*1,1 'Přepočtené koeficientem množství</t>
  </si>
  <si>
    <t>916231213</t>
  </si>
  <si>
    <t>Osazení chodníkového obrubníku betonového stojatého s boční opěrou do lože z betonu prostého</t>
  </si>
  <si>
    <t>902699793</t>
  </si>
  <si>
    <t>592174100</t>
  </si>
  <si>
    <t>obrubník betonový chodníkový ABO 100/10/25 II nat 100x10x25 cm</t>
  </si>
  <si>
    <t>-1769036261</t>
  </si>
  <si>
    <t>916991121</t>
  </si>
  <si>
    <t>Lože pod obrubníky, krajníky nebo obruby z dlažebních kostek z betonu prostého</t>
  </si>
  <si>
    <t>921380907</t>
  </si>
  <si>
    <t>70*0,20*0,30</t>
  </si>
  <si>
    <t>Různé dokončovací konstrukce a práce pozemních staveb</t>
  </si>
  <si>
    <t>95-001</t>
  </si>
  <si>
    <t>Dodávka a montáž - prvek dětských hřišť - kreslící dvojtabule 2,3x0,1x1,6m</t>
  </si>
  <si>
    <t>-428110224</t>
  </si>
  <si>
    <t>998223011</t>
  </si>
  <si>
    <t>Přesun hmot pro pozemní komunikace s krytem dlážděným</t>
  </si>
  <si>
    <t>1023895957</t>
  </si>
  <si>
    <t>140,882</t>
  </si>
  <si>
    <t>330,5*(0,10+0,25)*1,7</t>
  </si>
  <si>
    <t>997221151</t>
  </si>
  <si>
    <t>Vodorovná doprava suti z kusových materiálů stavebním kolečkem do 50 m</t>
  </si>
  <si>
    <t>-548774413</t>
  </si>
  <si>
    <t>997221569</t>
  </si>
  <si>
    <t>Příplatek ZKD 1 km u vodorovné dopravy suti z kusových materiálů</t>
  </si>
  <si>
    <t>857454571</t>
  </si>
  <si>
    <t>132,2*10 'Přepočtené koeficientem množství</t>
  </si>
  <si>
    <t>997221611</t>
  </si>
  <si>
    <t>Nakládání suti na dopravní prostředky pro vodorovnou dopravu</t>
  </si>
  <si>
    <t>703010076</t>
  </si>
  <si>
    <t>997221845</t>
  </si>
  <si>
    <t>Poplatek za uložení odpadu z asfaltových povrchů na skládce (skládkovné)</t>
  </si>
  <si>
    <t>-1800000030</t>
  </si>
  <si>
    <t>997221855</t>
  </si>
  <si>
    <t>Poplatek za uložení odpadu z kameniva na skládce (skládkovné)</t>
  </si>
  <si>
    <t>335570218</t>
  </si>
  <si>
    <t>132,2-72,71</t>
  </si>
  <si>
    <t>711132230</t>
  </si>
  <si>
    <t>Izolace proti zemní vlhkosti na svislé ploše na sucho pásy TECHNODREN 2015 Z1</t>
  </si>
  <si>
    <t>-589630123</t>
  </si>
  <si>
    <t>21,2*1,0*1,05</t>
  </si>
  <si>
    <t>711141559</t>
  </si>
  <si>
    <t>Provedení izolace proti zemní vlhkosti pásy přitavením vodorovné NAIP</t>
  </si>
  <si>
    <t>-1419598931</t>
  </si>
  <si>
    <t>21,2*0,40</t>
  </si>
  <si>
    <t>711142559</t>
  </si>
  <si>
    <t>Provedení izolace proti zemní vlhkosti pásy přitavením svislé NAIP</t>
  </si>
  <si>
    <t>-1721410730</t>
  </si>
  <si>
    <t>628322820</t>
  </si>
  <si>
    <t>pás těžký asfaltovaný HYDROBIT V 60 S 35</t>
  </si>
  <si>
    <t>362978090</t>
  </si>
  <si>
    <t>8,48+12,72</t>
  </si>
  <si>
    <t>21,2*1,15 'Přepočtené koeficientem množství</t>
  </si>
  <si>
    <t>998711101</t>
  </si>
  <si>
    <t>Přesun hmot tonážní pro izolace proti vodě, vlhkosti a plynům v objektech výšky do 6 m</t>
  </si>
  <si>
    <t>-1502203586</t>
  </si>
  <si>
    <t>766001</t>
  </si>
  <si>
    <t>Kontejnerové stání - dodávka a montáž obkladu stěn- dřevěné desky 25x120mm včetně povrch.úpravy</t>
  </si>
  <si>
    <t>1147241776</t>
  </si>
  <si>
    <t>(1,5*2+3,0*2+4,5)*1,5</t>
  </si>
  <si>
    <t>767001</t>
  </si>
  <si>
    <t>Kontejnerové stání - dodávka a osazení ocelových sloupků uzavř.profil 60x60mm včetně povrch.úpravy</t>
  </si>
  <si>
    <t>1468940246</t>
  </si>
  <si>
    <t>1,65*5,289 *10</t>
  </si>
  <si>
    <t>0,15*0,15*10*78,5</t>
  </si>
  <si>
    <t>011114000</t>
  </si>
  <si>
    <t>Vytýčení inženýrských sítí a vymezení jejich ochranných pásem</t>
  </si>
  <si>
    <t>-394460038</t>
  </si>
  <si>
    <t>1219183390</t>
  </si>
  <si>
    <t>-1933476072</t>
  </si>
  <si>
    <t>-442362333</t>
  </si>
  <si>
    <t>1469726854</t>
  </si>
  <si>
    <t>701491199</t>
  </si>
  <si>
    <t>1859812377</t>
  </si>
  <si>
    <t>-1842062133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</si>
</sst>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5" borderId="0" xfId="0" applyFont="1" applyFill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K5" sqref="K5:AO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0" t="s">
        <v>5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6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21"/>
      <c r="BE5" s="241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62" t="s">
        <v>16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R6" s="21"/>
      <c r="BE6" s="242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42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42"/>
      <c r="BS8" s="18" t="s">
        <v>6</v>
      </c>
    </row>
    <row r="9" spans="1:74" s="1" customFormat="1" ht="14.45" customHeight="1">
      <c r="B9" s="21"/>
      <c r="AR9" s="21"/>
      <c r="BE9" s="242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42"/>
      <c r="BS10" s="18" t="s">
        <v>6</v>
      </c>
    </row>
    <row r="11" spans="1:74" s="1" customFormat="1" ht="18.399999999999999" customHeight="1">
      <c r="B11" s="21"/>
      <c r="E11" s="26" t="s">
        <v>25</v>
      </c>
      <c r="AK11" s="28" t="s">
        <v>26</v>
      </c>
      <c r="AN11" s="26" t="s">
        <v>1</v>
      </c>
      <c r="AR11" s="21"/>
      <c r="BE11" s="242"/>
      <c r="BS11" s="18" t="s">
        <v>6</v>
      </c>
    </row>
    <row r="12" spans="1:74" s="1" customFormat="1" ht="6.95" customHeight="1">
      <c r="B12" s="21"/>
      <c r="AR12" s="21"/>
      <c r="BE12" s="242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42"/>
      <c r="BS13" s="18" t="s">
        <v>6</v>
      </c>
    </row>
    <row r="14" spans="1:74" ht="12.75">
      <c r="B14" s="21"/>
      <c r="E14" s="263" t="s">
        <v>28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8" t="s">
        <v>26</v>
      </c>
      <c r="AN14" s="30" t="s">
        <v>28</v>
      </c>
      <c r="AR14" s="21"/>
      <c r="BE14" s="242"/>
      <c r="BS14" s="18" t="s">
        <v>6</v>
      </c>
    </row>
    <row r="15" spans="1:74" s="1" customFormat="1" ht="6.95" customHeight="1">
      <c r="B15" s="21"/>
      <c r="AR15" s="21"/>
      <c r="BE15" s="242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42"/>
      <c r="BS16" s="18" t="s">
        <v>3</v>
      </c>
    </row>
    <row r="17" spans="1:71" s="1" customFormat="1" ht="18.399999999999999" customHeight="1">
      <c r="B17" s="21"/>
      <c r="E17" s="26" t="s">
        <v>30</v>
      </c>
      <c r="AK17" s="28" t="s">
        <v>26</v>
      </c>
      <c r="AN17" s="26" t="s">
        <v>1</v>
      </c>
      <c r="AR17" s="21"/>
      <c r="BE17" s="242"/>
      <c r="BS17" s="18" t="s">
        <v>31</v>
      </c>
    </row>
    <row r="18" spans="1:71" s="1" customFormat="1" ht="6.95" customHeight="1">
      <c r="B18" s="21"/>
      <c r="AR18" s="21"/>
      <c r="BE18" s="242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42"/>
      <c r="BS19" s="18" t="s">
        <v>6</v>
      </c>
    </row>
    <row r="20" spans="1:71" s="1" customFormat="1" ht="18.399999999999999" customHeight="1">
      <c r="B20" s="21"/>
      <c r="E20" s="26" t="s">
        <v>20</v>
      </c>
      <c r="AK20" s="28" t="s">
        <v>26</v>
      </c>
      <c r="AN20" s="26" t="s">
        <v>1</v>
      </c>
      <c r="AR20" s="21"/>
      <c r="BE20" s="242"/>
      <c r="BS20" s="18" t="s">
        <v>31</v>
      </c>
    </row>
    <row r="21" spans="1:71" s="1" customFormat="1" ht="6.95" customHeight="1">
      <c r="B21" s="21"/>
      <c r="AR21" s="21"/>
      <c r="BE21" s="242"/>
    </row>
    <row r="22" spans="1:71" s="1" customFormat="1" ht="12" customHeight="1">
      <c r="B22" s="21"/>
      <c r="D22" s="28" t="s">
        <v>33</v>
      </c>
      <c r="AR22" s="21"/>
      <c r="BE22" s="242"/>
    </row>
    <row r="23" spans="1:71" s="1" customFormat="1" ht="16.5" customHeight="1">
      <c r="B23" s="21"/>
      <c r="E23" s="265" t="s">
        <v>1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R23" s="21"/>
      <c r="BE23" s="242"/>
    </row>
    <row r="24" spans="1:71" s="1" customFormat="1" ht="6.95" customHeight="1">
      <c r="B24" s="21"/>
      <c r="AR24" s="21"/>
      <c r="BE24" s="242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42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4">
        <f>ROUND(AG94,2)</f>
        <v>0</v>
      </c>
      <c r="AL26" s="245"/>
      <c r="AM26" s="245"/>
      <c r="AN26" s="245"/>
      <c r="AO26" s="245"/>
      <c r="AP26" s="33"/>
      <c r="AQ26" s="33"/>
      <c r="AR26" s="34"/>
      <c r="BE26" s="242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42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66" t="s">
        <v>35</v>
      </c>
      <c r="M28" s="266"/>
      <c r="N28" s="266"/>
      <c r="O28" s="266"/>
      <c r="P28" s="266"/>
      <c r="Q28" s="33"/>
      <c r="R28" s="33"/>
      <c r="S28" s="33"/>
      <c r="T28" s="33"/>
      <c r="U28" s="33"/>
      <c r="V28" s="33"/>
      <c r="W28" s="266" t="s">
        <v>36</v>
      </c>
      <c r="X28" s="266"/>
      <c r="Y28" s="266"/>
      <c r="Z28" s="266"/>
      <c r="AA28" s="266"/>
      <c r="AB28" s="266"/>
      <c r="AC28" s="266"/>
      <c r="AD28" s="266"/>
      <c r="AE28" s="266"/>
      <c r="AF28" s="33"/>
      <c r="AG28" s="33"/>
      <c r="AH28" s="33"/>
      <c r="AI28" s="33"/>
      <c r="AJ28" s="33"/>
      <c r="AK28" s="266" t="s">
        <v>37</v>
      </c>
      <c r="AL28" s="266"/>
      <c r="AM28" s="266"/>
      <c r="AN28" s="266"/>
      <c r="AO28" s="266"/>
      <c r="AP28" s="33"/>
      <c r="AQ28" s="33"/>
      <c r="AR28" s="34"/>
      <c r="BE28" s="242"/>
    </row>
    <row r="29" spans="1:71" s="3" customFormat="1" ht="14.45" customHeight="1">
      <c r="B29" s="38"/>
      <c r="D29" s="28" t="s">
        <v>38</v>
      </c>
      <c r="F29" s="28" t="s">
        <v>39</v>
      </c>
      <c r="L29" s="267">
        <v>0.21</v>
      </c>
      <c r="M29" s="240"/>
      <c r="N29" s="240"/>
      <c r="O29" s="240"/>
      <c r="P29" s="240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K29" s="239">
        <f>ROUND(AV94, 2)</f>
        <v>0</v>
      </c>
      <c r="AL29" s="240"/>
      <c r="AM29" s="240"/>
      <c r="AN29" s="240"/>
      <c r="AO29" s="240"/>
      <c r="AR29" s="38"/>
      <c r="BE29" s="243"/>
    </row>
    <row r="30" spans="1:71" s="3" customFormat="1" ht="14.45" customHeight="1">
      <c r="B30" s="38"/>
      <c r="F30" s="28" t="s">
        <v>40</v>
      </c>
      <c r="L30" s="267">
        <v>0.15</v>
      </c>
      <c r="M30" s="240"/>
      <c r="N30" s="240"/>
      <c r="O30" s="240"/>
      <c r="P30" s="240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K30" s="239">
        <f>ROUND(AW94, 2)</f>
        <v>0</v>
      </c>
      <c r="AL30" s="240"/>
      <c r="AM30" s="240"/>
      <c r="AN30" s="240"/>
      <c r="AO30" s="240"/>
      <c r="AR30" s="38"/>
      <c r="BE30" s="243"/>
    </row>
    <row r="31" spans="1:71" s="3" customFormat="1" ht="14.45" hidden="1" customHeight="1">
      <c r="B31" s="38"/>
      <c r="F31" s="28" t="s">
        <v>41</v>
      </c>
      <c r="L31" s="267">
        <v>0.21</v>
      </c>
      <c r="M31" s="240"/>
      <c r="N31" s="240"/>
      <c r="O31" s="240"/>
      <c r="P31" s="240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K31" s="239">
        <v>0</v>
      </c>
      <c r="AL31" s="240"/>
      <c r="AM31" s="240"/>
      <c r="AN31" s="240"/>
      <c r="AO31" s="240"/>
      <c r="AR31" s="38"/>
      <c r="BE31" s="243"/>
    </row>
    <row r="32" spans="1:71" s="3" customFormat="1" ht="14.45" hidden="1" customHeight="1">
      <c r="B32" s="38"/>
      <c r="F32" s="28" t="s">
        <v>42</v>
      </c>
      <c r="L32" s="267">
        <v>0.15</v>
      </c>
      <c r="M32" s="240"/>
      <c r="N32" s="240"/>
      <c r="O32" s="240"/>
      <c r="P32" s="240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K32" s="239">
        <v>0</v>
      </c>
      <c r="AL32" s="240"/>
      <c r="AM32" s="240"/>
      <c r="AN32" s="240"/>
      <c r="AO32" s="240"/>
      <c r="AR32" s="38"/>
      <c r="BE32" s="243"/>
    </row>
    <row r="33" spans="1:57" s="3" customFormat="1" ht="14.45" hidden="1" customHeight="1">
      <c r="B33" s="38"/>
      <c r="F33" s="28" t="s">
        <v>43</v>
      </c>
      <c r="L33" s="267">
        <v>0</v>
      </c>
      <c r="M33" s="240"/>
      <c r="N33" s="240"/>
      <c r="O33" s="240"/>
      <c r="P33" s="240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K33" s="239">
        <v>0</v>
      </c>
      <c r="AL33" s="240"/>
      <c r="AM33" s="240"/>
      <c r="AN33" s="240"/>
      <c r="AO33" s="240"/>
      <c r="AR33" s="38"/>
      <c r="BE33" s="243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42"/>
    </row>
    <row r="35" spans="1:57" s="2" customFormat="1" ht="25.9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46" t="s">
        <v>46</v>
      </c>
      <c r="Y35" s="247"/>
      <c r="Z35" s="247"/>
      <c r="AA35" s="247"/>
      <c r="AB35" s="247"/>
      <c r="AC35" s="41"/>
      <c r="AD35" s="41"/>
      <c r="AE35" s="41"/>
      <c r="AF35" s="41"/>
      <c r="AG35" s="41"/>
      <c r="AH35" s="41"/>
      <c r="AI35" s="41"/>
      <c r="AJ35" s="41"/>
      <c r="AK35" s="248">
        <f>SUM(AK26:AK33)</f>
        <v>0</v>
      </c>
      <c r="AL35" s="247"/>
      <c r="AM35" s="247"/>
      <c r="AN35" s="247"/>
      <c r="AO35" s="24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>
        <f>K5</f>
        <v>0</v>
      </c>
      <c r="AR84" s="52"/>
    </row>
    <row r="85" spans="1:91" s="5" customFormat="1" ht="36.950000000000003" customHeight="1">
      <c r="B85" s="53"/>
      <c r="C85" s="54" t="s">
        <v>15</v>
      </c>
      <c r="L85" s="258" t="str">
        <f>K6</f>
        <v>Stavební úpravy a nástavba objektu střediska volného času Fokus, K Nemocnici 23, Nový Jičín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60" t="str">
        <f>IF(AN8= "","",AN8)</f>
        <v>28. 5. 2020</v>
      </c>
      <c r="AN87" s="260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7.95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Středisko volného času Fokus, Nový Jičín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56" t="str">
        <f>IF(E17="","",E17)</f>
        <v>ARCHITRÁV s.r.o. Nový Jičín</v>
      </c>
      <c r="AN89" s="257"/>
      <c r="AO89" s="257"/>
      <c r="AP89" s="257"/>
      <c r="AQ89" s="33"/>
      <c r="AR89" s="34"/>
      <c r="AS89" s="252" t="s">
        <v>54</v>
      </c>
      <c r="AT89" s="253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56" t="str">
        <f>IF(E20="","",E20)</f>
        <v xml:space="preserve"> </v>
      </c>
      <c r="AN90" s="257"/>
      <c r="AO90" s="257"/>
      <c r="AP90" s="257"/>
      <c r="AQ90" s="33"/>
      <c r="AR90" s="34"/>
      <c r="AS90" s="254"/>
      <c r="AT90" s="255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4"/>
      <c r="AT91" s="255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76" t="s">
        <v>55</v>
      </c>
      <c r="D92" s="269"/>
      <c r="E92" s="269"/>
      <c r="F92" s="269"/>
      <c r="G92" s="269"/>
      <c r="H92" s="61"/>
      <c r="I92" s="268" t="s">
        <v>56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1" t="s">
        <v>57</v>
      </c>
      <c r="AH92" s="269"/>
      <c r="AI92" s="269"/>
      <c r="AJ92" s="269"/>
      <c r="AK92" s="269"/>
      <c r="AL92" s="269"/>
      <c r="AM92" s="269"/>
      <c r="AN92" s="268" t="s">
        <v>58</v>
      </c>
      <c r="AO92" s="269"/>
      <c r="AP92" s="270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74">
        <f>ROUND(SUM(AG95:AG98),2)</f>
        <v>0</v>
      </c>
      <c r="AH94" s="274"/>
      <c r="AI94" s="274"/>
      <c r="AJ94" s="274"/>
      <c r="AK94" s="274"/>
      <c r="AL94" s="274"/>
      <c r="AM94" s="274"/>
      <c r="AN94" s="275">
        <f>SUM(AG94,AT94)</f>
        <v>0</v>
      </c>
      <c r="AO94" s="275"/>
      <c r="AP94" s="275"/>
      <c r="AQ94" s="73" t="s">
        <v>1</v>
      </c>
      <c r="AR94" s="69"/>
      <c r="AS94" s="74">
        <f>ROUND(SUM(AS95:AS98),2)</f>
        <v>0</v>
      </c>
      <c r="AT94" s="75">
        <f>ROUND(SUM(AV94:AW94),2)</f>
        <v>0</v>
      </c>
      <c r="AU94" s="76">
        <f>ROUND(SUM(AU95:AU98),5)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ROUND(SUM(AZ95:AZ98),2)</f>
        <v>0</v>
      </c>
      <c r="BA94" s="75">
        <f>ROUND(SUM(BA95:BA98),2)</f>
        <v>0</v>
      </c>
      <c r="BB94" s="75">
        <f>ROUND(SUM(BB95:BB98),2)</f>
        <v>0</v>
      </c>
      <c r="BC94" s="75">
        <f>ROUND(SUM(BC95:BC98),2)</f>
        <v>0</v>
      </c>
      <c r="BD94" s="77">
        <f>ROUND(SUM(BD95:BD98),2)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16.5" customHeight="1">
      <c r="A95" s="80" t="s">
        <v>78</v>
      </c>
      <c r="B95" s="81"/>
      <c r="C95" s="82"/>
      <c r="D95" s="277" t="s">
        <v>79</v>
      </c>
      <c r="E95" s="277"/>
      <c r="F95" s="277"/>
      <c r="G95" s="277"/>
      <c r="H95" s="277"/>
      <c r="I95" s="83"/>
      <c r="J95" s="277" t="s">
        <v>80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2">
        <f>'1 - Nástavba - stavební část'!J32</f>
        <v>0</v>
      </c>
      <c r="AH95" s="273"/>
      <c r="AI95" s="273"/>
      <c r="AJ95" s="273"/>
      <c r="AK95" s="273"/>
      <c r="AL95" s="273"/>
      <c r="AM95" s="273"/>
      <c r="AN95" s="272">
        <f>SUM(AG95,AT95)</f>
        <v>0</v>
      </c>
      <c r="AO95" s="273"/>
      <c r="AP95" s="273"/>
      <c r="AQ95" s="84" t="s">
        <v>81</v>
      </c>
      <c r="AR95" s="81"/>
      <c r="AS95" s="85">
        <v>0</v>
      </c>
      <c r="AT95" s="86">
        <f>ROUND(SUM(AV95:AW95),2)</f>
        <v>0</v>
      </c>
      <c r="AU95" s="87">
        <f>'1 - Nástavba - stavební část'!P150</f>
        <v>0</v>
      </c>
      <c r="AV95" s="86">
        <f>'1 - Nástavba - stavební část'!J35</f>
        <v>0</v>
      </c>
      <c r="AW95" s="86">
        <f>'1 - Nástavba - stavební část'!J36</f>
        <v>0</v>
      </c>
      <c r="AX95" s="86">
        <f>'1 - Nástavba - stavební část'!J37</f>
        <v>0</v>
      </c>
      <c r="AY95" s="86">
        <f>'1 - Nástavba - stavební část'!J38</f>
        <v>0</v>
      </c>
      <c r="AZ95" s="86">
        <f>'1 - Nástavba - stavební část'!F35</f>
        <v>0</v>
      </c>
      <c r="BA95" s="86">
        <f>'1 - Nástavba - stavební část'!F36</f>
        <v>0</v>
      </c>
      <c r="BB95" s="86">
        <f>'1 - Nástavba - stavební část'!F37</f>
        <v>0</v>
      </c>
      <c r="BC95" s="86">
        <f>'1 - Nástavba - stavební část'!F38</f>
        <v>0</v>
      </c>
      <c r="BD95" s="88">
        <f>'1 - Nástavba - stavební část'!F39</f>
        <v>0</v>
      </c>
      <c r="BT95" s="89" t="s">
        <v>79</v>
      </c>
      <c r="BV95" s="89" t="s">
        <v>76</v>
      </c>
      <c r="BW95" s="89" t="s">
        <v>82</v>
      </c>
      <c r="BX95" s="89" t="s">
        <v>4</v>
      </c>
      <c r="CL95" s="89" t="s">
        <v>1</v>
      </c>
      <c r="CM95" s="89" t="s">
        <v>83</v>
      </c>
    </row>
    <row r="96" spans="1:91" s="7" customFormat="1" ht="16.5" customHeight="1">
      <c r="A96" s="80" t="s">
        <v>78</v>
      </c>
      <c r="B96" s="81"/>
      <c r="C96" s="82"/>
      <c r="D96" s="277" t="s">
        <v>83</v>
      </c>
      <c r="E96" s="277"/>
      <c r="F96" s="277"/>
      <c r="G96" s="277"/>
      <c r="H96" s="277"/>
      <c r="I96" s="83"/>
      <c r="J96" s="277" t="s">
        <v>84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2">
        <f>'2 - Zateplení 1.NP - neuz...'!J32</f>
        <v>0</v>
      </c>
      <c r="AH96" s="273"/>
      <c r="AI96" s="273"/>
      <c r="AJ96" s="273"/>
      <c r="AK96" s="273"/>
      <c r="AL96" s="273"/>
      <c r="AM96" s="273"/>
      <c r="AN96" s="272">
        <f>SUM(AG96,AT96)</f>
        <v>0</v>
      </c>
      <c r="AO96" s="273"/>
      <c r="AP96" s="273"/>
      <c r="AQ96" s="84" t="s">
        <v>81</v>
      </c>
      <c r="AR96" s="81"/>
      <c r="AS96" s="85">
        <v>0</v>
      </c>
      <c r="AT96" s="86">
        <f>ROUND(SUM(AV96:AW96),2)</f>
        <v>0</v>
      </c>
      <c r="AU96" s="87">
        <f>'2 - Zateplení 1.NP - neuz...'!P136</f>
        <v>0</v>
      </c>
      <c r="AV96" s="86">
        <f>'2 - Zateplení 1.NP - neuz...'!J35</f>
        <v>0</v>
      </c>
      <c r="AW96" s="86">
        <f>'2 - Zateplení 1.NP - neuz...'!J36</f>
        <v>0</v>
      </c>
      <c r="AX96" s="86">
        <f>'2 - Zateplení 1.NP - neuz...'!J37</f>
        <v>0</v>
      </c>
      <c r="AY96" s="86">
        <f>'2 - Zateplení 1.NP - neuz...'!J38</f>
        <v>0</v>
      </c>
      <c r="AZ96" s="86">
        <f>'2 - Zateplení 1.NP - neuz...'!F35</f>
        <v>0</v>
      </c>
      <c r="BA96" s="86">
        <f>'2 - Zateplení 1.NP - neuz...'!F36</f>
        <v>0</v>
      </c>
      <c r="BB96" s="86">
        <f>'2 - Zateplení 1.NP - neuz...'!F37</f>
        <v>0</v>
      </c>
      <c r="BC96" s="86">
        <f>'2 - Zateplení 1.NP - neuz...'!F38</f>
        <v>0</v>
      </c>
      <c r="BD96" s="88">
        <f>'2 - Zateplení 1.NP - neuz...'!F39</f>
        <v>0</v>
      </c>
      <c r="BT96" s="89" t="s">
        <v>79</v>
      </c>
      <c r="BV96" s="89" t="s">
        <v>76</v>
      </c>
      <c r="BW96" s="89" t="s">
        <v>85</v>
      </c>
      <c r="BX96" s="89" t="s">
        <v>4</v>
      </c>
      <c r="CL96" s="89" t="s">
        <v>1</v>
      </c>
      <c r="CM96" s="89" t="s">
        <v>83</v>
      </c>
    </row>
    <row r="97" spans="1:91" s="7" customFormat="1" ht="27" customHeight="1">
      <c r="A97" s="80" t="s">
        <v>78</v>
      </c>
      <c r="B97" s="81"/>
      <c r="C97" s="82"/>
      <c r="D97" s="277" t="s">
        <v>86</v>
      </c>
      <c r="E97" s="277"/>
      <c r="F97" s="277"/>
      <c r="G97" s="277"/>
      <c r="H97" s="277"/>
      <c r="I97" s="83"/>
      <c r="J97" s="277" t="s">
        <v>87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2">
        <f>'3 - Stavební úpravy učebn...'!J32</f>
        <v>0</v>
      </c>
      <c r="AH97" s="273"/>
      <c r="AI97" s="273"/>
      <c r="AJ97" s="273"/>
      <c r="AK97" s="273"/>
      <c r="AL97" s="273"/>
      <c r="AM97" s="273"/>
      <c r="AN97" s="272">
        <f>SUM(AG97,AT97)</f>
        <v>0</v>
      </c>
      <c r="AO97" s="273"/>
      <c r="AP97" s="273"/>
      <c r="AQ97" s="84" t="s">
        <v>81</v>
      </c>
      <c r="AR97" s="81"/>
      <c r="AS97" s="85">
        <v>0</v>
      </c>
      <c r="AT97" s="86">
        <f>ROUND(SUM(AV97:AW97),2)</f>
        <v>0</v>
      </c>
      <c r="AU97" s="87">
        <f>'3 - Stavební úpravy učebn...'!P136</f>
        <v>0</v>
      </c>
      <c r="AV97" s="86">
        <f>'3 - Stavební úpravy učebn...'!J35</f>
        <v>0</v>
      </c>
      <c r="AW97" s="86">
        <f>'3 - Stavební úpravy učebn...'!J36</f>
        <v>0</v>
      </c>
      <c r="AX97" s="86">
        <f>'3 - Stavební úpravy učebn...'!J37</f>
        <v>0</v>
      </c>
      <c r="AY97" s="86">
        <f>'3 - Stavební úpravy učebn...'!J38</f>
        <v>0</v>
      </c>
      <c r="AZ97" s="86">
        <f>'3 - Stavební úpravy učebn...'!F35</f>
        <v>0</v>
      </c>
      <c r="BA97" s="86">
        <f>'3 - Stavební úpravy učebn...'!F36</f>
        <v>0</v>
      </c>
      <c r="BB97" s="86">
        <f>'3 - Stavební úpravy učebn...'!F37</f>
        <v>0</v>
      </c>
      <c r="BC97" s="86">
        <f>'3 - Stavební úpravy učebn...'!F38</f>
        <v>0</v>
      </c>
      <c r="BD97" s="88">
        <f>'3 - Stavební úpravy učebn...'!F39</f>
        <v>0</v>
      </c>
      <c r="BT97" s="89" t="s">
        <v>79</v>
      </c>
      <c r="BV97" s="89" t="s">
        <v>76</v>
      </c>
      <c r="BW97" s="89" t="s">
        <v>88</v>
      </c>
      <c r="BX97" s="89" t="s">
        <v>4</v>
      </c>
      <c r="CL97" s="89" t="s">
        <v>1</v>
      </c>
      <c r="CM97" s="89" t="s">
        <v>83</v>
      </c>
    </row>
    <row r="98" spans="1:91" s="7" customFormat="1" ht="27" customHeight="1">
      <c r="A98" s="80" t="s">
        <v>78</v>
      </c>
      <c r="B98" s="81"/>
      <c r="C98" s="82"/>
      <c r="D98" s="277" t="s">
        <v>89</v>
      </c>
      <c r="E98" s="277"/>
      <c r="F98" s="277"/>
      <c r="G98" s="277"/>
      <c r="H98" s="277"/>
      <c r="I98" s="83"/>
      <c r="J98" s="277" t="s">
        <v>90</v>
      </c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2">
        <f>'4 - Předláždění příjezdov...'!J32</f>
        <v>0</v>
      </c>
      <c r="AH98" s="273"/>
      <c r="AI98" s="273"/>
      <c r="AJ98" s="273"/>
      <c r="AK98" s="273"/>
      <c r="AL98" s="273"/>
      <c r="AM98" s="273"/>
      <c r="AN98" s="272">
        <f>SUM(AG98,AT98)</f>
        <v>0</v>
      </c>
      <c r="AO98" s="273"/>
      <c r="AP98" s="273"/>
      <c r="AQ98" s="84" t="s">
        <v>81</v>
      </c>
      <c r="AR98" s="81"/>
      <c r="AS98" s="90">
        <v>0</v>
      </c>
      <c r="AT98" s="91">
        <f>ROUND(SUM(AV98:AW98),2)</f>
        <v>0</v>
      </c>
      <c r="AU98" s="92">
        <f>'4 - Předláždění příjezdov...'!P143</f>
        <v>0</v>
      </c>
      <c r="AV98" s="91">
        <f>'4 - Předláždění příjezdov...'!J35</f>
        <v>0</v>
      </c>
      <c r="AW98" s="91">
        <f>'4 - Předláždění příjezdov...'!J36</f>
        <v>0</v>
      </c>
      <c r="AX98" s="91">
        <f>'4 - Předláždění příjezdov...'!J37</f>
        <v>0</v>
      </c>
      <c r="AY98" s="91">
        <f>'4 - Předláždění příjezdov...'!J38</f>
        <v>0</v>
      </c>
      <c r="AZ98" s="91">
        <f>'4 - Předláždění příjezdov...'!F35</f>
        <v>0</v>
      </c>
      <c r="BA98" s="91">
        <f>'4 - Předláždění příjezdov...'!F36</f>
        <v>0</v>
      </c>
      <c r="BB98" s="91">
        <f>'4 - Předláždění příjezdov...'!F37</f>
        <v>0</v>
      </c>
      <c r="BC98" s="91">
        <f>'4 - Předláždění příjezdov...'!F38</f>
        <v>0</v>
      </c>
      <c r="BD98" s="93">
        <f>'4 - Předláždění příjezdov...'!F39</f>
        <v>0</v>
      </c>
      <c r="BT98" s="89" t="s">
        <v>79</v>
      </c>
      <c r="BV98" s="89" t="s">
        <v>76</v>
      </c>
      <c r="BW98" s="89" t="s">
        <v>91</v>
      </c>
      <c r="BX98" s="89" t="s">
        <v>4</v>
      </c>
      <c r="CL98" s="89" t="s">
        <v>1</v>
      </c>
      <c r="CM98" s="89" t="s">
        <v>83</v>
      </c>
    </row>
    <row r="99" spans="1:91" s="2" customFormat="1" ht="30" customHeight="1">
      <c r="A99" s="33"/>
      <c r="B99" s="34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4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 - Nástavba - stavební část'!C2" display="/"/>
    <hyperlink ref="A96" location="'2 - Zateplení 1.NP - neuz...'!C2" display="/"/>
    <hyperlink ref="A97" location="'3 - Stavební úpravy učebn...'!C2" display="/"/>
    <hyperlink ref="A98" location="'4 - Předláždění příjezd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2"/>
  <sheetViews>
    <sheetView showGridLines="0" topLeftCell="A14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92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15</v>
      </c>
      <c r="I6" s="94"/>
      <c r="L6" s="21"/>
    </row>
    <row r="7" spans="1:46" s="1" customFormat="1" ht="25.5" customHeight="1">
      <c r="B7" s="21"/>
      <c r="E7" s="278" t="str">
        <f>'Rekapitulace stavby'!K6</f>
        <v>Stavební úpravy a nástavba objektu střediska volného času Fokus, K Nemocnici 23, Nový Jičín</v>
      </c>
      <c r="F7" s="279"/>
      <c r="G7" s="279"/>
      <c r="H7" s="279"/>
      <c r="I7" s="94"/>
      <c r="L7" s="21"/>
    </row>
    <row r="8" spans="1:46" s="2" customFormat="1" ht="12" customHeight="1">
      <c r="A8" s="33"/>
      <c r="B8" s="34"/>
      <c r="C8" s="33"/>
      <c r="D8" s="28" t="s">
        <v>93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8" t="s">
        <v>94</v>
      </c>
      <c r="F9" s="280"/>
      <c r="G9" s="280"/>
      <c r="H9" s="28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9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98" t="s">
        <v>21</v>
      </c>
      <c r="J12" s="56" t="str">
        <f>'Rekapitulace stavby'!AN8</f>
        <v>28. 5. 2020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9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9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9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1" t="str">
        <f>'Rekapitulace stavby'!E14</f>
        <v>Vyplň údaj</v>
      </c>
      <c r="F18" s="261"/>
      <c r="G18" s="261"/>
      <c r="H18" s="261"/>
      <c r="I18" s="9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9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26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5" t="s">
        <v>1</v>
      </c>
      <c r="F27" s="265"/>
      <c r="G27" s="265"/>
      <c r="H27" s="26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26" t="s">
        <v>95</v>
      </c>
      <c r="E30" s="33"/>
      <c r="F30" s="33"/>
      <c r="G30" s="33"/>
      <c r="H30" s="33"/>
      <c r="I30" s="97"/>
      <c r="J30" s="104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105" t="s">
        <v>96</v>
      </c>
      <c r="E31" s="33"/>
      <c r="F31" s="33"/>
      <c r="G31" s="33"/>
      <c r="H31" s="33"/>
      <c r="I31" s="97"/>
      <c r="J31" s="104">
        <f>J123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6" t="s">
        <v>34</v>
      </c>
      <c r="E32" s="33"/>
      <c r="F32" s="33"/>
      <c r="G32" s="33"/>
      <c r="H32" s="33"/>
      <c r="I32" s="97"/>
      <c r="J32" s="72">
        <f>ROUND(J30 + J31,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3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10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8" t="s">
        <v>38</v>
      </c>
      <c r="E35" s="28" t="s">
        <v>39</v>
      </c>
      <c r="F35" s="109">
        <f>ROUND((SUM(BE123:BE130) + SUM(BE150:BE461)),  2)</f>
        <v>0</v>
      </c>
      <c r="G35" s="33"/>
      <c r="H35" s="33"/>
      <c r="I35" s="110">
        <v>0.21</v>
      </c>
      <c r="J35" s="109">
        <f>ROUND(((SUM(BE123:BE130) + SUM(BE150:BE461))*I35),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40</v>
      </c>
      <c r="F36" s="109">
        <f>ROUND((SUM(BF123:BF130) + SUM(BF150:BF461)),  2)</f>
        <v>0</v>
      </c>
      <c r="G36" s="33"/>
      <c r="H36" s="33"/>
      <c r="I36" s="110">
        <v>0.15</v>
      </c>
      <c r="J36" s="109">
        <f>ROUND(((SUM(BF123:BF130) + SUM(BF150:BF461))*I36),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09">
        <f>ROUND((SUM(BG123:BG130) + SUM(BG150:BG461)),  2)</f>
        <v>0</v>
      </c>
      <c r="G37" s="33"/>
      <c r="H37" s="33"/>
      <c r="I37" s="110">
        <v>0.21</v>
      </c>
      <c r="J37" s="109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42</v>
      </c>
      <c r="F38" s="109">
        <f>ROUND((SUM(BH123:BH130) + SUM(BH150:BH461)),  2)</f>
        <v>0</v>
      </c>
      <c r="G38" s="33"/>
      <c r="H38" s="33"/>
      <c r="I38" s="110">
        <v>0.15</v>
      </c>
      <c r="J38" s="109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43</v>
      </c>
      <c r="F39" s="109">
        <f>ROUND((SUM(BI123:BI130) + SUM(BI150:BI461)),  2)</f>
        <v>0</v>
      </c>
      <c r="G39" s="33"/>
      <c r="H39" s="33"/>
      <c r="I39" s="110">
        <v>0</v>
      </c>
      <c r="J39" s="109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1"/>
      <c r="D41" s="112" t="s">
        <v>44</v>
      </c>
      <c r="E41" s="61"/>
      <c r="F41" s="61"/>
      <c r="G41" s="113" t="s">
        <v>45</v>
      </c>
      <c r="H41" s="114" t="s">
        <v>46</v>
      </c>
      <c r="I41" s="115"/>
      <c r="J41" s="116">
        <f>SUM(J32:J39)</f>
        <v>0</v>
      </c>
      <c r="K41" s="117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97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18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19" t="s">
        <v>50</v>
      </c>
      <c r="G61" s="46" t="s">
        <v>49</v>
      </c>
      <c r="H61" s="36"/>
      <c r="I61" s="120"/>
      <c r="J61" s="121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2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19" t="s">
        <v>50</v>
      </c>
      <c r="G76" s="46" t="s">
        <v>49</v>
      </c>
      <c r="H76" s="36"/>
      <c r="I76" s="120"/>
      <c r="J76" s="121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3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4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8" t="str">
        <f>E7</f>
        <v>Stavební úpravy a nástavba objektu střediska volného času Fokus, K Nemocnici 23, Nový Jičín</v>
      </c>
      <c r="F85" s="279"/>
      <c r="G85" s="279"/>
      <c r="H85" s="279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8" t="str">
        <f>E9</f>
        <v>1 - Nástavba - stavební část</v>
      </c>
      <c r="F87" s="280"/>
      <c r="G87" s="280"/>
      <c r="H87" s="28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98" t="s">
        <v>21</v>
      </c>
      <c r="J89" s="56" t="str">
        <f>IF(J12="","",J12)</f>
        <v>28. 5. 2020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23</v>
      </c>
      <c r="D91" s="33"/>
      <c r="E91" s="33"/>
      <c r="F91" s="26" t="str">
        <f>E15</f>
        <v>Středisko volného času Fokus, Nový Jičín</v>
      </c>
      <c r="G91" s="33"/>
      <c r="H91" s="33"/>
      <c r="I91" s="98" t="s">
        <v>29</v>
      </c>
      <c r="J91" s="31" t="str">
        <f>E21</f>
        <v>ARCHITRÁV s.r.o. Nový Jičín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5" t="s">
        <v>98</v>
      </c>
      <c r="D94" s="111"/>
      <c r="E94" s="111"/>
      <c r="F94" s="111"/>
      <c r="G94" s="111"/>
      <c r="H94" s="111"/>
      <c r="I94" s="126"/>
      <c r="J94" s="127" t="s">
        <v>99</v>
      </c>
      <c r="K94" s="111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8" t="s">
        <v>100</v>
      </c>
      <c r="D96" s="33"/>
      <c r="E96" s="33"/>
      <c r="F96" s="33"/>
      <c r="G96" s="33"/>
      <c r="H96" s="33"/>
      <c r="I96" s="97"/>
      <c r="J96" s="72">
        <f>J150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2:12" s="9" customFormat="1" ht="24.95" customHeight="1">
      <c r="B97" s="129"/>
      <c r="D97" s="130" t="s">
        <v>102</v>
      </c>
      <c r="E97" s="131"/>
      <c r="F97" s="131"/>
      <c r="G97" s="131"/>
      <c r="H97" s="131"/>
      <c r="I97" s="132"/>
      <c r="J97" s="133">
        <f>J151</f>
        <v>0</v>
      </c>
      <c r="L97" s="129"/>
    </row>
    <row r="98" spans="2:12" s="10" customFormat="1" ht="19.899999999999999" customHeight="1">
      <c r="B98" s="134"/>
      <c r="D98" s="135" t="s">
        <v>103</v>
      </c>
      <c r="E98" s="136"/>
      <c r="F98" s="136"/>
      <c r="G98" s="136"/>
      <c r="H98" s="136"/>
      <c r="I98" s="137"/>
      <c r="J98" s="138">
        <f>J152</f>
        <v>0</v>
      </c>
      <c r="L98" s="134"/>
    </row>
    <row r="99" spans="2:12" s="10" customFormat="1" ht="19.899999999999999" customHeight="1">
      <c r="B99" s="134"/>
      <c r="D99" s="135" t="s">
        <v>104</v>
      </c>
      <c r="E99" s="136"/>
      <c r="F99" s="136"/>
      <c r="G99" s="136"/>
      <c r="H99" s="136"/>
      <c r="I99" s="137"/>
      <c r="J99" s="138">
        <f>J172</f>
        <v>0</v>
      </c>
      <c r="L99" s="134"/>
    </row>
    <row r="100" spans="2:12" s="10" customFormat="1" ht="19.899999999999999" customHeight="1">
      <c r="B100" s="134"/>
      <c r="D100" s="135" t="s">
        <v>105</v>
      </c>
      <c r="E100" s="136"/>
      <c r="F100" s="136"/>
      <c r="G100" s="136"/>
      <c r="H100" s="136"/>
      <c r="I100" s="137"/>
      <c r="J100" s="138">
        <f>J176</f>
        <v>0</v>
      </c>
      <c r="L100" s="134"/>
    </row>
    <row r="101" spans="2:12" s="10" customFormat="1" ht="19.899999999999999" customHeight="1">
      <c r="B101" s="134"/>
      <c r="D101" s="135" t="s">
        <v>106</v>
      </c>
      <c r="E101" s="136"/>
      <c r="F101" s="136"/>
      <c r="G101" s="136"/>
      <c r="H101" s="136"/>
      <c r="I101" s="137"/>
      <c r="J101" s="138">
        <f>J194</f>
        <v>0</v>
      </c>
      <c r="L101" s="134"/>
    </row>
    <row r="102" spans="2:12" s="10" customFormat="1" ht="19.899999999999999" customHeight="1">
      <c r="B102" s="134"/>
      <c r="D102" s="135" t="s">
        <v>107</v>
      </c>
      <c r="E102" s="136"/>
      <c r="F102" s="136"/>
      <c r="G102" s="136"/>
      <c r="H102" s="136"/>
      <c r="I102" s="137"/>
      <c r="J102" s="138">
        <f>J256</f>
        <v>0</v>
      </c>
      <c r="L102" s="134"/>
    </row>
    <row r="103" spans="2:12" s="10" customFormat="1" ht="19.899999999999999" customHeight="1">
      <c r="B103" s="134"/>
      <c r="D103" s="135" t="s">
        <v>108</v>
      </c>
      <c r="E103" s="136"/>
      <c r="F103" s="136"/>
      <c r="G103" s="136"/>
      <c r="H103" s="136"/>
      <c r="I103" s="137"/>
      <c r="J103" s="138">
        <f>J268</f>
        <v>0</v>
      </c>
      <c r="L103" s="134"/>
    </row>
    <row r="104" spans="2:12" s="9" customFormat="1" ht="24.95" customHeight="1">
      <c r="B104" s="129"/>
      <c r="D104" s="130" t="s">
        <v>109</v>
      </c>
      <c r="E104" s="131"/>
      <c r="F104" s="131"/>
      <c r="G104" s="131"/>
      <c r="H104" s="131"/>
      <c r="I104" s="132"/>
      <c r="J104" s="133">
        <f>J269</f>
        <v>0</v>
      </c>
      <c r="L104" s="129"/>
    </row>
    <row r="105" spans="2:12" s="10" customFormat="1" ht="19.899999999999999" customHeight="1">
      <c r="B105" s="134"/>
      <c r="D105" s="135" t="s">
        <v>110</v>
      </c>
      <c r="E105" s="136"/>
      <c r="F105" s="136"/>
      <c r="G105" s="136"/>
      <c r="H105" s="136"/>
      <c r="I105" s="137"/>
      <c r="J105" s="138">
        <f>J270</f>
        <v>0</v>
      </c>
      <c r="L105" s="134"/>
    </row>
    <row r="106" spans="2:12" s="10" customFormat="1" ht="19.899999999999999" customHeight="1">
      <c r="B106" s="134"/>
      <c r="D106" s="135" t="s">
        <v>111</v>
      </c>
      <c r="E106" s="136"/>
      <c r="F106" s="136"/>
      <c r="G106" s="136"/>
      <c r="H106" s="136"/>
      <c r="I106" s="137"/>
      <c r="J106" s="138">
        <f>J284</f>
        <v>0</v>
      </c>
      <c r="L106" s="134"/>
    </row>
    <row r="107" spans="2:12" s="10" customFormat="1" ht="19.899999999999999" customHeight="1">
      <c r="B107" s="134"/>
      <c r="D107" s="135" t="s">
        <v>112</v>
      </c>
      <c r="E107" s="136"/>
      <c r="F107" s="136"/>
      <c r="G107" s="136"/>
      <c r="H107" s="136"/>
      <c r="I107" s="137"/>
      <c r="J107" s="138">
        <f>J288</f>
        <v>0</v>
      </c>
      <c r="L107" s="134"/>
    </row>
    <row r="108" spans="2:12" s="10" customFormat="1" ht="19.899999999999999" customHeight="1">
      <c r="B108" s="134"/>
      <c r="D108" s="135" t="s">
        <v>113</v>
      </c>
      <c r="E108" s="136"/>
      <c r="F108" s="136"/>
      <c r="G108" s="136"/>
      <c r="H108" s="136"/>
      <c r="I108" s="137"/>
      <c r="J108" s="138">
        <f>J305</f>
        <v>0</v>
      </c>
      <c r="L108" s="134"/>
    </row>
    <row r="109" spans="2:12" s="10" customFormat="1" ht="19.899999999999999" customHeight="1">
      <c r="B109" s="134"/>
      <c r="D109" s="135" t="s">
        <v>114</v>
      </c>
      <c r="E109" s="136"/>
      <c r="F109" s="136"/>
      <c r="G109" s="136"/>
      <c r="H109" s="136"/>
      <c r="I109" s="137"/>
      <c r="J109" s="138">
        <f>J324</f>
        <v>0</v>
      </c>
      <c r="L109" s="134"/>
    </row>
    <row r="110" spans="2:12" s="10" customFormat="1" ht="19.899999999999999" customHeight="1">
      <c r="B110" s="134"/>
      <c r="D110" s="135" t="s">
        <v>115</v>
      </c>
      <c r="E110" s="136"/>
      <c r="F110" s="136"/>
      <c r="G110" s="136"/>
      <c r="H110" s="136"/>
      <c r="I110" s="137"/>
      <c r="J110" s="138">
        <f>J339</f>
        <v>0</v>
      </c>
      <c r="L110" s="134"/>
    </row>
    <row r="111" spans="2:12" s="10" customFormat="1" ht="19.899999999999999" customHeight="1">
      <c r="B111" s="134"/>
      <c r="D111" s="135" t="s">
        <v>116</v>
      </c>
      <c r="E111" s="136"/>
      <c r="F111" s="136"/>
      <c r="G111" s="136"/>
      <c r="H111" s="136"/>
      <c r="I111" s="137"/>
      <c r="J111" s="138">
        <f>J364</f>
        <v>0</v>
      </c>
      <c r="L111" s="134"/>
    </row>
    <row r="112" spans="2:12" s="10" customFormat="1" ht="19.899999999999999" customHeight="1">
      <c r="B112" s="134"/>
      <c r="D112" s="135" t="s">
        <v>117</v>
      </c>
      <c r="E112" s="136"/>
      <c r="F112" s="136"/>
      <c r="G112" s="136"/>
      <c r="H112" s="136"/>
      <c r="I112" s="137"/>
      <c r="J112" s="138">
        <f>J378</f>
        <v>0</v>
      </c>
      <c r="L112" s="134"/>
    </row>
    <row r="113" spans="1:65" s="10" customFormat="1" ht="19.899999999999999" customHeight="1">
      <c r="B113" s="134"/>
      <c r="D113" s="135" t="s">
        <v>118</v>
      </c>
      <c r="E113" s="136"/>
      <c r="F113" s="136"/>
      <c r="G113" s="136"/>
      <c r="H113" s="136"/>
      <c r="I113" s="137"/>
      <c r="J113" s="138">
        <f>J391</f>
        <v>0</v>
      </c>
      <c r="L113" s="134"/>
    </row>
    <row r="114" spans="1:65" s="10" customFormat="1" ht="19.899999999999999" customHeight="1">
      <c r="B114" s="134"/>
      <c r="D114" s="135" t="s">
        <v>119</v>
      </c>
      <c r="E114" s="136"/>
      <c r="F114" s="136"/>
      <c r="G114" s="136"/>
      <c r="H114" s="136"/>
      <c r="I114" s="137"/>
      <c r="J114" s="138">
        <f>J408</f>
        <v>0</v>
      </c>
      <c r="L114" s="134"/>
    </row>
    <row r="115" spans="1:65" s="10" customFormat="1" ht="19.899999999999999" customHeight="1">
      <c r="B115" s="134"/>
      <c r="D115" s="135" t="s">
        <v>120</v>
      </c>
      <c r="E115" s="136"/>
      <c r="F115" s="136"/>
      <c r="G115" s="136"/>
      <c r="H115" s="136"/>
      <c r="I115" s="137"/>
      <c r="J115" s="138">
        <f>J417</f>
        <v>0</v>
      </c>
      <c r="L115" s="134"/>
    </row>
    <row r="116" spans="1:65" s="10" customFormat="1" ht="19.899999999999999" customHeight="1">
      <c r="B116" s="134"/>
      <c r="D116" s="135" t="s">
        <v>121</v>
      </c>
      <c r="E116" s="136"/>
      <c r="F116" s="136"/>
      <c r="G116" s="136"/>
      <c r="H116" s="136"/>
      <c r="I116" s="137"/>
      <c r="J116" s="138">
        <f>J432</f>
        <v>0</v>
      </c>
      <c r="L116" s="134"/>
    </row>
    <row r="117" spans="1:65" s="10" customFormat="1" ht="19.899999999999999" customHeight="1">
      <c r="B117" s="134"/>
      <c r="D117" s="135" t="s">
        <v>122</v>
      </c>
      <c r="E117" s="136"/>
      <c r="F117" s="136"/>
      <c r="G117" s="136"/>
      <c r="H117" s="136"/>
      <c r="I117" s="137"/>
      <c r="J117" s="138">
        <f>J436</f>
        <v>0</v>
      </c>
      <c r="L117" s="134"/>
    </row>
    <row r="118" spans="1:65" s="9" customFormat="1" ht="24.95" customHeight="1">
      <c r="B118" s="129"/>
      <c r="D118" s="130" t="s">
        <v>123</v>
      </c>
      <c r="E118" s="131"/>
      <c r="F118" s="131"/>
      <c r="G118" s="131"/>
      <c r="H118" s="131"/>
      <c r="I118" s="132"/>
      <c r="J118" s="133">
        <f>J452</f>
        <v>0</v>
      </c>
      <c r="L118" s="129"/>
    </row>
    <row r="119" spans="1:65" s="10" customFormat="1" ht="19.899999999999999" customHeight="1">
      <c r="B119" s="134"/>
      <c r="D119" s="135" t="s">
        <v>124</v>
      </c>
      <c r="E119" s="136"/>
      <c r="F119" s="136"/>
      <c r="G119" s="136"/>
      <c r="H119" s="136"/>
      <c r="I119" s="137"/>
      <c r="J119" s="138">
        <f>J453</f>
        <v>0</v>
      </c>
      <c r="L119" s="134"/>
    </row>
    <row r="120" spans="1:65" s="10" customFormat="1" ht="19.899999999999999" customHeight="1">
      <c r="B120" s="134"/>
      <c r="D120" s="135" t="s">
        <v>125</v>
      </c>
      <c r="E120" s="136"/>
      <c r="F120" s="136"/>
      <c r="G120" s="136"/>
      <c r="H120" s="136"/>
      <c r="I120" s="137"/>
      <c r="J120" s="138">
        <f>J457</f>
        <v>0</v>
      </c>
      <c r="L120" s="134"/>
    </row>
    <row r="121" spans="1:65" s="2" customFormat="1" ht="21.7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97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29.25" customHeight="1">
      <c r="A123" s="33"/>
      <c r="B123" s="34"/>
      <c r="C123" s="128" t="s">
        <v>126</v>
      </c>
      <c r="D123" s="33"/>
      <c r="E123" s="33"/>
      <c r="F123" s="33"/>
      <c r="G123" s="33"/>
      <c r="H123" s="33"/>
      <c r="I123" s="97"/>
      <c r="J123" s="139">
        <f>ROUND(J124 + J125 + J126 + J127 + J128 + J129,2)</f>
        <v>0</v>
      </c>
      <c r="K123" s="33"/>
      <c r="L123" s="43"/>
      <c r="N123" s="140" t="s">
        <v>38</v>
      </c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18" customHeight="1">
      <c r="A124" s="33"/>
      <c r="B124" s="141"/>
      <c r="C124" s="97"/>
      <c r="D124" s="282" t="s">
        <v>127</v>
      </c>
      <c r="E124" s="283"/>
      <c r="F124" s="283"/>
      <c r="G124" s="97"/>
      <c r="H124" s="97"/>
      <c r="I124" s="97"/>
      <c r="J124" s="143">
        <v>0</v>
      </c>
      <c r="K124" s="97"/>
      <c r="L124" s="144"/>
      <c r="M124" s="145"/>
      <c r="N124" s="146" t="s">
        <v>39</v>
      </c>
      <c r="O124" s="145"/>
      <c r="P124" s="145"/>
      <c r="Q124" s="145"/>
      <c r="R124" s="145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7" t="s">
        <v>128</v>
      </c>
      <c r="AZ124" s="145"/>
      <c r="BA124" s="145"/>
      <c r="BB124" s="145"/>
      <c r="BC124" s="145"/>
      <c r="BD124" s="145"/>
      <c r="BE124" s="148">
        <f t="shared" ref="BE124:BE129" si="0">IF(N124="základní",J124,0)</f>
        <v>0</v>
      </c>
      <c r="BF124" s="148">
        <f t="shared" ref="BF124:BF129" si="1">IF(N124="snížená",J124,0)</f>
        <v>0</v>
      </c>
      <c r="BG124" s="148">
        <f t="shared" ref="BG124:BG129" si="2">IF(N124="zákl. přenesená",J124,0)</f>
        <v>0</v>
      </c>
      <c r="BH124" s="148">
        <f t="shared" ref="BH124:BH129" si="3">IF(N124="sníž. přenesená",J124,0)</f>
        <v>0</v>
      </c>
      <c r="BI124" s="148">
        <f t="shared" ref="BI124:BI129" si="4">IF(N124="nulová",J124,0)</f>
        <v>0</v>
      </c>
      <c r="BJ124" s="147" t="s">
        <v>79</v>
      </c>
      <c r="BK124" s="145"/>
      <c r="BL124" s="145"/>
      <c r="BM124" s="145"/>
    </row>
    <row r="125" spans="1:65" s="2" customFormat="1" ht="18" customHeight="1">
      <c r="A125" s="33"/>
      <c r="B125" s="141"/>
      <c r="C125" s="97"/>
      <c r="D125" s="282" t="s">
        <v>129</v>
      </c>
      <c r="E125" s="283"/>
      <c r="F125" s="283"/>
      <c r="G125" s="97"/>
      <c r="H125" s="97"/>
      <c r="I125" s="97"/>
      <c r="J125" s="143">
        <v>0</v>
      </c>
      <c r="K125" s="97"/>
      <c r="L125" s="144"/>
      <c r="M125" s="145"/>
      <c r="N125" s="146" t="s">
        <v>39</v>
      </c>
      <c r="O125" s="145"/>
      <c r="P125" s="145"/>
      <c r="Q125" s="145"/>
      <c r="R125" s="145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7" t="s">
        <v>128</v>
      </c>
      <c r="AZ125" s="145"/>
      <c r="BA125" s="145"/>
      <c r="BB125" s="145"/>
      <c r="BC125" s="145"/>
      <c r="BD125" s="145"/>
      <c r="BE125" s="148">
        <f t="shared" si="0"/>
        <v>0</v>
      </c>
      <c r="BF125" s="148">
        <f t="shared" si="1"/>
        <v>0</v>
      </c>
      <c r="BG125" s="148">
        <f t="shared" si="2"/>
        <v>0</v>
      </c>
      <c r="BH125" s="148">
        <f t="shared" si="3"/>
        <v>0</v>
      </c>
      <c r="BI125" s="148">
        <f t="shared" si="4"/>
        <v>0</v>
      </c>
      <c r="BJ125" s="147" t="s">
        <v>79</v>
      </c>
      <c r="BK125" s="145"/>
      <c r="BL125" s="145"/>
      <c r="BM125" s="145"/>
    </row>
    <row r="126" spans="1:65" s="2" customFormat="1" ht="18" customHeight="1">
      <c r="A126" s="33"/>
      <c r="B126" s="141"/>
      <c r="C126" s="97"/>
      <c r="D126" s="282" t="s">
        <v>130</v>
      </c>
      <c r="E126" s="283"/>
      <c r="F126" s="283"/>
      <c r="G126" s="97"/>
      <c r="H126" s="97"/>
      <c r="I126" s="97"/>
      <c r="J126" s="143">
        <v>0</v>
      </c>
      <c r="K126" s="97"/>
      <c r="L126" s="144"/>
      <c r="M126" s="145"/>
      <c r="N126" s="146" t="s">
        <v>39</v>
      </c>
      <c r="O126" s="145"/>
      <c r="P126" s="145"/>
      <c r="Q126" s="145"/>
      <c r="R126" s="145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7" t="s">
        <v>128</v>
      </c>
      <c r="AZ126" s="145"/>
      <c r="BA126" s="145"/>
      <c r="BB126" s="145"/>
      <c r="BC126" s="145"/>
      <c r="BD126" s="145"/>
      <c r="BE126" s="148">
        <f t="shared" si="0"/>
        <v>0</v>
      </c>
      <c r="BF126" s="148">
        <f t="shared" si="1"/>
        <v>0</v>
      </c>
      <c r="BG126" s="148">
        <f t="shared" si="2"/>
        <v>0</v>
      </c>
      <c r="BH126" s="148">
        <f t="shared" si="3"/>
        <v>0</v>
      </c>
      <c r="BI126" s="148">
        <f t="shared" si="4"/>
        <v>0</v>
      </c>
      <c r="BJ126" s="147" t="s">
        <v>79</v>
      </c>
      <c r="BK126" s="145"/>
      <c r="BL126" s="145"/>
      <c r="BM126" s="145"/>
    </row>
    <row r="127" spans="1:65" s="2" customFormat="1" ht="18" customHeight="1">
      <c r="A127" s="33"/>
      <c r="B127" s="141"/>
      <c r="C127" s="97"/>
      <c r="D127" s="282" t="s">
        <v>131</v>
      </c>
      <c r="E127" s="283"/>
      <c r="F127" s="283"/>
      <c r="G127" s="97"/>
      <c r="H127" s="97"/>
      <c r="I127" s="97"/>
      <c r="J127" s="143">
        <v>0</v>
      </c>
      <c r="K127" s="97"/>
      <c r="L127" s="144"/>
      <c r="M127" s="145"/>
      <c r="N127" s="146" t="s">
        <v>39</v>
      </c>
      <c r="O127" s="145"/>
      <c r="P127" s="145"/>
      <c r="Q127" s="145"/>
      <c r="R127" s="145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7" t="s">
        <v>128</v>
      </c>
      <c r="AZ127" s="145"/>
      <c r="BA127" s="145"/>
      <c r="BB127" s="145"/>
      <c r="BC127" s="145"/>
      <c r="BD127" s="145"/>
      <c r="BE127" s="148">
        <f t="shared" si="0"/>
        <v>0</v>
      </c>
      <c r="BF127" s="148">
        <f t="shared" si="1"/>
        <v>0</v>
      </c>
      <c r="BG127" s="148">
        <f t="shared" si="2"/>
        <v>0</v>
      </c>
      <c r="BH127" s="148">
        <f t="shared" si="3"/>
        <v>0</v>
      </c>
      <c r="BI127" s="148">
        <f t="shared" si="4"/>
        <v>0</v>
      </c>
      <c r="BJ127" s="147" t="s">
        <v>79</v>
      </c>
      <c r="BK127" s="145"/>
      <c r="BL127" s="145"/>
      <c r="BM127" s="145"/>
    </row>
    <row r="128" spans="1:65" s="2" customFormat="1" ht="18" customHeight="1">
      <c r="A128" s="33"/>
      <c r="B128" s="141"/>
      <c r="C128" s="97"/>
      <c r="D128" s="282" t="s">
        <v>132</v>
      </c>
      <c r="E128" s="283"/>
      <c r="F128" s="283"/>
      <c r="G128" s="97"/>
      <c r="H128" s="97"/>
      <c r="I128" s="97"/>
      <c r="J128" s="143">
        <v>0</v>
      </c>
      <c r="K128" s="97"/>
      <c r="L128" s="144"/>
      <c r="M128" s="145"/>
      <c r="N128" s="146" t="s">
        <v>39</v>
      </c>
      <c r="O128" s="145"/>
      <c r="P128" s="145"/>
      <c r="Q128" s="145"/>
      <c r="R128" s="145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7" t="s">
        <v>128</v>
      </c>
      <c r="AZ128" s="145"/>
      <c r="BA128" s="145"/>
      <c r="BB128" s="145"/>
      <c r="BC128" s="145"/>
      <c r="BD128" s="145"/>
      <c r="BE128" s="148">
        <f t="shared" si="0"/>
        <v>0</v>
      </c>
      <c r="BF128" s="148">
        <f t="shared" si="1"/>
        <v>0</v>
      </c>
      <c r="BG128" s="148">
        <f t="shared" si="2"/>
        <v>0</v>
      </c>
      <c r="BH128" s="148">
        <f t="shared" si="3"/>
        <v>0</v>
      </c>
      <c r="BI128" s="148">
        <f t="shared" si="4"/>
        <v>0</v>
      </c>
      <c r="BJ128" s="147" t="s">
        <v>79</v>
      </c>
      <c r="BK128" s="145"/>
      <c r="BL128" s="145"/>
      <c r="BM128" s="145"/>
    </row>
    <row r="129" spans="1:65" s="2" customFormat="1" ht="18" customHeight="1">
      <c r="A129" s="33"/>
      <c r="B129" s="141"/>
      <c r="C129" s="97"/>
      <c r="D129" s="142" t="s">
        <v>133</v>
      </c>
      <c r="E129" s="97"/>
      <c r="F129" s="97"/>
      <c r="G129" s="97"/>
      <c r="H129" s="97"/>
      <c r="I129" s="97"/>
      <c r="J129" s="143">
        <f>ROUND(J30*T129,2)</f>
        <v>0</v>
      </c>
      <c r="K129" s="97"/>
      <c r="L129" s="144"/>
      <c r="M129" s="145"/>
      <c r="N129" s="146" t="s">
        <v>39</v>
      </c>
      <c r="O129" s="145"/>
      <c r="P129" s="145"/>
      <c r="Q129" s="145"/>
      <c r="R129" s="145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7" t="s">
        <v>134</v>
      </c>
      <c r="AZ129" s="145"/>
      <c r="BA129" s="145"/>
      <c r="BB129" s="145"/>
      <c r="BC129" s="145"/>
      <c r="BD129" s="145"/>
      <c r="BE129" s="148">
        <f t="shared" si="0"/>
        <v>0</v>
      </c>
      <c r="BF129" s="148">
        <f t="shared" si="1"/>
        <v>0</v>
      </c>
      <c r="BG129" s="148">
        <f t="shared" si="2"/>
        <v>0</v>
      </c>
      <c r="BH129" s="148">
        <f t="shared" si="3"/>
        <v>0</v>
      </c>
      <c r="BI129" s="148">
        <f t="shared" si="4"/>
        <v>0</v>
      </c>
      <c r="BJ129" s="147" t="s">
        <v>79</v>
      </c>
      <c r="BK129" s="145"/>
      <c r="BL129" s="145"/>
      <c r="BM129" s="145"/>
    </row>
    <row r="130" spans="1:65" s="2" customFormat="1" ht="11.25">
      <c r="A130" s="33"/>
      <c r="B130" s="34"/>
      <c r="C130" s="33"/>
      <c r="D130" s="33"/>
      <c r="E130" s="33"/>
      <c r="F130" s="33"/>
      <c r="G130" s="33"/>
      <c r="H130" s="33"/>
      <c r="I130" s="97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29.25" customHeight="1">
      <c r="A131" s="33"/>
      <c r="B131" s="34"/>
      <c r="C131" s="149" t="s">
        <v>135</v>
      </c>
      <c r="D131" s="111"/>
      <c r="E131" s="111"/>
      <c r="F131" s="111"/>
      <c r="G131" s="111"/>
      <c r="H131" s="111"/>
      <c r="I131" s="126"/>
      <c r="J131" s="150">
        <f>ROUND(J96+J123,2)</f>
        <v>0</v>
      </c>
      <c r="K131" s="111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5" customHeight="1">
      <c r="A132" s="33"/>
      <c r="B132" s="48"/>
      <c r="C132" s="49"/>
      <c r="D132" s="49"/>
      <c r="E132" s="49"/>
      <c r="F132" s="49"/>
      <c r="G132" s="49"/>
      <c r="H132" s="49"/>
      <c r="I132" s="123"/>
      <c r="J132" s="49"/>
      <c r="K132" s="49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6" spans="1:65" s="2" customFormat="1" ht="6.95" customHeight="1">
      <c r="A136" s="33"/>
      <c r="B136" s="50"/>
      <c r="C136" s="51"/>
      <c r="D136" s="51"/>
      <c r="E136" s="51"/>
      <c r="F136" s="51"/>
      <c r="G136" s="51"/>
      <c r="H136" s="51"/>
      <c r="I136" s="124"/>
      <c r="J136" s="51"/>
      <c r="K136" s="51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24.95" customHeight="1">
      <c r="A137" s="33"/>
      <c r="B137" s="34"/>
      <c r="C137" s="22" t="s">
        <v>136</v>
      </c>
      <c r="D137" s="33"/>
      <c r="E137" s="33"/>
      <c r="F137" s="33"/>
      <c r="G137" s="33"/>
      <c r="H137" s="33"/>
      <c r="I137" s="97"/>
      <c r="J137" s="33"/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6.95" customHeight="1">
      <c r="A138" s="33"/>
      <c r="B138" s="34"/>
      <c r="C138" s="33"/>
      <c r="D138" s="33"/>
      <c r="E138" s="33"/>
      <c r="F138" s="33"/>
      <c r="G138" s="33"/>
      <c r="H138" s="33"/>
      <c r="I138" s="97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2" customHeight="1">
      <c r="A139" s="33"/>
      <c r="B139" s="34"/>
      <c r="C139" s="28" t="s">
        <v>15</v>
      </c>
      <c r="D139" s="33"/>
      <c r="E139" s="33"/>
      <c r="F139" s="33"/>
      <c r="G139" s="33"/>
      <c r="H139" s="33"/>
      <c r="I139" s="97"/>
      <c r="J139" s="33"/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2" customFormat="1" ht="25.5" customHeight="1">
      <c r="A140" s="33"/>
      <c r="B140" s="34"/>
      <c r="C140" s="33"/>
      <c r="D140" s="33"/>
      <c r="E140" s="278" t="str">
        <f>E7</f>
        <v>Stavební úpravy a nástavba objektu střediska volného času Fokus, K Nemocnici 23, Nový Jičín</v>
      </c>
      <c r="F140" s="279"/>
      <c r="G140" s="279"/>
      <c r="H140" s="279"/>
      <c r="I140" s="97"/>
      <c r="J140" s="33"/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5" s="2" customFormat="1" ht="12" customHeight="1">
      <c r="A141" s="33"/>
      <c r="B141" s="34"/>
      <c r="C141" s="28" t="s">
        <v>93</v>
      </c>
      <c r="D141" s="33"/>
      <c r="E141" s="33"/>
      <c r="F141" s="33"/>
      <c r="G141" s="33"/>
      <c r="H141" s="33"/>
      <c r="I141" s="97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5" s="2" customFormat="1" ht="16.5" customHeight="1">
      <c r="A142" s="33"/>
      <c r="B142" s="34"/>
      <c r="C142" s="33"/>
      <c r="D142" s="33"/>
      <c r="E142" s="258" t="str">
        <f>E9</f>
        <v>1 - Nástavba - stavební část</v>
      </c>
      <c r="F142" s="280"/>
      <c r="G142" s="280"/>
      <c r="H142" s="280"/>
      <c r="I142" s="97"/>
      <c r="J142" s="33"/>
      <c r="K142" s="33"/>
      <c r="L142" s="4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65" s="2" customFormat="1" ht="6.95" customHeight="1">
      <c r="A143" s="33"/>
      <c r="B143" s="34"/>
      <c r="C143" s="33"/>
      <c r="D143" s="33"/>
      <c r="E143" s="33"/>
      <c r="F143" s="33"/>
      <c r="G143" s="33"/>
      <c r="H143" s="33"/>
      <c r="I143" s="97"/>
      <c r="J143" s="33"/>
      <c r="K143" s="33"/>
      <c r="L143" s="4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65" s="2" customFormat="1" ht="12" customHeight="1">
      <c r="A144" s="33"/>
      <c r="B144" s="34"/>
      <c r="C144" s="28" t="s">
        <v>19</v>
      </c>
      <c r="D144" s="33"/>
      <c r="E144" s="33"/>
      <c r="F144" s="26" t="str">
        <f>F12</f>
        <v xml:space="preserve"> </v>
      </c>
      <c r="G144" s="33"/>
      <c r="H144" s="33"/>
      <c r="I144" s="98" t="s">
        <v>21</v>
      </c>
      <c r="J144" s="56" t="str">
        <f>IF(J12="","",J12)</f>
        <v>28. 5. 2020</v>
      </c>
      <c r="K144" s="33"/>
      <c r="L144" s="4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6.95" customHeight="1">
      <c r="A145" s="33"/>
      <c r="B145" s="34"/>
      <c r="C145" s="33"/>
      <c r="D145" s="33"/>
      <c r="E145" s="33"/>
      <c r="F145" s="33"/>
      <c r="G145" s="33"/>
      <c r="H145" s="33"/>
      <c r="I145" s="97"/>
      <c r="J145" s="33"/>
      <c r="K145" s="33"/>
      <c r="L145" s="4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27.95" customHeight="1">
      <c r="A146" s="33"/>
      <c r="B146" s="34"/>
      <c r="C146" s="28" t="s">
        <v>23</v>
      </c>
      <c r="D146" s="33"/>
      <c r="E146" s="33"/>
      <c r="F146" s="26" t="str">
        <f>E15</f>
        <v>Středisko volného času Fokus, Nový Jičín</v>
      </c>
      <c r="G146" s="33"/>
      <c r="H146" s="33"/>
      <c r="I146" s="98" t="s">
        <v>29</v>
      </c>
      <c r="J146" s="31" t="str">
        <f>E21</f>
        <v>ARCHITRÁV s.r.o. Nový Jičín</v>
      </c>
      <c r="K146" s="33"/>
      <c r="L146" s="4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15.2" customHeight="1">
      <c r="A147" s="33"/>
      <c r="B147" s="34"/>
      <c r="C147" s="28" t="s">
        <v>27</v>
      </c>
      <c r="D147" s="33"/>
      <c r="E147" s="33"/>
      <c r="F147" s="26" t="str">
        <f>IF(E18="","",E18)</f>
        <v>Vyplň údaj</v>
      </c>
      <c r="G147" s="33"/>
      <c r="H147" s="33"/>
      <c r="I147" s="98" t="s">
        <v>32</v>
      </c>
      <c r="J147" s="31" t="str">
        <f>E24</f>
        <v xml:space="preserve"> </v>
      </c>
      <c r="K147" s="33"/>
      <c r="L147" s="4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2" customFormat="1" ht="10.35" customHeight="1">
      <c r="A148" s="33"/>
      <c r="B148" s="34"/>
      <c r="C148" s="33"/>
      <c r="D148" s="33"/>
      <c r="E148" s="33"/>
      <c r="F148" s="33"/>
      <c r="G148" s="33"/>
      <c r="H148" s="33"/>
      <c r="I148" s="97"/>
      <c r="J148" s="33"/>
      <c r="K148" s="33"/>
      <c r="L148" s="4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65" s="11" customFormat="1" ht="29.25" customHeight="1">
      <c r="A149" s="151"/>
      <c r="B149" s="152"/>
      <c r="C149" s="153" t="s">
        <v>137</v>
      </c>
      <c r="D149" s="154" t="s">
        <v>59</v>
      </c>
      <c r="E149" s="154" t="s">
        <v>55</v>
      </c>
      <c r="F149" s="154" t="s">
        <v>56</v>
      </c>
      <c r="G149" s="154" t="s">
        <v>138</v>
      </c>
      <c r="H149" s="154" t="s">
        <v>139</v>
      </c>
      <c r="I149" s="155" t="s">
        <v>140</v>
      </c>
      <c r="J149" s="156" t="s">
        <v>99</v>
      </c>
      <c r="K149" s="157" t="s">
        <v>141</v>
      </c>
      <c r="L149" s="158"/>
      <c r="M149" s="63" t="s">
        <v>1</v>
      </c>
      <c r="N149" s="64" t="s">
        <v>38</v>
      </c>
      <c r="O149" s="64" t="s">
        <v>142</v>
      </c>
      <c r="P149" s="64" t="s">
        <v>143</v>
      </c>
      <c r="Q149" s="64" t="s">
        <v>144</v>
      </c>
      <c r="R149" s="64" t="s">
        <v>145</v>
      </c>
      <c r="S149" s="64" t="s">
        <v>146</v>
      </c>
      <c r="T149" s="65" t="s">
        <v>147</v>
      </c>
      <c r="U149" s="15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/>
    </row>
    <row r="150" spans="1:65" s="2" customFormat="1" ht="22.9" customHeight="1">
      <c r="A150" s="33"/>
      <c r="B150" s="34"/>
      <c r="C150" s="70" t="s">
        <v>148</v>
      </c>
      <c r="D150" s="33"/>
      <c r="E150" s="33"/>
      <c r="F150" s="33"/>
      <c r="G150" s="33"/>
      <c r="H150" s="33"/>
      <c r="I150" s="97"/>
      <c r="J150" s="159">
        <f>BK150</f>
        <v>0</v>
      </c>
      <c r="K150" s="33"/>
      <c r="L150" s="34"/>
      <c r="M150" s="66"/>
      <c r="N150" s="57"/>
      <c r="O150" s="67"/>
      <c r="P150" s="160">
        <f>P151+P269+P452</f>
        <v>0</v>
      </c>
      <c r="Q150" s="67"/>
      <c r="R150" s="160">
        <f>R151+R269+R452</f>
        <v>67.521786719999994</v>
      </c>
      <c r="S150" s="67"/>
      <c r="T150" s="161">
        <f>T151+T269+T452</f>
        <v>210.96062560000001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73</v>
      </c>
      <c r="AU150" s="18" t="s">
        <v>101</v>
      </c>
      <c r="BK150" s="162">
        <f>BK151+BK269+BK452</f>
        <v>0</v>
      </c>
    </row>
    <row r="151" spans="1:65" s="12" customFormat="1" ht="25.9" customHeight="1">
      <c r="B151" s="163"/>
      <c r="D151" s="164" t="s">
        <v>73</v>
      </c>
      <c r="E151" s="165" t="s">
        <v>149</v>
      </c>
      <c r="F151" s="165" t="s">
        <v>150</v>
      </c>
      <c r="I151" s="166"/>
      <c r="J151" s="167">
        <f>BK151</f>
        <v>0</v>
      </c>
      <c r="L151" s="163"/>
      <c r="M151" s="168"/>
      <c r="N151" s="169"/>
      <c r="O151" s="169"/>
      <c r="P151" s="170">
        <f>P152+P172+P176+P194+P256+P268</f>
        <v>0</v>
      </c>
      <c r="Q151" s="169"/>
      <c r="R151" s="170">
        <f>R152+R172+R176+R194+R256+R268</f>
        <v>43.801001679999992</v>
      </c>
      <c r="S151" s="169"/>
      <c r="T151" s="171">
        <f>T152+T172+T176+T194+T256+T268</f>
        <v>200.0138</v>
      </c>
      <c r="AR151" s="164" t="s">
        <v>79</v>
      </c>
      <c r="AT151" s="172" t="s">
        <v>73</v>
      </c>
      <c r="AU151" s="172" t="s">
        <v>74</v>
      </c>
      <c r="AY151" s="164" t="s">
        <v>151</v>
      </c>
      <c r="BK151" s="173">
        <f>BK152+BK172+BK176+BK194+BK256+BK268</f>
        <v>0</v>
      </c>
    </row>
    <row r="152" spans="1:65" s="12" customFormat="1" ht="22.9" customHeight="1">
      <c r="B152" s="163"/>
      <c r="D152" s="164" t="s">
        <v>73</v>
      </c>
      <c r="E152" s="174" t="s">
        <v>89</v>
      </c>
      <c r="F152" s="174" t="s">
        <v>152</v>
      </c>
      <c r="I152" s="166"/>
      <c r="J152" s="175">
        <f>BK152</f>
        <v>0</v>
      </c>
      <c r="L152" s="163"/>
      <c r="M152" s="168"/>
      <c r="N152" s="169"/>
      <c r="O152" s="169"/>
      <c r="P152" s="170">
        <f>SUM(P153:P171)</f>
        <v>0</v>
      </c>
      <c r="Q152" s="169"/>
      <c r="R152" s="170">
        <f>SUM(R153:R171)</f>
        <v>38.673632479999995</v>
      </c>
      <c r="S152" s="169"/>
      <c r="T152" s="171">
        <f>SUM(T153:T171)</f>
        <v>0</v>
      </c>
      <c r="AR152" s="164" t="s">
        <v>79</v>
      </c>
      <c r="AT152" s="172" t="s">
        <v>73</v>
      </c>
      <c r="AU152" s="172" t="s">
        <v>79</v>
      </c>
      <c r="AY152" s="164" t="s">
        <v>151</v>
      </c>
      <c r="BK152" s="173">
        <f>SUM(BK153:BK171)</f>
        <v>0</v>
      </c>
    </row>
    <row r="153" spans="1:65" s="2" customFormat="1" ht="16.5" customHeight="1">
      <c r="A153" s="33"/>
      <c r="B153" s="141"/>
      <c r="C153" s="176" t="s">
        <v>79</v>
      </c>
      <c r="D153" s="176" t="s">
        <v>153</v>
      </c>
      <c r="E153" s="177" t="s">
        <v>154</v>
      </c>
      <c r="F153" s="178" t="s">
        <v>155</v>
      </c>
      <c r="G153" s="179" t="s">
        <v>156</v>
      </c>
      <c r="H153" s="180">
        <v>15</v>
      </c>
      <c r="I153" s="181"/>
      <c r="J153" s="182">
        <f>ROUND(I153*H153,2)</f>
        <v>0</v>
      </c>
      <c r="K153" s="183"/>
      <c r="L153" s="34"/>
      <c r="M153" s="184" t="s">
        <v>1</v>
      </c>
      <c r="N153" s="185" t="s">
        <v>39</v>
      </c>
      <c r="O153" s="59"/>
      <c r="P153" s="186">
        <f>O153*H153</f>
        <v>0</v>
      </c>
      <c r="Q153" s="186">
        <v>2.4533999999999998</v>
      </c>
      <c r="R153" s="186">
        <f>Q153*H153</f>
        <v>36.800999999999995</v>
      </c>
      <c r="S153" s="186">
        <v>0</v>
      </c>
      <c r="T153" s="18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8" t="s">
        <v>89</v>
      </c>
      <c r="AT153" s="188" t="s">
        <v>153</v>
      </c>
      <c r="AU153" s="188" t="s">
        <v>83</v>
      </c>
      <c r="AY153" s="18" t="s">
        <v>151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8" t="s">
        <v>79</v>
      </c>
      <c r="BK153" s="189">
        <f>ROUND(I153*H153,2)</f>
        <v>0</v>
      </c>
      <c r="BL153" s="18" t="s">
        <v>89</v>
      </c>
      <c r="BM153" s="188" t="s">
        <v>157</v>
      </c>
    </row>
    <row r="154" spans="1:65" s="13" customFormat="1" ht="11.25">
      <c r="B154" s="190"/>
      <c r="D154" s="191" t="s">
        <v>158</v>
      </c>
      <c r="E154" s="192" t="s">
        <v>1</v>
      </c>
      <c r="F154" s="193" t="s">
        <v>159</v>
      </c>
      <c r="H154" s="194">
        <v>14.3</v>
      </c>
      <c r="I154" s="195"/>
      <c r="L154" s="190"/>
      <c r="M154" s="196"/>
      <c r="N154" s="197"/>
      <c r="O154" s="197"/>
      <c r="P154" s="197"/>
      <c r="Q154" s="197"/>
      <c r="R154" s="197"/>
      <c r="S154" s="197"/>
      <c r="T154" s="198"/>
      <c r="AT154" s="192" t="s">
        <v>158</v>
      </c>
      <c r="AU154" s="192" t="s">
        <v>83</v>
      </c>
      <c r="AV154" s="13" t="s">
        <v>83</v>
      </c>
      <c r="AW154" s="13" t="s">
        <v>31</v>
      </c>
      <c r="AX154" s="13" t="s">
        <v>74</v>
      </c>
      <c r="AY154" s="192" t="s">
        <v>151</v>
      </c>
    </row>
    <row r="155" spans="1:65" s="13" customFormat="1" ht="11.25">
      <c r="B155" s="190"/>
      <c r="D155" s="191" t="s">
        <v>158</v>
      </c>
      <c r="E155" s="192" t="s">
        <v>1</v>
      </c>
      <c r="F155" s="193" t="s">
        <v>160</v>
      </c>
      <c r="H155" s="194">
        <v>7</v>
      </c>
      <c r="I155" s="195"/>
      <c r="L155" s="190"/>
      <c r="M155" s="196"/>
      <c r="N155" s="197"/>
      <c r="O155" s="197"/>
      <c r="P155" s="197"/>
      <c r="Q155" s="197"/>
      <c r="R155" s="197"/>
      <c r="S155" s="197"/>
      <c r="T155" s="198"/>
      <c r="AT155" s="192" t="s">
        <v>158</v>
      </c>
      <c r="AU155" s="192" t="s">
        <v>83</v>
      </c>
      <c r="AV155" s="13" t="s">
        <v>83</v>
      </c>
      <c r="AW155" s="13" t="s">
        <v>31</v>
      </c>
      <c r="AX155" s="13" t="s">
        <v>74</v>
      </c>
      <c r="AY155" s="192" t="s">
        <v>151</v>
      </c>
    </row>
    <row r="156" spans="1:65" s="13" customFormat="1" ht="11.25">
      <c r="B156" s="190"/>
      <c r="D156" s="191" t="s">
        <v>158</v>
      </c>
      <c r="E156" s="192" t="s">
        <v>1</v>
      </c>
      <c r="F156" s="193" t="s">
        <v>161</v>
      </c>
      <c r="H156" s="194">
        <v>59.9</v>
      </c>
      <c r="I156" s="195"/>
      <c r="L156" s="190"/>
      <c r="M156" s="196"/>
      <c r="N156" s="197"/>
      <c r="O156" s="197"/>
      <c r="P156" s="197"/>
      <c r="Q156" s="197"/>
      <c r="R156" s="197"/>
      <c r="S156" s="197"/>
      <c r="T156" s="198"/>
      <c r="AT156" s="192" t="s">
        <v>158</v>
      </c>
      <c r="AU156" s="192" t="s">
        <v>83</v>
      </c>
      <c r="AV156" s="13" t="s">
        <v>83</v>
      </c>
      <c r="AW156" s="13" t="s">
        <v>31</v>
      </c>
      <c r="AX156" s="13" t="s">
        <v>74</v>
      </c>
      <c r="AY156" s="192" t="s">
        <v>151</v>
      </c>
    </row>
    <row r="157" spans="1:65" s="13" customFormat="1" ht="11.25">
      <c r="B157" s="190"/>
      <c r="D157" s="191" t="s">
        <v>158</v>
      </c>
      <c r="E157" s="192" t="s">
        <v>1</v>
      </c>
      <c r="F157" s="193" t="s">
        <v>162</v>
      </c>
      <c r="H157" s="194">
        <v>40.700000000000003</v>
      </c>
      <c r="I157" s="195"/>
      <c r="L157" s="190"/>
      <c r="M157" s="196"/>
      <c r="N157" s="197"/>
      <c r="O157" s="197"/>
      <c r="P157" s="197"/>
      <c r="Q157" s="197"/>
      <c r="R157" s="197"/>
      <c r="S157" s="197"/>
      <c r="T157" s="198"/>
      <c r="AT157" s="192" t="s">
        <v>158</v>
      </c>
      <c r="AU157" s="192" t="s">
        <v>83</v>
      </c>
      <c r="AV157" s="13" t="s">
        <v>83</v>
      </c>
      <c r="AW157" s="13" t="s">
        <v>31</v>
      </c>
      <c r="AX157" s="13" t="s">
        <v>74</v>
      </c>
      <c r="AY157" s="192" t="s">
        <v>151</v>
      </c>
    </row>
    <row r="158" spans="1:65" s="14" customFormat="1" ht="11.25">
      <c r="B158" s="199"/>
      <c r="D158" s="191" t="s">
        <v>158</v>
      </c>
      <c r="E158" s="200" t="s">
        <v>1</v>
      </c>
      <c r="F158" s="201" t="s">
        <v>163</v>
      </c>
      <c r="H158" s="202">
        <v>121.9</v>
      </c>
      <c r="I158" s="203"/>
      <c r="L158" s="199"/>
      <c r="M158" s="204"/>
      <c r="N158" s="205"/>
      <c r="O158" s="205"/>
      <c r="P158" s="205"/>
      <c r="Q158" s="205"/>
      <c r="R158" s="205"/>
      <c r="S158" s="205"/>
      <c r="T158" s="206"/>
      <c r="AT158" s="200" t="s">
        <v>158</v>
      </c>
      <c r="AU158" s="200" t="s">
        <v>83</v>
      </c>
      <c r="AV158" s="14" t="s">
        <v>89</v>
      </c>
      <c r="AW158" s="14" t="s">
        <v>31</v>
      </c>
      <c r="AX158" s="14" t="s">
        <v>74</v>
      </c>
      <c r="AY158" s="200" t="s">
        <v>151</v>
      </c>
    </row>
    <row r="159" spans="1:65" s="13" customFormat="1" ht="11.25">
      <c r="B159" s="190"/>
      <c r="D159" s="191" t="s">
        <v>158</v>
      </c>
      <c r="E159" s="192" t="s">
        <v>1</v>
      </c>
      <c r="F159" s="193" t="s">
        <v>164</v>
      </c>
      <c r="H159" s="194">
        <v>12.2</v>
      </c>
      <c r="I159" s="195"/>
      <c r="L159" s="190"/>
      <c r="M159" s="196"/>
      <c r="N159" s="197"/>
      <c r="O159" s="197"/>
      <c r="P159" s="197"/>
      <c r="Q159" s="197"/>
      <c r="R159" s="197"/>
      <c r="S159" s="197"/>
      <c r="T159" s="198"/>
      <c r="AT159" s="192" t="s">
        <v>158</v>
      </c>
      <c r="AU159" s="192" t="s">
        <v>83</v>
      </c>
      <c r="AV159" s="13" t="s">
        <v>83</v>
      </c>
      <c r="AW159" s="13" t="s">
        <v>31</v>
      </c>
      <c r="AX159" s="13" t="s">
        <v>74</v>
      </c>
      <c r="AY159" s="192" t="s">
        <v>151</v>
      </c>
    </row>
    <row r="160" spans="1:65" s="13" customFormat="1" ht="11.25">
      <c r="B160" s="190"/>
      <c r="D160" s="191" t="s">
        <v>158</v>
      </c>
      <c r="E160" s="192" t="s">
        <v>1</v>
      </c>
      <c r="F160" s="193" t="s">
        <v>8</v>
      </c>
      <c r="H160" s="194">
        <v>15</v>
      </c>
      <c r="I160" s="195"/>
      <c r="L160" s="190"/>
      <c r="M160" s="196"/>
      <c r="N160" s="197"/>
      <c r="O160" s="197"/>
      <c r="P160" s="197"/>
      <c r="Q160" s="197"/>
      <c r="R160" s="197"/>
      <c r="S160" s="197"/>
      <c r="T160" s="198"/>
      <c r="AT160" s="192" t="s">
        <v>158</v>
      </c>
      <c r="AU160" s="192" t="s">
        <v>83</v>
      </c>
      <c r="AV160" s="13" t="s">
        <v>83</v>
      </c>
      <c r="AW160" s="13" t="s">
        <v>31</v>
      </c>
      <c r="AX160" s="13" t="s">
        <v>79</v>
      </c>
      <c r="AY160" s="192" t="s">
        <v>151</v>
      </c>
    </row>
    <row r="161" spans="1:65" s="2" customFormat="1" ht="16.5" customHeight="1">
      <c r="A161" s="33"/>
      <c r="B161" s="141"/>
      <c r="C161" s="176" t="s">
        <v>83</v>
      </c>
      <c r="D161" s="176" t="s">
        <v>153</v>
      </c>
      <c r="E161" s="177" t="s">
        <v>165</v>
      </c>
      <c r="F161" s="178" t="s">
        <v>166</v>
      </c>
      <c r="G161" s="179" t="s">
        <v>167</v>
      </c>
      <c r="H161" s="180">
        <v>65</v>
      </c>
      <c r="I161" s="181"/>
      <c r="J161" s="182">
        <f>ROUND(I161*H161,2)</f>
        <v>0</v>
      </c>
      <c r="K161" s="183"/>
      <c r="L161" s="34"/>
      <c r="M161" s="184" t="s">
        <v>1</v>
      </c>
      <c r="N161" s="185" t="s">
        <v>39</v>
      </c>
      <c r="O161" s="59"/>
      <c r="P161" s="186">
        <f>O161*H161</f>
        <v>0</v>
      </c>
      <c r="Q161" s="186">
        <v>5.1999999999999998E-3</v>
      </c>
      <c r="R161" s="186">
        <f>Q161*H161</f>
        <v>0.33799999999999997</v>
      </c>
      <c r="S161" s="186">
        <v>0</v>
      </c>
      <c r="T161" s="18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8" t="s">
        <v>89</v>
      </c>
      <c r="AT161" s="188" t="s">
        <v>153</v>
      </c>
      <c r="AU161" s="188" t="s">
        <v>83</v>
      </c>
      <c r="AY161" s="18" t="s">
        <v>151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8" t="s">
        <v>79</v>
      </c>
      <c r="BK161" s="189">
        <f>ROUND(I161*H161,2)</f>
        <v>0</v>
      </c>
      <c r="BL161" s="18" t="s">
        <v>89</v>
      </c>
      <c r="BM161" s="188" t="s">
        <v>168</v>
      </c>
    </row>
    <row r="162" spans="1:65" s="13" customFormat="1" ht="11.25">
      <c r="B162" s="190"/>
      <c r="D162" s="191" t="s">
        <v>158</v>
      </c>
      <c r="E162" s="192" t="s">
        <v>1</v>
      </c>
      <c r="F162" s="193" t="s">
        <v>159</v>
      </c>
      <c r="H162" s="194">
        <v>14.3</v>
      </c>
      <c r="I162" s="195"/>
      <c r="L162" s="190"/>
      <c r="M162" s="196"/>
      <c r="N162" s="197"/>
      <c r="O162" s="197"/>
      <c r="P162" s="197"/>
      <c r="Q162" s="197"/>
      <c r="R162" s="197"/>
      <c r="S162" s="197"/>
      <c r="T162" s="198"/>
      <c r="AT162" s="192" t="s">
        <v>158</v>
      </c>
      <c r="AU162" s="192" t="s">
        <v>83</v>
      </c>
      <c r="AV162" s="13" t="s">
        <v>83</v>
      </c>
      <c r="AW162" s="13" t="s">
        <v>31</v>
      </c>
      <c r="AX162" s="13" t="s">
        <v>74</v>
      </c>
      <c r="AY162" s="192" t="s">
        <v>151</v>
      </c>
    </row>
    <row r="163" spans="1:65" s="13" customFormat="1" ht="11.25">
      <c r="B163" s="190"/>
      <c r="D163" s="191" t="s">
        <v>158</v>
      </c>
      <c r="E163" s="192" t="s">
        <v>1</v>
      </c>
      <c r="F163" s="193" t="s">
        <v>160</v>
      </c>
      <c r="H163" s="194">
        <v>7</v>
      </c>
      <c r="I163" s="195"/>
      <c r="L163" s="190"/>
      <c r="M163" s="196"/>
      <c r="N163" s="197"/>
      <c r="O163" s="197"/>
      <c r="P163" s="197"/>
      <c r="Q163" s="197"/>
      <c r="R163" s="197"/>
      <c r="S163" s="197"/>
      <c r="T163" s="198"/>
      <c r="AT163" s="192" t="s">
        <v>158</v>
      </c>
      <c r="AU163" s="192" t="s">
        <v>83</v>
      </c>
      <c r="AV163" s="13" t="s">
        <v>83</v>
      </c>
      <c r="AW163" s="13" t="s">
        <v>31</v>
      </c>
      <c r="AX163" s="13" t="s">
        <v>74</v>
      </c>
      <c r="AY163" s="192" t="s">
        <v>151</v>
      </c>
    </row>
    <row r="164" spans="1:65" s="13" customFormat="1" ht="11.25">
      <c r="B164" s="190"/>
      <c r="D164" s="191" t="s">
        <v>158</v>
      </c>
      <c r="E164" s="192" t="s">
        <v>1</v>
      </c>
      <c r="F164" s="193" t="s">
        <v>161</v>
      </c>
      <c r="H164" s="194">
        <v>59.9</v>
      </c>
      <c r="I164" s="195"/>
      <c r="L164" s="190"/>
      <c r="M164" s="196"/>
      <c r="N164" s="197"/>
      <c r="O164" s="197"/>
      <c r="P164" s="197"/>
      <c r="Q164" s="197"/>
      <c r="R164" s="197"/>
      <c r="S164" s="197"/>
      <c r="T164" s="198"/>
      <c r="AT164" s="192" t="s">
        <v>158</v>
      </c>
      <c r="AU164" s="192" t="s">
        <v>83</v>
      </c>
      <c r="AV164" s="13" t="s">
        <v>83</v>
      </c>
      <c r="AW164" s="13" t="s">
        <v>31</v>
      </c>
      <c r="AX164" s="13" t="s">
        <v>74</v>
      </c>
      <c r="AY164" s="192" t="s">
        <v>151</v>
      </c>
    </row>
    <row r="165" spans="1:65" s="13" customFormat="1" ht="11.25">
      <c r="B165" s="190"/>
      <c r="D165" s="191" t="s">
        <v>158</v>
      </c>
      <c r="E165" s="192" t="s">
        <v>1</v>
      </c>
      <c r="F165" s="193" t="s">
        <v>162</v>
      </c>
      <c r="H165" s="194">
        <v>40.700000000000003</v>
      </c>
      <c r="I165" s="195"/>
      <c r="L165" s="190"/>
      <c r="M165" s="196"/>
      <c r="N165" s="197"/>
      <c r="O165" s="197"/>
      <c r="P165" s="197"/>
      <c r="Q165" s="197"/>
      <c r="R165" s="197"/>
      <c r="S165" s="197"/>
      <c r="T165" s="198"/>
      <c r="AT165" s="192" t="s">
        <v>158</v>
      </c>
      <c r="AU165" s="192" t="s">
        <v>83</v>
      </c>
      <c r="AV165" s="13" t="s">
        <v>83</v>
      </c>
      <c r="AW165" s="13" t="s">
        <v>31</v>
      </c>
      <c r="AX165" s="13" t="s">
        <v>74</v>
      </c>
      <c r="AY165" s="192" t="s">
        <v>151</v>
      </c>
    </row>
    <row r="166" spans="1:65" s="14" customFormat="1" ht="11.25">
      <c r="B166" s="199"/>
      <c r="D166" s="191" t="s">
        <v>158</v>
      </c>
      <c r="E166" s="200" t="s">
        <v>1</v>
      </c>
      <c r="F166" s="201" t="s">
        <v>163</v>
      </c>
      <c r="H166" s="202">
        <v>121.9</v>
      </c>
      <c r="I166" s="203"/>
      <c r="L166" s="199"/>
      <c r="M166" s="204"/>
      <c r="N166" s="205"/>
      <c r="O166" s="205"/>
      <c r="P166" s="205"/>
      <c r="Q166" s="205"/>
      <c r="R166" s="205"/>
      <c r="S166" s="205"/>
      <c r="T166" s="206"/>
      <c r="AT166" s="200" t="s">
        <v>158</v>
      </c>
      <c r="AU166" s="200" t="s">
        <v>83</v>
      </c>
      <c r="AV166" s="14" t="s">
        <v>89</v>
      </c>
      <c r="AW166" s="14" t="s">
        <v>31</v>
      </c>
      <c r="AX166" s="14" t="s">
        <v>74</v>
      </c>
      <c r="AY166" s="200" t="s">
        <v>151</v>
      </c>
    </row>
    <row r="167" spans="1:65" s="13" customFormat="1" ht="11.25">
      <c r="B167" s="190"/>
      <c r="D167" s="191" t="s">
        <v>158</v>
      </c>
      <c r="E167" s="192" t="s">
        <v>1</v>
      </c>
      <c r="F167" s="193" t="s">
        <v>169</v>
      </c>
      <c r="H167" s="194">
        <v>61</v>
      </c>
      <c r="I167" s="195"/>
      <c r="L167" s="190"/>
      <c r="M167" s="196"/>
      <c r="N167" s="197"/>
      <c r="O167" s="197"/>
      <c r="P167" s="197"/>
      <c r="Q167" s="197"/>
      <c r="R167" s="197"/>
      <c r="S167" s="197"/>
      <c r="T167" s="198"/>
      <c r="AT167" s="192" t="s">
        <v>158</v>
      </c>
      <c r="AU167" s="192" t="s">
        <v>83</v>
      </c>
      <c r="AV167" s="13" t="s">
        <v>83</v>
      </c>
      <c r="AW167" s="13" t="s">
        <v>31</v>
      </c>
      <c r="AX167" s="13" t="s">
        <v>74</v>
      </c>
      <c r="AY167" s="192" t="s">
        <v>151</v>
      </c>
    </row>
    <row r="168" spans="1:65" s="13" customFormat="1" ht="11.25">
      <c r="B168" s="190"/>
      <c r="D168" s="191" t="s">
        <v>158</v>
      </c>
      <c r="E168" s="192" t="s">
        <v>1</v>
      </c>
      <c r="F168" s="193" t="s">
        <v>170</v>
      </c>
      <c r="H168" s="194">
        <v>65</v>
      </c>
      <c r="I168" s="195"/>
      <c r="L168" s="190"/>
      <c r="M168" s="196"/>
      <c r="N168" s="197"/>
      <c r="O168" s="197"/>
      <c r="P168" s="197"/>
      <c r="Q168" s="197"/>
      <c r="R168" s="197"/>
      <c r="S168" s="197"/>
      <c r="T168" s="198"/>
      <c r="AT168" s="192" t="s">
        <v>158</v>
      </c>
      <c r="AU168" s="192" t="s">
        <v>83</v>
      </c>
      <c r="AV168" s="13" t="s">
        <v>83</v>
      </c>
      <c r="AW168" s="13" t="s">
        <v>31</v>
      </c>
      <c r="AX168" s="13" t="s">
        <v>79</v>
      </c>
      <c r="AY168" s="192" t="s">
        <v>151</v>
      </c>
    </row>
    <row r="169" spans="1:65" s="2" customFormat="1" ht="16.5" customHeight="1">
      <c r="A169" s="33"/>
      <c r="B169" s="141"/>
      <c r="C169" s="176" t="s">
        <v>86</v>
      </c>
      <c r="D169" s="176" t="s">
        <v>153</v>
      </c>
      <c r="E169" s="177" t="s">
        <v>171</v>
      </c>
      <c r="F169" s="178" t="s">
        <v>172</v>
      </c>
      <c r="G169" s="179" t="s">
        <v>167</v>
      </c>
      <c r="H169" s="180">
        <v>65</v>
      </c>
      <c r="I169" s="181"/>
      <c r="J169" s="182">
        <f>ROUND(I169*H169,2)</f>
        <v>0</v>
      </c>
      <c r="K169" s="183"/>
      <c r="L169" s="34"/>
      <c r="M169" s="184" t="s">
        <v>1</v>
      </c>
      <c r="N169" s="185" t="s">
        <v>39</v>
      </c>
      <c r="O169" s="59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89</v>
      </c>
      <c r="AT169" s="188" t="s">
        <v>153</v>
      </c>
      <c r="AU169" s="188" t="s">
        <v>83</v>
      </c>
      <c r="AY169" s="18" t="s">
        <v>151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8" t="s">
        <v>79</v>
      </c>
      <c r="BK169" s="189">
        <f>ROUND(I169*H169,2)</f>
        <v>0</v>
      </c>
      <c r="BL169" s="18" t="s">
        <v>89</v>
      </c>
      <c r="BM169" s="188" t="s">
        <v>173</v>
      </c>
    </row>
    <row r="170" spans="1:65" s="2" customFormat="1" ht="24" customHeight="1">
      <c r="A170" s="33"/>
      <c r="B170" s="141"/>
      <c r="C170" s="176" t="s">
        <v>89</v>
      </c>
      <c r="D170" s="176" t="s">
        <v>153</v>
      </c>
      <c r="E170" s="177" t="s">
        <v>174</v>
      </c>
      <c r="F170" s="178" t="s">
        <v>175</v>
      </c>
      <c r="G170" s="179" t="s">
        <v>176</v>
      </c>
      <c r="H170" s="180">
        <v>1.458</v>
      </c>
      <c r="I170" s="181"/>
      <c r="J170" s="182">
        <f>ROUND(I170*H170,2)</f>
        <v>0</v>
      </c>
      <c r="K170" s="183"/>
      <c r="L170" s="34"/>
      <c r="M170" s="184" t="s">
        <v>1</v>
      </c>
      <c r="N170" s="185" t="s">
        <v>39</v>
      </c>
      <c r="O170" s="59"/>
      <c r="P170" s="186">
        <f>O170*H170</f>
        <v>0</v>
      </c>
      <c r="Q170" s="186">
        <v>1.0525599999999999</v>
      </c>
      <c r="R170" s="186">
        <f>Q170*H170</f>
        <v>1.53463248</v>
      </c>
      <c r="S170" s="186">
        <v>0</v>
      </c>
      <c r="T170" s="18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89</v>
      </c>
      <c r="AT170" s="188" t="s">
        <v>153</v>
      </c>
      <c r="AU170" s="188" t="s">
        <v>83</v>
      </c>
      <c r="AY170" s="18" t="s">
        <v>151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8" t="s">
        <v>79</v>
      </c>
      <c r="BK170" s="189">
        <f>ROUND(I170*H170,2)</f>
        <v>0</v>
      </c>
      <c r="BL170" s="18" t="s">
        <v>89</v>
      </c>
      <c r="BM170" s="188" t="s">
        <v>177</v>
      </c>
    </row>
    <row r="171" spans="1:65" s="13" customFormat="1" ht="11.25">
      <c r="B171" s="190"/>
      <c r="D171" s="191" t="s">
        <v>158</v>
      </c>
      <c r="E171" s="192" t="s">
        <v>1</v>
      </c>
      <c r="F171" s="193" t="s">
        <v>178</v>
      </c>
      <c r="H171" s="194">
        <v>1.458</v>
      </c>
      <c r="I171" s="195"/>
      <c r="L171" s="190"/>
      <c r="M171" s="196"/>
      <c r="N171" s="197"/>
      <c r="O171" s="197"/>
      <c r="P171" s="197"/>
      <c r="Q171" s="197"/>
      <c r="R171" s="197"/>
      <c r="S171" s="197"/>
      <c r="T171" s="198"/>
      <c r="AT171" s="192" t="s">
        <v>158</v>
      </c>
      <c r="AU171" s="192" t="s">
        <v>83</v>
      </c>
      <c r="AV171" s="13" t="s">
        <v>83</v>
      </c>
      <c r="AW171" s="13" t="s">
        <v>31</v>
      </c>
      <c r="AX171" s="13" t="s">
        <v>79</v>
      </c>
      <c r="AY171" s="192" t="s">
        <v>151</v>
      </c>
    </row>
    <row r="172" spans="1:65" s="12" customFormat="1" ht="22.9" customHeight="1">
      <c r="B172" s="163"/>
      <c r="D172" s="164" t="s">
        <v>73</v>
      </c>
      <c r="E172" s="174" t="s">
        <v>179</v>
      </c>
      <c r="F172" s="174" t="s">
        <v>180</v>
      </c>
      <c r="I172" s="166"/>
      <c r="J172" s="175">
        <f>BK172</f>
        <v>0</v>
      </c>
      <c r="L172" s="163"/>
      <c r="M172" s="168"/>
      <c r="N172" s="169"/>
      <c r="O172" s="169"/>
      <c r="P172" s="170">
        <f>SUM(P173:P175)</f>
        <v>0</v>
      </c>
      <c r="Q172" s="169"/>
      <c r="R172" s="170">
        <f>SUM(R173:R175)</f>
        <v>0</v>
      </c>
      <c r="S172" s="169"/>
      <c r="T172" s="171">
        <f>SUM(T173:T175)</f>
        <v>0</v>
      </c>
      <c r="AR172" s="164" t="s">
        <v>79</v>
      </c>
      <c r="AT172" s="172" t="s">
        <v>73</v>
      </c>
      <c r="AU172" s="172" t="s">
        <v>79</v>
      </c>
      <c r="AY172" s="164" t="s">
        <v>151</v>
      </c>
      <c r="BK172" s="173">
        <f>SUM(BK173:BK175)</f>
        <v>0</v>
      </c>
    </row>
    <row r="173" spans="1:65" s="2" customFormat="1" ht="16.5" customHeight="1">
      <c r="A173" s="33"/>
      <c r="B173" s="141"/>
      <c r="C173" s="176" t="s">
        <v>181</v>
      </c>
      <c r="D173" s="176" t="s">
        <v>153</v>
      </c>
      <c r="E173" s="177" t="s">
        <v>182</v>
      </c>
      <c r="F173" s="178" t="s">
        <v>183</v>
      </c>
      <c r="G173" s="179" t="s">
        <v>167</v>
      </c>
      <c r="H173" s="180">
        <v>119.6</v>
      </c>
      <c r="I173" s="181"/>
      <c r="J173" s="182">
        <f>ROUND(I173*H173,2)</f>
        <v>0</v>
      </c>
      <c r="K173" s="183"/>
      <c r="L173" s="34"/>
      <c r="M173" s="184" t="s">
        <v>1</v>
      </c>
      <c r="N173" s="185" t="s">
        <v>39</v>
      </c>
      <c r="O173" s="59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89</v>
      </c>
      <c r="AT173" s="188" t="s">
        <v>153</v>
      </c>
      <c r="AU173" s="188" t="s">
        <v>83</v>
      </c>
      <c r="AY173" s="18" t="s">
        <v>151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8" t="s">
        <v>79</v>
      </c>
      <c r="BK173" s="189">
        <f>ROUND(I173*H173,2)</f>
        <v>0</v>
      </c>
      <c r="BL173" s="18" t="s">
        <v>89</v>
      </c>
      <c r="BM173" s="188" t="s">
        <v>184</v>
      </c>
    </row>
    <row r="174" spans="1:65" s="2" customFormat="1" ht="16.5" customHeight="1">
      <c r="A174" s="33"/>
      <c r="B174" s="141"/>
      <c r="C174" s="176" t="s">
        <v>185</v>
      </c>
      <c r="D174" s="176" t="s">
        <v>153</v>
      </c>
      <c r="E174" s="177" t="s">
        <v>186</v>
      </c>
      <c r="F174" s="178" t="s">
        <v>187</v>
      </c>
      <c r="G174" s="179" t="s">
        <v>167</v>
      </c>
      <c r="H174" s="180">
        <v>217</v>
      </c>
      <c r="I174" s="181"/>
      <c r="J174" s="182">
        <f>ROUND(I174*H174,2)</f>
        <v>0</v>
      </c>
      <c r="K174" s="183"/>
      <c r="L174" s="34"/>
      <c r="M174" s="184" t="s">
        <v>1</v>
      </c>
      <c r="N174" s="185" t="s">
        <v>39</v>
      </c>
      <c r="O174" s="59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89</v>
      </c>
      <c r="AT174" s="188" t="s">
        <v>153</v>
      </c>
      <c r="AU174" s="188" t="s">
        <v>83</v>
      </c>
      <c r="AY174" s="18" t="s">
        <v>151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8" t="s">
        <v>79</v>
      </c>
      <c r="BK174" s="189">
        <f>ROUND(I174*H174,2)</f>
        <v>0</v>
      </c>
      <c r="BL174" s="18" t="s">
        <v>89</v>
      </c>
      <c r="BM174" s="188" t="s">
        <v>188</v>
      </c>
    </row>
    <row r="175" spans="1:65" s="2" customFormat="1" ht="24" customHeight="1">
      <c r="A175" s="33"/>
      <c r="B175" s="141"/>
      <c r="C175" s="176" t="s">
        <v>189</v>
      </c>
      <c r="D175" s="176" t="s">
        <v>153</v>
      </c>
      <c r="E175" s="177" t="s">
        <v>190</v>
      </c>
      <c r="F175" s="178" t="s">
        <v>191</v>
      </c>
      <c r="G175" s="179" t="s">
        <v>167</v>
      </c>
      <c r="H175" s="180">
        <v>112.5</v>
      </c>
      <c r="I175" s="181"/>
      <c r="J175" s="182">
        <f>ROUND(I175*H175,2)</f>
        <v>0</v>
      </c>
      <c r="K175" s="183"/>
      <c r="L175" s="34"/>
      <c r="M175" s="184" t="s">
        <v>1</v>
      </c>
      <c r="N175" s="185" t="s">
        <v>39</v>
      </c>
      <c r="O175" s="59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89</v>
      </c>
      <c r="AT175" s="188" t="s">
        <v>153</v>
      </c>
      <c r="AU175" s="188" t="s">
        <v>83</v>
      </c>
      <c r="AY175" s="18" t="s">
        <v>151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79</v>
      </c>
      <c r="BK175" s="189">
        <f>ROUND(I175*H175,2)</f>
        <v>0</v>
      </c>
      <c r="BL175" s="18" t="s">
        <v>89</v>
      </c>
      <c r="BM175" s="188" t="s">
        <v>192</v>
      </c>
    </row>
    <row r="176" spans="1:65" s="12" customFormat="1" ht="22.9" customHeight="1">
      <c r="B176" s="163"/>
      <c r="D176" s="164" t="s">
        <v>73</v>
      </c>
      <c r="E176" s="174" t="s">
        <v>193</v>
      </c>
      <c r="F176" s="174" t="s">
        <v>194</v>
      </c>
      <c r="I176" s="166"/>
      <c r="J176" s="175">
        <f>BK176</f>
        <v>0</v>
      </c>
      <c r="L176" s="163"/>
      <c r="M176" s="168"/>
      <c r="N176" s="169"/>
      <c r="O176" s="169"/>
      <c r="P176" s="170">
        <f>SUM(P177:P193)</f>
        <v>0</v>
      </c>
      <c r="Q176" s="169"/>
      <c r="R176" s="170">
        <f>SUM(R177:R193)</f>
        <v>4.0304691999999998</v>
      </c>
      <c r="S176" s="169"/>
      <c r="T176" s="171">
        <f>SUM(T177:T193)</f>
        <v>0</v>
      </c>
      <c r="AR176" s="164" t="s">
        <v>79</v>
      </c>
      <c r="AT176" s="172" t="s">
        <v>73</v>
      </c>
      <c r="AU176" s="172" t="s">
        <v>79</v>
      </c>
      <c r="AY176" s="164" t="s">
        <v>151</v>
      </c>
      <c r="BK176" s="173">
        <f>SUM(BK177:BK193)</f>
        <v>0</v>
      </c>
    </row>
    <row r="177" spans="1:65" s="2" customFormat="1" ht="36" customHeight="1">
      <c r="A177" s="33"/>
      <c r="B177" s="141"/>
      <c r="C177" s="176" t="s">
        <v>195</v>
      </c>
      <c r="D177" s="176" t="s">
        <v>153</v>
      </c>
      <c r="E177" s="177" t="s">
        <v>196</v>
      </c>
      <c r="F177" s="178" t="s">
        <v>197</v>
      </c>
      <c r="G177" s="179" t="s">
        <v>167</v>
      </c>
      <c r="H177" s="180">
        <v>260</v>
      </c>
      <c r="I177" s="181"/>
      <c r="J177" s="182">
        <f>ROUND(I177*H177,2)</f>
        <v>0</v>
      </c>
      <c r="K177" s="183"/>
      <c r="L177" s="34"/>
      <c r="M177" s="184" t="s">
        <v>1</v>
      </c>
      <c r="N177" s="185" t="s">
        <v>39</v>
      </c>
      <c r="O177" s="59"/>
      <c r="P177" s="186">
        <f>O177*H177</f>
        <v>0</v>
      </c>
      <c r="Q177" s="186">
        <v>1.057E-2</v>
      </c>
      <c r="R177" s="186">
        <f>Q177*H177</f>
        <v>2.7481999999999998</v>
      </c>
      <c r="S177" s="186">
        <v>0</v>
      </c>
      <c r="T177" s="18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8" t="s">
        <v>89</v>
      </c>
      <c r="AT177" s="188" t="s">
        <v>153</v>
      </c>
      <c r="AU177" s="188" t="s">
        <v>83</v>
      </c>
      <c r="AY177" s="18" t="s">
        <v>151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8" t="s">
        <v>79</v>
      </c>
      <c r="BK177" s="189">
        <f>ROUND(I177*H177,2)</f>
        <v>0</v>
      </c>
      <c r="BL177" s="18" t="s">
        <v>89</v>
      </c>
      <c r="BM177" s="188" t="s">
        <v>198</v>
      </c>
    </row>
    <row r="178" spans="1:65" s="13" customFormat="1" ht="11.25">
      <c r="B178" s="190"/>
      <c r="D178" s="191" t="s">
        <v>158</v>
      </c>
      <c r="E178" s="192" t="s">
        <v>1</v>
      </c>
      <c r="F178" s="193" t="s">
        <v>199</v>
      </c>
      <c r="H178" s="194">
        <v>126.245</v>
      </c>
      <c r="I178" s="195"/>
      <c r="L178" s="190"/>
      <c r="M178" s="196"/>
      <c r="N178" s="197"/>
      <c r="O178" s="197"/>
      <c r="P178" s="197"/>
      <c r="Q178" s="197"/>
      <c r="R178" s="197"/>
      <c r="S178" s="197"/>
      <c r="T178" s="198"/>
      <c r="AT178" s="192" t="s">
        <v>158</v>
      </c>
      <c r="AU178" s="192" t="s">
        <v>83</v>
      </c>
      <c r="AV178" s="13" t="s">
        <v>83</v>
      </c>
      <c r="AW178" s="13" t="s">
        <v>31</v>
      </c>
      <c r="AX178" s="13" t="s">
        <v>74</v>
      </c>
      <c r="AY178" s="192" t="s">
        <v>151</v>
      </c>
    </row>
    <row r="179" spans="1:65" s="13" customFormat="1" ht="11.25">
      <c r="B179" s="190"/>
      <c r="D179" s="191" t="s">
        <v>158</v>
      </c>
      <c r="E179" s="192" t="s">
        <v>1</v>
      </c>
      <c r="F179" s="193" t="s">
        <v>200</v>
      </c>
      <c r="H179" s="194">
        <v>158.4</v>
      </c>
      <c r="I179" s="195"/>
      <c r="L179" s="190"/>
      <c r="M179" s="196"/>
      <c r="N179" s="197"/>
      <c r="O179" s="197"/>
      <c r="P179" s="197"/>
      <c r="Q179" s="197"/>
      <c r="R179" s="197"/>
      <c r="S179" s="197"/>
      <c r="T179" s="198"/>
      <c r="AT179" s="192" t="s">
        <v>158</v>
      </c>
      <c r="AU179" s="192" t="s">
        <v>83</v>
      </c>
      <c r="AV179" s="13" t="s">
        <v>83</v>
      </c>
      <c r="AW179" s="13" t="s">
        <v>31</v>
      </c>
      <c r="AX179" s="13" t="s">
        <v>74</v>
      </c>
      <c r="AY179" s="192" t="s">
        <v>151</v>
      </c>
    </row>
    <row r="180" spans="1:65" s="13" customFormat="1" ht="11.25">
      <c r="B180" s="190"/>
      <c r="D180" s="191" t="s">
        <v>158</v>
      </c>
      <c r="E180" s="192" t="s">
        <v>1</v>
      </c>
      <c r="F180" s="193" t="s">
        <v>201</v>
      </c>
      <c r="H180" s="194">
        <v>38.5</v>
      </c>
      <c r="I180" s="195"/>
      <c r="L180" s="190"/>
      <c r="M180" s="196"/>
      <c r="N180" s="197"/>
      <c r="O180" s="197"/>
      <c r="P180" s="197"/>
      <c r="Q180" s="197"/>
      <c r="R180" s="197"/>
      <c r="S180" s="197"/>
      <c r="T180" s="198"/>
      <c r="AT180" s="192" t="s">
        <v>158</v>
      </c>
      <c r="AU180" s="192" t="s">
        <v>83</v>
      </c>
      <c r="AV180" s="13" t="s">
        <v>83</v>
      </c>
      <c r="AW180" s="13" t="s">
        <v>31</v>
      </c>
      <c r="AX180" s="13" t="s">
        <v>74</v>
      </c>
      <c r="AY180" s="192" t="s">
        <v>151</v>
      </c>
    </row>
    <row r="181" spans="1:65" s="15" customFormat="1" ht="11.25">
      <c r="B181" s="207"/>
      <c r="D181" s="191" t="s">
        <v>158</v>
      </c>
      <c r="E181" s="208" t="s">
        <v>1</v>
      </c>
      <c r="F181" s="209" t="s">
        <v>202</v>
      </c>
      <c r="H181" s="210">
        <v>323.14499999999998</v>
      </c>
      <c r="I181" s="211"/>
      <c r="L181" s="207"/>
      <c r="M181" s="212"/>
      <c r="N181" s="213"/>
      <c r="O181" s="213"/>
      <c r="P181" s="213"/>
      <c r="Q181" s="213"/>
      <c r="R181" s="213"/>
      <c r="S181" s="213"/>
      <c r="T181" s="214"/>
      <c r="AT181" s="208" t="s">
        <v>158</v>
      </c>
      <c r="AU181" s="208" t="s">
        <v>83</v>
      </c>
      <c r="AV181" s="15" t="s">
        <v>86</v>
      </c>
      <c r="AW181" s="15" t="s">
        <v>31</v>
      </c>
      <c r="AX181" s="15" t="s">
        <v>74</v>
      </c>
      <c r="AY181" s="208" t="s">
        <v>151</v>
      </c>
    </row>
    <row r="182" spans="1:65" s="16" customFormat="1" ht="11.25">
      <c r="B182" s="215"/>
      <c r="D182" s="191" t="s">
        <v>158</v>
      </c>
      <c r="E182" s="216" t="s">
        <v>1</v>
      </c>
      <c r="F182" s="217" t="s">
        <v>203</v>
      </c>
      <c r="H182" s="216" t="s">
        <v>1</v>
      </c>
      <c r="I182" s="218"/>
      <c r="L182" s="215"/>
      <c r="M182" s="219"/>
      <c r="N182" s="220"/>
      <c r="O182" s="220"/>
      <c r="P182" s="220"/>
      <c r="Q182" s="220"/>
      <c r="R182" s="220"/>
      <c r="S182" s="220"/>
      <c r="T182" s="221"/>
      <c r="AT182" s="216" t="s">
        <v>158</v>
      </c>
      <c r="AU182" s="216" t="s">
        <v>83</v>
      </c>
      <c r="AV182" s="16" t="s">
        <v>79</v>
      </c>
      <c r="AW182" s="16" t="s">
        <v>31</v>
      </c>
      <c r="AX182" s="16" t="s">
        <v>74</v>
      </c>
      <c r="AY182" s="216" t="s">
        <v>151</v>
      </c>
    </row>
    <row r="183" spans="1:65" s="16" customFormat="1" ht="11.25">
      <c r="B183" s="215"/>
      <c r="D183" s="191" t="s">
        <v>158</v>
      </c>
      <c r="E183" s="216" t="s">
        <v>1</v>
      </c>
      <c r="F183" s="217" t="s">
        <v>204</v>
      </c>
      <c r="H183" s="216" t="s">
        <v>1</v>
      </c>
      <c r="I183" s="218"/>
      <c r="L183" s="215"/>
      <c r="M183" s="219"/>
      <c r="N183" s="220"/>
      <c r="O183" s="220"/>
      <c r="P183" s="220"/>
      <c r="Q183" s="220"/>
      <c r="R183" s="220"/>
      <c r="S183" s="220"/>
      <c r="T183" s="221"/>
      <c r="AT183" s="216" t="s">
        <v>158</v>
      </c>
      <c r="AU183" s="216" t="s">
        <v>83</v>
      </c>
      <c r="AV183" s="16" t="s">
        <v>79</v>
      </c>
      <c r="AW183" s="16" t="s">
        <v>31</v>
      </c>
      <c r="AX183" s="16" t="s">
        <v>74</v>
      </c>
      <c r="AY183" s="216" t="s">
        <v>151</v>
      </c>
    </row>
    <row r="184" spans="1:65" s="13" customFormat="1" ht="33.75">
      <c r="B184" s="190"/>
      <c r="D184" s="191" t="s">
        <v>158</v>
      </c>
      <c r="E184" s="192" t="s">
        <v>1</v>
      </c>
      <c r="F184" s="193" t="s">
        <v>205</v>
      </c>
      <c r="H184" s="194">
        <v>-68.91</v>
      </c>
      <c r="I184" s="195"/>
      <c r="L184" s="190"/>
      <c r="M184" s="196"/>
      <c r="N184" s="197"/>
      <c r="O184" s="197"/>
      <c r="P184" s="197"/>
      <c r="Q184" s="197"/>
      <c r="R184" s="197"/>
      <c r="S184" s="197"/>
      <c r="T184" s="198"/>
      <c r="AT184" s="192" t="s">
        <v>158</v>
      </c>
      <c r="AU184" s="192" t="s">
        <v>83</v>
      </c>
      <c r="AV184" s="13" t="s">
        <v>83</v>
      </c>
      <c r="AW184" s="13" t="s">
        <v>31</v>
      </c>
      <c r="AX184" s="13" t="s">
        <v>74</v>
      </c>
      <c r="AY184" s="192" t="s">
        <v>151</v>
      </c>
    </row>
    <row r="185" spans="1:65" s="15" customFormat="1" ht="11.25">
      <c r="B185" s="207"/>
      <c r="D185" s="191" t="s">
        <v>158</v>
      </c>
      <c r="E185" s="208" t="s">
        <v>1</v>
      </c>
      <c r="F185" s="209" t="s">
        <v>202</v>
      </c>
      <c r="H185" s="210">
        <v>-68.91</v>
      </c>
      <c r="I185" s="211"/>
      <c r="L185" s="207"/>
      <c r="M185" s="212"/>
      <c r="N185" s="213"/>
      <c r="O185" s="213"/>
      <c r="P185" s="213"/>
      <c r="Q185" s="213"/>
      <c r="R185" s="213"/>
      <c r="S185" s="213"/>
      <c r="T185" s="214"/>
      <c r="AT185" s="208" t="s">
        <v>158</v>
      </c>
      <c r="AU185" s="208" t="s">
        <v>83</v>
      </c>
      <c r="AV185" s="15" t="s">
        <v>86</v>
      </c>
      <c r="AW185" s="15" t="s">
        <v>31</v>
      </c>
      <c r="AX185" s="15" t="s">
        <v>74</v>
      </c>
      <c r="AY185" s="208" t="s">
        <v>151</v>
      </c>
    </row>
    <row r="186" spans="1:65" s="14" customFormat="1" ht="11.25">
      <c r="B186" s="199"/>
      <c r="D186" s="191" t="s">
        <v>158</v>
      </c>
      <c r="E186" s="200" t="s">
        <v>1</v>
      </c>
      <c r="F186" s="201" t="s">
        <v>163</v>
      </c>
      <c r="H186" s="202">
        <v>254.23500000000001</v>
      </c>
      <c r="I186" s="203"/>
      <c r="L186" s="199"/>
      <c r="M186" s="204"/>
      <c r="N186" s="205"/>
      <c r="O186" s="205"/>
      <c r="P186" s="205"/>
      <c r="Q186" s="205"/>
      <c r="R186" s="205"/>
      <c r="S186" s="205"/>
      <c r="T186" s="206"/>
      <c r="AT186" s="200" t="s">
        <v>158</v>
      </c>
      <c r="AU186" s="200" t="s">
        <v>83</v>
      </c>
      <c r="AV186" s="14" t="s">
        <v>89</v>
      </c>
      <c r="AW186" s="14" t="s">
        <v>31</v>
      </c>
      <c r="AX186" s="14" t="s">
        <v>74</v>
      </c>
      <c r="AY186" s="200" t="s">
        <v>151</v>
      </c>
    </row>
    <row r="187" spans="1:65" s="13" customFormat="1" ht="11.25">
      <c r="B187" s="190"/>
      <c r="D187" s="191" t="s">
        <v>158</v>
      </c>
      <c r="E187" s="192" t="s">
        <v>1</v>
      </c>
      <c r="F187" s="193" t="s">
        <v>206</v>
      </c>
      <c r="H187" s="194">
        <v>260</v>
      </c>
      <c r="I187" s="195"/>
      <c r="L187" s="190"/>
      <c r="M187" s="196"/>
      <c r="N187" s="197"/>
      <c r="O187" s="197"/>
      <c r="P187" s="197"/>
      <c r="Q187" s="197"/>
      <c r="R187" s="197"/>
      <c r="S187" s="197"/>
      <c r="T187" s="198"/>
      <c r="AT187" s="192" t="s">
        <v>158</v>
      </c>
      <c r="AU187" s="192" t="s">
        <v>83</v>
      </c>
      <c r="AV187" s="13" t="s">
        <v>83</v>
      </c>
      <c r="AW187" s="13" t="s">
        <v>31</v>
      </c>
      <c r="AX187" s="13" t="s">
        <v>79</v>
      </c>
      <c r="AY187" s="192" t="s">
        <v>151</v>
      </c>
    </row>
    <row r="188" spans="1:65" s="2" customFormat="1" ht="24" customHeight="1">
      <c r="A188" s="33"/>
      <c r="B188" s="141"/>
      <c r="C188" s="176" t="s">
        <v>207</v>
      </c>
      <c r="D188" s="176" t="s">
        <v>153</v>
      </c>
      <c r="E188" s="177" t="s">
        <v>208</v>
      </c>
      <c r="F188" s="178" t="s">
        <v>209</v>
      </c>
      <c r="G188" s="179" t="s">
        <v>167</v>
      </c>
      <c r="H188" s="180">
        <v>260</v>
      </c>
      <c r="I188" s="181"/>
      <c r="J188" s="182">
        <f>ROUND(I188*H188,2)</f>
        <v>0</v>
      </c>
      <c r="K188" s="183"/>
      <c r="L188" s="34"/>
      <c r="M188" s="184" t="s">
        <v>1</v>
      </c>
      <c r="N188" s="185" t="s">
        <v>39</v>
      </c>
      <c r="O188" s="59"/>
      <c r="P188" s="186">
        <f>O188*H188</f>
        <v>0</v>
      </c>
      <c r="Q188" s="186">
        <v>4.8999999999999998E-3</v>
      </c>
      <c r="R188" s="186">
        <f>Q188*H188</f>
        <v>1.274</v>
      </c>
      <c r="S188" s="186">
        <v>0</v>
      </c>
      <c r="T188" s="18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8" t="s">
        <v>89</v>
      </c>
      <c r="AT188" s="188" t="s">
        <v>153</v>
      </c>
      <c r="AU188" s="188" t="s">
        <v>83</v>
      </c>
      <c r="AY188" s="18" t="s">
        <v>151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8" t="s">
        <v>79</v>
      </c>
      <c r="BK188" s="189">
        <f>ROUND(I188*H188,2)</f>
        <v>0</v>
      </c>
      <c r="BL188" s="18" t="s">
        <v>89</v>
      </c>
      <c r="BM188" s="188" t="s">
        <v>210</v>
      </c>
    </row>
    <row r="189" spans="1:65" s="2" customFormat="1" ht="24" customHeight="1">
      <c r="A189" s="33"/>
      <c r="B189" s="141"/>
      <c r="C189" s="176" t="s">
        <v>211</v>
      </c>
      <c r="D189" s="176" t="s">
        <v>153</v>
      </c>
      <c r="E189" s="177" t="s">
        <v>212</v>
      </c>
      <c r="F189" s="178" t="s">
        <v>213</v>
      </c>
      <c r="G189" s="179" t="s">
        <v>167</v>
      </c>
      <c r="H189" s="180">
        <v>68.91</v>
      </c>
      <c r="I189" s="181"/>
      <c r="J189" s="182">
        <f>ROUND(I189*H189,2)</f>
        <v>0</v>
      </c>
      <c r="K189" s="183"/>
      <c r="L189" s="34"/>
      <c r="M189" s="184" t="s">
        <v>1</v>
      </c>
      <c r="N189" s="185" t="s">
        <v>39</v>
      </c>
      <c r="O189" s="59"/>
      <c r="P189" s="186">
        <f>O189*H189</f>
        <v>0</v>
      </c>
      <c r="Q189" s="186">
        <v>1.2E-4</v>
      </c>
      <c r="R189" s="186">
        <f>Q189*H189</f>
        <v>8.2691999999999991E-3</v>
      </c>
      <c r="S189" s="186">
        <v>0</v>
      </c>
      <c r="T189" s="18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8" t="s">
        <v>89</v>
      </c>
      <c r="AT189" s="188" t="s">
        <v>153</v>
      </c>
      <c r="AU189" s="188" t="s">
        <v>83</v>
      </c>
      <c r="AY189" s="18" t="s">
        <v>151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8" t="s">
        <v>79</v>
      </c>
      <c r="BK189" s="189">
        <f>ROUND(I189*H189,2)</f>
        <v>0</v>
      </c>
      <c r="BL189" s="18" t="s">
        <v>89</v>
      </c>
      <c r="BM189" s="188" t="s">
        <v>214</v>
      </c>
    </row>
    <row r="190" spans="1:65" s="16" customFormat="1" ht="11.25">
      <c r="B190" s="215"/>
      <c r="D190" s="191" t="s">
        <v>158</v>
      </c>
      <c r="E190" s="216" t="s">
        <v>1</v>
      </c>
      <c r="F190" s="217" t="s">
        <v>204</v>
      </c>
      <c r="H190" s="216" t="s">
        <v>1</v>
      </c>
      <c r="I190" s="218"/>
      <c r="L190" s="215"/>
      <c r="M190" s="219"/>
      <c r="N190" s="220"/>
      <c r="O190" s="220"/>
      <c r="P190" s="220"/>
      <c r="Q190" s="220"/>
      <c r="R190" s="220"/>
      <c r="S190" s="220"/>
      <c r="T190" s="221"/>
      <c r="AT190" s="216" t="s">
        <v>158</v>
      </c>
      <c r="AU190" s="216" t="s">
        <v>83</v>
      </c>
      <c r="AV190" s="16" t="s">
        <v>79</v>
      </c>
      <c r="AW190" s="16" t="s">
        <v>31</v>
      </c>
      <c r="AX190" s="16" t="s">
        <v>74</v>
      </c>
      <c r="AY190" s="216" t="s">
        <v>151</v>
      </c>
    </row>
    <row r="191" spans="1:65" s="13" customFormat="1" ht="22.5">
      <c r="B191" s="190"/>
      <c r="D191" s="191" t="s">
        <v>158</v>
      </c>
      <c r="E191" s="192" t="s">
        <v>1</v>
      </c>
      <c r="F191" s="193" t="s">
        <v>215</v>
      </c>
      <c r="H191" s="194">
        <v>68.91</v>
      </c>
      <c r="I191" s="195"/>
      <c r="L191" s="190"/>
      <c r="M191" s="196"/>
      <c r="N191" s="197"/>
      <c r="O191" s="197"/>
      <c r="P191" s="197"/>
      <c r="Q191" s="197"/>
      <c r="R191" s="197"/>
      <c r="S191" s="197"/>
      <c r="T191" s="198"/>
      <c r="AT191" s="192" t="s">
        <v>158</v>
      </c>
      <c r="AU191" s="192" t="s">
        <v>83</v>
      </c>
      <c r="AV191" s="13" t="s">
        <v>83</v>
      </c>
      <c r="AW191" s="13" t="s">
        <v>31</v>
      </c>
      <c r="AX191" s="13" t="s">
        <v>74</v>
      </c>
      <c r="AY191" s="192" t="s">
        <v>151</v>
      </c>
    </row>
    <row r="192" spans="1:65" s="14" customFormat="1" ht="11.25">
      <c r="B192" s="199"/>
      <c r="D192" s="191" t="s">
        <v>158</v>
      </c>
      <c r="E192" s="200" t="s">
        <v>1</v>
      </c>
      <c r="F192" s="201" t="s">
        <v>163</v>
      </c>
      <c r="H192" s="202">
        <v>68.91</v>
      </c>
      <c r="I192" s="203"/>
      <c r="L192" s="199"/>
      <c r="M192" s="204"/>
      <c r="N192" s="205"/>
      <c r="O192" s="205"/>
      <c r="P192" s="205"/>
      <c r="Q192" s="205"/>
      <c r="R192" s="205"/>
      <c r="S192" s="205"/>
      <c r="T192" s="206"/>
      <c r="AT192" s="200" t="s">
        <v>158</v>
      </c>
      <c r="AU192" s="200" t="s">
        <v>83</v>
      </c>
      <c r="AV192" s="14" t="s">
        <v>89</v>
      </c>
      <c r="AW192" s="14" t="s">
        <v>31</v>
      </c>
      <c r="AX192" s="14" t="s">
        <v>79</v>
      </c>
      <c r="AY192" s="200" t="s">
        <v>151</v>
      </c>
    </row>
    <row r="193" spans="1:65" s="2" customFormat="1" ht="16.5" customHeight="1">
      <c r="A193" s="33"/>
      <c r="B193" s="141"/>
      <c r="C193" s="176" t="s">
        <v>216</v>
      </c>
      <c r="D193" s="176" t="s">
        <v>153</v>
      </c>
      <c r="E193" s="177" t="s">
        <v>217</v>
      </c>
      <c r="F193" s="178" t="s">
        <v>218</v>
      </c>
      <c r="G193" s="179" t="s">
        <v>167</v>
      </c>
      <c r="H193" s="180">
        <v>260</v>
      </c>
      <c r="I193" s="181"/>
      <c r="J193" s="182">
        <f>ROUND(I193*H193,2)</f>
        <v>0</v>
      </c>
      <c r="K193" s="183"/>
      <c r="L193" s="34"/>
      <c r="M193" s="184" t="s">
        <v>1</v>
      </c>
      <c r="N193" s="185" t="s">
        <v>39</v>
      </c>
      <c r="O193" s="59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8" t="s">
        <v>89</v>
      </c>
      <c r="AT193" s="188" t="s">
        <v>153</v>
      </c>
      <c r="AU193" s="188" t="s">
        <v>83</v>
      </c>
      <c r="AY193" s="18" t="s">
        <v>151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8" t="s">
        <v>79</v>
      </c>
      <c r="BK193" s="189">
        <f>ROUND(I193*H193,2)</f>
        <v>0</v>
      </c>
      <c r="BL193" s="18" t="s">
        <v>89</v>
      </c>
      <c r="BM193" s="188" t="s">
        <v>219</v>
      </c>
    </row>
    <row r="194" spans="1:65" s="12" customFormat="1" ht="22.9" customHeight="1">
      <c r="B194" s="163"/>
      <c r="D194" s="164" t="s">
        <v>73</v>
      </c>
      <c r="E194" s="174" t="s">
        <v>207</v>
      </c>
      <c r="F194" s="174" t="s">
        <v>220</v>
      </c>
      <c r="I194" s="166"/>
      <c r="J194" s="175">
        <f>BK194</f>
        <v>0</v>
      </c>
      <c r="L194" s="163"/>
      <c r="M194" s="168"/>
      <c r="N194" s="169"/>
      <c r="O194" s="169"/>
      <c r="P194" s="170">
        <f>SUM(P195:P255)</f>
        <v>0</v>
      </c>
      <c r="Q194" s="169"/>
      <c r="R194" s="170">
        <f>SUM(R195:R255)</f>
        <v>1.0969</v>
      </c>
      <c r="S194" s="169"/>
      <c r="T194" s="171">
        <f>SUM(T195:T255)</f>
        <v>200.0138</v>
      </c>
      <c r="AR194" s="164" t="s">
        <v>79</v>
      </c>
      <c r="AT194" s="172" t="s">
        <v>73</v>
      </c>
      <c r="AU194" s="172" t="s">
        <v>79</v>
      </c>
      <c r="AY194" s="164" t="s">
        <v>151</v>
      </c>
      <c r="BK194" s="173">
        <f>SUM(BK195:BK255)</f>
        <v>0</v>
      </c>
    </row>
    <row r="195" spans="1:65" s="2" customFormat="1" ht="24" customHeight="1">
      <c r="A195" s="33"/>
      <c r="B195" s="141"/>
      <c r="C195" s="176" t="s">
        <v>221</v>
      </c>
      <c r="D195" s="176" t="s">
        <v>153</v>
      </c>
      <c r="E195" s="177" t="s">
        <v>222</v>
      </c>
      <c r="F195" s="178" t="s">
        <v>223</v>
      </c>
      <c r="G195" s="179" t="s">
        <v>167</v>
      </c>
      <c r="H195" s="180">
        <v>700</v>
      </c>
      <c r="I195" s="181"/>
      <c r="J195" s="182">
        <f>ROUND(I195*H195,2)</f>
        <v>0</v>
      </c>
      <c r="K195" s="183"/>
      <c r="L195" s="34"/>
      <c r="M195" s="184" t="s">
        <v>1</v>
      </c>
      <c r="N195" s="185" t="s">
        <v>39</v>
      </c>
      <c r="O195" s="59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8" t="s">
        <v>89</v>
      </c>
      <c r="AT195" s="188" t="s">
        <v>153</v>
      </c>
      <c r="AU195" s="188" t="s">
        <v>83</v>
      </c>
      <c r="AY195" s="18" t="s">
        <v>151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8" t="s">
        <v>79</v>
      </c>
      <c r="BK195" s="189">
        <f>ROUND(I195*H195,2)</f>
        <v>0</v>
      </c>
      <c r="BL195" s="18" t="s">
        <v>89</v>
      </c>
      <c r="BM195" s="188" t="s">
        <v>224</v>
      </c>
    </row>
    <row r="196" spans="1:65" s="13" customFormat="1" ht="11.25">
      <c r="B196" s="190"/>
      <c r="D196" s="191" t="s">
        <v>158</v>
      </c>
      <c r="E196" s="192" t="s">
        <v>1</v>
      </c>
      <c r="F196" s="193" t="s">
        <v>225</v>
      </c>
      <c r="H196" s="194">
        <v>330.88</v>
      </c>
      <c r="I196" s="195"/>
      <c r="L196" s="190"/>
      <c r="M196" s="196"/>
      <c r="N196" s="197"/>
      <c r="O196" s="197"/>
      <c r="P196" s="197"/>
      <c r="Q196" s="197"/>
      <c r="R196" s="197"/>
      <c r="S196" s="197"/>
      <c r="T196" s="198"/>
      <c r="AT196" s="192" t="s">
        <v>158</v>
      </c>
      <c r="AU196" s="192" t="s">
        <v>83</v>
      </c>
      <c r="AV196" s="13" t="s">
        <v>83</v>
      </c>
      <c r="AW196" s="13" t="s">
        <v>31</v>
      </c>
      <c r="AX196" s="13" t="s">
        <v>74</v>
      </c>
      <c r="AY196" s="192" t="s">
        <v>151</v>
      </c>
    </row>
    <row r="197" spans="1:65" s="13" customFormat="1" ht="11.25">
      <c r="B197" s="190"/>
      <c r="D197" s="191" t="s">
        <v>158</v>
      </c>
      <c r="E197" s="192" t="s">
        <v>1</v>
      </c>
      <c r="F197" s="193" t="s">
        <v>226</v>
      </c>
      <c r="H197" s="194">
        <v>141.9</v>
      </c>
      <c r="I197" s="195"/>
      <c r="L197" s="190"/>
      <c r="M197" s="196"/>
      <c r="N197" s="197"/>
      <c r="O197" s="197"/>
      <c r="P197" s="197"/>
      <c r="Q197" s="197"/>
      <c r="R197" s="197"/>
      <c r="S197" s="197"/>
      <c r="T197" s="198"/>
      <c r="AT197" s="192" t="s">
        <v>158</v>
      </c>
      <c r="AU197" s="192" t="s">
        <v>83</v>
      </c>
      <c r="AV197" s="13" t="s">
        <v>83</v>
      </c>
      <c r="AW197" s="13" t="s">
        <v>31</v>
      </c>
      <c r="AX197" s="13" t="s">
        <v>74</v>
      </c>
      <c r="AY197" s="192" t="s">
        <v>151</v>
      </c>
    </row>
    <row r="198" spans="1:65" s="13" customFormat="1" ht="11.25">
      <c r="B198" s="190"/>
      <c r="D198" s="191" t="s">
        <v>158</v>
      </c>
      <c r="E198" s="192" t="s">
        <v>1</v>
      </c>
      <c r="F198" s="193" t="s">
        <v>227</v>
      </c>
      <c r="H198" s="194">
        <v>103.84</v>
      </c>
      <c r="I198" s="195"/>
      <c r="L198" s="190"/>
      <c r="M198" s="196"/>
      <c r="N198" s="197"/>
      <c r="O198" s="197"/>
      <c r="P198" s="197"/>
      <c r="Q198" s="197"/>
      <c r="R198" s="197"/>
      <c r="S198" s="197"/>
      <c r="T198" s="198"/>
      <c r="AT198" s="192" t="s">
        <v>158</v>
      </c>
      <c r="AU198" s="192" t="s">
        <v>83</v>
      </c>
      <c r="AV198" s="13" t="s">
        <v>83</v>
      </c>
      <c r="AW198" s="13" t="s">
        <v>31</v>
      </c>
      <c r="AX198" s="13" t="s">
        <v>74</v>
      </c>
      <c r="AY198" s="192" t="s">
        <v>151</v>
      </c>
    </row>
    <row r="199" spans="1:65" s="13" customFormat="1" ht="11.25">
      <c r="B199" s="190"/>
      <c r="D199" s="191" t="s">
        <v>158</v>
      </c>
      <c r="E199" s="192" t="s">
        <v>1</v>
      </c>
      <c r="F199" s="193" t="s">
        <v>228</v>
      </c>
      <c r="H199" s="194">
        <v>122.58</v>
      </c>
      <c r="I199" s="195"/>
      <c r="L199" s="190"/>
      <c r="M199" s="196"/>
      <c r="N199" s="197"/>
      <c r="O199" s="197"/>
      <c r="P199" s="197"/>
      <c r="Q199" s="197"/>
      <c r="R199" s="197"/>
      <c r="S199" s="197"/>
      <c r="T199" s="198"/>
      <c r="AT199" s="192" t="s">
        <v>158</v>
      </c>
      <c r="AU199" s="192" t="s">
        <v>83</v>
      </c>
      <c r="AV199" s="13" t="s">
        <v>83</v>
      </c>
      <c r="AW199" s="13" t="s">
        <v>31</v>
      </c>
      <c r="AX199" s="13" t="s">
        <v>74</v>
      </c>
      <c r="AY199" s="192" t="s">
        <v>151</v>
      </c>
    </row>
    <row r="200" spans="1:65" s="14" customFormat="1" ht="11.25">
      <c r="B200" s="199"/>
      <c r="D200" s="191" t="s">
        <v>158</v>
      </c>
      <c r="E200" s="200" t="s">
        <v>1</v>
      </c>
      <c r="F200" s="201" t="s">
        <v>163</v>
      </c>
      <c r="H200" s="202">
        <v>699.2</v>
      </c>
      <c r="I200" s="203"/>
      <c r="L200" s="199"/>
      <c r="M200" s="204"/>
      <c r="N200" s="205"/>
      <c r="O200" s="205"/>
      <c r="P200" s="205"/>
      <c r="Q200" s="205"/>
      <c r="R200" s="205"/>
      <c r="S200" s="205"/>
      <c r="T200" s="206"/>
      <c r="AT200" s="200" t="s">
        <v>158</v>
      </c>
      <c r="AU200" s="200" t="s">
        <v>83</v>
      </c>
      <c r="AV200" s="14" t="s">
        <v>89</v>
      </c>
      <c r="AW200" s="14" t="s">
        <v>31</v>
      </c>
      <c r="AX200" s="14" t="s">
        <v>74</v>
      </c>
      <c r="AY200" s="200" t="s">
        <v>151</v>
      </c>
    </row>
    <row r="201" spans="1:65" s="13" customFormat="1" ht="11.25">
      <c r="B201" s="190"/>
      <c r="D201" s="191" t="s">
        <v>158</v>
      </c>
      <c r="E201" s="192" t="s">
        <v>1</v>
      </c>
      <c r="F201" s="193" t="s">
        <v>229</v>
      </c>
      <c r="H201" s="194">
        <v>700</v>
      </c>
      <c r="I201" s="195"/>
      <c r="L201" s="190"/>
      <c r="M201" s="196"/>
      <c r="N201" s="197"/>
      <c r="O201" s="197"/>
      <c r="P201" s="197"/>
      <c r="Q201" s="197"/>
      <c r="R201" s="197"/>
      <c r="S201" s="197"/>
      <c r="T201" s="198"/>
      <c r="AT201" s="192" t="s">
        <v>158</v>
      </c>
      <c r="AU201" s="192" t="s">
        <v>83</v>
      </c>
      <c r="AV201" s="13" t="s">
        <v>83</v>
      </c>
      <c r="AW201" s="13" t="s">
        <v>31</v>
      </c>
      <c r="AX201" s="13" t="s">
        <v>79</v>
      </c>
      <c r="AY201" s="192" t="s">
        <v>151</v>
      </c>
    </row>
    <row r="202" spans="1:65" s="2" customFormat="1" ht="24" customHeight="1">
      <c r="A202" s="33"/>
      <c r="B202" s="141"/>
      <c r="C202" s="176" t="s">
        <v>230</v>
      </c>
      <c r="D202" s="176" t="s">
        <v>153</v>
      </c>
      <c r="E202" s="177" t="s">
        <v>231</v>
      </c>
      <c r="F202" s="178" t="s">
        <v>232</v>
      </c>
      <c r="G202" s="179" t="s">
        <v>167</v>
      </c>
      <c r="H202" s="180">
        <v>63000</v>
      </c>
      <c r="I202" s="181"/>
      <c r="J202" s="182">
        <f>ROUND(I202*H202,2)</f>
        <v>0</v>
      </c>
      <c r="K202" s="183"/>
      <c r="L202" s="34"/>
      <c r="M202" s="184" t="s">
        <v>1</v>
      </c>
      <c r="N202" s="185" t="s">
        <v>39</v>
      </c>
      <c r="O202" s="59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8" t="s">
        <v>89</v>
      </c>
      <c r="AT202" s="188" t="s">
        <v>153</v>
      </c>
      <c r="AU202" s="188" t="s">
        <v>83</v>
      </c>
      <c r="AY202" s="18" t="s">
        <v>151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8" t="s">
        <v>79</v>
      </c>
      <c r="BK202" s="189">
        <f>ROUND(I202*H202,2)</f>
        <v>0</v>
      </c>
      <c r="BL202" s="18" t="s">
        <v>89</v>
      </c>
      <c r="BM202" s="188" t="s">
        <v>233</v>
      </c>
    </row>
    <row r="203" spans="1:65" s="13" customFormat="1" ht="11.25">
      <c r="B203" s="190"/>
      <c r="D203" s="191" t="s">
        <v>158</v>
      </c>
      <c r="E203" s="192" t="s">
        <v>1</v>
      </c>
      <c r="F203" s="193" t="s">
        <v>234</v>
      </c>
      <c r="H203" s="194">
        <v>63000</v>
      </c>
      <c r="I203" s="195"/>
      <c r="L203" s="190"/>
      <c r="M203" s="196"/>
      <c r="N203" s="197"/>
      <c r="O203" s="197"/>
      <c r="P203" s="197"/>
      <c r="Q203" s="197"/>
      <c r="R203" s="197"/>
      <c r="S203" s="197"/>
      <c r="T203" s="198"/>
      <c r="AT203" s="192" t="s">
        <v>158</v>
      </c>
      <c r="AU203" s="192" t="s">
        <v>83</v>
      </c>
      <c r="AV203" s="13" t="s">
        <v>83</v>
      </c>
      <c r="AW203" s="13" t="s">
        <v>31</v>
      </c>
      <c r="AX203" s="13" t="s">
        <v>74</v>
      </c>
      <c r="AY203" s="192" t="s">
        <v>151</v>
      </c>
    </row>
    <row r="204" spans="1:65" s="14" customFormat="1" ht="11.25">
      <c r="B204" s="199"/>
      <c r="D204" s="191" t="s">
        <v>158</v>
      </c>
      <c r="E204" s="200" t="s">
        <v>1</v>
      </c>
      <c r="F204" s="201" t="s">
        <v>163</v>
      </c>
      <c r="H204" s="202">
        <v>63000</v>
      </c>
      <c r="I204" s="203"/>
      <c r="L204" s="199"/>
      <c r="M204" s="204"/>
      <c r="N204" s="205"/>
      <c r="O204" s="205"/>
      <c r="P204" s="205"/>
      <c r="Q204" s="205"/>
      <c r="R204" s="205"/>
      <c r="S204" s="205"/>
      <c r="T204" s="206"/>
      <c r="AT204" s="200" t="s">
        <v>158</v>
      </c>
      <c r="AU204" s="200" t="s">
        <v>83</v>
      </c>
      <c r="AV204" s="14" t="s">
        <v>89</v>
      </c>
      <c r="AW204" s="14" t="s">
        <v>31</v>
      </c>
      <c r="AX204" s="14" t="s">
        <v>79</v>
      </c>
      <c r="AY204" s="200" t="s">
        <v>151</v>
      </c>
    </row>
    <row r="205" spans="1:65" s="2" customFormat="1" ht="24" customHeight="1">
      <c r="A205" s="33"/>
      <c r="B205" s="141"/>
      <c r="C205" s="176" t="s">
        <v>235</v>
      </c>
      <c r="D205" s="176" t="s">
        <v>153</v>
      </c>
      <c r="E205" s="177" t="s">
        <v>236</v>
      </c>
      <c r="F205" s="178" t="s">
        <v>237</v>
      </c>
      <c r="G205" s="179" t="s">
        <v>167</v>
      </c>
      <c r="H205" s="180">
        <v>700</v>
      </c>
      <c r="I205" s="181"/>
      <c r="J205" s="182">
        <f>ROUND(I205*H205,2)</f>
        <v>0</v>
      </c>
      <c r="K205" s="183"/>
      <c r="L205" s="34"/>
      <c r="M205" s="184" t="s">
        <v>1</v>
      </c>
      <c r="N205" s="185" t="s">
        <v>39</v>
      </c>
      <c r="O205" s="59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8" t="s">
        <v>89</v>
      </c>
      <c r="AT205" s="188" t="s">
        <v>153</v>
      </c>
      <c r="AU205" s="188" t="s">
        <v>83</v>
      </c>
      <c r="AY205" s="18" t="s">
        <v>151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8" t="s">
        <v>79</v>
      </c>
      <c r="BK205" s="189">
        <f>ROUND(I205*H205,2)</f>
        <v>0</v>
      </c>
      <c r="BL205" s="18" t="s">
        <v>89</v>
      </c>
      <c r="BM205" s="188" t="s">
        <v>238</v>
      </c>
    </row>
    <row r="206" spans="1:65" s="2" customFormat="1" ht="16.5" customHeight="1">
      <c r="A206" s="33"/>
      <c r="B206" s="141"/>
      <c r="C206" s="176" t="s">
        <v>8</v>
      </c>
      <c r="D206" s="176" t="s">
        <v>153</v>
      </c>
      <c r="E206" s="177" t="s">
        <v>239</v>
      </c>
      <c r="F206" s="178" t="s">
        <v>240</v>
      </c>
      <c r="G206" s="179" t="s">
        <v>167</v>
      </c>
      <c r="H206" s="180">
        <v>140</v>
      </c>
      <c r="I206" s="181"/>
      <c r="J206" s="182">
        <f>ROUND(I206*H206,2)</f>
        <v>0</v>
      </c>
      <c r="K206" s="183"/>
      <c r="L206" s="34"/>
      <c r="M206" s="184" t="s">
        <v>1</v>
      </c>
      <c r="N206" s="185" t="s">
        <v>39</v>
      </c>
      <c r="O206" s="59"/>
      <c r="P206" s="186">
        <f>O206*H206</f>
        <v>0</v>
      </c>
      <c r="Q206" s="186">
        <v>1.47E-3</v>
      </c>
      <c r="R206" s="186">
        <f>Q206*H206</f>
        <v>0.20579999999999998</v>
      </c>
      <c r="S206" s="186">
        <v>0</v>
      </c>
      <c r="T206" s="18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8" t="s">
        <v>89</v>
      </c>
      <c r="AT206" s="188" t="s">
        <v>153</v>
      </c>
      <c r="AU206" s="188" t="s">
        <v>83</v>
      </c>
      <c r="AY206" s="18" t="s">
        <v>151</v>
      </c>
      <c r="BE206" s="189">
        <f>IF(N206="základní",J206,0)</f>
        <v>0</v>
      </c>
      <c r="BF206" s="189">
        <f>IF(N206="snížená",J206,0)</f>
        <v>0</v>
      </c>
      <c r="BG206" s="189">
        <f>IF(N206="zákl. přenesená",J206,0)</f>
        <v>0</v>
      </c>
      <c r="BH206" s="189">
        <f>IF(N206="sníž. přenesená",J206,0)</f>
        <v>0</v>
      </c>
      <c r="BI206" s="189">
        <f>IF(N206="nulová",J206,0)</f>
        <v>0</v>
      </c>
      <c r="BJ206" s="18" t="s">
        <v>79</v>
      </c>
      <c r="BK206" s="189">
        <f>ROUND(I206*H206,2)</f>
        <v>0</v>
      </c>
      <c r="BL206" s="18" t="s">
        <v>89</v>
      </c>
      <c r="BM206" s="188" t="s">
        <v>241</v>
      </c>
    </row>
    <row r="207" spans="1:65" s="2" customFormat="1" ht="16.5" customHeight="1">
      <c r="A207" s="33"/>
      <c r="B207" s="141"/>
      <c r="C207" s="176" t="s">
        <v>242</v>
      </c>
      <c r="D207" s="176" t="s">
        <v>153</v>
      </c>
      <c r="E207" s="177" t="s">
        <v>243</v>
      </c>
      <c r="F207" s="178" t="s">
        <v>244</v>
      </c>
      <c r="G207" s="179" t="s">
        <v>167</v>
      </c>
      <c r="H207" s="180">
        <v>140</v>
      </c>
      <c r="I207" s="181"/>
      <c r="J207" s="182">
        <f>ROUND(I207*H207,2)</f>
        <v>0</v>
      </c>
      <c r="K207" s="183"/>
      <c r="L207" s="34"/>
      <c r="M207" s="184" t="s">
        <v>1</v>
      </c>
      <c r="N207" s="185" t="s">
        <v>39</v>
      </c>
      <c r="O207" s="59"/>
      <c r="P207" s="186">
        <f>O207*H207</f>
        <v>0</v>
      </c>
      <c r="Q207" s="186">
        <v>6.1799999999999997E-3</v>
      </c>
      <c r="R207" s="186">
        <f>Q207*H207</f>
        <v>0.86519999999999997</v>
      </c>
      <c r="S207" s="186">
        <v>0</v>
      </c>
      <c r="T207" s="18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8" t="s">
        <v>89</v>
      </c>
      <c r="AT207" s="188" t="s">
        <v>153</v>
      </c>
      <c r="AU207" s="188" t="s">
        <v>83</v>
      </c>
      <c r="AY207" s="18" t="s">
        <v>151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8" t="s">
        <v>79</v>
      </c>
      <c r="BK207" s="189">
        <f>ROUND(I207*H207,2)</f>
        <v>0</v>
      </c>
      <c r="BL207" s="18" t="s">
        <v>89</v>
      </c>
      <c r="BM207" s="188" t="s">
        <v>245</v>
      </c>
    </row>
    <row r="208" spans="1:65" s="13" customFormat="1" ht="11.25">
      <c r="B208" s="190"/>
      <c r="D208" s="191" t="s">
        <v>158</v>
      </c>
      <c r="E208" s="192" t="s">
        <v>1</v>
      </c>
      <c r="F208" s="193" t="s">
        <v>246</v>
      </c>
      <c r="H208" s="194">
        <v>136.6</v>
      </c>
      <c r="I208" s="195"/>
      <c r="L208" s="190"/>
      <c r="M208" s="196"/>
      <c r="N208" s="197"/>
      <c r="O208" s="197"/>
      <c r="P208" s="197"/>
      <c r="Q208" s="197"/>
      <c r="R208" s="197"/>
      <c r="S208" s="197"/>
      <c r="T208" s="198"/>
      <c r="AT208" s="192" t="s">
        <v>158</v>
      </c>
      <c r="AU208" s="192" t="s">
        <v>83</v>
      </c>
      <c r="AV208" s="13" t="s">
        <v>83</v>
      </c>
      <c r="AW208" s="13" t="s">
        <v>31</v>
      </c>
      <c r="AX208" s="13" t="s">
        <v>74</v>
      </c>
      <c r="AY208" s="192" t="s">
        <v>151</v>
      </c>
    </row>
    <row r="209" spans="1:65" s="14" customFormat="1" ht="11.25">
      <c r="B209" s="199"/>
      <c r="D209" s="191" t="s">
        <v>158</v>
      </c>
      <c r="E209" s="200" t="s">
        <v>1</v>
      </c>
      <c r="F209" s="201" t="s">
        <v>163</v>
      </c>
      <c r="H209" s="202">
        <v>136.6</v>
      </c>
      <c r="I209" s="203"/>
      <c r="L209" s="199"/>
      <c r="M209" s="204"/>
      <c r="N209" s="205"/>
      <c r="O209" s="205"/>
      <c r="P209" s="205"/>
      <c r="Q209" s="205"/>
      <c r="R209" s="205"/>
      <c r="S209" s="205"/>
      <c r="T209" s="206"/>
      <c r="AT209" s="200" t="s">
        <v>158</v>
      </c>
      <c r="AU209" s="200" t="s">
        <v>83</v>
      </c>
      <c r="AV209" s="14" t="s">
        <v>89</v>
      </c>
      <c r="AW209" s="14" t="s">
        <v>31</v>
      </c>
      <c r="AX209" s="14" t="s">
        <v>74</v>
      </c>
      <c r="AY209" s="200" t="s">
        <v>151</v>
      </c>
    </row>
    <row r="210" spans="1:65" s="13" customFormat="1" ht="11.25">
      <c r="B210" s="190"/>
      <c r="D210" s="191" t="s">
        <v>158</v>
      </c>
      <c r="E210" s="192" t="s">
        <v>1</v>
      </c>
      <c r="F210" s="193" t="s">
        <v>247</v>
      </c>
      <c r="H210" s="194">
        <v>140</v>
      </c>
      <c r="I210" s="195"/>
      <c r="L210" s="190"/>
      <c r="M210" s="196"/>
      <c r="N210" s="197"/>
      <c r="O210" s="197"/>
      <c r="P210" s="197"/>
      <c r="Q210" s="197"/>
      <c r="R210" s="197"/>
      <c r="S210" s="197"/>
      <c r="T210" s="198"/>
      <c r="AT210" s="192" t="s">
        <v>158</v>
      </c>
      <c r="AU210" s="192" t="s">
        <v>83</v>
      </c>
      <c r="AV210" s="13" t="s">
        <v>83</v>
      </c>
      <c r="AW210" s="13" t="s">
        <v>31</v>
      </c>
      <c r="AX210" s="13" t="s">
        <v>79</v>
      </c>
      <c r="AY210" s="192" t="s">
        <v>151</v>
      </c>
    </row>
    <row r="211" spans="1:65" s="2" customFormat="1" ht="16.5" customHeight="1">
      <c r="A211" s="33"/>
      <c r="B211" s="141"/>
      <c r="C211" s="176" t="s">
        <v>248</v>
      </c>
      <c r="D211" s="176" t="s">
        <v>153</v>
      </c>
      <c r="E211" s="177" t="s">
        <v>249</v>
      </c>
      <c r="F211" s="178" t="s">
        <v>250</v>
      </c>
      <c r="G211" s="179" t="s">
        <v>167</v>
      </c>
      <c r="H211" s="180">
        <v>700</v>
      </c>
      <c r="I211" s="181"/>
      <c r="J211" s="182">
        <f>ROUND(I211*H211,2)</f>
        <v>0</v>
      </c>
      <c r="K211" s="183"/>
      <c r="L211" s="34"/>
      <c r="M211" s="184" t="s">
        <v>1</v>
      </c>
      <c r="N211" s="185" t="s">
        <v>39</v>
      </c>
      <c r="O211" s="59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8" t="s">
        <v>89</v>
      </c>
      <c r="AT211" s="188" t="s">
        <v>153</v>
      </c>
      <c r="AU211" s="188" t="s">
        <v>83</v>
      </c>
      <c r="AY211" s="18" t="s">
        <v>151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8" t="s">
        <v>79</v>
      </c>
      <c r="BK211" s="189">
        <f>ROUND(I211*H211,2)</f>
        <v>0</v>
      </c>
      <c r="BL211" s="18" t="s">
        <v>89</v>
      </c>
      <c r="BM211" s="188" t="s">
        <v>251</v>
      </c>
    </row>
    <row r="212" spans="1:65" s="2" customFormat="1" ht="16.5" customHeight="1">
      <c r="A212" s="33"/>
      <c r="B212" s="141"/>
      <c r="C212" s="176" t="s">
        <v>252</v>
      </c>
      <c r="D212" s="176" t="s">
        <v>153</v>
      </c>
      <c r="E212" s="177" t="s">
        <v>253</v>
      </c>
      <c r="F212" s="178" t="s">
        <v>254</v>
      </c>
      <c r="G212" s="179" t="s">
        <v>167</v>
      </c>
      <c r="H212" s="180">
        <v>63000</v>
      </c>
      <c r="I212" s="181"/>
      <c r="J212" s="182">
        <f>ROUND(I212*H212,2)</f>
        <v>0</v>
      </c>
      <c r="K212" s="183"/>
      <c r="L212" s="34"/>
      <c r="M212" s="184" t="s">
        <v>1</v>
      </c>
      <c r="N212" s="185" t="s">
        <v>39</v>
      </c>
      <c r="O212" s="59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8" t="s">
        <v>89</v>
      </c>
      <c r="AT212" s="188" t="s">
        <v>153</v>
      </c>
      <c r="AU212" s="188" t="s">
        <v>83</v>
      </c>
      <c r="AY212" s="18" t="s">
        <v>151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8" t="s">
        <v>79</v>
      </c>
      <c r="BK212" s="189">
        <f>ROUND(I212*H212,2)</f>
        <v>0</v>
      </c>
      <c r="BL212" s="18" t="s">
        <v>89</v>
      </c>
      <c r="BM212" s="188" t="s">
        <v>255</v>
      </c>
    </row>
    <row r="213" spans="1:65" s="13" customFormat="1" ht="11.25">
      <c r="B213" s="190"/>
      <c r="D213" s="191" t="s">
        <v>158</v>
      </c>
      <c r="E213" s="192" t="s">
        <v>1</v>
      </c>
      <c r="F213" s="193" t="s">
        <v>234</v>
      </c>
      <c r="H213" s="194">
        <v>63000</v>
      </c>
      <c r="I213" s="195"/>
      <c r="L213" s="190"/>
      <c r="M213" s="196"/>
      <c r="N213" s="197"/>
      <c r="O213" s="197"/>
      <c r="P213" s="197"/>
      <c r="Q213" s="197"/>
      <c r="R213" s="197"/>
      <c r="S213" s="197"/>
      <c r="T213" s="198"/>
      <c r="AT213" s="192" t="s">
        <v>158</v>
      </c>
      <c r="AU213" s="192" t="s">
        <v>83</v>
      </c>
      <c r="AV213" s="13" t="s">
        <v>83</v>
      </c>
      <c r="AW213" s="13" t="s">
        <v>31</v>
      </c>
      <c r="AX213" s="13" t="s">
        <v>74</v>
      </c>
      <c r="AY213" s="192" t="s">
        <v>151</v>
      </c>
    </row>
    <row r="214" spans="1:65" s="14" customFormat="1" ht="11.25">
      <c r="B214" s="199"/>
      <c r="D214" s="191" t="s">
        <v>158</v>
      </c>
      <c r="E214" s="200" t="s">
        <v>1</v>
      </c>
      <c r="F214" s="201" t="s">
        <v>163</v>
      </c>
      <c r="H214" s="202">
        <v>63000</v>
      </c>
      <c r="I214" s="203"/>
      <c r="L214" s="199"/>
      <c r="M214" s="204"/>
      <c r="N214" s="205"/>
      <c r="O214" s="205"/>
      <c r="P214" s="205"/>
      <c r="Q214" s="205"/>
      <c r="R214" s="205"/>
      <c r="S214" s="205"/>
      <c r="T214" s="206"/>
      <c r="AT214" s="200" t="s">
        <v>158</v>
      </c>
      <c r="AU214" s="200" t="s">
        <v>83</v>
      </c>
      <c r="AV214" s="14" t="s">
        <v>89</v>
      </c>
      <c r="AW214" s="14" t="s">
        <v>31</v>
      </c>
      <c r="AX214" s="14" t="s">
        <v>79</v>
      </c>
      <c r="AY214" s="200" t="s">
        <v>151</v>
      </c>
    </row>
    <row r="215" spans="1:65" s="2" customFormat="1" ht="16.5" customHeight="1">
      <c r="A215" s="33"/>
      <c r="B215" s="141"/>
      <c r="C215" s="176" t="s">
        <v>256</v>
      </c>
      <c r="D215" s="176" t="s">
        <v>153</v>
      </c>
      <c r="E215" s="177" t="s">
        <v>257</v>
      </c>
      <c r="F215" s="178" t="s">
        <v>258</v>
      </c>
      <c r="G215" s="179" t="s">
        <v>167</v>
      </c>
      <c r="H215" s="180">
        <v>700</v>
      </c>
      <c r="I215" s="181"/>
      <c r="J215" s="182">
        <f>ROUND(I215*H215,2)</f>
        <v>0</v>
      </c>
      <c r="K215" s="183"/>
      <c r="L215" s="34"/>
      <c r="M215" s="184" t="s">
        <v>1</v>
      </c>
      <c r="N215" s="185" t="s">
        <v>39</v>
      </c>
      <c r="O215" s="59"/>
      <c r="P215" s="186">
        <f>O215*H215</f>
        <v>0</v>
      </c>
      <c r="Q215" s="186">
        <v>0</v>
      </c>
      <c r="R215" s="186">
        <f>Q215*H215</f>
        <v>0</v>
      </c>
      <c r="S215" s="186">
        <v>0</v>
      </c>
      <c r="T215" s="18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8" t="s">
        <v>89</v>
      </c>
      <c r="AT215" s="188" t="s">
        <v>153</v>
      </c>
      <c r="AU215" s="188" t="s">
        <v>83</v>
      </c>
      <c r="AY215" s="18" t="s">
        <v>151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8" t="s">
        <v>79</v>
      </c>
      <c r="BK215" s="189">
        <f>ROUND(I215*H215,2)</f>
        <v>0</v>
      </c>
      <c r="BL215" s="18" t="s">
        <v>89</v>
      </c>
      <c r="BM215" s="188" t="s">
        <v>259</v>
      </c>
    </row>
    <row r="216" spans="1:65" s="2" customFormat="1" ht="16.5" customHeight="1">
      <c r="A216" s="33"/>
      <c r="B216" s="141"/>
      <c r="C216" s="176" t="s">
        <v>260</v>
      </c>
      <c r="D216" s="176" t="s">
        <v>153</v>
      </c>
      <c r="E216" s="177" t="s">
        <v>261</v>
      </c>
      <c r="F216" s="178" t="s">
        <v>262</v>
      </c>
      <c r="G216" s="179" t="s">
        <v>263</v>
      </c>
      <c r="H216" s="180">
        <v>6</v>
      </c>
      <c r="I216" s="181"/>
      <c r="J216" s="182">
        <f>ROUND(I216*H216,2)</f>
        <v>0</v>
      </c>
      <c r="K216" s="183"/>
      <c r="L216" s="34"/>
      <c r="M216" s="184" t="s">
        <v>1</v>
      </c>
      <c r="N216" s="185" t="s">
        <v>39</v>
      </c>
      <c r="O216" s="59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8" t="s">
        <v>89</v>
      </c>
      <c r="AT216" s="188" t="s">
        <v>153</v>
      </c>
      <c r="AU216" s="188" t="s">
        <v>83</v>
      </c>
      <c r="AY216" s="18" t="s">
        <v>151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8" t="s">
        <v>79</v>
      </c>
      <c r="BK216" s="189">
        <f>ROUND(I216*H216,2)</f>
        <v>0</v>
      </c>
      <c r="BL216" s="18" t="s">
        <v>89</v>
      </c>
      <c r="BM216" s="188" t="s">
        <v>264</v>
      </c>
    </row>
    <row r="217" spans="1:65" s="2" customFormat="1" ht="24" customHeight="1">
      <c r="A217" s="33"/>
      <c r="B217" s="141"/>
      <c r="C217" s="176" t="s">
        <v>7</v>
      </c>
      <c r="D217" s="176" t="s">
        <v>153</v>
      </c>
      <c r="E217" s="177" t="s">
        <v>265</v>
      </c>
      <c r="F217" s="178" t="s">
        <v>266</v>
      </c>
      <c r="G217" s="179" t="s">
        <v>263</v>
      </c>
      <c r="H217" s="180">
        <v>360</v>
      </c>
      <c r="I217" s="181"/>
      <c r="J217" s="182">
        <f>ROUND(I217*H217,2)</f>
        <v>0</v>
      </c>
      <c r="K217" s="183"/>
      <c r="L217" s="34"/>
      <c r="M217" s="184" t="s">
        <v>1</v>
      </c>
      <c r="N217" s="185" t="s">
        <v>39</v>
      </c>
      <c r="O217" s="59"/>
      <c r="P217" s="186">
        <f>O217*H217</f>
        <v>0</v>
      </c>
      <c r="Q217" s="186">
        <v>0</v>
      </c>
      <c r="R217" s="186">
        <f>Q217*H217</f>
        <v>0</v>
      </c>
      <c r="S217" s="186">
        <v>0</v>
      </c>
      <c r="T217" s="18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8" t="s">
        <v>89</v>
      </c>
      <c r="AT217" s="188" t="s">
        <v>153</v>
      </c>
      <c r="AU217" s="188" t="s">
        <v>83</v>
      </c>
      <c r="AY217" s="18" t="s">
        <v>151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8" t="s">
        <v>79</v>
      </c>
      <c r="BK217" s="189">
        <f>ROUND(I217*H217,2)</f>
        <v>0</v>
      </c>
      <c r="BL217" s="18" t="s">
        <v>89</v>
      </c>
      <c r="BM217" s="188" t="s">
        <v>267</v>
      </c>
    </row>
    <row r="218" spans="1:65" s="13" customFormat="1" ht="11.25">
      <c r="B218" s="190"/>
      <c r="D218" s="191" t="s">
        <v>158</v>
      </c>
      <c r="E218" s="192" t="s">
        <v>1</v>
      </c>
      <c r="F218" s="193" t="s">
        <v>268</v>
      </c>
      <c r="H218" s="194">
        <v>360</v>
      </c>
      <c r="I218" s="195"/>
      <c r="L218" s="190"/>
      <c r="M218" s="196"/>
      <c r="N218" s="197"/>
      <c r="O218" s="197"/>
      <c r="P218" s="197"/>
      <c r="Q218" s="197"/>
      <c r="R218" s="197"/>
      <c r="S218" s="197"/>
      <c r="T218" s="198"/>
      <c r="AT218" s="192" t="s">
        <v>158</v>
      </c>
      <c r="AU218" s="192" t="s">
        <v>83</v>
      </c>
      <c r="AV218" s="13" t="s">
        <v>83</v>
      </c>
      <c r="AW218" s="13" t="s">
        <v>31</v>
      </c>
      <c r="AX218" s="13" t="s">
        <v>74</v>
      </c>
      <c r="AY218" s="192" t="s">
        <v>151</v>
      </c>
    </row>
    <row r="219" spans="1:65" s="14" customFormat="1" ht="11.25">
      <c r="B219" s="199"/>
      <c r="D219" s="191" t="s">
        <v>158</v>
      </c>
      <c r="E219" s="200" t="s">
        <v>1</v>
      </c>
      <c r="F219" s="201" t="s">
        <v>163</v>
      </c>
      <c r="H219" s="202">
        <v>360</v>
      </c>
      <c r="I219" s="203"/>
      <c r="L219" s="199"/>
      <c r="M219" s="204"/>
      <c r="N219" s="205"/>
      <c r="O219" s="205"/>
      <c r="P219" s="205"/>
      <c r="Q219" s="205"/>
      <c r="R219" s="205"/>
      <c r="S219" s="205"/>
      <c r="T219" s="206"/>
      <c r="AT219" s="200" t="s">
        <v>158</v>
      </c>
      <c r="AU219" s="200" t="s">
        <v>83</v>
      </c>
      <c r="AV219" s="14" t="s">
        <v>89</v>
      </c>
      <c r="AW219" s="14" t="s">
        <v>31</v>
      </c>
      <c r="AX219" s="14" t="s">
        <v>79</v>
      </c>
      <c r="AY219" s="200" t="s">
        <v>151</v>
      </c>
    </row>
    <row r="220" spans="1:65" s="2" customFormat="1" ht="16.5" customHeight="1">
      <c r="A220" s="33"/>
      <c r="B220" s="141"/>
      <c r="C220" s="176" t="s">
        <v>269</v>
      </c>
      <c r="D220" s="176" t="s">
        <v>153</v>
      </c>
      <c r="E220" s="177" t="s">
        <v>270</v>
      </c>
      <c r="F220" s="178" t="s">
        <v>271</v>
      </c>
      <c r="G220" s="179" t="s">
        <v>263</v>
      </c>
      <c r="H220" s="180">
        <v>6</v>
      </c>
      <c r="I220" s="181"/>
      <c r="J220" s="182">
        <f>ROUND(I220*H220,2)</f>
        <v>0</v>
      </c>
      <c r="K220" s="183"/>
      <c r="L220" s="34"/>
      <c r="M220" s="184" t="s">
        <v>1</v>
      </c>
      <c r="N220" s="185" t="s">
        <v>39</v>
      </c>
      <c r="O220" s="59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8" t="s">
        <v>89</v>
      </c>
      <c r="AT220" s="188" t="s">
        <v>153</v>
      </c>
      <c r="AU220" s="188" t="s">
        <v>83</v>
      </c>
      <c r="AY220" s="18" t="s">
        <v>151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8" t="s">
        <v>79</v>
      </c>
      <c r="BK220" s="189">
        <f>ROUND(I220*H220,2)</f>
        <v>0</v>
      </c>
      <c r="BL220" s="18" t="s">
        <v>89</v>
      </c>
      <c r="BM220" s="188" t="s">
        <v>272</v>
      </c>
    </row>
    <row r="221" spans="1:65" s="2" customFormat="1" ht="24" customHeight="1">
      <c r="A221" s="33"/>
      <c r="B221" s="141"/>
      <c r="C221" s="176" t="s">
        <v>273</v>
      </c>
      <c r="D221" s="176" t="s">
        <v>153</v>
      </c>
      <c r="E221" s="177" t="s">
        <v>274</v>
      </c>
      <c r="F221" s="178" t="s">
        <v>275</v>
      </c>
      <c r="G221" s="179" t="s">
        <v>167</v>
      </c>
      <c r="H221" s="180">
        <v>450</v>
      </c>
      <c r="I221" s="181"/>
      <c r="J221" s="182">
        <f>ROUND(I221*H221,2)</f>
        <v>0</v>
      </c>
      <c r="K221" s="183"/>
      <c r="L221" s="34"/>
      <c r="M221" s="184" t="s">
        <v>1</v>
      </c>
      <c r="N221" s="185" t="s">
        <v>39</v>
      </c>
      <c r="O221" s="59"/>
      <c r="P221" s="186">
        <f>O221*H221</f>
        <v>0</v>
      </c>
      <c r="Q221" s="186">
        <v>4.0000000000000003E-5</v>
      </c>
      <c r="R221" s="186">
        <f>Q221*H221</f>
        <v>1.8000000000000002E-2</v>
      </c>
      <c r="S221" s="186">
        <v>0</v>
      </c>
      <c r="T221" s="18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8" t="s">
        <v>89</v>
      </c>
      <c r="AT221" s="188" t="s">
        <v>153</v>
      </c>
      <c r="AU221" s="188" t="s">
        <v>83</v>
      </c>
      <c r="AY221" s="18" t="s">
        <v>151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8" t="s">
        <v>79</v>
      </c>
      <c r="BK221" s="189">
        <f>ROUND(I221*H221,2)</f>
        <v>0</v>
      </c>
      <c r="BL221" s="18" t="s">
        <v>89</v>
      </c>
      <c r="BM221" s="188" t="s">
        <v>276</v>
      </c>
    </row>
    <row r="222" spans="1:65" s="13" customFormat="1" ht="11.25">
      <c r="B222" s="190"/>
      <c r="D222" s="191" t="s">
        <v>158</v>
      </c>
      <c r="E222" s="192" t="s">
        <v>1</v>
      </c>
      <c r="F222" s="193" t="s">
        <v>277</v>
      </c>
      <c r="H222" s="194">
        <v>112.86</v>
      </c>
      <c r="I222" s="195"/>
      <c r="L222" s="190"/>
      <c r="M222" s="196"/>
      <c r="N222" s="197"/>
      <c r="O222" s="197"/>
      <c r="P222" s="197"/>
      <c r="Q222" s="197"/>
      <c r="R222" s="197"/>
      <c r="S222" s="197"/>
      <c r="T222" s="198"/>
      <c r="AT222" s="192" t="s">
        <v>158</v>
      </c>
      <c r="AU222" s="192" t="s">
        <v>83</v>
      </c>
      <c r="AV222" s="13" t="s">
        <v>83</v>
      </c>
      <c r="AW222" s="13" t="s">
        <v>31</v>
      </c>
      <c r="AX222" s="13" t="s">
        <v>74</v>
      </c>
      <c r="AY222" s="192" t="s">
        <v>151</v>
      </c>
    </row>
    <row r="223" spans="1:65" s="13" customFormat="1" ht="11.25">
      <c r="B223" s="190"/>
      <c r="D223" s="191" t="s">
        <v>158</v>
      </c>
      <c r="E223" s="192" t="s">
        <v>1</v>
      </c>
      <c r="F223" s="193" t="s">
        <v>278</v>
      </c>
      <c r="H223" s="194">
        <v>312.39999999999998</v>
      </c>
      <c r="I223" s="195"/>
      <c r="L223" s="190"/>
      <c r="M223" s="196"/>
      <c r="N223" s="197"/>
      <c r="O223" s="197"/>
      <c r="P223" s="197"/>
      <c r="Q223" s="197"/>
      <c r="R223" s="197"/>
      <c r="S223" s="197"/>
      <c r="T223" s="198"/>
      <c r="AT223" s="192" t="s">
        <v>158</v>
      </c>
      <c r="AU223" s="192" t="s">
        <v>83</v>
      </c>
      <c r="AV223" s="13" t="s">
        <v>83</v>
      </c>
      <c r="AW223" s="13" t="s">
        <v>31</v>
      </c>
      <c r="AX223" s="13" t="s">
        <v>74</v>
      </c>
      <c r="AY223" s="192" t="s">
        <v>151</v>
      </c>
    </row>
    <row r="224" spans="1:65" s="14" customFormat="1" ht="11.25">
      <c r="B224" s="199"/>
      <c r="D224" s="191" t="s">
        <v>158</v>
      </c>
      <c r="E224" s="200" t="s">
        <v>1</v>
      </c>
      <c r="F224" s="201" t="s">
        <v>163</v>
      </c>
      <c r="H224" s="202">
        <v>425.26</v>
      </c>
      <c r="I224" s="203"/>
      <c r="L224" s="199"/>
      <c r="M224" s="204"/>
      <c r="N224" s="205"/>
      <c r="O224" s="205"/>
      <c r="P224" s="205"/>
      <c r="Q224" s="205"/>
      <c r="R224" s="205"/>
      <c r="S224" s="205"/>
      <c r="T224" s="206"/>
      <c r="AT224" s="200" t="s">
        <v>158</v>
      </c>
      <c r="AU224" s="200" t="s">
        <v>83</v>
      </c>
      <c r="AV224" s="14" t="s">
        <v>89</v>
      </c>
      <c r="AW224" s="14" t="s">
        <v>31</v>
      </c>
      <c r="AX224" s="14" t="s">
        <v>74</v>
      </c>
      <c r="AY224" s="200" t="s">
        <v>151</v>
      </c>
    </row>
    <row r="225" spans="1:65" s="13" customFormat="1" ht="11.25">
      <c r="B225" s="190"/>
      <c r="D225" s="191" t="s">
        <v>158</v>
      </c>
      <c r="E225" s="192" t="s">
        <v>1</v>
      </c>
      <c r="F225" s="193" t="s">
        <v>279</v>
      </c>
      <c r="H225" s="194">
        <v>450</v>
      </c>
      <c r="I225" s="195"/>
      <c r="L225" s="190"/>
      <c r="M225" s="196"/>
      <c r="N225" s="197"/>
      <c r="O225" s="197"/>
      <c r="P225" s="197"/>
      <c r="Q225" s="197"/>
      <c r="R225" s="197"/>
      <c r="S225" s="197"/>
      <c r="T225" s="198"/>
      <c r="AT225" s="192" t="s">
        <v>158</v>
      </c>
      <c r="AU225" s="192" t="s">
        <v>83</v>
      </c>
      <c r="AV225" s="13" t="s">
        <v>83</v>
      </c>
      <c r="AW225" s="13" t="s">
        <v>31</v>
      </c>
      <c r="AX225" s="13" t="s">
        <v>79</v>
      </c>
      <c r="AY225" s="192" t="s">
        <v>151</v>
      </c>
    </row>
    <row r="226" spans="1:65" s="2" customFormat="1" ht="24" customHeight="1">
      <c r="A226" s="33"/>
      <c r="B226" s="141"/>
      <c r="C226" s="176" t="s">
        <v>280</v>
      </c>
      <c r="D226" s="176" t="s">
        <v>153</v>
      </c>
      <c r="E226" s="177" t="s">
        <v>281</v>
      </c>
      <c r="F226" s="178" t="s">
        <v>282</v>
      </c>
      <c r="G226" s="179" t="s">
        <v>167</v>
      </c>
      <c r="H226" s="180">
        <v>5</v>
      </c>
      <c r="I226" s="181"/>
      <c r="J226" s="182">
        <f>ROUND(I226*H226,2)</f>
        <v>0</v>
      </c>
      <c r="K226" s="183"/>
      <c r="L226" s="34"/>
      <c r="M226" s="184" t="s">
        <v>1</v>
      </c>
      <c r="N226" s="185" t="s">
        <v>39</v>
      </c>
      <c r="O226" s="59"/>
      <c r="P226" s="186">
        <f>O226*H226</f>
        <v>0</v>
      </c>
      <c r="Q226" s="186">
        <v>1.58E-3</v>
      </c>
      <c r="R226" s="186">
        <f>Q226*H226</f>
        <v>7.9000000000000008E-3</v>
      </c>
      <c r="S226" s="186">
        <v>0</v>
      </c>
      <c r="T226" s="18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8" t="s">
        <v>89</v>
      </c>
      <c r="AT226" s="188" t="s">
        <v>153</v>
      </c>
      <c r="AU226" s="188" t="s">
        <v>83</v>
      </c>
      <c r="AY226" s="18" t="s">
        <v>151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79</v>
      </c>
      <c r="BK226" s="189">
        <f>ROUND(I226*H226,2)</f>
        <v>0</v>
      </c>
      <c r="BL226" s="18" t="s">
        <v>89</v>
      </c>
      <c r="BM226" s="188" t="s">
        <v>283</v>
      </c>
    </row>
    <row r="227" spans="1:65" s="13" customFormat="1" ht="11.25">
      <c r="B227" s="190"/>
      <c r="D227" s="191" t="s">
        <v>158</v>
      </c>
      <c r="E227" s="192" t="s">
        <v>1</v>
      </c>
      <c r="F227" s="193" t="s">
        <v>284</v>
      </c>
      <c r="H227" s="194">
        <v>4.8</v>
      </c>
      <c r="I227" s="195"/>
      <c r="L227" s="190"/>
      <c r="M227" s="196"/>
      <c r="N227" s="197"/>
      <c r="O227" s="197"/>
      <c r="P227" s="197"/>
      <c r="Q227" s="197"/>
      <c r="R227" s="197"/>
      <c r="S227" s="197"/>
      <c r="T227" s="198"/>
      <c r="AT227" s="192" t="s">
        <v>158</v>
      </c>
      <c r="AU227" s="192" t="s">
        <v>83</v>
      </c>
      <c r="AV227" s="13" t="s">
        <v>83</v>
      </c>
      <c r="AW227" s="13" t="s">
        <v>31</v>
      </c>
      <c r="AX227" s="13" t="s">
        <v>74</v>
      </c>
      <c r="AY227" s="192" t="s">
        <v>151</v>
      </c>
    </row>
    <row r="228" spans="1:65" s="13" customFormat="1" ht="11.25">
      <c r="B228" s="190"/>
      <c r="D228" s="191" t="s">
        <v>158</v>
      </c>
      <c r="E228" s="192" t="s">
        <v>1</v>
      </c>
      <c r="F228" s="193" t="s">
        <v>181</v>
      </c>
      <c r="H228" s="194">
        <v>5</v>
      </c>
      <c r="I228" s="195"/>
      <c r="L228" s="190"/>
      <c r="M228" s="196"/>
      <c r="N228" s="197"/>
      <c r="O228" s="197"/>
      <c r="P228" s="197"/>
      <c r="Q228" s="197"/>
      <c r="R228" s="197"/>
      <c r="S228" s="197"/>
      <c r="T228" s="198"/>
      <c r="AT228" s="192" t="s">
        <v>158</v>
      </c>
      <c r="AU228" s="192" t="s">
        <v>83</v>
      </c>
      <c r="AV228" s="13" t="s">
        <v>83</v>
      </c>
      <c r="AW228" s="13" t="s">
        <v>31</v>
      </c>
      <c r="AX228" s="13" t="s">
        <v>79</v>
      </c>
      <c r="AY228" s="192" t="s">
        <v>151</v>
      </c>
    </row>
    <row r="229" spans="1:65" s="2" customFormat="1" ht="24" customHeight="1">
      <c r="A229" s="33"/>
      <c r="B229" s="141"/>
      <c r="C229" s="176" t="s">
        <v>285</v>
      </c>
      <c r="D229" s="176" t="s">
        <v>153</v>
      </c>
      <c r="E229" s="177" t="s">
        <v>286</v>
      </c>
      <c r="F229" s="178" t="s">
        <v>287</v>
      </c>
      <c r="G229" s="179" t="s">
        <v>156</v>
      </c>
      <c r="H229" s="180">
        <v>14.64</v>
      </c>
      <c r="I229" s="181"/>
      <c r="J229" s="182">
        <f>ROUND(I229*H229,2)</f>
        <v>0</v>
      </c>
      <c r="K229" s="183"/>
      <c r="L229" s="34"/>
      <c r="M229" s="184" t="s">
        <v>1</v>
      </c>
      <c r="N229" s="185" t="s">
        <v>39</v>
      </c>
      <c r="O229" s="59"/>
      <c r="P229" s="186">
        <f>O229*H229</f>
        <v>0</v>
      </c>
      <c r="Q229" s="186">
        <v>0</v>
      </c>
      <c r="R229" s="186">
        <f>Q229*H229</f>
        <v>0</v>
      </c>
      <c r="S229" s="186">
        <v>1.8</v>
      </c>
      <c r="T229" s="187">
        <f>S229*H229</f>
        <v>26.352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8" t="s">
        <v>89</v>
      </c>
      <c r="AT229" s="188" t="s">
        <v>153</v>
      </c>
      <c r="AU229" s="188" t="s">
        <v>83</v>
      </c>
      <c r="AY229" s="18" t="s">
        <v>151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8" t="s">
        <v>79</v>
      </c>
      <c r="BK229" s="189">
        <f>ROUND(I229*H229,2)</f>
        <v>0</v>
      </c>
      <c r="BL229" s="18" t="s">
        <v>89</v>
      </c>
      <c r="BM229" s="188" t="s">
        <v>288</v>
      </c>
    </row>
    <row r="230" spans="1:65" s="16" customFormat="1" ht="11.25">
      <c r="B230" s="215"/>
      <c r="D230" s="191" t="s">
        <v>158</v>
      </c>
      <c r="E230" s="216" t="s">
        <v>1</v>
      </c>
      <c r="F230" s="217" t="s">
        <v>289</v>
      </c>
      <c r="H230" s="216" t="s">
        <v>1</v>
      </c>
      <c r="I230" s="218"/>
      <c r="L230" s="215"/>
      <c r="M230" s="219"/>
      <c r="N230" s="220"/>
      <c r="O230" s="220"/>
      <c r="P230" s="220"/>
      <c r="Q230" s="220"/>
      <c r="R230" s="220"/>
      <c r="S230" s="220"/>
      <c r="T230" s="221"/>
      <c r="AT230" s="216" t="s">
        <v>158</v>
      </c>
      <c r="AU230" s="216" t="s">
        <v>83</v>
      </c>
      <c r="AV230" s="16" t="s">
        <v>79</v>
      </c>
      <c r="AW230" s="16" t="s">
        <v>31</v>
      </c>
      <c r="AX230" s="16" t="s">
        <v>74</v>
      </c>
      <c r="AY230" s="216" t="s">
        <v>151</v>
      </c>
    </row>
    <row r="231" spans="1:65" s="13" customFormat="1" ht="11.25">
      <c r="B231" s="190"/>
      <c r="D231" s="191" t="s">
        <v>158</v>
      </c>
      <c r="E231" s="192" t="s">
        <v>1</v>
      </c>
      <c r="F231" s="193" t="s">
        <v>159</v>
      </c>
      <c r="H231" s="194">
        <v>14.3</v>
      </c>
      <c r="I231" s="195"/>
      <c r="L231" s="190"/>
      <c r="M231" s="196"/>
      <c r="N231" s="197"/>
      <c r="O231" s="197"/>
      <c r="P231" s="197"/>
      <c r="Q231" s="197"/>
      <c r="R231" s="197"/>
      <c r="S231" s="197"/>
      <c r="T231" s="198"/>
      <c r="AT231" s="192" t="s">
        <v>158</v>
      </c>
      <c r="AU231" s="192" t="s">
        <v>83</v>
      </c>
      <c r="AV231" s="13" t="s">
        <v>83</v>
      </c>
      <c r="AW231" s="13" t="s">
        <v>31</v>
      </c>
      <c r="AX231" s="13" t="s">
        <v>74</v>
      </c>
      <c r="AY231" s="192" t="s">
        <v>151</v>
      </c>
    </row>
    <row r="232" spans="1:65" s="13" customFormat="1" ht="11.25">
      <c r="B232" s="190"/>
      <c r="D232" s="191" t="s">
        <v>158</v>
      </c>
      <c r="E232" s="192" t="s">
        <v>1</v>
      </c>
      <c r="F232" s="193" t="s">
        <v>160</v>
      </c>
      <c r="H232" s="194">
        <v>7</v>
      </c>
      <c r="I232" s="195"/>
      <c r="L232" s="190"/>
      <c r="M232" s="196"/>
      <c r="N232" s="197"/>
      <c r="O232" s="197"/>
      <c r="P232" s="197"/>
      <c r="Q232" s="197"/>
      <c r="R232" s="197"/>
      <c r="S232" s="197"/>
      <c r="T232" s="198"/>
      <c r="AT232" s="192" t="s">
        <v>158</v>
      </c>
      <c r="AU232" s="192" t="s">
        <v>83</v>
      </c>
      <c r="AV232" s="13" t="s">
        <v>83</v>
      </c>
      <c r="AW232" s="13" t="s">
        <v>31</v>
      </c>
      <c r="AX232" s="13" t="s">
        <v>74</v>
      </c>
      <c r="AY232" s="192" t="s">
        <v>151</v>
      </c>
    </row>
    <row r="233" spans="1:65" s="13" customFormat="1" ht="11.25">
      <c r="B233" s="190"/>
      <c r="D233" s="191" t="s">
        <v>158</v>
      </c>
      <c r="E233" s="192" t="s">
        <v>1</v>
      </c>
      <c r="F233" s="193" t="s">
        <v>161</v>
      </c>
      <c r="H233" s="194">
        <v>59.9</v>
      </c>
      <c r="I233" s="195"/>
      <c r="L233" s="190"/>
      <c r="M233" s="196"/>
      <c r="N233" s="197"/>
      <c r="O233" s="197"/>
      <c r="P233" s="197"/>
      <c r="Q233" s="197"/>
      <c r="R233" s="197"/>
      <c r="S233" s="197"/>
      <c r="T233" s="198"/>
      <c r="AT233" s="192" t="s">
        <v>158</v>
      </c>
      <c r="AU233" s="192" t="s">
        <v>83</v>
      </c>
      <c r="AV233" s="13" t="s">
        <v>83</v>
      </c>
      <c r="AW233" s="13" t="s">
        <v>31</v>
      </c>
      <c r="AX233" s="13" t="s">
        <v>74</v>
      </c>
      <c r="AY233" s="192" t="s">
        <v>151</v>
      </c>
    </row>
    <row r="234" spans="1:65" s="13" customFormat="1" ht="11.25">
      <c r="B234" s="190"/>
      <c r="D234" s="191" t="s">
        <v>158</v>
      </c>
      <c r="E234" s="192" t="s">
        <v>1</v>
      </c>
      <c r="F234" s="193" t="s">
        <v>162</v>
      </c>
      <c r="H234" s="194">
        <v>40.700000000000003</v>
      </c>
      <c r="I234" s="195"/>
      <c r="L234" s="190"/>
      <c r="M234" s="196"/>
      <c r="N234" s="197"/>
      <c r="O234" s="197"/>
      <c r="P234" s="197"/>
      <c r="Q234" s="197"/>
      <c r="R234" s="197"/>
      <c r="S234" s="197"/>
      <c r="T234" s="198"/>
      <c r="AT234" s="192" t="s">
        <v>158</v>
      </c>
      <c r="AU234" s="192" t="s">
        <v>83</v>
      </c>
      <c r="AV234" s="13" t="s">
        <v>83</v>
      </c>
      <c r="AW234" s="13" t="s">
        <v>31</v>
      </c>
      <c r="AX234" s="13" t="s">
        <v>74</v>
      </c>
      <c r="AY234" s="192" t="s">
        <v>151</v>
      </c>
    </row>
    <row r="235" spans="1:65" s="14" customFormat="1" ht="11.25">
      <c r="B235" s="199"/>
      <c r="D235" s="191" t="s">
        <v>158</v>
      </c>
      <c r="E235" s="200" t="s">
        <v>1</v>
      </c>
      <c r="F235" s="201" t="s">
        <v>163</v>
      </c>
      <c r="H235" s="202">
        <v>121.9</v>
      </c>
      <c r="I235" s="203"/>
      <c r="L235" s="199"/>
      <c r="M235" s="204"/>
      <c r="N235" s="205"/>
      <c r="O235" s="205"/>
      <c r="P235" s="205"/>
      <c r="Q235" s="205"/>
      <c r="R235" s="205"/>
      <c r="S235" s="205"/>
      <c r="T235" s="206"/>
      <c r="AT235" s="200" t="s">
        <v>158</v>
      </c>
      <c r="AU235" s="200" t="s">
        <v>83</v>
      </c>
      <c r="AV235" s="14" t="s">
        <v>89</v>
      </c>
      <c r="AW235" s="14" t="s">
        <v>31</v>
      </c>
      <c r="AX235" s="14" t="s">
        <v>74</v>
      </c>
      <c r="AY235" s="200" t="s">
        <v>151</v>
      </c>
    </row>
    <row r="236" spans="1:65" s="13" customFormat="1" ht="11.25">
      <c r="B236" s="190"/>
      <c r="D236" s="191" t="s">
        <v>158</v>
      </c>
      <c r="E236" s="192" t="s">
        <v>1</v>
      </c>
      <c r="F236" s="193" t="s">
        <v>290</v>
      </c>
      <c r="H236" s="194">
        <v>14.64</v>
      </c>
      <c r="I236" s="195"/>
      <c r="L236" s="190"/>
      <c r="M236" s="196"/>
      <c r="N236" s="197"/>
      <c r="O236" s="197"/>
      <c r="P236" s="197"/>
      <c r="Q236" s="197"/>
      <c r="R236" s="197"/>
      <c r="S236" s="197"/>
      <c r="T236" s="198"/>
      <c r="AT236" s="192" t="s">
        <v>158</v>
      </c>
      <c r="AU236" s="192" t="s">
        <v>83</v>
      </c>
      <c r="AV236" s="13" t="s">
        <v>83</v>
      </c>
      <c r="AW236" s="13" t="s">
        <v>31</v>
      </c>
      <c r="AX236" s="13" t="s">
        <v>79</v>
      </c>
      <c r="AY236" s="192" t="s">
        <v>151</v>
      </c>
    </row>
    <row r="237" spans="1:65" s="2" customFormat="1" ht="16.5" customHeight="1">
      <c r="A237" s="33"/>
      <c r="B237" s="141"/>
      <c r="C237" s="176" t="s">
        <v>291</v>
      </c>
      <c r="D237" s="176" t="s">
        <v>153</v>
      </c>
      <c r="E237" s="177" t="s">
        <v>292</v>
      </c>
      <c r="F237" s="178" t="s">
        <v>293</v>
      </c>
      <c r="G237" s="179" t="s">
        <v>156</v>
      </c>
      <c r="H237" s="180">
        <v>0.54</v>
      </c>
      <c r="I237" s="181"/>
      <c r="J237" s="182">
        <f>ROUND(I237*H237,2)</f>
        <v>0</v>
      </c>
      <c r="K237" s="183"/>
      <c r="L237" s="34"/>
      <c r="M237" s="184" t="s">
        <v>1</v>
      </c>
      <c r="N237" s="185" t="s">
        <v>39</v>
      </c>
      <c r="O237" s="59"/>
      <c r="P237" s="186">
        <f>O237*H237</f>
        <v>0</v>
      </c>
      <c r="Q237" s="186">
        <v>0</v>
      </c>
      <c r="R237" s="186">
        <f>Q237*H237</f>
        <v>0</v>
      </c>
      <c r="S237" s="186">
        <v>2</v>
      </c>
      <c r="T237" s="187">
        <f>S237*H237</f>
        <v>1.08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8" t="s">
        <v>89</v>
      </c>
      <c r="AT237" s="188" t="s">
        <v>153</v>
      </c>
      <c r="AU237" s="188" t="s">
        <v>83</v>
      </c>
      <c r="AY237" s="18" t="s">
        <v>151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8" t="s">
        <v>79</v>
      </c>
      <c r="BK237" s="189">
        <f>ROUND(I237*H237,2)</f>
        <v>0</v>
      </c>
      <c r="BL237" s="18" t="s">
        <v>89</v>
      </c>
      <c r="BM237" s="188" t="s">
        <v>294</v>
      </c>
    </row>
    <row r="238" spans="1:65" s="16" customFormat="1" ht="22.5">
      <c r="B238" s="215"/>
      <c r="D238" s="191" t="s">
        <v>158</v>
      </c>
      <c r="E238" s="216" t="s">
        <v>1</v>
      </c>
      <c r="F238" s="217" t="s">
        <v>295</v>
      </c>
      <c r="H238" s="216" t="s">
        <v>1</v>
      </c>
      <c r="I238" s="218"/>
      <c r="L238" s="215"/>
      <c r="M238" s="219"/>
      <c r="N238" s="220"/>
      <c r="O238" s="220"/>
      <c r="P238" s="220"/>
      <c r="Q238" s="220"/>
      <c r="R238" s="220"/>
      <c r="S238" s="220"/>
      <c r="T238" s="221"/>
      <c r="AT238" s="216" t="s">
        <v>158</v>
      </c>
      <c r="AU238" s="216" t="s">
        <v>83</v>
      </c>
      <c r="AV238" s="16" t="s">
        <v>79</v>
      </c>
      <c r="AW238" s="16" t="s">
        <v>31</v>
      </c>
      <c r="AX238" s="16" t="s">
        <v>74</v>
      </c>
      <c r="AY238" s="216" t="s">
        <v>151</v>
      </c>
    </row>
    <row r="239" spans="1:65" s="13" customFormat="1" ht="11.25">
      <c r="B239" s="190"/>
      <c r="D239" s="191" t="s">
        <v>158</v>
      </c>
      <c r="E239" s="192" t="s">
        <v>1</v>
      </c>
      <c r="F239" s="193" t="s">
        <v>296</v>
      </c>
      <c r="H239" s="194">
        <v>0.54</v>
      </c>
      <c r="I239" s="195"/>
      <c r="L239" s="190"/>
      <c r="M239" s="196"/>
      <c r="N239" s="197"/>
      <c r="O239" s="197"/>
      <c r="P239" s="197"/>
      <c r="Q239" s="197"/>
      <c r="R239" s="197"/>
      <c r="S239" s="197"/>
      <c r="T239" s="198"/>
      <c r="AT239" s="192" t="s">
        <v>158</v>
      </c>
      <c r="AU239" s="192" t="s">
        <v>83</v>
      </c>
      <c r="AV239" s="13" t="s">
        <v>83</v>
      </c>
      <c r="AW239" s="13" t="s">
        <v>31</v>
      </c>
      <c r="AX239" s="13" t="s">
        <v>74</v>
      </c>
      <c r="AY239" s="192" t="s">
        <v>151</v>
      </c>
    </row>
    <row r="240" spans="1:65" s="14" customFormat="1" ht="11.25">
      <c r="B240" s="199"/>
      <c r="D240" s="191" t="s">
        <v>158</v>
      </c>
      <c r="E240" s="200" t="s">
        <v>1</v>
      </c>
      <c r="F240" s="201" t="s">
        <v>163</v>
      </c>
      <c r="H240" s="202">
        <v>0.54</v>
      </c>
      <c r="I240" s="203"/>
      <c r="L240" s="199"/>
      <c r="M240" s="204"/>
      <c r="N240" s="205"/>
      <c r="O240" s="205"/>
      <c r="P240" s="205"/>
      <c r="Q240" s="205"/>
      <c r="R240" s="205"/>
      <c r="S240" s="205"/>
      <c r="T240" s="206"/>
      <c r="AT240" s="200" t="s">
        <v>158</v>
      </c>
      <c r="AU240" s="200" t="s">
        <v>83</v>
      </c>
      <c r="AV240" s="14" t="s">
        <v>89</v>
      </c>
      <c r="AW240" s="14" t="s">
        <v>31</v>
      </c>
      <c r="AX240" s="14" t="s">
        <v>79</v>
      </c>
      <c r="AY240" s="200" t="s">
        <v>151</v>
      </c>
    </row>
    <row r="241" spans="1:65" s="2" customFormat="1" ht="16.5" customHeight="1">
      <c r="A241" s="33"/>
      <c r="B241" s="141"/>
      <c r="C241" s="176" t="s">
        <v>297</v>
      </c>
      <c r="D241" s="176" t="s">
        <v>153</v>
      </c>
      <c r="E241" s="177" t="s">
        <v>298</v>
      </c>
      <c r="F241" s="178" t="s">
        <v>299</v>
      </c>
      <c r="G241" s="179" t="s">
        <v>167</v>
      </c>
      <c r="H241" s="180">
        <v>4.76</v>
      </c>
      <c r="I241" s="181"/>
      <c r="J241" s="182">
        <f>ROUND(I241*H241,2)</f>
        <v>0</v>
      </c>
      <c r="K241" s="183"/>
      <c r="L241" s="34"/>
      <c r="M241" s="184" t="s">
        <v>1</v>
      </c>
      <c r="N241" s="185" t="s">
        <v>39</v>
      </c>
      <c r="O241" s="59"/>
      <c r="P241" s="186">
        <f>O241*H241</f>
        <v>0</v>
      </c>
      <c r="Q241" s="186">
        <v>0</v>
      </c>
      <c r="R241" s="186">
        <f>Q241*H241</f>
        <v>0</v>
      </c>
      <c r="S241" s="186">
        <v>5.5E-2</v>
      </c>
      <c r="T241" s="187">
        <f>S241*H241</f>
        <v>0.26179999999999998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8" t="s">
        <v>89</v>
      </c>
      <c r="AT241" s="188" t="s">
        <v>153</v>
      </c>
      <c r="AU241" s="188" t="s">
        <v>83</v>
      </c>
      <c r="AY241" s="18" t="s">
        <v>151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18" t="s">
        <v>79</v>
      </c>
      <c r="BK241" s="189">
        <f>ROUND(I241*H241,2)</f>
        <v>0</v>
      </c>
      <c r="BL241" s="18" t="s">
        <v>89</v>
      </c>
      <c r="BM241" s="188" t="s">
        <v>300</v>
      </c>
    </row>
    <row r="242" spans="1:65" s="13" customFormat="1" ht="11.25">
      <c r="B242" s="190"/>
      <c r="D242" s="191" t="s">
        <v>158</v>
      </c>
      <c r="E242" s="192" t="s">
        <v>1</v>
      </c>
      <c r="F242" s="193" t="s">
        <v>301</v>
      </c>
      <c r="H242" s="194">
        <v>4.76</v>
      </c>
      <c r="I242" s="195"/>
      <c r="L242" s="190"/>
      <c r="M242" s="196"/>
      <c r="N242" s="197"/>
      <c r="O242" s="197"/>
      <c r="P242" s="197"/>
      <c r="Q242" s="197"/>
      <c r="R242" s="197"/>
      <c r="S242" s="197"/>
      <c r="T242" s="198"/>
      <c r="AT242" s="192" t="s">
        <v>158</v>
      </c>
      <c r="AU242" s="192" t="s">
        <v>83</v>
      </c>
      <c r="AV242" s="13" t="s">
        <v>83</v>
      </c>
      <c r="AW242" s="13" t="s">
        <v>31</v>
      </c>
      <c r="AX242" s="13" t="s">
        <v>74</v>
      </c>
      <c r="AY242" s="192" t="s">
        <v>151</v>
      </c>
    </row>
    <row r="243" spans="1:65" s="14" customFormat="1" ht="11.25">
      <c r="B243" s="199"/>
      <c r="D243" s="191" t="s">
        <v>158</v>
      </c>
      <c r="E243" s="200" t="s">
        <v>1</v>
      </c>
      <c r="F243" s="201" t="s">
        <v>163</v>
      </c>
      <c r="H243" s="202">
        <v>4.76</v>
      </c>
      <c r="I243" s="203"/>
      <c r="L243" s="199"/>
      <c r="M243" s="204"/>
      <c r="N243" s="205"/>
      <c r="O243" s="205"/>
      <c r="P243" s="205"/>
      <c r="Q243" s="205"/>
      <c r="R243" s="205"/>
      <c r="S243" s="205"/>
      <c r="T243" s="206"/>
      <c r="AT243" s="200" t="s">
        <v>158</v>
      </c>
      <c r="AU243" s="200" t="s">
        <v>83</v>
      </c>
      <c r="AV243" s="14" t="s">
        <v>89</v>
      </c>
      <c r="AW243" s="14" t="s">
        <v>31</v>
      </c>
      <c r="AX243" s="14" t="s">
        <v>79</v>
      </c>
      <c r="AY243" s="200" t="s">
        <v>151</v>
      </c>
    </row>
    <row r="244" spans="1:65" s="2" customFormat="1" ht="16.5" customHeight="1">
      <c r="A244" s="33"/>
      <c r="B244" s="141"/>
      <c r="C244" s="176" t="s">
        <v>302</v>
      </c>
      <c r="D244" s="176" t="s">
        <v>153</v>
      </c>
      <c r="E244" s="177" t="s">
        <v>303</v>
      </c>
      <c r="F244" s="178" t="s">
        <v>304</v>
      </c>
      <c r="G244" s="179" t="s">
        <v>156</v>
      </c>
      <c r="H244" s="180">
        <v>121.5</v>
      </c>
      <c r="I244" s="181"/>
      <c r="J244" s="182">
        <f>ROUND(I244*H244,2)</f>
        <v>0</v>
      </c>
      <c r="K244" s="183"/>
      <c r="L244" s="34"/>
      <c r="M244" s="184" t="s">
        <v>1</v>
      </c>
      <c r="N244" s="185" t="s">
        <v>39</v>
      </c>
      <c r="O244" s="59"/>
      <c r="P244" s="186">
        <f>O244*H244</f>
        <v>0</v>
      </c>
      <c r="Q244" s="186">
        <v>0</v>
      </c>
      <c r="R244" s="186">
        <f>Q244*H244</f>
        <v>0</v>
      </c>
      <c r="S244" s="186">
        <v>1.4</v>
      </c>
      <c r="T244" s="187">
        <f>S244*H244</f>
        <v>170.1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8" t="s">
        <v>89</v>
      </c>
      <c r="AT244" s="188" t="s">
        <v>153</v>
      </c>
      <c r="AU244" s="188" t="s">
        <v>83</v>
      </c>
      <c r="AY244" s="18" t="s">
        <v>151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79</v>
      </c>
      <c r="BK244" s="189">
        <f>ROUND(I244*H244,2)</f>
        <v>0</v>
      </c>
      <c r="BL244" s="18" t="s">
        <v>89</v>
      </c>
      <c r="BM244" s="188" t="s">
        <v>305</v>
      </c>
    </row>
    <row r="245" spans="1:65" s="13" customFormat="1" ht="11.25">
      <c r="B245" s="190"/>
      <c r="D245" s="191" t="s">
        <v>158</v>
      </c>
      <c r="E245" s="192" t="s">
        <v>1</v>
      </c>
      <c r="F245" s="193" t="s">
        <v>306</v>
      </c>
      <c r="H245" s="194">
        <v>121.5</v>
      </c>
      <c r="I245" s="195"/>
      <c r="L245" s="190"/>
      <c r="M245" s="196"/>
      <c r="N245" s="197"/>
      <c r="O245" s="197"/>
      <c r="P245" s="197"/>
      <c r="Q245" s="197"/>
      <c r="R245" s="197"/>
      <c r="S245" s="197"/>
      <c r="T245" s="198"/>
      <c r="AT245" s="192" t="s">
        <v>158</v>
      </c>
      <c r="AU245" s="192" t="s">
        <v>83</v>
      </c>
      <c r="AV245" s="13" t="s">
        <v>83</v>
      </c>
      <c r="AW245" s="13" t="s">
        <v>31</v>
      </c>
      <c r="AX245" s="13" t="s">
        <v>74</v>
      </c>
      <c r="AY245" s="192" t="s">
        <v>151</v>
      </c>
    </row>
    <row r="246" spans="1:65" s="14" customFormat="1" ht="11.25">
      <c r="B246" s="199"/>
      <c r="D246" s="191" t="s">
        <v>158</v>
      </c>
      <c r="E246" s="200" t="s">
        <v>1</v>
      </c>
      <c r="F246" s="201" t="s">
        <v>163</v>
      </c>
      <c r="H246" s="202">
        <v>121.5</v>
      </c>
      <c r="I246" s="203"/>
      <c r="L246" s="199"/>
      <c r="M246" s="204"/>
      <c r="N246" s="205"/>
      <c r="O246" s="205"/>
      <c r="P246" s="205"/>
      <c r="Q246" s="205"/>
      <c r="R246" s="205"/>
      <c r="S246" s="205"/>
      <c r="T246" s="206"/>
      <c r="AT246" s="200" t="s">
        <v>158</v>
      </c>
      <c r="AU246" s="200" t="s">
        <v>83</v>
      </c>
      <c r="AV246" s="14" t="s">
        <v>89</v>
      </c>
      <c r="AW246" s="14" t="s">
        <v>31</v>
      </c>
      <c r="AX246" s="14" t="s">
        <v>79</v>
      </c>
      <c r="AY246" s="200" t="s">
        <v>151</v>
      </c>
    </row>
    <row r="247" spans="1:65" s="2" customFormat="1" ht="24" customHeight="1">
      <c r="A247" s="33"/>
      <c r="B247" s="141"/>
      <c r="C247" s="176" t="s">
        <v>307</v>
      </c>
      <c r="D247" s="176" t="s">
        <v>153</v>
      </c>
      <c r="E247" s="177" t="s">
        <v>308</v>
      </c>
      <c r="F247" s="178" t="s">
        <v>309</v>
      </c>
      <c r="G247" s="179" t="s">
        <v>167</v>
      </c>
      <c r="H247" s="180">
        <v>20</v>
      </c>
      <c r="I247" s="181"/>
      <c r="J247" s="182">
        <f>ROUND(I247*H247,2)</f>
        <v>0</v>
      </c>
      <c r="K247" s="183"/>
      <c r="L247" s="34"/>
      <c r="M247" s="184" t="s">
        <v>1</v>
      </c>
      <c r="N247" s="185" t="s">
        <v>39</v>
      </c>
      <c r="O247" s="59"/>
      <c r="P247" s="186">
        <f>O247*H247</f>
        <v>0</v>
      </c>
      <c r="Q247" s="186">
        <v>0</v>
      </c>
      <c r="R247" s="186">
        <f>Q247*H247</f>
        <v>0</v>
      </c>
      <c r="S247" s="186">
        <v>4.5999999999999999E-2</v>
      </c>
      <c r="T247" s="187">
        <f>S247*H247</f>
        <v>0.91999999999999993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8" t="s">
        <v>89</v>
      </c>
      <c r="AT247" s="188" t="s">
        <v>153</v>
      </c>
      <c r="AU247" s="188" t="s">
        <v>83</v>
      </c>
      <c r="AY247" s="18" t="s">
        <v>151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8" t="s">
        <v>79</v>
      </c>
      <c r="BK247" s="189">
        <f>ROUND(I247*H247,2)</f>
        <v>0</v>
      </c>
      <c r="BL247" s="18" t="s">
        <v>89</v>
      </c>
      <c r="BM247" s="188" t="s">
        <v>310</v>
      </c>
    </row>
    <row r="248" spans="1:65" s="16" customFormat="1" ht="11.25">
      <c r="B248" s="215"/>
      <c r="D248" s="191" t="s">
        <v>158</v>
      </c>
      <c r="E248" s="216" t="s">
        <v>1</v>
      </c>
      <c r="F248" s="217" t="s">
        <v>311</v>
      </c>
      <c r="H248" s="216" t="s">
        <v>1</v>
      </c>
      <c r="I248" s="218"/>
      <c r="L248" s="215"/>
      <c r="M248" s="219"/>
      <c r="N248" s="220"/>
      <c r="O248" s="220"/>
      <c r="P248" s="220"/>
      <c r="Q248" s="220"/>
      <c r="R248" s="220"/>
      <c r="S248" s="220"/>
      <c r="T248" s="221"/>
      <c r="AT248" s="216" t="s">
        <v>158</v>
      </c>
      <c r="AU248" s="216" t="s">
        <v>83</v>
      </c>
      <c r="AV248" s="16" t="s">
        <v>79</v>
      </c>
      <c r="AW248" s="16" t="s">
        <v>31</v>
      </c>
      <c r="AX248" s="16" t="s">
        <v>74</v>
      </c>
      <c r="AY248" s="216" t="s">
        <v>151</v>
      </c>
    </row>
    <row r="249" spans="1:65" s="13" customFormat="1" ht="11.25">
      <c r="B249" s="190"/>
      <c r="D249" s="191" t="s">
        <v>158</v>
      </c>
      <c r="E249" s="192" t="s">
        <v>1</v>
      </c>
      <c r="F249" s="193" t="s">
        <v>312</v>
      </c>
      <c r="H249" s="194">
        <v>17.22</v>
      </c>
      <c r="I249" s="195"/>
      <c r="L249" s="190"/>
      <c r="M249" s="196"/>
      <c r="N249" s="197"/>
      <c r="O249" s="197"/>
      <c r="P249" s="197"/>
      <c r="Q249" s="197"/>
      <c r="R249" s="197"/>
      <c r="S249" s="197"/>
      <c r="T249" s="198"/>
      <c r="AT249" s="192" t="s">
        <v>158</v>
      </c>
      <c r="AU249" s="192" t="s">
        <v>83</v>
      </c>
      <c r="AV249" s="13" t="s">
        <v>83</v>
      </c>
      <c r="AW249" s="13" t="s">
        <v>31</v>
      </c>
      <c r="AX249" s="13" t="s">
        <v>74</v>
      </c>
      <c r="AY249" s="192" t="s">
        <v>151</v>
      </c>
    </row>
    <row r="250" spans="1:65" s="14" customFormat="1" ht="11.25">
      <c r="B250" s="199"/>
      <c r="D250" s="191" t="s">
        <v>158</v>
      </c>
      <c r="E250" s="200" t="s">
        <v>1</v>
      </c>
      <c r="F250" s="201" t="s">
        <v>163</v>
      </c>
      <c r="H250" s="202">
        <v>17.22</v>
      </c>
      <c r="I250" s="203"/>
      <c r="L250" s="199"/>
      <c r="M250" s="204"/>
      <c r="N250" s="205"/>
      <c r="O250" s="205"/>
      <c r="P250" s="205"/>
      <c r="Q250" s="205"/>
      <c r="R250" s="205"/>
      <c r="S250" s="205"/>
      <c r="T250" s="206"/>
      <c r="AT250" s="200" t="s">
        <v>158</v>
      </c>
      <c r="AU250" s="200" t="s">
        <v>83</v>
      </c>
      <c r="AV250" s="14" t="s">
        <v>89</v>
      </c>
      <c r="AW250" s="14" t="s">
        <v>31</v>
      </c>
      <c r="AX250" s="14" t="s">
        <v>74</v>
      </c>
      <c r="AY250" s="200" t="s">
        <v>151</v>
      </c>
    </row>
    <row r="251" spans="1:65" s="13" customFormat="1" ht="11.25">
      <c r="B251" s="190"/>
      <c r="D251" s="191" t="s">
        <v>158</v>
      </c>
      <c r="E251" s="192" t="s">
        <v>1</v>
      </c>
      <c r="F251" s="193" t="s">
        <v>260</v>
      </c>
      <c r="H251" s="194">
        <v>20</v>
      </c>
      <c r="I251" s="195"/>
      <c r="L251" s="190"/>
      <c r="M251" s="196"/>
      <c r="N251" s="197"/>
      <c r="O251" s="197"/>
      <c r="P251" s="197"/>
      <c r="Q251" s="197"/>
      <c r="R251" s="197"/>
      <c r="S251" s="197"/>
      <c r="T251" s="198"/>
      <c r="AT251" s="192" t="s">
        <v>158</v>
      </c>
      <c r="AU251" s="192" t="s">
        <v>83</v>
      </c>
      <c r="AV251" s="13" t="s">
        <v>83</v>
      </c>
      <c r="AW251" s="13" t="s">
        <v>31</v>
      </c>
      <c r="AX251" s="13" t="s">
        <v>79</v>
      </c>
      <c r="AY251" s="192" t="s">
        <v>151</v>
      </c>
    </row>
    <row r="252" spans="1:65" s="2" customFormat="1" ht="24" customHeight="1">
      <c r="A252" s="33"/>
      <c r="B252" s="141"/>
      <c r="C252" s="176" t="s">
        <v>313</v>
      </c>
      <c r="D252" s="176" t="s">
        <v>153</v>
      </c>
      <c r="E252" s="177" t="s">
        <v>314</v>
      </c>
      <c r="F252" s="178" t="s">
        <v>315</v>
      </c>
      <c r="G252" s="179" t="s">
        <v>167</v>
      </c>
      <c r="H252" s="180">
        <v>260</v>
      </c>
      <c r="I252" s="181"/>
      <c r="J252" s="182">
        <f>ROUND(I252*H252,2)</f>
        <v>0</v>
      </c>
      <c r="K252" s="183"/>
      <c r="L252" s="34"/>
      <c r="M252" s="184" t="s">
        <v>1</v>
      </c>
      <c r="N252" s="185" t="s">
        <v>39</v>
      </c>
      <c r="O252" s="59"/>
      <c r="P252" s="186">
        <f>O252*H252</f>
        <v>0</v>
      </c>
      <c r="Q252" s="186">
        <v>0</v>
      </c>
      <c r="R252" s="186">
        <f>Q252*H252</f>
        <v>0</v>
      </c>
      <c r="S252" s="186">
        <v>5.0000000000000001E-3</v>
      </c>
      <c r="T252" s="187">
        <f>S252*H252</f>
        <v>1.3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8" t="s">
        <v>89</v>
      </c>
      <c r="AT252" s="188" t="s">
        <v>153</v>
      </c>
      <c r="AU252" s="188" t="s">
        <v>83</v>
      </c>
      <c r="AY252" s="18" t="s">
        <v>151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8" t="s">
        <v>79</v>
      </c>
      <c r="BK252" s="189">
        <f>ROUND(I252*H252,2)</f>
        <v>0</v>
      </c>
      <c r="BL252" s="18" t="s">
        <v>89</v>
      </c>
      <c r="BM252" s="188" t="s">
        <v>316</v>
      </c>
    </row>
    <row r="253" spans="1:65" s="2" customFormat="1" ht="24" customHeight="1">
      <c r="A253" s="33"/>
      <c r="B253" s="141"/>
      <c r="C253" s="176" t="s">
        <v>317</v>
      </c>
      <c r="D253" s="176" t="s">
        <v>153</v>
      </c>
      <c r="E253" s="177" t="s">
        <v>318</v>
      </c>
      <c r="F253" s="178" t="s">
        <v>319</v>
      </c>
      <c r="G253" s="179" t="s">
        <v>167</v>
      </c>
      <c r="H253" s="180">
        <v>405</v>
      </c>
      <c r="I253" s="181"/>
      <c r="J253" s="182">
        <f>ROUND(I253*H253,2)</f>
        <v>0</v>
      </c>
      <c r="K253" s="183"/>
      <c r="L253" s="34"/>
      <c r="M253" s="184" t="s">
        <v>1</v>
      </c>
      <c r="N253" s="185" t="s">
        <v>39</v>
      </c>
      <c r="O253" s="59"/>
      <c r="P253" s="186">
        <f>O253*H253</f>
        <v>0</v>
      </c>
      <c r="Q253" s="186">
        <v>0</v>
      </c>
      <c r="R253" s="186">
        <f>Q253*H253</f>
        <v>0</v>
      </c>
      <c r="S253" s="186">
        <v>0</v>
      </c>
      <c r="T253" s="18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8" t="s">
        <v>89</v>
      </c>
      <c r="AT253" s="188" t="s">
        <v>153</v>
      </c>
      <c r="AU253" s="188" t="s">
        <v>83</v>
      </c>
      <c r="AY253" s="18" t="s">
        <v>151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8" t="s">
        <v>79</v>
      </c>
      <c r="BK253" s="189">
        <f>ROUND(I253*H253,2)</f>
        <v>0</v>
      </c>
      <c r="BL253" s="18" t="s">
        <v>89</v>
      </c>
      <c r="BM253" s="188" t="s">
        <v>320</v>
      </c>
    </row>
    <row r="254" spans="1:65" s="13" customFormat="1" ht="11.25">
      <c r="B254" s="190"/>
      <c r="D254" s="191" t="s">
        <v>158</v>
      </c>
      <c r="E254" s="192" t="s">
        <v>1</v>
      </c>
      <c r="F254" s="193" t="s">
        <v>321</v>
      </c>
      <c r="H254" s="194">
        <v>405</v>
      </c>
      <c r="I254" s="195"/>
      <c r="L254" s="190"/>
      <c r="M254" s="196"/>
      <c r="N254" s="197"/>
      <c r="O254" s="197"/>
      <c r="P254" s="197"/>
      <c r="Q254" s="197"/>
      <c r="R254" s="197"/>
      <c r="S254" s="197"/>
      <c r="T254" s="198"/>
      <c r="AT254" s="192" t="s">
        <v>158</v>
      </c>
      <c r="AU254" s="192" t="s">
        <v>83</v>
      </c>
      <c r="AV254" s="13" t="s">
        <v>83</v>
      </c>
      <c r="AW254" s="13" t="s">
        <v>31</v>
      </c>
      <c r="AX254" s="13" t="s">
        <v>74</v>
      </c>
      <c r="AY254" s="192" t="s">
        <v>151</v>
      </c>
    </row>
    <row r="255" spans="1:65" s="14" customFormat="1" ht="11.25">
      <c r="B255" s="199"/>
      <c r="D255" s="191" t="s">
        <v>158</v>
      </c>
      <c r="E255" s="200" t="s">
        <v>1</v>
      </c>
      <c r="F255" s="201" t="s">
        <v>163</v>
      </c>
      <c r="H255" s="202">
        <v>405</v>
      </c>
      <c r="I255" s="203"/>
      <c r="L255" s="199"/>
      <c r="M255" s="204"/>
      <c r="N255" s="205"/>
      <c r="O255" s="205"/>
      <c r="P255" s="205"/>
      <c r="Q255" s="205"/>
      <c r="R255" s="205"/>
      <c r="S255" s="205"/>
      <c r="T255" s="206"/>
      <c r="AT255" s="200" t="s">
        <v>158</v>
      </c>
      <c r="AU255" s="200" t="s">
        <v>83</v>
      </c>
      <c r="AV255" s="14" t="s">
        <v>89</v>
      </c>
      <c r="AW255" s="14" t="s">
        <v>31</v>
      </c>
      <c r="AX255" s="14" t="s">
        <v>79</v>
      </c>
      <c r="AY255" s="200" t="s">
        <v>151</v>
      </c>
    </row>
    <row r="256" spans="1:65" s="12" customFormat="1" ht="22.9" customHeight="1">
      <c r="B256" s="163"/>
      <c r="D256" s="164" t="s">
        <v>73</v>
      </c>
      <c r="E256" s="174" t="s">
        <v>322</v>
      </c>
      <c r="F256" s="174" t="s">
        <v>323</v>
      </c>
      <c r="I256" s="166"/>
      <c r="J256" s="175">
        <f>BK256</f>
        <v>0</v>
      </c>
      <c r="L256" s="163"/>
      <c r="M256" s="168"/>
      <c r="N256" s="169"/>
      <c r="O256" s="169"/>
      <c r="P256" s="170">
        <f>SUM(P257:P267)</f>
        <v>0</v>
      </c>
      <c r="Q256" s="169"/>
      <c r="R256" s="170">
        <f>SUM(R257:R267)</f>
        <v>0</v>
      </c>
      <c r="S256" s="169"/>
      <c r="T256" s="171">
        <f>SUM(T257:T267)</f>
        <v>0</v>
      </c>
      <c r="AR256" s="164" t="s">
        <v>79</v>
      </c>
      <c r="AT256" s="172" t="s">
        <v>73</v>
      </c>
      <c r="AU256" s="172" t="s">
        <v>79</v>
      </c>
      <c r="AY256" s="164" t="s">
        <v>151</v>
      </c>
      <c r="BK256" s="173">
        <f>SUM(BK257:BK267)</f>
        <v>0</v>
      </c>
    </row>
    <row r="257" spans="1:65" s="2" customFormat="1" ht="24" customHeight="1">
      <c r="A257" s="33"/>
      <c r="B257" s="141"/>
      <c r="C257" s="176" t="s">
        <v>324</v>
      </c>
      <c r="D257" s="176" t="s">
        <v>153</v>
      </c>
      <c r="E257" s="177" t="s">
        <v>325</v>
      </c>
      <c r="F257" s="178" t="s">
        <v>326</v>
      </c>
      <c r="G257" s="179" t="s">
        <v>176</v>
      </c>
      <c r="H257" s="180">
        <v>210.96100000000001</v>
      </c>
      <c r="I257" s="181"/>
      <c r="J257" s="182">
        <f>ROUND(I257*H257,2)</f>
        <v>0</v>
      </c>
      <c r="K257" s="183"/>
      <c r="L257" s="34"/>
      <c r="M257" s="184" t="s">
        <v>1</v>
      </c>
      <c r="N257" s="185" t="s">
        <v>39</v>
      </c>
      <c r="O257" s="59"/>
      <c r="P257" s="186">
        <f>O257*H257</f>
        <v>0</v>
      </c>
      <c r="Q257" s="186">
        <v>0</v>
      </c>
      <c r="R257" s="186">
        <f>Q257*H257</f>
        <v>0</v>
      </c>
      <c r="S257" s="186">
        <v>0</v>
      </c>
      <c r="T257" s="18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8" t="s">
        <v>89</v>
      </c>
      <c r="AT257" s="188" t="s">
        <v>153</v>
      </c>
      <c r="AU257" s="188" t="s">
        <v>83</v>
      </c>
      <c r="AY257" s="18" t="s">
        <v>151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8" t="s">
        <v>79</v>
      </c>
      <c r="BK257" s="189">
        <f>ROUND(I257*H257,2)</f>
        <v>0</v>
      </c>
      <c r="BL257" s="18" t="s">
        <v>89</v>
      </c>
      <c r="BM257" s="188" t="s">
        <v>327</v>
      </c>
    </row>
    <row r="258" spans="1:65" s="2" customFormat="1" ht="24" customHeight="1">
      <c r="A258" s="33"/>
      <c r="B258" s="141"/>
      <c r="C258" s="176" t="s">
        <v>328</v>
      </c>
      <c r="D258" s="176" t="s">
        <v>153</v>
      </c>
      <c r="E258" s="177" t="s">
        <v>329</v>
      </c>
      <c r="F258" s="178" t="s">
        <v>330</v>
      </c>
      <c r="G258" s="179" t="s">
        <v>176</v>
      </c>
      <c r="H258" s="180">
        <v>210.96100000000001</v>
      </c>
      <c r="I258" s="181"/>
      <c r="J258" s="182">
        <f>ROUND(I258*H258,2)</f>
        <v>0</v>
      </c>
      <c r="K258" s="183"/>
      <c r="L258" s="34"/>
      <c r="M258" s="184" t="s">
        <v>1</v>
      </c>
      <c r="N258" s="185" t="s">
        <v>39</v>
      </c>
      <c r="O258" s="59"/>
      <c r="P258" s="186">
        <f>O258*H258</f>
        <v>0</v>
      </c>
      <c r="Q258" s="186">
        <v>0</v>
      </c>
      <c r="R258" s="186">
        <f>Q258*H258</f>
        <v>0</v>
      </c>
      <c r="S258" s="186">
        <v>0</v>
      </c>
      <c r="T258" s="187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8" t="s">
        <v>89</v>
      </c>
      <c r="AT258" s="188" t="s">
        <v>153</v>
      </c>
      <c r="AU258" s="188" t="s">
        <v>83</v>
      </c>
      <c r="AY258" s="18" t="s">
        <v>151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8" t="s">
        <v>79</v>
      </c>
      <c r="BK258" s="189">
        <f>ROUND(I258*H258,2)</f>
        <v>0</v>
      </c>
      <c r="BL258" s="18" t="s">
        <v>89</v>
      </c>
      <c r="BM258" s="188" t="s">
        <v>331</v>
      </c>
    </row>
    <row r="259" spans="1:65" s="2" customFormat="1" ht="24" customHeight="1">
      <c r="A259" s="33"/>
      <c r="B259" s="141"/>
      <c r="C259" s="176" t="s">
        <v>332</v>
      </c>
      <c r="D259" s="176" t="s">
        <v>153</v>
      </c>
      <c r="E259" s="177" t="s">
        <v>333</v>
      </c>
      <c r="F259" s="178" t="s">
        <v>334</v>
      </c>
      <c r="G259" s="179" t="s">
        <v>176</v>
      </c>
      <c r="H259" s="180">
        <v>2109.61</v>
      </c>
      <c r="I259" s="181"/>
      <c r="J259" s="182">
        <f>ROUND(I259*H259,2)</f>
        <v>0</v>
      </c>
      <c r="K259" s="183"/>
      <c r="L259" s="34"/>
      <c r="M259" s="184" t="s">
        <v>1</v>
      </c>
      <c r="N259" s="185" t="s">
        <v>39</v>
      </c>
      <c r="O259" s="59"/>
      <c r="P259" s="186">
        <f>O259*H259</f>
        <v>0</v>
      </c>
      <c r="Q259" s="186">
        <v>0</v>
      </c>
      <c r="R259" s="186">
        <f>Q259*H259</f>
        <v>0</v>
      </c>
      <c r="S259" s="186">
        <v>0</v>
      </c>
      <c r="T259" s="187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88" t="s">
        <v>89</v>
      </c>
      <c r="AT259" s="188" t="s">
        <v>153</v>
      </c>
      <c r="AU259" s="188" t="s">
        <v>83</v>
      </c>
      <c r="AY259" s="18" t="s">
        <v>151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8" t="s">
        <v>79</v>
      </c>
      <c r="BK259" s="189">
        <f>ROUND(I259*H259,2)</f>
        <v>0</v>
      </c>
      <c r="BL259" s="18" t="s">
        <v>89</v>
      </c>
      <c r="BM259" s="188" t="s">
        <v>335</v>
      </c>
    </row>
    <row r="260" spans="1:65" s="13" customFormat="1" ht="11.25">
      <c r="B260" s="190"/>
      <c r="D260" s="191" t="s">
        <v>158</v>
      </c>
      <c r="F260" s="193" t="s">
        <v>336</v>
      </c>
      <c r="H260" s="194">
        <v>2109.61</v>
      </c>
      <c r="I260" s="195"/>
      <c r="L260" s="190"/>
      <c r="M260" s="196"/>
      <c r="N260" s="197"/>
      <c r="O260" s="197"/>
      <c r="P260" s="197"/>
      <c r="Q260" s="197"/>
      <c r="R260" s="197"/>
      <c r="S260" s="197"/>
      <c r="T260" s="198"/>
      <c r="AT260" s="192" t="s">
        <v>158</v>
      </c>
      <c r="AU260" s="192" t="s">
        <v>83</v>
      </c>
      <c r="AV260" s="13" t="s">
        <v>83</v>
      </c>
      <c r="AW260" s="13" t="s">
        <v>3</v>
      </c>
      <c r="AX260" s="13" t="s">
        <v>79</v>
      </c>
      <c r="AY260" s="192" t="s">
        <v>151</v>
      </c>
    </row>
    <row r="261" spans="1:65" s="2" customFormat="1" ht="24" customHeight="1">
      <c r="A261" s="33"/>
      <c r="B261" s="141"/>
      <c r="C261" s="176" t="s">
        <v>337</v>
      </c>
      <c r="D261" s="176" t="s">
        <v>153</v>
      </c>
      <c r="E261" s="177" t="s">
        <v>338</v>
      </c>
      <c r="F261" s="178" t="s">
        <v>339</v>
      </c>
      <c r="G261" s="179" t="s">
        <v>176</v>
      </c>
      <c r="H261" s="180">
        <v>5.67</v>
      </c>
      <c r="I261" s="181"/>
      <c r="J261" s="182">
        <f>ROUND(I261*H261,2)</f>
        <v>0</v>
      </c>
      <c r="K261" s="183"/>
      <c r="L261" s="34"/>
      <c r="M261" s="184" t="s">
        <v>1</v>
      </c>
      <c r="N261" s="185" t="s">
        <v>39</v>
      </c>
      <c r="O261" s="59"/>
      <c r="P261" s="186">
        <f>O261*H261</f>
        <v>0</v>
      </c>
      <c r="Q261" s="186">
        <v>0</v>
      </c>
      <c r="R261" s="186">
        <f>Q261*H261</f>
        <v>0</v>
      </c>
      <c r="S261" s="186">
        <v>0</v>
      </c>
      <c r="T261" s="187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8" t="s">
        <v>89</v>
      </c>
      <c r="AT261" s="188" t="s">
        <v>153</v>
      </c>
      <c r="AU261" s="188" t="s">
        <v>83</v>
      </c>
      <c r="AY261" s="18" t="s">
        <v>151</v>
      </c>
      <c r="BE261" s="189">
        <f>IF(N261="základní",J261,0)</f>
        <v>0</v>
      </c>
      <c r="BF261" s="189">
        <f>IF(N261="snížená",J261,0)</f>
        <v>0</v>
      </c>
      <c r="BG261" s="189">
        <f>IF(N261="zákl. přenesená",J261,0)</f>
        <v>0</v>
      </c>
      <c r="BH261" s="189">
        <f>IF(N261="sníž. přenesená",J261,0)</f>
        <v>0</v>
      </c>
      <c r="BI261" s="189">
        <f>IF(N261="nulová",J261,0)</f>
        <v>0</v>
      </c>
      <c r="BJ261" s="18" t="s">
        <v>79</v>
      </c>
      <c r="BK261" s="189">
        <f>ROUND(I261*H261,2)</f>
        <v>0</v>
      </c>
      <c r="BL261" s="18" t="s">
        <v>89</v>
      </c>
      <c r="BM261" s="188" t="s">
        <v>340</v>
      </c>
    </row>
    <row r="262" spans="1:65" s="2" customFormat="1" ht="24" customHeight="1">
      <c r="A262" s="33"/>
      <c r="B262" s="141"/>
      <c r="C262" s="176" t="s">
        <v>341</v>
      </c>
      <c r="D262" s="176" t="s">
        <v>153</v>
      </c>
      <c r="E262" s="177" t="s">
        <v>342</v>
      </c>
      <c r="F262" s="178" t="s">
        <v>343</v>
      </c>
      <c r="G262" s="179" t="s">
        <v>176</v>
      </c>
      <c r="H262" s="180">
        <v>4.7789999999999999</v>
      </c>
      <c r="I262" s="181"/>
      <c r="J262" s="182">
        <f>ROUND(I262*H262,2)</f>
        <v>0</v>
      </c>
      <c r="K262" s="183"/>
      <c r="L262" s="34"/>
      <c r="M262" s="184" t="s">
        <v>1</v>
      </c>
      <c r="N262" s="185" t="s">
        <v>39</v>
      </c>
      <c r="O262" s="59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8" t="s">
        <v>89</v>
      </c>
      <c r="AT262" s="188" t="s">
        <v>153</v>
      </c>
      <c r="AU262" s="188" t="s">
        <v>83</v>
      </c>
      <c r="AY262" s="18" t="s">
        <v>151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79</v>
      </c>
      <c r="BK262" s="189">
        <f>ROUND(I262*H262,2)</f>
        <v>0</v>
      </c>
      <c r="BL262" s="18" t="s">
        <v>89</v>
      </c>
      <c r="BM262" s="188" t="s">
        <v>344</v>
      </c>
    </row>
    <row r="263" spans="1:65" s="13" customFormat="1" ht="11.25">
      <c r="B263" s="190"/>
      <c r="D263" s="191" t="s">
        <v>158</v>
      </c>
      <c r="E263" s="192" t="s">
        <v>1</v>
      </c>
      <c r="F263" s="193" t="s">
        <v>345</v>
      </c>
      <c r="H263" s="194">
        <v>4.7789999999999999</v>
      </c>
      <c r="I263" s="195"/>
      <c r="L263" s="190"/>
      <c r="M263" s="196"/>
      <c r="N263" s="197"/>
      <c r="O263" s="197"/>
      <c r="P263" s="197"/>
      <c r="Q263" s="197"/>
      <c r="R263" s="197"/>
      <c r="S263" s="197"/>
      <c r="T263" s="198"/>
      <c r="AT263" s="192" t="s">
        <v>158</v>
      </c>
      <c r="AU263" s="192" t="s">
        <v>83</v>
      </c>
      <c r="AV263" s="13" t="s">
        <v>83</v>
      </c>
      <c r="AW263" s="13" t="s">
        <v>31</v>
      </c>
      <c r="AX263" s="13" t="s">
        <v>74</v>
      </c>
      <c r="AY263" s="192" t="s">
        <v>151</v>
      </c>
    </row>
    <row r="264" spans="1:65" s="14" customFormat="1" ht="11.25">
      <c r="B264" s="199"/>
      <c r="D264" s="191" t="s">
        <v>158</v>
      </c>
      <c r="E264" s="200" t="s">
        <v>1</v>
      </c>
      <c r="F264" s="201" t="s">
        <v>163</v>
      </c>
      <c r="H264" s="202">
        <v>4.7789999999999999</v>
      </c>
      <c r="I264" s="203"/>
      <c r="L264" s="199"/>
      <c r="M264" s="204"/>
      <c r="N264" s="205"/>
      <c r="O264" s="205"/>
      <c r="P264" s="205"/>
      <c r="Q264" s="205"/>
      <c r="R264" s="205"/>
      <c r="S264" s="205"/>
      <c r="T264" s="206"/>
      <c r="AT264" s="200" t="s">
        <v>158</v>
      </c>
      <c r="AU264" s="200" t="s">
        <v>83</v>
      </c>
      <c r="AV264" s="14" t="s">
        <v>89</v>
      </c>
      <c r="AW264" s="14" t="s">
        <v>31</v>
      </c>
      <c r="AX264" s="14" t="s">
        <v>79</v>
      </c>
      <c r="AY264" s="200" t="s">
        <v>151</v>
      </c>
    </row>
    <row r="265" spans="1:65" s="2" customFormat="1" ht="24" customHeight="1">
      <c r="A265" s="33"/>
      <c r="B265" s="141"/>
      <c r="C265" s="176" t="s">
        <v>346</v>
      </c>
      <c r="D265" s="176" t="s">
        <v>153</v>
      </c>
      <c r="E265" s="177" t="s">
        <v>347</v>
      </c>
      <c r="F265" s="178" t="s">
        <v>348</v>
      </c>
      <c r="G265" s="179" t="s">
        <v>176</v>
      </c>
      <c r="H265" s="180">
        <v>200.512</v>
      </c>
      <c r="I265" s="181"/>
      <c r="J265" s="182">
        <f>ROUND(I265*H265,2)</f>
        <v>0</v>
      </c>
      <c r="K265" s="183"/>
      <c r="L265" s="34"/>
      <c r="M265" s="184" t="s">
        <v>1</v>
      </c>
      <c r="N265" s="185" t="s">
        <v>39</v>
      </c>
      <c r="O265" s="59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8" t="s">
        <v>89</v>
      </c>
      <c r="AT265" s="188" t="s">
        <v>153</v>
      </c>
      <c r="AU265" s="188" t="s">
        <v>83</v>
      </c>
      <c r="AY265" s="18" t="s">
        <v>151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8" t="s">
        <v>79</v>
      </c>
      <c r="BK265" s="189">
        <f>ROUND(I265*H265,2)</f>
        <v>0</v>
      </c>
      <c r="BL265" s="18" t="s">
        <v>89</v>
      </c>
      <c r="BM265" s="188" t="s">
        <v>349</v>
      </c>
    </row>
    <row r="266" spans="1:65" s="13" customFormat="1" ht="11.25">
      <c r="B266" s="190"/>
      <c r="D266" s="191" t="s">
        <v>158</v>
      </c>
      <c r="E266" s="192" t="s">
        <v>1</v>
      </c>
      <c r="F266" s="193" t="s">
        <v>350</v>
      </c>
      <c r="H266" s="194">
        <v>200.512</v>
      </c>
      <c r="I266" s="195"/>
      <c r="L266" s="190"/>
      <c r="M266" s="196"/>
      <c r="N266" s="197"/>
      <c r="O266" s="197"/>
      <c r="P266" s="197"/>
      <c r="Q266" s="197"/>
      <c r="R266" s="197"/>
      <c r="S266" s="197"/>
      <c r="T266" s="198"/>
      <c r="AT266" s="192" t="s">
        <v>158</v>
      </c>
      <c r="AU266" s="192" t="s">
        <v>83</v>
      </c>
      <c r="AV266" s="13" t="s">
        <v>83</v>
      </c>
      <c r="AW266" s="13" t="s">
        <v>31</v>
      </c>
      <c r="AX266" s="13" t="s">
        <v>79</v>
      </c>
      <c r="AY266" s="192" t="s">
        <v>151</v>
      </c>
    </row>
    <row r="267" spans="1:65" s="2" customFormat="1" ht="24" customHeight="1">
      <c r="A267" s="33"/>
      <c r="B267" s="141"/>
      <c r="C267" s="176" t="s">
        <v>351</v>
      </c>
      <c r="D267" s="176" t="s">
        <v>153</v>
      </c>
      <c r="E267" s="177" t="s">
        <v>352</v>
      </c>
      <c r="F267" s="178" t="s">
        <v>353</v>
      </c>
      <c r="G267" s="179" t="s">
        <v>176</v>
      </c>
      <c r="H267" s="180">
        <v>43.801000000000002</v>
      </c>
      <c r="I267" s="181"/>
      <c r="J267" s="182">
        <f>ROUND(I267*H267,2)</f>
        <v>0</v>
      </c>
      <c r="K267" s="183"/>
      <c r="L267" s="34"/>
      <c r="M267" s="184" t="s">
        <v>1</v>
      </c>
      <c r="N267" s="185" t="s">
        <v>39</v>
      </c>
      <c r="O267" s="59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8" t="s">
        <v>89</v>
      </c>
      <c r="AT267" s="188" t="s">
        <v>153</v>
      </c>
      <c r="AU267" s="188" t="s">
        <v>83</v>
      </c>
      <c r="AY267" s="18" t="s">
        <v>151</v>
      </c>
      <c r="BE267" s="189">
        <f>IF(N267="základní",J267,0)</f>
        <v>0</v>
      </c>
      <c r="BF267" s="189">
        <f>IF(N267="snížená",J267,0)</f>
        <v>0</v>
      </c>
      <c r="BG267" s="189">
        <f>IF(N267="zákl. přenesená",J267,0)</f>
        <v>0</v>
      </c>
      <c r="BH267" s="189">
        <f>IF(N267="sníž. přenesená",J267,0)</f>
        <v>0</v>
      </c>
      <c r="BI267" s="189">
        <f>IF(N267="nulová",J267,0)</f>
        <v>0</v>
      </c>
      <c r="BJ267" s="18" t="s">
        <v>79</v>
      </c>
      <c r="BK267" s="189">
        <f>ROUND(I267*H267,2)</f>
        <v>0</v>
      </c>
      <c r="BL267" s="18" t="s">
        <v>89</v>
      </c>
      <c r="BM267" s="188" t="s">
        <v>354</v>
      </c>
    </row>
    <row r="268" spans="1:65" s="12" customFormat="1" ht="22.9" customHeight="1">
      <c r="B268" s="163"/>
      <c r="D268" s="164" t="s">
        <v>73</v>
      </c>
      <c r="E268" s="174" t="s">
        <v>355</v>
      </c>
      <c r="F268" s="174" t="s">
        <v>323</v>
      </c>
      <c r="I268" s="166"/>
      <c r="J268" s="175">
        <f>BK268</f>
        <v>0</v>
      </c>
      <c r="L268" s="163"/>
      <c r="M268" s="168"/>
      <c r="N268" s="169"/>
      <c r="O268" s="169"/>
      <c r="P268" s="170">
        <v>0</v>
      </c>
      <c r="Q268" s="169"/>
      <c r="R268" s="170">
        <v>0</v>
      </c>
      <c r="S268" s="169"/>
      <c r="T268" s="171">
        <v>0</v>
      </c>
      <c r="AR268" s="164" t="s">
        <v>79</v>
      </c>
      <c r="AT268" s="172" t="s">
        <v>73</v>
      </c>
      <c r="AU268" s="172" t="s">
        <v>79</v>
      </c>
      <c r="AY268" s="164" t="s">
        <v>151</v>
      </c>
      <c r="BK268" s="173">
        <v>0</v>
      </c>
    </row>
    <row r="269" spans="1:65" s="12" customFormat="1" ht="25.9" customHeight="1">
      <c r="B269" s="163"/>
      <c r="D269" s="164" t="s">
        <v>73</v>
      </c>
      <c r="E269" s="165" t="s">
        <v>356</v>
      </c>
      <c r="F269" s="165" t="s">
        <v>357</v>
      </c>
      <c r="I269" s="166"/>
      <c r="J269" s="167">
        <f>BK269</f>
        <v>0</v>
      </c>
      <c r="L269" s="163"/>
      <c r="M269" s="168"/>
      <c r="N269" s="169"/>
      <c r="O269" s="169"/>
      <c r="P269" s="170">
        <f>P270+P284+P288+P305+P324+P339+P364+P378+P391+P408+P417+P432+P436</f>
        <v>0</v>
      </c>
      <c r="Q269" s="169"/>
      <c r="R269" s="170">
        <f>R270+R284+R288+R305+R324+R339+R364+R378+R391+R408+R417+R432+R436</f>
        <v>23.720785039999996</v>
      </c>
      <c r="S269" s="169"/>
      <c r="T269" s="171">
        <f>T270+T284+T288+T305+T324+T339+T364+T378+T391+T408+T417+T432+T436</f>
        <v>10.9468256</v>
      </c>
      <c r="AR269" s="164" t="s">
        <v>83</v>
      </c>
      <c r="AT269" s="172" t="s">
        <v>73</v>
      </c>
      <c r="AU269" s="172" t="s">
        <v>74</v>
      </c>
      <c r="AY269" s="164" t="s">
        <v>151</v>
      </c>
      <c r="BK269" s="173">
        <f>BK270+BK284+BK288+BK305+BK324+BK339+BK364+BK378+BK391+BK408+BK417+BK432+BK436</f>
        <v>0</v>
      </c>
    </row>
    <row r="270" spans="1:65" s="12" customFormat="1" ht="22.9" customHeight="1">
      <c r="B270" s="163"/>
      <c r="D270" s="164" t="s">
        <v>73</v>
      </c>
      <c r="E270" s="174" t="s">
        <v>358</v>
      </c>
      <c r="F270" s="174" t="s">
        <v>359</v>
      </c>
      <c r="I270" s="166"/>
      <c r="J270" s="175">
        <f>BK270</f>
        <v>0</v>
      </c>
      <c r="L270" s="163"/>
      <c r="M270" s="168"/>
      <c r="N270" s="169"/>
      <c r="O270" s="169"/>
      <c r="P270" s="170">
        <f>SUM(P271:P283)</f>
        <v>0</v>
      </c>
      <c r="Q270" s="169"/>
      <c r="R270" s="170">
        <f>SUM(R271:R283)</f>
        <v>5.7000000000000009E-2</v>
      </c>
      <c r="S270" s="169"/>
      <c r="T270" s="171">
        <f>SUM(T271:T283)</f>
        <v>0</v>
      </c>
      <c r="AR270" s="164" t="s">
        <v>83</v>
      </c>
      <c r="AT270" s="172" t="s">
        <v>73</v>
      </c>
      <c r="AU270" s="172" t="s">
        <v>79</v>
      </c>
      <c r="AY270" s="164" t="s">
        <v>151</v>
      </c>
      <c r="BK270" s="173">
        <f>SUM(BK271:BK283)</f>
        <v>0</v>
      </c>
    </row>
    <row r="271" spans="1:65" s="2" customFormat="1" ht="24" customHeight="1">
      <c r="A271" s="33"/>
      <c r="B271" s="141"/>
      <c r="C271" s="176" t="s">
        <v>360</v>
      </c>
      <c r="D271" s="176" t="s">
        <v>153</v>
      </c>
      <c r="E271" s="177" t="s">
        <v>361</v>
      </c>
      <c r="F271" s="178" t="s">
        <v>362</v>
      </c>
      <c r="G271" s="179" t="s">
        <v>167</v>
      </c>
      <c r="H271" s="180">
        <v>12</v>
      </c>
      <c r="I271" s="181"/>
      <c r="J271" s="182">
        <f>ROUND(I271*H271,2)</f>
        <v>0</v>
      </c>
      <c r="K271" s="183"/>
      <c r="L271" s="34"/>
      <c r="M271" s="184" t="s">
        <v>1</v>
      </c>
      <c r="N271" s="185" t="s">
        <v>39</v>
      </c>
      <c r="O271" s="59"/>
      <c r="P271" s="186">
        <f>O271*H271</f>
        <v>0</v>
      </c>
      <c r="Q271" s="186">
        <v>3.0000000000000001E-3</v>
      </c>
      <c r="R271" s="186">
        <f>Q271*H271</f>
        <v>3.6000000000000004E-2</v>
      </c>
      <c r="S271" s="186">
        <v>0</v>
      </c>
      <c r="T271" s="18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8" t="s">
        <v>242</v>
      </c>
      <c r="AT271" s="188" t="s">
        <v>153</v>
      </c>
      <c r="AU271" s="188" t="s">
        <v>83</v>
      </c>
      <c r="AY271" s="18" t="s">
        <v>151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8" t="s">
        <v>79</v>
      </c>
      <c r="BK271" s="189">
        <f>ROUND(I271*H271,2)</f>
        <v>0</v>
      </c>
      <c r="BL271" s="18" t="s">
        <v>242</v>
      </c>
      <c r="BM271" s="188" t="s">
        <v>363</v>
      </c>
    </row>
    <row r="272" spans="1:65" s="16" customFormat="1" ht="11.25">
      <c r="B272" s="215"/>
      <c r="D272" s="191" t="s">
        <v>158</v>
      </c>
      <c r="E272" s="216" t="s">
        <v>1</v>
      </c>
      <c r="F272" s="217" t="s">
        <v>364</v>
      </c>
      <c r="H272" s="216" t="s">
        <v>1</v>
      </c>
      <c r="I272" s="218"/>
      <c r="L272" s="215"/>
      <c r="M272" s="219"/>
      <c r="N272" s="220"/>
      <c r="O272" s="220"/>
      <c r="P272" s="220"/>
      <c r="Q272" s="220"/>
      <c r="R272" s="220"/>
      <c r="S272" s="220"/>
      <c r="T272" s="221"/>
      <c r="AT272" s="216" t="s">
        <v>158</v>
      </c>
      <c r="AU272" s="216" t="s">
        <v>83</v>
      </c>
      <c r="AV272" s="16" t="s">
        <v>79</v>
      </c>
      <c r="AW272" s="16" t="s">
        <v>31</v>
      </c>
      <c r="AX272" s="16" t="s">
        <v>74</v>
      </c>
      <c r="AY272" s="216" t="s">
        <v>151</v>
      </c>
    </row>
    <row r="273" spans="1:65" s="13" customFormat="1" ht="11.25">
      <c r="B273" s="190"/>
      <c r="D273" s="191" t="s">
        <v>158</v>
      </c>
      <c r="E273" s="192" t="s">
        <v>1</v>
      </c>
      <c r="F273" s="193" t="s">
        <v>365</v>
      </c>
      <c r="H273" s="194">
        <v>6</v>
      </c>
      <c r="I273" s="195"/>
      <c r="L273" s="190"/>
      <c r="M273" s="196"/>
      <c r="N273" s="197"/>
      <c r="O273" s="197"/>
      <c r="P273" s="197"/>
      <c r="Q273" s="197"/>
      <c r="R273" s="197"/>
      <c r="S273" s="197"/>
      <c r="T273" s="198"/>
      <c r="AT273" s="192" t="s">
        <v>158</v>
      </c>
      <c r="AU273" s="192" t="s">
        <v>83</v>
      </c>
      <c r="AV273" s="13" t="s">
        <v>83</v>
      </c>
      <c r="AW273" s="13" t="s">
        <v>31</v>
      </c>
      <c r="AX273" s="13" t="s">
        <v>74</v>
      </c>
      <c r="AY273" s="192" t="s">
        <v>151</v>
      </c>
    </row>
    <row r="274" spans="1:65" s="13" customFormat="1" ht="11.25">
      <c r="B274" s="190"/>
      <c r="D274" s="191" t="s">
        <v>158</v>
      </c>
      <c r="E274" s="192" t="s">
        <v>1</v>
      </c>
      <c r="F274" s="193" t="s">
        <v>366</v>
      </c>
      <c r="H274" s="194">
        <v>5.7</v>
      </c>
      <c r="I274" s="195"/>
      <c r="L274" s="190"/>
      <c r="M274" s="196"/>
      <c r="N274" s="197"/>
      <c r="O274" s="197"/>
      <c r="P274" s="197"/>
      <c r="Q274" s="197"/>
      <c r="R274" s="197"/>
      <c r="S274" s="197"/>
      <c r="T274" s="198"/>
      <c r="AT274" s="192" t="s">
        <v>158</v>
      </c>
      <c r="AU274" s="192" t="s">
        <v>83</v>
      </c>
      <c r="AV274" s="13" t="s">
        <v>83</v>
      </c>
      <c r="AW274" s="13" t="s">
        <v>31</v>
      </c>
      <c r="AX274" s="13" t="s">
        <v>74</v>
      </c>
      <c r="AY274" s="192" t="s">
        <v>151</v>
      </c>
    </row>
    <row r="275" spans="1:65" s="14" customFormat="1" ht="11.25">
      <c r="B275" s="199"/>
      <c r="D275" s="191" t="s">
        <v>158</v>
      </c>
      <c r="E275" s="200" t="s">
        <v>1</v>
      </c>
      <c r="F275" s="201" t="s">
        <v>163</v>
      </c>
      <c r="H275" s="202">
        <v>11.7</v>
      </c>
      <c r="I275" s="203"/>
      <c r="L275" s="199"/>
      <c r="M275" s="204"/>
      <c r="N275" s="205"/>
      <c r="O275" s="205"/>
      <c r="P275" s="205"/>
      <c r="Q275" s="205"/>
      <c r="R275" s="205"/>
      <c r="S275" s="205"/>
      <c r="T275" s="206"/>
      <c r="AT275" s="200" t="s">
        <v>158</v>
      </c>
      <c r="AU275" s="200" t="s">
        <v>83</v>
      </c>
      <c r="AV275" s="14" t="s">
        <v>89</v>
      </c>
      <c r="AW275" s="14" t="s">
        <v>31</v>
      </c>
      <c r="AX275" s="14" t="s">
        <v>74</v>
      </c>
      <c r="AY275" s="200" t="s">
        <v>151</v>
      </c>
    </row>
    <row r="276" spans="1:65" s="13" customFormat="1" ht="11.25">
      <c r="B276" s="190"/>
      <c r="D276" s="191" t="s">
        <v>158</v>
      </c>
      <c r="E276" s="192" t="s">
        <v>1</v>
      </c>
      <c r="F276" s="193" t="s">
        <v>221</v>
      </c>
      <c r="H276" s="194">
        <v>12</v>
      </c>
      <c r="I276" s="195"/>
      <c r="L276" s="190"/>
      <c r="M276" s="196"/>
      <c r="N276" s="197"/>
      <c r="O276" s="197"/>
      <c r="P276" s="197"/>
      <c r="Q276" s="197"/>
      <c r="R276" s="197"/>
      <c r="S276" s="197"/>
      <c r="T276" s="198"/>
      <c r="AT276" s="192" t="s">
        <v>158</v>
      </c>
      <c r="AU276" s="192" t="s">
        <v>83</v>
      </c>
      <c r="AV276" s="13" t="s">
        <v>83</v>
      </c>
      <c r="AW276" s="13" t="s">
        <v>31</v>
      </c>
      <c r="AX276" s="13" t="s">
        <v>79</v>
      </c>
      <c r="AY276" s="192" t="s">
        <v>151</v>
      </c>
    </row>
    <row r="277" spans="1:65" s="2" customFormat="1" ht="24" customHeight="1">
      <c r="A277" s="33"/>
      <c r="B277" s="141"/>
      <c r="C277" s="176" t="s">
        <v>367</v>
      </c>
      <c r="D277" s="176" t="s">
        <v>153</v>
      </c>
      <c r="E277" s="177" t="s">
        <v>368</v>
      </c>
      <c r="F277" s="178" t="s">
        <v>369</v>
      </c>
      <c r="G277" s="179" t="s">
        <v>167</v>
      </c>
      <c r="H277" s="180">
        <v>7</v>
      </c>
      <c r="I277" s="181"/>
      <c r="J277" s="182">
        <f>ROUND(I277*H277,2)</f>
        <v>0</v>
      </c>
      <c r="K277" s="183"/>
      <c r="L277" s="34"/>
      <c r="M277" s="184" t="s">
        <v>1</v>
      </c>
      <c r="N277" s="185" t="s">
        <v>39</v>
      </c>
      <c r="O277" s="59"/>
      <c r="P277" s="186">
        <f>O277*H277</f>
        <v>0</v>
      </c>
      <c r="Q277" s="186">
        <v>3.0000000000000001E-3</v>
      </c>
      <c r="R277" s="186">
        <f>Q277*H277</f>
        <v>2.1000000000000001E-2</v>
      </c>
      <c r="S277" s="186">
        <v>0</v>
      </c>
      <c r="T277" s="18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8" t="s">
        <v>242</v>
      </c>
      <c r="AT277" s="188" t="s">
        <v>153</v>
      </c>
      <c r="AU277" s="188" t="s">
        <v>83</v>
      </c>
      <c r="AY277" s="18" t="s">
        <v>151</v>
      </c>
      <c r="BE277" s="189">
        <f>IF(N277="základní",J277,0)</f>
        <v>0</v>
      </c>
      <c r="BF277" s="189">
        <f>IF(N277="snížená",J277,0)</f>
        <v>0</v>
      </c>
      <c r="BG277" s="189">
        <f>IF(N277="zákl. přenesená",J277,0)</f>
        <v>0</v>
      </c>
      <c r="BH277" s="189">
        <f>IF(N277="sníž. přenesená",J277,0)</f>
        <v>0</v>
      </c>
      <c r="BI277" s="189">
        <f>IF(N277="nulová",J277,0)</f>
        <v>0</v>
      </c>
      <c r="BJ277" s="18" t="s">
        <v>79</v>
      </c>
      <c r="BK277" s="189">
        <f>ROUND(I277*H277,2)</f>
        <v>0</v>
      </c>
      <c r="BL277" s="18" t="s">
        <v>242</v>
      </c>
      <c r="BM277" s="188" t="s">
        <v>370</v>
      </c>
    </row>
    <row r="278" spans="1:65" s="16" customFormat="1" ht="11.25">
      <c r="B278" s="215"/>
      <c r="D278" s="191" t="s">
        <v>158</v>
      </c>
      <c r="E278" s="216" t="s">
        <v>1</v>
      </c>
      <c r="F278" s="217" t="s">
        <v>371</v>
      </c>
      <c r="H278" s="216" t="s">
        <v>1</v>
      </c>
      <c r="I278" s="218"/>
      <c r="L278" s="215"/>
      <c r="M278" s="219"/>
      <c r="N278" s="220"/>
      <c r="O278" s="220"/>
      <c r="P278" s="220"/>
      <c r="Q278" s="220"/>
      <c r="R278" s="220"/>
      <c r="S278" s="220"/>
      <c r="T278" s="221"/>
      <c r="AT278" s="216" t="s">
        <v>158</v>
      </c>
      <c r="AU278" s="216" t="s">
        <v>83</v>
      </c>
      <c r="AV278" s="16" t="s">
        <v>79</v>
      </c>
      <c r="AW278" s="16" t="s">
        <v>31</v>
      </c>
      <c r="AX278" s="16" t="s">
        <v>74</v>
      </c>
      <c r="AY278" s="216" t="s">
        <v>151</v>
      </c>
    </row>
    <row r="279" spans="1:65" s="13" customFormat="1" ht="11.25">
      <c r="B279" s="190"/>
      <c r="D279" s="191" t="s">
        <v>158</v>
      </c>
      <c r="E279" s="192" t="s">
        <v>1</v>
      </c>
      <c r="F279" s="193" t="s">
        <v>372</v>
      </c>
      <c r="H279" s="194">
        <v>7.343</v>
      </c>
      <c r="I279" s="195"/>
      <c r="L279" s="190"/>
      <c r="M279" s="196"/>
      <c r="N279" s="197"/>
      <c r="O279" s="197"/>
      <c r="P279" s="197"/>
      <c r="Q279" s="197"/>
      <c r="R279" s="197"/>
      <c r="S279" s="197"/>
      <c r="T279" s="198"/>
      <c r="AT279" s="192" t="s">
        <v>158</v>
      </c>
      <c r="AU279" s="192" t="s">
        <v>83</v>
      </c>
      <c r="AV279" s="13" t="s">
        <v>83</v>
      </c>
      <c r="AW279" s="13" t="s">
        <v>31</v>
      </c>
      <c r="AX279" s="13" t="s">
        <v>74</v>
      </c>
      <c r="AY279" s="192" t="s">
        <v>151</v>
      </c>
    </row>
    <row r="280" spans="1:65" s="13" customFormat="1" ht="11.25">
      <c r="B280" s="190"/>
      <c r="D280" s="191" t="s">
        <v>158</v>
      </c>
      <c r="E280" s="192" t="s">
        <v>1</v>
      </c>
      <c r="F280" s="193" t="s">
        <v>373</v>
      </c>
      <c r="H280" s="194">
        <v>-1.1399999999999999</v>
      </c>
      <c r="I280" s="195"/>
      <c r="L280" s="190"/>
      <c r="M280" s="196"/>
      <c r="N280" s="197"/>
      <c r="O280" s="197"/>
      <c r="P280" s="197"/>
      <c r="Q280" s="197"/>
      <c r="R280" s="197"/>
      <c r="S280" s="197"/>
      <c r="T280" s="198"/>
      <c r="AT280" s="192" t="s">
        <v>158</v>
      </c>
      <c r="AU280" s="192" t="s">
        <v>83</v>
      </c>
      <c r="AV280" s="13" t="s">
        <v>83</v>
      </c>
      <c r="AW280" s="13" t="s">
        <v>31</v>
      </c>
      <c r="AX280" s="13" t="s">
        <v>74</v>
      </c>
      <c r="AY280" s="192" t="s">
        <v>151</v>
      </c>
    </row>
    <row r="281" spans="1:65" s="14" customFormat="1" ht="11.25">
      <c r="B281" s="199"/>
      <c r="D281" s="191" t="s">
        <v>158</v>
      </c>
      <c r="E281" s="200" t="s">
        <v>1</v>
      </c>
      <c r="F281" s="201" t="s">
        <v>163</v>
      </c>
      <c r="H281" s="202">
        <v>6.2030000000000003</v>
      </c>
      <c r="I281" s="203"/>
      <c r="L281" s="199"/>
      <c r="M281" s="204"/>
      <c r="N281" s="205"/>
      <c r="O281" s="205"/>
      <c r="P281" s="205"/>
      <c r="Q281" s="205"/>
      <c r="R281" s="205"/>
      <c r="S281" s="205"/>
      <c r="T281" s="206"/>
      <c r="AT281" s="200" t="s">
        <v>158</v>
      </c>
      <c r="AU281" s="200" t="s">
        <v>83</v>
      </c>
      <c r="AV281" s="14" t="s">
        <v>89</v>
      </c>
      <c r="AW281" s="14" t="s">
        <v>31</v>
      </c>
      <c r="AX281" s="14" t="s">
        <v>74</v>
      </c>
      <c r="AY281" s="200" t="s">
        <v>151</v>
      </c>
    </row>
    <row r="282" spans="1:65" s="13" customFormat="1" ht="11.25">
      <c r="B282" s="190"/>
      <c r="D282" s="191" t="s">
        <v>158</v>
      </c>
      <c r="E282" s="192" t="s">
        <v>1</v>
      </c>
      <c r="F282" s="193" t="s">
        <v>189</v>
      </c>
      <c r="H282" s="194">
        <v>7</v>
      </c>
      <c r="I282" s="195"/>
      <c r="L282" s="190"/>
      <c r="M282" s="196"/>
      <c r="N282" s="197"/>
      <c r="O282" s="197"/>
      <c r="P282" s="197"/>
      <c r="Q282" s="197"/>
      <c r="R282" s="197"/>
      <c r="S282" s="197"/>
      <c r="T282" s="198"/>
      <c r="AT282" s="192" t="s">
        <v>158</v>
      </c>
      <c r="AU282" s="192" t="s">
        <v>83</v>
      </c>
      <c r="AV282" s="13" t="s">
        <v>83</v>
      </c>
      <c r="AW282" s="13" t="s">
        <v>31</v>
      </c>
      <c r="AX282" s="13" t="s">
        <v>79</v>
      </c>
      <c r="AY282" s="192" t="s">
        <v>151</v>
      </c>
    </row>
    <row r="283" spans="1:65" s="2" customFormat="1" ht="24" customHeight="1">
      <c r="A283" s="33"/>
      <c r="B283" s="141"/>
      <c r="C283" s="176" t="s">
        <v>374</v>
      </c>
      <c r="D283" s="176" t="s">
        <v>153</v>
      </c>
      <c r="E283" s="177" t="s">
        <v>375</v>
      </c>
      <c r="F283" s="178" t="s">
        <v>376</v>
      </c>
      <c r="G283" s="179" t="s">
        <v>176</v>
      </c>
      <c r="H283" s="180">
        <v>5.7000000000000002E-2</v>
      </c>
      <c r="I283" s="181"/>
      <c r="J283" s="182">
        <f>ROUND(I283*H283,2)</f>
        <v>0</v>
      </c>
      <c r="K283" s="183"/>
      <c r="L283" s="34"/>
      <c r="M283" s="184" t="s">
        <v>1</v>
      </c>
      <c r="N283" s="185" t="s">
        <v>39</v>
      </c>
      <c r="O283" s="59"/>
      <c r="P283" s="186">
        <f>O283*H283</f>
        <v>0</v>
      </c>
      <c r="Q283" s="186">
        <v>0</v>
      </c>
      <c r="R283" s="186">
        <f>Q283*H283</f>
        <v>0</v>
      </c>
      <c r="S283" s="186">
        <v>0</v>
      </c>
      <c r="T283" s="18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8" t="s">
        <v>242</v>
      </c>
      <c r="AT283" s="188" t="s">
        <v>153</v>
      </c>
      <c r="AU283" s="188" t="s">
        <v>83</v>
      </c>
      <c r="AY283" s="18" t="s">
        <v>151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8" t="s">
        <v>79</v>
      </c>
      <c r="BK283" s="189">
        <f>ROUND(I283*H283,2)</f>
        <v>0</v>
      </c>
      <c r="BL283" s="18" t="s">
        <v>242</v>
      </c>
      <c r="BM283" s="188" t="s">
        <v>377</v>
      </c>
    </row>
    <row r="284" spans="1:65" s="12" customFormat="1" ht="22.9" customHeight="1">
      <c r="B284" s="163"/>
      <c r="D284" s="164" t="s">
        <v>73</v>
      </c>
      <c r="E284" s="174" t="s">
        <v>378</v>
      </c>
      <c r="F284" s="174" t="s">
        <v>379</v>
      </c>
      <c r="I284" s="166"/>
      <c r="J284" s="175">
        <f>BK284</f>
        <v>0</v>
      </c>
      <c r="L284" s="163"/>
      <c r="M284" s="168"/>
      <c r="N284" s="169"/>
      <c r="O284" s="169"/>
      <c r="P284" s="170">
        <f>SUM(P285:P287)</f>
        <v>0</v>
      </c>
      <c r="Q284" s="169"/>
      <c r="R284" s="170">
        <f>SUM(R285:R287)</f>
        <v>0</v>
      </c>
      <c r="S284" s="169"/>
      <c r="T284" s="171">
        <f>SUM(T285:T287)</f>
        <v>4.05</v>
      </c>
      <c r="AR284" s="164" t="s">
        <v>83</v>
      </c>
      <c r="AT284" s="172" t="s">
        <v>73</v>
      </c>
      <c r="AU284" s="172" t="s">
        <v>79</v>
      </c>
      <c r="AY284" s="164" t="s">
        <v>151</v>
      </c>
      <c r="BK284" s="173">
        <f>SUM(BK285:BK287)</f>
        <v>0</v>
      </c>
    </row>
    <row r="285" spans="1:65" s="2" customFormat="1" ht="16.5" customHeight="1">
      <c r="A285" s="33"/>
      <c r="B285" s="141"/>
      <c r="C285" s="176" t="s">
        <v>380</v>
      </c>
      <c r="D285" s="176" t="s">
        <v>153</v>
      </c>
      <c r="E285" s="177" t="s">
        <v>381</v>
      </c>
      <c r="F285" s="178" t="s">
        <v>382</v>
      </c>
      <c r="G285" s="179" t="s">
        <v>167</v>
      </c>
      <c r="H285" s="180">
        <v>405</v>
      </c>
      <c r="I285" s="181"/>
      <c r="J285" s="182">
        <f>ROUND(I285*H285,2)</f>
        <v>0</v>
      </c>
      <c r="K285" s="183"/>
      <c r="L285" s="34"/>
      <c r="M285" s="184" t="s">
        <v>1</v>
      </c>
      <c r="N285" s="185" t="s">
        <v>39</v>
      </c>
      <c r="O285" s="59"/>
      <c r="P285" s="186">
        <f>O285*H285</f>
        <v>0</v>
      </c>
      <c r="Q285" s="186">
        <v>0</v>
      </c>
      <c r="R285" s="186">
        <f>Q285*H285</f>
        <v>0</v>
      </c>
      <c r="S285" s="186">
        <v>0.01</v>
      </c>
      <c r="T285" s="187">
        <f>S285*H285</f>
        <v>4.05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8" t="s">
        <v>242</v>
      </c>
      <c r="AT285" s="188" t="s">
        <v>153</v>
      </c>
      <c r="AU285" s="188" t="s">
        <v>83</v>
      </c>
      <c r="AY285" s="18" t="s">
        <v>151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8" t="s">
        <v>79</v>
      </c>
      <c r="BK285" s="189">
        <f>ROUND(I285*H285,2)</f>
        <v>0</v>
      </c>
      <c r="BL285" s="18" t="s">
        <v>242</v>
      </c>
      <c r="BM285" s="188" t="s">
        <v>383</v>
      </c>
    </row>
    <row r="286" spans="1:65" s="13" customFormat="1" ht="11.25">
      <c r="B286" s="190"/>
      <c r="D286" s="191" t="s">
        <v>158</v>
      </c>
      <c r="E286" s="192" t="s">
        <v>1</v>
      </c>
      <c r="F286" s="193" t="s">
        <v>321</v>
      </c>
      <c r="H286" s="194">
        <v>405</v>
      </c>
      <c r="I286" s="195"/>
      <c r="L286" s="190"/>
      <c r="M286" s="196"/>
      <c r="N286" s="197"/>
      <c r="O286" s="197"/>
      <c r="P286" s="197"/>
      <c r="Q286" s="197"/>
      <c r="R286" s="197"/>
      <c r="S286" s="197"/>
      <c r="T286" s="198"/>
      <c r="AT286" s="192" t="s">
        <v>158</v>
      </c>
      <c r="AU286" s="192" t="s">
        <v>83</v>
      </c>
      <c r="AV286" s="13" t="s">
        <v>83</v>
      </c>
      <c r="AW286" s="13" t="s">
        <v>31</v>
      </c>
      <c r="AX286" s="13" t="s">
        <v>74</v>
      </c>
      <c r="AY286" s="192" t="s">
        <v>151</v>
      </c>
    </row>
    <row r="287" spans="1:65" s="14" customFormat="1" ht="11.25">
      <c r="B287" s="199"/>
      <c r="D287" s="191" t="s">
        <v>158</v>
      </c>
      <c r="E287" s="200" t="s">
        <v>1</v>
      </c>
      <c r="F287" s="201" t="s">
        <v>163</v>
      </c>
      <c r="H287" s="202">
        <v>405</v>
      </c>
      <c r="I287" s="203"/>
      <c r="L287" s="199"/>
      <c r="M287" s="204"/>
      <c r="N287" s="205"/>
      <c r="O287" s="205"/>
      <c r="P287" s="205"/>
      <c r="Q287" s="205"/>
      <c r="R287" s="205"/>
      <c r="S287" s="205"/>
      <c r="T287" s="206"/>
      <c r="AT287" s="200" t="s">
        <v>158</v>
      </c>
      <c r="AU287" s="200" t="s">
        <v>83</v>
      </c>
      <c r="AV287" s="14" t="s">
        <v>89</v>
      </c>
      <c r="AW287" s="14" t="s">
        <v>31</v>
      </c>
      <c r="AX287" s="14" t="s">
        <v>79</v>
      </c>
      <c r="AY287" s="200" t="s">
        <v>151</v>
      </c>
    </row>
    <row r="288" spans="1:65" s="12" customFormat="1" ht="22.9" customHeight="1">
      <c r="B288" s="163"/>
      <c r="D288" s="164" t="s">
        <v>73</v>
      </c>
      <c r="E288" s="174" t="s">
        <v>384</v>
      </c>
      <c r="F288" s="174" t="s">
        <v>385</v>
      </c>
      <c r="I288" s="166"/>
      <c r="J288" s="175">
        <f>BK288</f>
        <v>0</v>
      </c>
      <c r="L288" s="163"/>
      <c r="M288" s="168"/>
      <c r="N288" s="169"/>
      <c r="O288" s="169"/>
      <c r="P288" s="170">
        <f>SUM(P289:P304)</f>
        <v>0</v>
      </c>
      <c r="Q288" s="169"/>
      <c r="R288" s="170">
        <f>SUM(R289:R304)</f>
        <v>1.2720899999999997</v>
      </c>
      <c r="S288" s="169"/>
      <c r="T288" s="171">
        <f>SUM(T289:T304)</f>
        <v>0.72899999999999998</v>
      </c>
      <c r="AR288" s="164" t="s">
        <v>83</v>
      </c>
      <c r="AT288" s="172" t="s">
        <v>73</v>
      </c>
      <c r="AU288" s="172" t="s">
        <v>79</v>
      </c>
      <c r="AY288" s="164" t="s">
        <v>151</v>
      </c>
      <c r="BK288" s="173">
        <f>SUM(BK289:BK304)</f>
        <v>0</v>
      </c>
    </row>
    <row r="289" spans="1:65" s="2" customFormat="1" ht="24" customHeight="1">
      <c r="A289" s="33"/>
      <c r="B289" s="141"/>
      <c r="C289" s="176" t="s">
        <v>386</v>
      </c>
      <c r="D289" s="176" t="s">
        <v>153</v>
      </c>
      <c r="E289" s="177" t="s">
        <v>387</v>
      </c>
      <c r="F289" s="178" t="s">
        <v>388</v>
      </c>
      <c r="G289" s="179" t="s">
        <v>167</v>
      </c>
      <c r="H289" s="180">
        <v>276</v>
      </c>
      <c r="I289" s="181"/>
      <c r="J289" s="182">
        <f>ROUND(I289*H289,2)</f>
        <v>0</v>
      </c>
      <c r="K289" s="183"/>
      <c r="L289" s="34"/>
      <c r="M289" s="184" t="s">
        <v>1</v>
      </c>
      <c r="N289" s="185" t="s">
        <v>39</v>
      </c>
      <c r="O289" s="59"/>
      <c r="P289" s="186">
        <f>O289*H289</f>
        <v>0</v>
      </c>
      <c r="Q289" s="186">
        <v>0</v>
      </c>
      <c r="R289" s="186">
        <f>Q289*H289</f>
        <v>0</v>
      </c>
      <c r="S289" s="186">
        <v>0</v>
      </c>
      <c r="T289" s="187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8" t="s">
        <v>242</v>
      </c>
      <c r="AT289" s="188" t="s">
        <v>153</v>
      </c>
      <c r="AU289" s="188" t="s">
        <v>83</v>
      </c>
      <c r="AY289" s="18" t="s">
        <v>151</v>
      </c>
      <c r="BE289" s="189">
        <f>IF(N289="základní",J289,0)</f>
        <v>0</v>
      </c>
      <c r="BF289" s="189">
        <f>IF(N289="snížená",J289,0)</f>
        <v>0</v>
      </c>
      <c r="BG289" s="189">
        <f>IF(N289="zákl. přenesená",J289,0)</f>
        <v>0</v>
      </c>
      <c r="BH289" s="189">
        <f>IF(N289="sníž. přenesená",J289,0)</f>
        <v>0</v>
      </c>
      <c r="BI289" s="189">
        <f>IF(N289="nulová",J289,0)</f>
        <v>0</v>
      </c>
      <c r="BJ289" s="18" t="s">
        <v>79</v>
      </c>
      <c r="BK289" s="189">
        <f>ROUND(I289*H289,2)</f>
        <v>0</v>
      </c>
      <c r="BL289" s="18" t="s">
        <v>242</v>
      </c>
      <c r="BM289" s="188" t="s">
        <v>389</v>
      </c>
    </row>
    <row r="290" spans="1:65" s="13" customFormat="1" ht="11.25">
      <c r="B290" s="190"/>
      <c r="D290" s="191" t="s">
        <v>158</v>
      </c>
      <c r="E290" s="192" t="s">
        <v>1</v>
      </c>
      <c r="F290" s="193" t="s">
        <v>390</v>
      </c>
      <c r="H290" s="194">
        <v>275.7</v>
      </c>
      <c r="I290" s="195"/>
      <c r="L290" s="190"/>
      <c r="M290" s="196"/>
      <c r="N290" s="197"/>
      <c r="O290" s="197"/>
      <c r="P290" s="197"/>
      <c r="Q290" s="197"/>
      <c r="R290" s="197"/>
      <c r="S290" s="197"/>
      <c r="T290" s="198"/>
      <c r="AT290" s="192" t="s">
        <v>158</v>
      </c>
      <c r="AU290" s="192" t="s">
        <v>83</v>
      </c>
      <c r="AV290" s="13" t="s">
        <v>83</v>
      </c>
      <c r="AW290" s="13" t="s">
        <v>31</v>
      </c>
      <c r="AX290" s="13" t="s">
        <v>74</v>
      </c>
      <c r="AY290" s="192" t="s">
        <v>151</v>
      </c>
    </row>
    <row r="291" spans="1:65" s="14" customFormat="1" ht="11.25">
      <c r="B291" s="199"/>
      <c r="D291" s="191" t="s">
        <v>158</v>
      </c>
      <c r="E291" s="200" t="s">
        <v>1</v>
      </c>
      <c r="F291" s="201" t="s">
        <v>163</v>
      </c>
      <c r="H291" s="202">
        <v>275.7</v>
      </c>
      <c r="I291" s="203"/>
      <c r="L291" s="199"/>
      <c r="M291" s="204"/>
      <c r="N291" s="205"/>
      <c r="O291" s="205"/>
      <c r="P291" s="205"/>
      <c r="Q291" s="205"/>
      <c r="R291" s="205"/>
      <c r="S291" s="205"/>
      <c r="T291" s="206"/>
      <c r="AT291" s="200" t="s">
        <v>158</v>
      </c>
      <c r="AU291" s="200" t="s">
        <v>83</v>
      </c>
      <c r="AV291" s="14" t="s">
        <v>89</v>
      </c>
      <c r="AW291" s="14" t="s">
        <v>31</v>
      </c>
      <c r="AX291" s="14" t="s">
        <v>74</v>
      </c>
      <c r="AY291" s="200" t="s">
        <v>151</v>
      </c>
    </row>
    <row r="292" spans="1:65" s="13" customFormat="1" ht="11.25">
      <c r="B292" s="190"/>
      <c r="D292" s="191" t="s">
        <v>158</v>
      </c>
      <c r="E292" s="192" t="s">
        <v>1</v>
      </c>
      <c r="F292" s="193" t="s">
        <v>391</v>
      </c>
      <c r="H292" s="194">
        <v>276</v>
      </c>
      <c r="I292" s="195"/>
      <c r="L292" s="190"/>
      <c r="M292" s="196"/>
      <c r="N292" s="197"/>
      <c r="O292" s="197"/>
      <c r="P292" s="197"/>
      <c r="Q292" s="197"/>
      <c r="R292" s="197"/>
      <c r="S292" s="197"/>
      <c r="T292" s="198"/>
      <c r="AT292" s="192" t="s">
        <v>158</v>
      </c>
      <c r="AU292" s="192" t="s">
        <v>83</v>
      </c>
      <c r="AV292" s="13" t="s">
        <v>83</v>
      </c>
      <c r="AW292" s="13" t="s">
        <v>31</v>
      </c>
      <c r="AX292" s="13" t="s">
        <v>79</v>
      </c>
      <c r="AY292" s="192" t="s">
        <v>151</v>
      </c>
    </row>
    <row r="293" spans="1:65" s="2" customFormat="1" ht="24" customHeight="1">
      <c r="A293" s="33"/>
      <c r="B293" s="141"/>
      <c r="C293" s="222" t="s">
        <v>179</v>
      </c>
      <c r="D293" s="222" t="s">
        <v>392</v>
      </c>
      <c r="E293" s="223" t="s">
        <v>393</v>
      </c>
      <c r="F293" s="224" t="s">
        <v>394</v>
      </c>
      <c r="G293" s="225" t="s">
        <v>167</v>
      </c>
      <c r="H293" s="226">
        <v>281.52</v>
      </c>
      <c r="I293" s="227"/>
      <c r="J293" s="228">
        <f>ROUND(I293*H293,2)</f>
        <v>0</v>
      </c>
      <c r="K293" s="229"/>
      <c r="L293" s="230"/>
      <c r="M293" s="231" t="s">
        <v>1</v>
      </c>
      <c r="N293" s="232" t="s">
        <v>39</v>
      </c>
      <c r="O293" s="59"/>
      <c r="P293" s="186">
        <f>O293*H293</f>
        <v>0</v>
      </c>
      <c r="Q293" s="186">
        <v>4.4999999999999997E-3</v>
      </c>
      <c r="R293" s="186">
        <f>Q293*H293</f>
        <v>1.2668399999999997</v>
      </c>
      <c r="S293" s="186">
        <v>0</v>
      </c>
      <c r="T293" s="187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8" t="s">
        <v>324</v>
      </c>
      <c r="AT293" s="188" t="s">
        <v>392</v>
      </c>
      <c r="AU293" s="188" t="s">
        <v>83</v>
      </c>
      <c r="AY293" s="18" t="s">
        <v>151</v>
      </c>
      <c r="BE293" s="189">
        <f>IF(N293="základní",J293,0)</f>
        <v>0</v>
      </c>
      <c r="BF293" s="189">
        <f>IF(N293="snížená",J293,0)</f>
        <v>0</v>
      </c>
      <c r="BG293" s="189">
        <f>IF(N293="zákl. přenesená",J293,0)</f>
        <v>0</v>
      </c>
      <c r="BH293" s="189">
        <f>IF(N293="sníž. přenesená",J293,0)</f>
        <v>0</v>
      </c>
      <c r="BI293" s="189">
        <f>IF(N293="nulová",J293,0)</f>
        <v>0</v>
      </c>
      <c r="BJ293" s="18" t="s">
        <v>79</v>
      </c>
      <c r="BK293" s="189">
        <f>ROUND(I293*H293,2)</f>
        <v>0</v>
      </c>
      <c r="BL293" s="18" t="s">
        <v>242</v>
      </c>
      <c r="BM293" s="188" t="s">
        <v>395</v>
      </c>
    </row>
    <row r="294" spans="1:65" s="13" customFormat="1" ht="11.25">
      <c r="B294" s="190"/>
      <c r="D294" s="191" t="s">
        <v>158</v>
      </c>
      <c r="F294" s="193" t="s">
        <v>396</v>
      </c>
      <c r="H294" s="194">
        <v>281.52</v>
      </c>
      <c r="I294" s="195"/>
      <c r="L294" s="190"/>
      <c r="M294" s="196"/>
      <c r="N294" s="197"/>
      <c r="O294" s="197"/>
      <c r="P294" s="197"/>
      <c r="Q294" s="197"/>
      <c r="R294" s="197"/>
      <c r="S294" s="197"/>
      <c r="T294" s="198"/>
      <c r="AT294" s="192" t="s">
        <v>158</v>
      </c>
      <c r="AU294" s="192" t="s">
        <v>83</v>
      </c>
      <c r="AV294" s="13" t="s">
        <v>83</v>
      </c>
      <c r="AW294" s="13" t="s">
        <v>3</v>
      </c>
      <c r="AX294" s="13" t="s">
        <v>79</v>
      </c>
      <c r="AY294" s="192" t="s">
        <v>151</v>
      </c>
    </row>
    <row r="295" spans="1:65" s="2" customFormat="1" ht="24" customHeight="1">
      <c r="A295" s="33"/>
      <c r="B295" s="141"/>
      <c r="C295" s="176" t="s">
        <v>397</v>
      </c>
      <c r="D295" s="176" t="s">
        <v>153</v>
      </c>
      <c r="E295" s="177" t="s">
        <v>398</v>
      </c>
      <c r="F295" s="178" t="s">
        <v>399</v>
      </c>
      <c r="G295" s="179" t="s">
        <v>263</v>
      </c>
      <c r="H295" s="180">
        <v>250</v>
      </c>
      <c r="I295" s="181"/>
      <c r="J295" s="182">
        <f>ROUND(I295*H295,2)</f>
        <v>0</v>
      </c>
      <c r="K295" s="183"/>
      <c r="L295" s="34"/>
      <c r="M295" s="184" t="s">
        <v>1</v>
      </c>
      <c r="N295" s="185" t="s">
        <v>39</v>
      </c>
      <c r="O295" s="59"/>
      <c r="P295" s="186">
        <f>O295*H295</f>
        <v>0</v>
      </c>
      <c r="Q295" s="186">
        <v>0</v>
      </c>
      <c r="R295" s="186">
        <f>Q295*H295</f>
        <v>0</v>
      </c>
      <c r="S295" s="186">
        <v>0</v>
      </c>
      <c r="T295" s="187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88" t="s">
        <v>242</v>
      </c>
      <c r="AT295" s="188" t="s">
        <v>153</v>
      </c>
      <c r="AU295" s="188" t="s">
        <v>83</v>
      </c>
      <c r="AY295" s="18" t="s">
        <v>151</v>
      </c>
      <c r="BE295" s="189">
        <f>IF(N295="základní",J295,0)</f>
        <v>0</v>
      </c>
      <c r="BF295" s="189">
        <f>IF(N295="snížená",J295,0)</f>
        <v>0</v>
      </c>
      <c r="BG295" s="189">
        <f>IF(N295="zákl. přenesená",J295,0)</f>
        <v>0</v>
      </c>
      <c r="BH295" s="189">
        <f>IF(N295="sníž. přenesená",J295,0)</f>
        <v>0</v>
      </c>
      <c r="BI295" s="189">
        <f>IF(N295="nulová",J295,0)</f>
        <v>0</v>
      </c>
      <c r="BJ295" s="18" t="s">
        <v>79</v>
      </c>
      <c r="BK295" s="189">
        <f>ROUND(I295*H295,2)</f>
        <v>0</v>
      </c>
      <c r="BL295" s="18" t="s">
        <v>242</v>
      </c>
      <c r="BM295" s="188" t="s">
        <v>400</v>
      </c>
    </row>
    <row r="296" spans="1:65" s="13" customFormat="1" ht="11.25">
      <c r="B296" s="190"/>
      <c r="D296" s="191" t="s">
        <v>158</v>
      </c>
      <c r="E296" s="192" t="s">
        <v>1</v>
      </c>
      <c r="F296" s="193" t="s">
        <v>401</v>
      </c>
      <c r="H296" s="194">
        <v>230</v>
      </c>
      <c r="I296" s="195"/>
      <c r="L296" s="190"/>
      <c r="M296" s="196"/>
      <c r="N296" s="197"/>
      <c r="O296" s="197"/>
      <c r="P296" s="197"/>
      <c r="Q296" s="197"/>
      <c r="R296" s="197"/>
      <c r="S296" s="197"/>
      <c r="T296" s="198"/>
      <c r="AT296" s="192" t="s">
        <v>158</v>
      </c>
      <c r="AU296" s="192" t="s">
        <v>83</v>
      </c>
      <c r="AV296" s="13" t="s">
        <v>83</v>
      </c>
      <c r="AW296" s="13" t="s">
        <v>31</v>
      </c>
      <c r="AX296" s="13" t="s">
        <v>74</v>
      </c>
      <c r="AY296" s="192" t="s">
        <v>151</v>
      </c>
    </row>
    <row r="297" spans="1:65" s="14" customFormat="1" ht="11.25">
      <c r="B297" s="199"/>
      <c r="D297" s="191" t="s">
        <v>158</v>
      </c>
      <c r="E297" s="200" t="s">
        <v>1</v>
      </c>
      <c r="F297" s="201" t="s">
        <v>163</v>
      </c>
      <c r="H297" s="202">
        <v>230</v>
      </c>
      <c r="I297" s="203"/>
      <c r="L297" s="199"/>
      <c r="M297" s="204"/>
      <c r="N297" s="205"/>
      <c r="O297" s="205"/>
      <c r="P297" s="205"/>
      <c r="Q297" s="205"/>
      <c r="R297" s="205"/>
      <c r="S297" s="205"/>
      <c r="T297" s="206"/>
      <c r="AT297" s="200" t="s">
        <v>158</v>
      </c>
      <c r="AU297" s="200" t="s">
        <v>83</v>
      </c>
      <c r="AV297" s="14" t="s">
        <v>89</v>
      </c>
      <c r="AW297" s="14" t="s">
        <v>31</v>
      </c>
      <c r="AX297" s="14" t="s">
        <v>74</v>
      </c>
      <c r="AY297" s="200" t="s">
        <v>151</v>
      </c>
    </row>
    <row r="298" spans="1:65" s="13" customFormat="1" ht="11.25">
      <c r="B298" s="190"/>
      <c r="D298" s="191" t="s">
        <v>158</v>
      </c>
      <c r="E298" s="192" t="s">
        <v>1</v>
      </c>
      <c r="F298" s="193" t="s">
        <v>402</v>
      </c>
      <c r="H298" s="194">
        <v>250</v>
      </c>
      <c r="I298" s="195"/>
      <c r="L298" s="190"/>
      <c r="M298" s="196"/>
      <c r="N298" s="197"/>
      <c r="O298" s="197"/>
      <c r="P298" s="197"/>
      <c r="Q298" s="197"/>
      <c r="R298" s="197"/>
      <c r="S298" s="197"/>
      <c r="T298" s="198"/>
      <c r="AT298" s="192" t="s">
        <v>158</v>
      </c>
      <c r="AU298" s="192" t="s">
        <v>83</v>
      </c>
      <c r="AV298" s="13" t="s">
        <v>83</v>
      </c>
      <c r="AW298" s="13" t="s">
        <v>31</v>
      </c>
      <c r="AX298" s="13" t="s">
        <v>79</v>
      </c>
      <c r="AY298" s="192" t="s">
        <v>151</v>
      </c>
    </row>
    <row r="299" spans="1:65" s="2" customFormat="1" ht="16.5" customHeight="1">
      <c r="A299" s="33"/>
      <c r="B299" s="141"/>
      <c r="C299" s="222" t="s">
        <v>403</v>
      </c>
      <c r="D299" s="222" t="s">
        <v>392</v>
      </c>
      <c r="E299" s="223" t="s">
        <v>404</v>
      </c>
      <c r="F299" s="224" t="s">
        <v>405</v>
      </c>
      <c r="G299" s="225" t="s">
        <v>263</v>
      </c>
      <c r="H299" s="226">
        <v>262.5</v>
      </c>
      <c r="I299" s="227"/>
      <c r="J299" s="228">
        <f>ROUND(I299*H299,2)</f>
        <v>0</v>
      </c>
      <c r="K299" s="229"/>
      <c r="L299" s="230"/>
      <c r="M299" s="231" t="s">
        <v>1</v>
      </c>
      <c r="N299" s="232" t="s">
        <v>39</v>
      </c>
      <c r="O299" s="59"/>
      <c r="P299" s="186">
        <f>O299*H299</f>
        <v>0</v>
      </c>
      <c r="Q299" s="186">
        <v>2.0000000000000002E-5</v>
      </c>
      <c r="R299" s="186">
        <f>Q299*H299</f>
        <v>5.2500000000000003E-3</v>
      </c>
      <c r="S299" s="186">
        <v>0</v>
      </c>
      <c r="T299" s="187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88" t="s">
        <v>324</v>
      </c>
      <c r="AT299" s="188" t="s">
        <v>392</v>
      </c>
      <c r="AU299" s="188" t="s">
        <v>83</v>
      </c>
      <c r="AY299" s="18" t="s">
        <v>151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18" t="s">
        <v>79</v>
      </c>
      <c r="BK299" s="189">
        <f>ROUND(I299*H299,2)</f>
        <v>0</v>
      </c>
      <c r="BL299" s="18" t="s">
        <v>242</v>
      </c>
      <c r="BM299" s="188" t="s">
        <v>406</v>
      </c>
    </row>
    <row r="300" spans="1:65" s="13" customFormat="1" ht="11.25">
      <c r="B300" s="190"/>
      <c r="D300" s="191" t="s">
        <v>158</v>
      </c>
      <c r="F300" s="193" t="s">
        <v>407</v>
      </c>
      <c r="H300" s="194">
        <v>262.5</v>
      </c>
      <c r="I300" s="195"/>
      <c r="L300" s="190"/>
      <c r="M300" s="196"/>
      <c r="N300" s="197"/>
      <c r="O300" s="197"/>
      <c r="P300" s="197"/>
      <c r="Q300" s="197"/>
      <c r="R300" s="197"/>
      <c r="S300" s="197"/>
      <c r="T300" s="198"/>
      <c r="AT300" s="192" t="s">
        <v>158</v>
      </c>
      <c r="AU300" s="192" t="s">
        <v>83</v>
      </c>
      <c r="AV300" s="13" t="s">
        <v>83</v>
      </c>
      <c r="AW300" s="13" t="s">
        <v>3</v>
      </c>
      <c r="AX300" s="13" t="s">
        <v>79</v>
      </c>
      <c r="AY300" s="192" t="s">
        <v>151</v>
      </c>
    </row>
    <row r="301" spans="1:65" s="2" customFormat="1" ht="24" customHeight="1">
      <c r="A301" s="33"/>
      <c r="B301" s="141"/>
      <c r="C301" s="176" t="s">
        <v>408</v>
      </c>
      <c r="D301" s="176" t="s">
        <v>153</v>
      </c>
      <c r="E301" s="177" t="s">
        <v>409</v>
      </c>
      <c r="F301" s="178" t="s">
        <v>410</v>
      </c>
      <c r="G301" s="179" t="s">
        <v>167</v>
      </c>
      <c r="H301" s="180">
        <v>405</v>
      </c>
      <c r="I301" s="181"/>
      <c r="J301" s="182">
        <f>ROUND(I301*H301,2)</f>
        <v>0</v>
      </c>
      <c r="K301" s="183"/>
      <c r="L301" s="34"/>
      <c r="M301" s="184" t="s">
        <v>1</v>
      </c>
      <c r="N301" s="185" t="s">
        <v>39</v>
      </c>
      <c r="O301" s="59"/>
      <c r="P301" s="186">
        <f>O301*H301</f>
        <v>0</v>
      </c>
      <c r="Q301" s="186">
        <v>0</v>
      </c>
      <c r="R301" s="186">
        <f>Q301*H301</f>
        <v>0</v>
      </c>
      <c r="S301" s="186">
        <v>1.8E-3</v>
      </c>
      <c r="T301" s="187">
        <f>S301*H301</f>
        <v>0.72899999999999998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8" t="s">
        <v>242</v>
      </c>
      <c r="AT301" s="188" t="s">
        <v>153</v>
      </c>
      <c r="AU301" s="188" t="s">
        <v>83</v>
      </c>
      <c r="AY301" s="18" t="s">
        <v>151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8" t="s">
        <v>79</v>
      </c>
      <c r="BK301" s="189">
        <f>ROUND(I301*H301,2)</f>
        <v>0</v>
      </c>
      <c r="BL301" s="18" t="s">
        <v>242</v>
      </c>
      <c r="BM301" s="188" t="s">
        <v>411</v>
      </c>
    </row>
    <row r="302" spans="1:65" s="13" customFormat="1" ht="11.25">
      <c r="B302" s="190"/>
      <c r="D302" s="191" t="s">
        <v>158</v>
      </c>
      <c r="E302" s="192" t="s">
        <v>1</v>
      </c>
      <c r="F302" s="193" t="s">
        <v>321</v>
      </c>
      <c r="H302" s="194">
        <v>405</v>
      </c>
      <c r="I302" s="195"/>
      <c r="L302" s="190"/>
      <c r="M302" s="196"/>
      <c r="N302" s="197"/>
      <c r="O302" s="197"/>
      <c r="P302" s="197"/>
      <c r="Q302" s="197"/>
      <c r="R302" s="197"/>
      <c r="S302" s="197"/>
      <c r="T302" s="198"/>
      <c r="AT302" s="192" t="s">
        <v>158</v>
      </c>
      <c r="AU302" s="192" t="s">
        <v>83</v>
      </c>
      <c r="AV302" s="13" t="s">
        <v>83</v>
      </c>
      <c r="AW302" s="13" t="s">
        <v>31</v>
      </c>
      <c r="AX302" s="13" t="s">
        <v>74</v>
      </c>
      <c r="AY302" s="192" t="s">
        <v>151</v>
      </c>
    </row>
    <row r="303" spans="1:65" s="14" customFormat="1" ht="11.25">
      <c r="B303" s="199"/>
      <c r="D303" s="191" t="s">
        <v>158</v>
      </c>
      <c r="E303" s="200" t="s">
        <v>1</v>
      </c>
      <c r="F303" s="201" t="s">
        <v>163</v>
      </c>
      <c r="H303" s="202">
        <v>405</v>
      </c>
      <c r="I303" s="203"/>
      <c r="L303" s="199"/>
      <c r="M303" s="204"/>
      <c r="N303" s="205"/>
      <c r="O303" s="205"/>
      <c r="P303" s="205"/>
      <c r="Q303" s="205"/>
      <c r="R303" s="205"/>
      <c r="S303" s="205"/>
      <c r="T303" s="206"/>
      <c r="AT303" s="200" t="s">
        <v>158</v>
      </c>
      <c r="AU303" s="200" t="s">
        <v>83</v>
      </c>
      <c r="AV303" s="14" t="s">
        <v>89</v>
      </c>
      <c r="AW303" s="14" t="s">
        <v>31</v>
      </c>
      <c r="AX303" s="14" t="s">
        <v>79</v>
      </c>
      <c r="AY303" s="200" t="s">
        <v>151</v>
      </c>
    </row>
    <row r="304" spans="1:65" s="2" customFormat="1" ht="24" customHeight="1">
      <c r="A304" s="33"/>
      <c r="B304" s="141"/>
      <c r="C304" s="176" t="s">
        <v>412</v>
      </c>
      <c r="D304" s="176" t="s">
        <v>153</v>
      </c>
      <c r="E304" s="177" t="s">
        <v>413</v>
      </c>
      <c r="F304" s="178" t="s">
        <v>414</v>
      </c>
      <c r="G304" s="179" t="s">
        <v>176</v>
      </c>
      <c r="H304" s="180">
        <v>1.272</v>
      </c>
      <c r="I304" s="181"/>
      <c r="J304" s="182">
        <f>ROUND(I304*H304,2)</f>
        <v>0</v>
      </c>
      <c r="K304" s="183"/>
      <c r="L304" s="34"/>
      <c r="M304" s="184" t="s">
        <v>1</v>
      </c>
      <c r="N304" s="185" t="s">
        <v>39</v>
      </c>
      <c r="O304" s="59"/>
      <c r="P304" s="186">
        <f>O304*H304</f>
        <v>0</v>
      </c>
      <c r="Q304" s="186">
        <v>0</v>
      </c>
      <c r="R304" s="186">
        <f>Q304*H304</f>
        <v>0</v>
      </c>
      <c r="S304" s="186">
        <v>0</v>
      </c>
      <c r="T304" s="18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8" t="s">
        <v>242</v>
      </c>
      <c r="AT304" s="188" t="s">
        <v>153</v>
      </c>
      <c r="AU304" s="188" t="s">
        <v>83</v>
      </c>
      <c r="AY304" s="18" t="s">
        <v>151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18" t="s">
        <v>79</v>
      </c>
      <c r="BK304" s="189">
        <f>ROUND(I304*H304,2)</f>
        <v>0</v>
      </c>
      <c r="BL304" s="18" t="s">
        <v>242</v>
      </c>
      <c r="BM304" s="188" t="s">
        <v>415</v>
      </c>
    </row>
    <row r="305" spans="1:65" s="12" customFormat="1" ht="22.9" customHeight="1">
      <c r="B305" s="163"/>
      <c r="D305" s="164" t="s">
        <v>73</v>
      </c>
      <c r="E305" s="174" t="s">
        <v>416</v>
      </c>
      <c r="F305" s="174" t="s">
        <v>417</v>
      </c>
      <c r="I305" s="166"/>
      <c r="J305" s="175">
        <f>BK305</f>
        <v>0</v>
      </c>
      <c r="L305" s="163"/>
      <c r="M305" s="168"/>
      <c r="N305" s="169"/>
      <c r="O305" s="169"/>
      <c r="P305" s="170">
        <f>SUM(P306:P323)</f>
        <v>0</v>
      </c>
      <c r="Q305" s="169"/>
      <c r="R305" s="170">
        <f>SUM(R306:R323)</f>
        <v>14.287400000000002</v>
      </c>
      <c r="S305" s="169"/>
      <c r="T305" s="171">
        <f>SUM(T306:T323)</f>
        <v>5.67</v>
      </c>
      <c r="AR305" s="164" t="s">
        <v>83</v>
      </c>
      <c r="AT305" s="172" t="s">
        <v>73</v>
      </c>
      <c r="AU305" s="172" t="s">
        <v>79</v>
      </c>
      <c r="AY305" s="164" t="s">
        <v>151</v>
      </c>
      <c r="BK305" s="173">
        <f>SUM(BK306:BK323)</f>
        <v>0</v>
      </c>
    </row>
    <row r="306" spans="1:65" s="2" customFormat="1" ht="24" customHeight="1">
      <c r="A306" s="33"/>
      <c r="B306" s="141"/>
      <c r="C306" s="176" t="s">
        <v>418</v>
      </c>
      <c r="D306" s="176" t="s">
        <v>153</v>
      </c>
      <c r="E306" s="177" t="s">
        <v>419</v>
      </c>
      <c r="F306" s="178" t="s">
        <v>420</v>
      </c>
      <c r="G306" s="179" t="s">
        <v>167</v>
      </c>
      <c r="H306" s="180">
        <v>318.5</v>
      </c>
      <c r="I306" s="181"/>
      <c r="J306" s="182">
        <f t="shared" ref="J306:J312" si="5">ROUND(I306*H306,2)</f>
        <v>0</v>
      </c>
      <c r="K306" s="183"/>
      <c r="L306" s="34"/>
      <c r="M306" s="184" t="s">
        <v>1</v>
      </c>
      <c r="N306" s="185" t="s">
        <v>39</v>
      </c>
      <c r="O306" s="59"/>
      <c r="P306" s="186">
        <f t="shared" ref="P306:P312" si="6">O306*H306</f>
        <v>0</v>
      </c>
      <c r="Q306" s="186">
        <v>0</v>
      </c>
      <c r="R306" s="186">
        <f t="shared" ref="R306:R312" si="7">Q306*H306</f>
        <v>0</v>
      </c>
      <c r="S306" s="186">
        <v>0</v>
      </c>
      <c r="T306" s="187">
        <f t="shared" ref="T306:T312" si="8"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8" t="s">
        <v>242</v>
      </c>
      <c r="AT306" s="188" t="s">
        <v>153</v>
      </c>
      <c r="AU306" s="188" t="s">
        <v>83</v>
      </c>
      <c r="AY306" s="18" t="s">
        <v>151</v>
      </c>
      <c r="BE306" s="189">
        <f t="shared" ref="BE306:BE312" si="9">IF(N306="základní",J306,0)</f>
        <v>0</v>
      </c>
      <c r="BF306" s="189">
        <f t="shared" ref="BF306:BF312" si="10">IF(N306="snížená",J306,0)</f>
        <v>0</v>
      </c>
      <c r="BG306" s="189">
        <f t="shared" ref="BG306:BG312" si="11">IF(N306="zákl. přenesená",J306,0)</f>
        <v>0</v>
      </c>
      <c r="BH306" s="189">
        <f t="shared" ref="BH306:BH312" si="12">IF(N306="sníž. přenesená",J306,0)</f>
        <v>0</v>
      </c>
      <c r="BI306" s="189">
        <f t="shared" ref="BI306:BI312" si="13">IF(N306="nulová",J306,0)</f>
        <v>0</v>
      </c>
      <c r="BJ306" s="18" t="s">
        <v>79</v>
      </c>
      <c r="BK306" s="189">
        <f t="shared" ref="BK306:BK312" si="14">ROUND(I306*H306,2)</f>
        <v>0</v>
      </c>
      <c r="BL306" s="18" t="s">
        <v>242</v>
      </c>
      <c r="BM306" s="188" t="s">
        <v>421</v>
      </c>
    </row>
    <row r="307" spans="1:65" s="2" customFormat="1" ht="24" customHeight="1">
      <c r="A307" s="33"/>
      <c r="B307" s="141"/>
      <c r="C307" s="176" t="s">
        <v>422</v>
      </c>
      <c r="D307" s="176" t="s">
        <v>153</v>
      </c>
      <c r="E307" s="177" t="s">
        <v>423</v>
      </c>
      <c r="F307" s="178" t="s">
        <v>424</v>
      </c>
      <c r="G307" s="179" t="s">
        <v>425</v>
      </c>
      <c r="H307" s="180">
        <v>1</v>
      </c>
      <c r="I307" s="181"/>
      <c r="J307" s="182">
        <f t="shared" si="5"/>
        <v>0</v>
      </c>
      <c r="K307" s="183"/>
      <c r="L307" s="34"/>
      <c r="M307" s="184" t="s">
        <v>1</v>
      </c>
      <c r="N307" s="185" t="s">
        <v>39</v>
      </c>
      <c r="O307" s="59"/>
      <c r="P307" s="186">
        <f t="shared" si="6"/>
        <v>0</v>
      </c>
      <c r="Q307" s="186">
        <v>0</v>
      </c>
      <c r="R307" s="186">
        <f t="shared" si="7"/>
        <v>0</v>
      </c>
      <c r="S307" s="186">
        <v>0</v>
      </c>
      <c r="T307" s="187">
        <f t="shared" si="8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8" t="s">
        <v>242</v>
      </c>
      <c r="AT307" s="188" t="s">
        <v>153</v>
      </c>
      <c r="AU307" s="188" t="s">
        <v>83</v>
      </c>
      <c r="AY307" s="18" t="s">
        <v>151</v>
      </c>
      <c r="BE307" s="189">
        <f t="shared" si="9"/>
        <v>0</v>
      </c>
      <c r="BF307" s="189">
        <f t="shared" si="10"/>
        <v>0</v>
      </c>
      <c r="BG307" s="189">
        <f t="shared" si="11"/>
        <v>0</v>
      </c>
      <c r="BH307" s="189">
        <f t="shared" si="12"/>
        <v>0</v>
      </c>
      <c r="BI307" s="189">
        <f t="shared" si="13"/>
        <v>0</v>
      </c>
      <c r="BJ307" s="18" t="s">
        <v>79</v>
      </c>
      <c r="BK307" s="189">
        <f t="shared" si="14"/>
        <v>0</v>
      </c>
      <c r="BL307" s="18" t="s">
        <v>242</v>
      </c>
      <c r="BM307" s="188" t="s">
        <v>426</v>
      </c>
    </row>
    <row r="308" spans="1:65" s="2" customFormat="1" ht="24" customHeight="1">
      <c r="A308" s="33"/>
      <c r="B308" s="141"/>
      <c r="C308" s="176" t="s">
        <v>427</v>
      </c>
      <c r="D308" s="176" t="s">
        <v>153</v>
      </c>
      <c r="E308" s="177" t="s">
        <v>428</v>
      </c>
      <c r="F308" s="178" t="s">
        <v>429</v>
      </c>
      <c r="G308" s="179" t="s">
        <v>425</v>
      </c>
      <c r="H308" s="180">
        <v>1</v>
      </c>
      <c r="I308" s="181"/>
      <c r="J308" s="182">
        <f t="shared" si="5"/>
        <v>0</v>
      </c>
      <c r="K308" s="183"/>
      <c r="L308" s="34"/>
      <c r="M308" s="184" t="s">
        <v>1</v>
      </c>
      <c r="N308" s="185" t="s">
        <v>39</v>
      </c>
      <c r="O308" s="59"/>
      <c r="P308" s="186">
        <f t="shared" si="6"/>
        <v>0</v>
      </c>
      <c r="Q308" s="186">
        <v>0</v>
      </c>
      <c r="R308" s="186">
        <f t="shared" si="7"/>
        <v>0</v>
      </c>
      <c r="S308" s="186">
        <v>0</v>
      </c>
      <c r="T308" s="187">
        <f t="shared" si="8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88" t="s">
        <v>242</v>
      </c>
      <c r="AT308" s="188" t="s">
        <v>153</v>
      </c>
      <c r="AU308" s="188" t="s">
        <v>83</v>
      </c>
      <c r="AY308" s="18" t="s">
        <v>151</v>
      </c>
      <c r="BE308" s="189">
        <f t="shared" si="9"/>
        <v>0</v>
      </c>
      <c r="BF308" s="189">
        <f t="shared" si="10"/>
        <v>0</v>
      </c>
      <c r="BG308" s="189">
        <f t="shared" si="11"/>
        <v>0</v>
      </c>
      <c r="BH308" s="189">
        <f t="shared" si="12"/>
        <v>0</v>
      </c>
      <c r="BI308" s="189">
        <f t="shared" si="13"/>
        <v>0</v>
      </c>
      <c r="BJ308" s="18" t="s">
        <v>79</v>
      </c>
      <c r="BK308" s="189">
        <f t="shared" si="14"/>
        <v>0</v>
      </c>
      <c r="BL308" s="18" t="s">
        <v>242</v>
      </c>
      <c r="BM308" s="188" t="s">
        <v>430</v>
      </c>
    </row>
    <row r="309" spans="1:65" s="2" customFormat="1" ht="16.5" customHeight="1">
      <c r="A309" s="33"/>
      <c r="B309" s="141"/>
      <c r="C309" s="176" t="s">
        <v>431</v>
      </c>
      <c r="D309" s="176" t="s">
        <v>153</v>
      </c>
      <c r="E309" s="177" t="s">
        <v>432</v>
      </c>
      <c r="F309" s="178" t="s">
        <v>433</v>
      </c>
      <c r="G309" s="179" t="s">
        <v>425</v>
      </c>
      <c r="H309" s="180">
        <v>1</v>
      </c>
      <c r="I309" s="181"/>
      <c r="J309" s="182">
        <f t="shared" si="5"/>
        <v>0</v>
      </c>
      <c r="K309" s="183"/>
      <c r="L309" s="34"/>
      <c r="M309" s="184" t="s">
        <v>1</v>
      </c>
      <c r="N309" s="185" t="s">
        <v>39</v>
      </c>
      <c r="O309" s="59"/>
      <c r="P309" s="186">
        <f t="shared" si="6"/>
        <v>0</v>
      </c>
      <c r="Q309" s="186">
        <v>0</v>
      </c>
      <c r="R309" s="186">
        <f t="shared" si="7"/>
        <v>0</v>
      </c>
      <c r="S309" s="186">
        <v>0</v>
      </c>
      <c r="T309" s="187">
        <f t="shared" si="8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88" t="s">
        <v>242</v>
      </c>
      <c r="AT309" s="188" t="s">
        <v>153</v>
      </c>
      <c r="AU309" s="188" t="s">
        <v>83</v>
      </c>
      <c r="AY309" s="18" t="s">
        <v>151</v>
      </c>
      <c r="BE309" s="189">
        <f t="shared" si="9"/>
        <v>0</v>
      </c>
      <c r="BF309" s="189">
        <f t="shared" si="10"/>
        <v>0</v>
      </c>
      <c r="BG309" s="189">
        <f t="shared" si="11"/>
        <v>0</v>
      </c>
      <c r="BH309" s="189">
        <f t="shared" si="12"/>
        <v>0</v>
      </c>
      <c r="BI309" s="189">
        <f t="shared" si="13"/>
        <v>0</v>
      </c>
      <c r="BJ309" s="18" t="s">
        <v>79</v>
      </c>
      <c r="BK309" s="189">
        <f t="shared" si="14"/>
        <v>0</v>
      </c>
      <c r="BL309" s="18" t="s">
        <v>242</v>
      </c>
      <c r="BM309" s="188" t="s">
        <v>434</v>
      </c>
    </row>
    <row r="310" spans="1:65" s="2" customFormat="1" ht="24" customHeight="1">
      <c r="A310" s="33"/>
      <c r="B310" s="141"/>
      <c r="C310" s="176" t="s">
        <v>435</v>
      </c>
      <c r="D310" s="176" t="s">
        <v>153</v>
      </c>
      <c r="E310" s="177" t="s">
        <v>436</v>
      </c>
      <c r="F310" s="178" t="s">
        <v>437</v>
      </c>
      <c r="G310" s="179" t="s">
        <v>167</v>
      </c>
      <c r="H310" s="180">
        <v>276</v>
      </c>
      <c r="I310" s="181"/>
      <c r="J310" s="182">
        <f t="shared" si="5"/>
        <v>0</v>
      </c>
      <c r="K310" s="183"/>
      <c r="L310" s="34"/>
      <c r="M310" s="184" t="s">
        <v>1</v>
      </c>
      <c r="N310" s="185" t="s">
        <v>39</v>
      </c>
      <c r="O310" s="59"/>
      <c r="P310" s="186">
        <f t="shared" si="6"/>
        <v>0</v>
      </c>
      <c r="Q310" s="186">
        <v>1.3899999999999999E-2</v>
      </c>
      <c r="R310" s="186">
        <f t="shared" si="7"/>
        <v>3.8363999999999998</v>
      </c>
      <c r="S310" s="186">
        <v>0</v>
      </c>
      <c r="T310" s="187">
        <f t="shared" si="8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8" t="s">
        <v>242</v>
      </c>
      <c r="AT310" s="188" t="s">
        <v>153</v>
      </c>
      <c r="AU310" s="188" t="s">
        <v>83</v>
      </c>
      <c r="AY310" s="18" t="s">
        <v>151</v>
      </c>
      <c r="BE310" s="189">
        <f t="shared" si="9"/>
        <v>0</v>
      </c>
      <c r="BF310" s="189">
        <f t="shared" si="10"/>
        <v>0</v>
      </c>
      <c r="BG310" s="189">
        <f t="shared" si="11"/>
        <v>0</v>
      </c>
      <c r="BH310" s="189">
        <f t="shared" si="12"/>
        <v>0</v>
      </c>
      <c r="BI310" s="189">
        <f t="shared" si="13"/>
        <v>0</v>
      </c>
      <c r="BJ310" s="18" t="s">
        <v>79</v>
      </c>
      <c r="BK310" s="189">
        <f t="shared" si="14"/>
        <v>0</v>
      </c>
      <c r="BL310" s="18" t="s">
        <v>242</v>
      </c>
      <c r="BM310" s="188" t="s">
        <v>438</v>
      </c>
    </row>
    <row r="311" spans="1:65" s="2" customFormat="1" ht="24" customHeight="1">
      <c r="A311" s="33"/>
      <c r="B311" s="141"/>
      <c r="C311" s="176" t="s">
        <v>439</v>
      </c>
      <c r="D311" s="176" t="s">
        <v>153</v>
      </c>
      <c r="E311" s="177" t="s">
        <v>440</v>
      </c>
      <c r="F311" s="178" t="s">
        <v>441</v>
      </c>
      <c r="G311" s="179" t="s">
        <v>167</v>
      </c>
      <c r="H311" s="180">
        <v>276</v>
      </c>
      <c r="I311" s="181"/>
      <c r="J311" s="182">
        <f t="shared" si="5"/>
        <v>0</v>
      </c>
      <c r="K311" s="183"/>
      <c r="L311" s="34"/>
      <c r="M311" s="184" t="s">
        <v>1</v>
      </c>
      <c r="N311" s="185" t="s">
        <v>39</v>
      </c>
      <c r="O311" s="59"/>
      <c r="P311" s="186">
        <f t="shared" si="6"/>
        <v>0</v>
      </c>
      <c r="Q311" s="186">
        <v>1.9560000000000001E-2</v>
      </c>
      <c r="R311" s="186">
        <f t="shared" si="7"/>
        <v>5.3985600000000007</v>
      </c>
      <c r="S311" s="186">
        <v>0</v>
      </c>
      <c r="T311" s="187">
        <f t="shared" si="8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8" t="s">
        <v>242</v>
      </c>
      <c r="AT311" s="188" t="s">
        <v>153</v>
      </c>
      <c r="AU311" s="188" t="s">
        <v>83</v>
      </c>
      <c r="AY311" s="18" t="s">
        <v>151</v>
      </c>
      <c r="BE311" s="189">
        <f t="shared" si="9"/>
        <v>0</v>
      </c>
      <c r="BF311" s="189">
        <f t="shared" si="10"/>
        <v>0</v>
      </c>
      <c r="BG311" s="189">
        <f t="shared" si="11"/>
        <v>0</v>
      </c>
      <c r="BH311" s="189">
        <f t="shared" si="12"/>
        <v>0</v>
      </c>
      <c r="BI311" s="189">
        <f t="shared" si="13"/>
        <v>0</v>
      </c>
      <c r="BJ311" s="18" t="s">
        <v>79</v>
      </c>
      <c r="BK311" s="189">
        <f t="shared" si="14"/>
        <v>0</v>
      </c>
      <c r="BL311" s="18" t="s">
        <v>242</v>
      </c>
      <c r="BM311" s="188" t="s">
        <v>442</v>
      </c>
    </row>
    <row r="312" spans="1:65" s="2" customFormat="1" ht="24" customHeight="1">
      <c r="A312" s="33"/>
      <c r="B312" s="141"/>
      <c r="C312" s="176" t="s">
        <v>443</v>
      </c>
      <c r="D312" s="176" t="s">
        <v>153</v>
      </c>
      <c r="E312" s="177" t="s">
        <v>444</v>
      </c>
      <c r="F312" s="178" t="s">
        <v>445</v>
      </c>
      <c r="G312" s="179" t="s">
        <v>167</v>
      </c>
      <c r="H312" s="180">
        <v>276</v>
      </c>
      <c r="I312" s="181"/>
      <c r="J312" s="182">
        <f t="shared" si="5"/>
        <v>0</v>
      </c>
      <c r="K312" s="183"/>
      <c r="L312" s="34"/>
      <c r="M312" s="184" t="s">
        <v>1</v>
      </c>
      <c r="N312" s="185" t="s">
        <v>39</v>
      </c>
      <c r="O312" s="59"/>
      <c r="P312" s="186">
        <f t="shared" si="6"/>
        <v>0</v>
      </c>
      <c r="Q312" s="186">
        <v>0</v>
      </c>
      <c r="R312" s="186">
        <f t="shared" si="7"/>
        <v>0</v>
      </c>
      <c r="S312" s="186">
        <v>0</v>
      </c>
      <c r="T312" s="187">
        <f t="shared" si="8"/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88" t="s">
        <v>242</v>
      </c>
      <c r="AT312" s="188" t="s">
        <v>153</v>
      </c>
      <c r="AU312" s="188" t="s">
        <v>83</v>
      </c>
      <c r="AY312" s="18" t="s">
        <v>151</v>
      </c>
      <c r="BE312" s="189">
        <f t="shared" si="9"/>
        <v>0</v>
      </c>
      <c r="BF312" s="189">
        <f t="shared" si="10"/>
        <v>0</v>
      </c>
      <c r="BG312" s="189">
        <f t="shared" si="11"/>
        <v>0</v>
      </c>
      <c r="BH312" s="189">
        <f t="shared" si="12"/>
        <v>0</v>
      </c>
      <c r="BI312" s="189">
        <f t="shared" si="13"/>
        <v>0</v>
      </c>
      <c r="BJ312" s="18" t="s">
        <v>79</v>
      </c>
      <c r="BK312" s="189">
        <f t="shared" si="14"/>
        <v>0</v>
      </c>
      <c r="BL312" s="18" t="s">
        <v>242</v>
      </c>
      <c r="BM312" s="188" t="s">
        <v>446</v>
      </c>
    </row>
    <row r="313" spans="1:65" s="13" customFormat="1" ht="11.25">
      <c r="B313" s="190"/>
      <c r="D313" s="191" t="s">
        <v>158</v>
      </c>
      <c r="E313" s="192" t="s">
        <v>1</v>
      </c>
      <c r="F313" s="193" t="s">
        <v>390</v>
      </c>
      <c r="H313" s="194">
        <v>275.7</v>
      </c>
      <c r="I313" s="195"/>
      <c r="L313" s="190"/>
      <c r="M313" s="196"/>
      <c r="N313" s="197"/>
      <c r="O313" s="197"/>
      <c r="P313" s="197"/>
      <c r="Q313" s="197"/>
      <c r="R313" s="197"/>
      <c r="S313" s="197"/>
      <c r="T313" s="198"/>
      <c r="AT313" s="192" t="s">
        <v>158</v>
      </c>
      <c r="AU313" s="192" t="s">
        <v>83</v>
      </c>
      <c r="AV313" s="13" t="s">
        <v>83</v>
      </c>
      <c r="AW313" s="13" t="s">
        <v>31</v>
      </c>
      <c r="AX313" s="13" t="s">
        <v>74</v>
      </c>
      <c r="AY313" s="192" t="s">
        <v>151</v>
      </c>
    </row>
    <row r="314" spans="1:65" s="14" customFormat="1" ht="11.25">
      <c r="B314" s="199"/>
      <c r="D314" s="191" t="s">
        <v>158</v>
      </c>
      <c r="E314" s="200" t="s">
        <v>1</v>
      </c>
      <c r="F314" s="201" t="s">
        <v>163</v>
      </c>
      <c r="H314" s="202">
        <v>275.7</v>
      </c>
      <c r="I314" s="203"/>
      <c r="L314" s="199"/>
      <c r="M314" s="204"/>
      <c r="N314" s="205"/>
      <c r="O314" s="205"/>
      <c r="P314" s="205"/>
      <c r="Q314" s="205"/>
      <c r="R314" s="205"/>
      <c r="S314" s="205"/>
      <c r="T314" s="206"/>
      <c r="AT314" s="200" t="s">
        <v>158</v>
      </c>
      <c r="AU314" s="200" t="s">
        <v>83</v>
      </c>
      <c r="AV314" s="14" t="s">
        <v>89</v>
      </c>
      <c r="AW314" s="14" t="s">
        <v>31</v>
      </c>
      <c r="AX314" s="14" t="s">
        <v>74</v>
      </c>
      <c r="AY314" s="200" t="s">
        <v>151</v>
      </c>
    </row>
    <row r="315" spans="1:65" s="13" customFormat="1" ht="11.25">
      <c r="B315" s="190"/>
      <c r="D315" s="191" t="s">
        <v>158</v>
      </c>
      <c r="E315" s="192" t="s">
        <v>1</v>
      </c>
      <c r="F315" s="193" t="s">
        <v>391</v>
      </c>
      <c r="H315" s="194">
        <v>276</v>
      </c>
      <c r="I315" s="195"/>
      <c r="L315" s="190"/>
      <c r="M315" s="196"/>
      <c r="N315" s="197"/>
      <c r="O315" s="197"/>
      <c r="P315" s="197"/>
      <c r="Q315" s="197"/>
      <c r="R315" s="197"/>
      <c r="S315" s="197"/>
      <c r="T315" s="198"/>
      <c r="AT315" s="192" t="s">
        <v>158</v>
      </c>
      <c r="AU315" s="192" t="s">
        <v>83</v>
      </c>
      <c r="AV315" s="13" t="s">
        <v>83</v>
      </c>
      <c r="AW315" s="13" t="s">
        <v>31</v>
      </c>
      <c r="AX315" s="13" t="s">
        <v>79</v>
      </c>
      <c r="AY315" s="192" t="s">
        <v>151</v>
      </c>
    </row>
    <row r="316" spans="1:65" s="2" customFormat="1" ht="16.5" customHeight="1">
      <c r="A316" s="33"/>
      <c r="B316" s="141"/>
      <c r="C316" s="222" t="s">
        <v>447</v>
      </c>
      <c r="D316" s="222" t="s">
        <v>392</v>
      </c>
      <c r="E316" s="223" t="s">
        <v>448</v>
      </c>
      <c r="F316" s="224" t="s">
        <v>449</v>
      </c>
      <c r="G316" s="225" t="s">
        <v>156</v>
      </c>
      <c r="H316" s="226">
        <v>10</v>
      </c>
      <c r="I316" s="227"/>
      <c r="J316" s="228">
        <f>ROUND(I316*H316,2)</f>
        <v>0</v>
      </c>
      <c r="K316" s="229"/>
      <c r="L316" s="230"/>
      <c r="M316" s="231" t="s">
        <v>1</v>
      </c>
      <c r="N316" s="232" t="s">
        <v>39</v>
      </c>
      <c r="O316" s="59"/>
      <c r="P316" s="186">
        <f>O316*H316</f>
        <v>0</v>
      </c>
      <c r="Q316" s="186">
        <v>0.5</v>
      </c>
      <c r="R316" s="186">
        <f>Q316*H316</f>
        <v>5</v>
      </c>
      <c r="S316" s="186">
        <v>0</v>
      </c>
      <c r="T316" s="187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8" t="s">
        <v>324</v>
      </c>
      <c r="AT316" s="188" t="s">
        <v>392</v>
      </c>
      <c r="AU316" s="188" t="s">
        <v>83</v>
      </c>
      <c r="AY316" s="18" t="s">
        <v>151</v>
      </c>
      <c r="BE316" s="189">
        <f>IF(N316="základní",J316,0)</f>
        <v>0</v>
      </c>
      <c r="BF316" s="189">
        <f>IF(N316="snížená",J316,0)</f>
        <v>0</v>
      </c>
      <c r="BG316" s="189">
        <f>IF(N316="zákl. přenesená",J316,0)</f>
        <v>0</v>
      </c>
      <c r="BH316" s="189">
        <f>IF(N316="sníž. přenesená",J316,0)</f>
        <v>0</v>
      </c>
      <c r="BI316" s="189">
        <f>IF(N316="nulová",J316,0)</f>
        <v>0</v>
      </c>
      <c r="BJ316" s="18" t="s">
        <v>79</v>
      </c>
      <c r="BK316" s="189">
        <f>ROUND(I316*H316,2)</f>
        <v>0</v>
      </c>
      <c r="BL316" s="18" t="s">
        <v>242</v>
      </c>
      <c r="BM316" s="188" t="s">
        <v>450</v>
      </c>
    </row>
    <row r="317" spans="1:65" s="13" customFormat="1" ht="11.25">
      <c r="B317" s="190"/>
      <c r="D317" s="191" t="s">
        <v>158</v>
      </c>
      <c r="E317" s="192" t="s">
        <v>1</v>
      </c>
      <c r="F317" s="193" t="s">
        <v>451</v>
      </c>
      <c r="H317" s="194">
        <v>9.8450000000000006</v>
      </c>
      <c r="I317" s="195"/>
      <c r="L317" s="190"/>
      <c r="M317" s="196"/>
      <c r="N317" s="197"/>
      <c r="O317" s="197"/>
      <c r="P317" s="197"/>
      <c r="Q317" s="197"/>
      <c r="R317" s="197"/>
      <c r="S317" s="197"/>
      <c r="T317" s="198"/>
      <c r="AT317" s="192" t="s">
        <v>158</v>
      </c>
      <c r="AU317" s="192" t="s">
        <v>83</v>
      </c>
      <c r="AV317" s="13" t="s">
        <v>83</v>
      </c>
      <c r="AW317" s="13" t="s">
        <v>31</v>
      </c>
      <c r="AX317" s="13" t="s">
        <v>74</v>
      </c>
      <c r="AY317" s="192" t="s">
        <v>151</v>
      </c>
    </row>
    <row r="318" spans="1:65" s="13" customFormat="1" ht="11.25">
      <c r="B318" s="190"/>
      <c r="D318" s="191" t="s">
        <v>158</v>
      </c>
      <c r="E318" s="192" t="s">
        <v>1</v>
      </c>
      <c r="F318" s="193" t="s">
        <v>211</v>
      </c>
      <c r="H318" s="194">
        <v>10</v>
      </c>
      <c r="I318" s="195"/>
      <c r="L318" s="190"/>
      <c r="M318" s="196"/>
      <c r="N318" s="197"/>
      <c r="O318" s="197"/>
      <c r="P318" s="197"/>
      <c r="Q318" s="197"/>
      <c r="R318" s="197"/>
      <c r="S318" s="197"/>
      <c r="T318" s="198"/>
      <c r="AT318" s="192" t="s">
        <v>158</v>
      </c>
      <c r="AU318" s="192" t="s">
        <v>83</v>
      </c>
      <c r="AV318" s="13" t="s">
        <v>83</v>
      </c>
      <c r="AW318" s="13" t="s">
        <v>31</v>
      </c>
      <c r="AX318" s="13" t="s">
        <v>79</v>
      </c>
      <c r="AY318" s="192" t="s">
        <v>151</v>
      </c>
    </row>
    <row r="319" spans="1:65" s="2" customFormat="1" ht="24" customHeight="1">
      <c r="A319" s="33"/>
      <c r="B319" s="141"/>
      <c r="C319" s="176" t="s">
        <v>452</v>
      </c>
      <c r="D319" s="176" t="s">
        <v>153</v>
      </c>
      <c r="E319" s="177" t="s">
        <v>453</v>
      </c>
      <c r="F319" s="178" t="s">
        <v>454</v>
      </c>
      <c r="G319" s="179" t="s">
        <v>167</v>
      </c>
      <c r="H319" s="180">
        <v>276</v>
      </c>
      <c r="I319" s="181"/>
      <c r="J319" s="182">
        <f>ROUND(I319*H319,2)</f>
        <v>0</v>
      </c>
      <c r="K319" s="183"/>
      <c r="L319" s="34"/>
      <c r="M319" s="184" t="s">
        <v>1</v>
      </c>
      <c r="N319" s="185" t="s">
        <v>39</v>
      </c>
      <c r="O319" s="59"/>
      <c r="P319" s="186">
        <f>O319*H319</f>
        <v>0</v>
      </c>
      <c r="Q319" s="186">
        <v>1.9000000000000001E-4</v>
      </c>
      <c r="R319" s="186">
        <f>Q319*H319</f>
        <v>5.2440000000000001E-2</v>
      </c>
      <c r="S319" s="186">
        <v>0</v>
      </c>
      <c r="T319" s="18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8" t="s">
        <v>242</v>
      </c>
      <c r="AT319" s="188" t="s">
        <v>153</v>
      </c>
      <c r="AU319" s="188" t="s">
        <v>83</v>
      </c>
      <c r="AY319" s="18" t="s">
        <v>151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18" t="s">
        <v>79</v>
      </c>
      <c r="BK319" s="189">
        <f>ROUND(I319*H319,2)</f>
        <v>0</v>
      </c>
      <c r="BL319" s="18" t="s">
        <v>242</v>
      </c>
      <c r="BM319" s="188" t="s">
        <v>455</v>
      </c>
    </row>
    <row r="320" spans="1:65" s="2" customFormat="1" ht="16.5" customHeight="1">
      <c r="A320" s="33"/>
      <c r="B320" s="141"/>
      <c r="C320" s="176" t="s">
        <v>456</v>
      </c>
      <c r="D320" s="176" t="s">
        <v>153</v>
      </c>
      <c r="E320" s="177" t="s">
        <v>457</v>
      </c>
      <c r="F320" s="178" t="s">
        <v>458</v>
      </c>
      <c r="G320" s="179" t="s">
        <v>167</v>
      </c>
      <c r="H320" s="180">
        <v>405</v>
      </c>
      <c r="I320" s="181"/>
      <c r="J320" s="182">
        <f>ROUND(I320*H320,2)</f>
        <v>0</v>
      </c>
      <c r="K320" s="183"/>
      <c r="L320" s="34"/>
      <c r="M320" s="184" t="s">
        <v>1</v>
      </c>
      <c r="N320" s="185" t="s">
        <v>39</v>
      </c>
      <c r="O320" s="59"/>
      <c r="P320" s="186">
        <f>O320*H320</f>
        <v>0</v>
      </c>
      <c r="Q320" s="186">
        <v>0</v>
      </c>
      <c r="R320" s="186">
        <f>Q320*H320</f>
        <v>0</v>
      </c>
      <c r="S320" s="186">
        <v>1.4E-2</v>
      </c>
      <c r="T320" s="187">
        <f>S320*H320</f>
        <v>5.67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88" t="s">
        <v>242</v>
      </c>
      <c r="AT320" s="188" t="s">
        <v>153</v>
      </c>
      <c r="AU320" s="188" t="s">
        <v>83</v>
      </c>
      <c r="AY320" s="18" t="s">
        <v>151</v>
      </c>
      <c r="BE320" s="189">
        <f>IF(N320="základní",J320,0)</f>
        <v>0</v>
      </c>
      <c r="BF320" s="189">
        <f>IF(N320="snížená",J320,0)</f>
        <v>0</v>
      </c>
      <c r="BG320" s="189">
        <f>IF(N320="zákl. přenesená",J320,0)</f>
        <v>0</v>
      </c>
      <c r="BH320" s="189">
        <f>IF(N320="sníž. přenesená",J320,0)</f>
        <v>0</v>
      </c>
      <c r="BI320" s="189">
        <f>IF(N320="nulová",J320,0)</f>
        <v>0</v>
      </c>
      <c r="BJ320" s="18" t="s">
        <v>79</v>
      </c>
      <c r="BK320" s="189">
        <f>ROUND(I320*H320,2)</f>
        <v>0</v>
      </c>
      <c r="BL320" s="18" t="s">
        <v>242</v>
      </c>
      <c r="BM320" s="188" t="s">
        <v>459</v>
      </c>
    </row>
    <row r="321" spans="1:65" s="13" customFormat="1" ht="11.25">
      <c r="B321" s="190"/>
      <c r="D321" s="191" t="s">
        <v>158</v>
      </c>
      <c r="E321" s="192" t="s">
        <v>1</v>
      </c>
      <c r="F321" s="193" t="s">
        <v>321</v>
      </c>
      <c r="H321" s="194">
        <v>405</v>
      </c>
      <c r="I321" s="195"/>
      <c r="L321" s="190"/>
      <c r="M321" s="196"/>
      <c r="N321" s="197"/>
      <c r="O321" s="197"/>
      <c r="P321" s="197"/>
      <c r="Q321" s="197"/>
      <c r="R321" s="197"/>
      <c r="S321" s="197"/>
      <c r="T321" s="198"/>
      <c r="AT321" s="192" t="s">
        <v>158</v>
      </c>
      <c r="AU321" s="192" t="s">
        <v>83</v>
      </c>
      <c r="AV321" s="13" t="s">
        <v>83</v>
      </c>
      <c r="AW321" s="13" t="s">
        <v>31</v>
      </c>
      <c r="AX321" s="13" t="s">
        <v>74</v>
      </c>
      <c r="AY321" s="192" t="s">
        <v>151</v>
      </c>
    </row>
    <row r="322" spans="1:65" s="14" customFormat="1" ht="11.25">
      <c r="B322" s="199"/>
      <c r="D322" s="191" t="s">
        <v>158</v>
      </c>
      <c r="E322" s="200" t="s">
        <v>1</v>
      </c>
      <c r="F322" s="201" t="s">
        <v>163</v>
      </c>
      <c r="H322" s="202">
        <v>405</v>
      </c>
      <c r="I322" s="203"/>
      <c r="L322" s="199"/>
      <c r="M322" s="204"/>
      <c r="N322" s="205"/>
      <c r="O322" s="205"/>
      <c r="P322" s="205"/>
      <c r="Q322" s="205"/>
      <c r="R322" s="205"/>
      <c r="S322" s="205"/>
      <c r="T322" s="206"/>
      <c r="AT322" s="200" t="s">
        <v>158</v>
      </c>
      <c r="AU322" s="200" t="s">
        <v>83</v>
      </c>
      <c r="AV322" s="14" t="s">
        <v>89</v>
      </c>
      <c r="AW322" s="14" t="s">
        <v>31</v>
      </c>
      <c r="AX322" s="14" t="s">
        <v>79</v>
      </c>
      <c r="AY322" s="200" t="s">
        <v>151</v>
      </c>
    </row>
    <row r="323" spans="1:65" s="2" customFormat="1" ht="24" customHeight="1">
      <c r="A323" s="33"/>
      <c r="B323" s="141"/>
      <c r="C323" s="176" t="s">
        <v>460</v>
      </c>
      <c r="D323" s="176" t="s">
        <v>153</v>
      </c>
      <c r="E323" s="177" t="s">
        <v>461</v>
      </c>
      <c r="F323" s="178" t="s">
        <v>462</v>
      </c>
      <c r="G323" s="179" t="s">
        <v>463</v>
      </c>
      <c r="H323" s="233"/>
      <c r="I323" s="181"/>
      <c r="J323" s="182">
        <f>ROUND(I323*H323,2)</f>
        <v>0</v>
      </c>
      <c r="K323" s="183"/>
      <c r="L323" s="34"/>
      <c r="M323" s="184" t="s">
        <v>1</v>
      </c>
      <c r="N323" s="185" t="s">
        <v>39</v>
      </c>
      <c r="O323" s="59"/>
      <c r="P323" s="186">
        <f>O323*H323</f>
        <v>0</v>
      </c>
      <c r="Q323" s="186">
        <v>0</v>
      </c>
      <c r="R323" s="186">
        <f>Q323*H323</f>
        <v>0</v>
      </c>
      <c r="S323" s="186">
        <v>0</v>
      </c>
      <c r="T323" s="18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88" t="s">
        <v>242</v>
      </c>
      <c r="AT323" s="188" t="s">
        <v>153</v>
      </c>
      <c r="AU323" s="188" t="s">
        <v>83</v>
      </c>
      <c r="AY323" s="18" t="s">
        <v>151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18" t="s">
        <v>79</v>
      </c>
      <c r="BK323" s="189">
        <f>ROUND(I323*H323,2)</f>
        <v>0</v>
      </c>
      <c r="BL323" s="18" t="s">
        <v>242</v>
      </c>
      <c r="BM323" s="188" t="s">
        <v>464</v>
      </c>
    </row>
    <row r="324" spans="1:65" s="12" customFormat="1" ht="22.9" customHeight="1">
      <c r="B324" s="163"/>
      <c r="D324" s="164" t="s">
        <v>73</v>
      </c>
      <c r="E324" s="174" t="s">
        <v>465</v>
      </c>
      <c r="F324" s="174" t="s">
        <v>466</v>
      </c>
      <c r="I324" s="166"/>
      <c r="J324" s="175">
        <f>BK324</f>
        <v>0</v>
      </c>
      <c r="L324" s="163"/>
      <c r="M324" s="168"/>
      <c r="N324" s="169"/>
      <c r="O324" s="169"/>
      <c r="P324" s="170">
        <f>SUM(P325:P338)</f>
        <v>0</v>
      </c>
      <c r="Q324" s="169"/>
      <c r="R324" s="170">
        <f>SUM(R325:R338)</f>
        <v>5.9696199999999999</v>
      </c>
      <c r="S324" s="169"/>
      <c r="T324" s="171">
        <f>SUM(T325:T338)</f>
        <v>0</v>
      </c>
      <c r="AR324" s="164" t="s">
        <v>83</v>
      </c>
      <c r="AT324" s="172" t="s">
        <v>73</v>
      </c>
      <c r="AU324" s="172" t="s">
        <v>79</v>
      </c>
      <c r="AY324" s="164" t="s">
        <v>151</v>
      </c>
      <c r="BK324" s="173">
        <f>SUM(BK325:BK338)</f>
        <v>0</v>
      </c>
    </row>
    <row r="325" spans="1:65" s="2" customFormat="1" ht="24" customHeight="1">
      <c r="A325" s="33"/>
      <c r="B325" s="141"/>
      <c r="C325" s="176" t="s">
        <v>467</v>
      </c>
      <c r="D325" s="176" t="s">
        <v>153</v>
      </c>
      <c r="E325" s="177" t="s">
        <v>468</v>
      </c>
      <c r="F325" s="178" t="s">
        <v>469</v>
      </c>
      <c r="G325" s="179" t="s">
        <v>167</v>
      </c>
      <c r="H325" s="180">
        <v>43</v>
      </c>
      <c r="I325" s="181"/>
      <c r="J325" s="182">
        <f>ROUND(I325*H325,2)</f>
        <v>0</v>
      </c>
      <c r="K325" s="183"/>
      <c r="L325" s="34"/>
      <c r="M325" s="184" t="s">
        <v>1</v>
      </c>
      <c r="N325" s="185" t="s">
        <v>39</v>
      </c>
      <c r="O325" s="59"/>
      <c r="P325" s="186">
        <f>O325*H325</f>
        <v>0</v>
      </c>
      <c r="Q325" s="186">
        <v>5.5640000000000002E-2</v>
      </c>
      <c r="R325" s="186">
        <f>Q325*H325</f>
        <v>2.3925200000000002</v>
      </c>
      <c r="S325" s="186">
        <v>0</v>
      </c>
      <c r="T325" s="187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8" t="s">
        <v>242</v>
      </c>
      <c r="AT325" s="188" t="s">
        <v>153</v>
      </c>
      <c r="AU325" s="188" t="s">
        <v>83</v>
      </c>
      <c r="AY325" s="18" t="s">
        <v>151</v>
      </c>
      <c r="BE325" s="189">
        <f>IF(N325="základní",J325,0)</f>
        <v>0</v>
      </c>
      <c r="BF325" s="189">
        <f>IF(N325="snížená",J325,0)</f>
        <v>0</v>
      </c>
      <c r="BG325" s="189">
        <f>IF(N325="zákl. přenesená",J325,0)</f>
        <v>0</v>
      </c>
      <c r="BH325" s="189">
        <f>IF(N325="sníž. přenesená",J325,0)</f>
        <v>0</v>
      </c>
      <c r="BI325" s="189">
        <f>IF(N325="nulová",J325,0)</f>
        <v>0</v>
      </c>
      <c r="BJ325" s="18" t="s">
        <v>79</v>
      </c>
      <c r="BK325" s="189">
        <f>ROUND(I325*H325,2)</f>
        <v>0</v>
      </c>
      <c r="BL325" s="18" t="s">
        <v>242</v>
      </c>
      <c r="BM325" s="188" t="s">
        <v>470</v>
      </c>
    </row>
    <row r="326" spans="1:65" s="13" customFormat="1" ht="11.25">
      <c r="B326" s="190"/>
      <c r="D326" s="191" t="s">
        <v>158</v>
      </c>
      <c r="E326" s="192" t="s">
        <v>1</v>
      </c>
      <c r="F326" s="193" t="s">
        <v>471</v>
      </c>
      <c r="H326" s="194">
        <v>44.436</v>
      </c>
      <c r="I326" s="195"/>
      <c r="L326" s="190"/>
      <c r="M326" s="196"/>
      <c r="N326" s="197"/>
      <c r="O326" s="197"/>
      <c r="P326" s="197"/>
      <c r="Q326" s="197"/>
      <c r="R326" s="197"/>
      <c r="S326" s="197"/>
      <c r="T326" s="198"/>
      <c r="AT326" s="192" t="s">
        <v>158</v>
      </c>
      <c r="AU326" s="192" t="s">
        <v>83</v>
      </c>
      <c r="AV326" s="13" t="s">
        <v>83</v>
      </c>
      <c r="AW326" s="13" t="s">
        <v>31</v>
      </c>
      <c r="AX326" s="13" t="s">
        <v>74</v>
      </c>
      <c r="AY326" s="192" t="s">
        <v>151</v>
      </c>
    </row>
    <row r="327" spans="1:65" s="13" customFormat="1" ht="11.25">
      <c r="B327" s="190"/>
      <c r="D327" s="191" t="s">
        <v>158</v>
      </c>
      <c r="E327" s="192" t="s">
        <v>1</v>
      </c>
      <c r="F327" s="193" t="s">
        <v>472</v>
      </c>
      <c r="H327" s="194">
        <v>-2.3639999999999999</v>
      </c>
      <c r="I327" s="195"/>
      <c r="L327" s="190"/>
      <c r="M327" s="196"/>
      <c r="N327" s="197"/>
      <c r="O327" s="197"/>
      <c r="P327" s="197"/>
      <c r="Q327" s="197"/>
      <c r="R327" s="197"/>
      <c r="S327" s="197"/>
      <c r="T327" s="198"/>
      <c r="AT327" s="192" t="s">
        <v>158</v>
      </c>
      <c r="AU327" s="192" t="s">
        <v>83</v>
      </c>
      <c r="AV327" s="13" t="s">
        <v>83</v>
      </c>
      <c r="AW327" s="13" t="s">
        <v>31</v>
      </c>
      <c r="AX327" s="13" t="s">
        <v>74</v>
      </c>
      <c r="AY327" s="192" t="s">
        <v>151</v>
      </c>
    </row>
    <row r="328" spans="1:65" s="14" customFormat="1" ht="11.25">
      <c r="B328" s="199"/>
      <c r="D328" s="191" t="s">
        <v>158</v>
      </c>
      <c r="E328" s="200" t="s">
        <v>1</v>
      </c>
      <c r="F328" s="201" t="s">
        <v>163</v>
      </c>
      <c r="H328" s="202">
        <v>42.072000000000003</v>
      </c>
      <c r="I328" s="203"/>
      <c r="L328" s="199"/>
      <c r="M328" s="204"/>
      <c r="N328" s="205"/>
      <c r="O328" s="205"/>
      <c r="P328" s="205"/>
      <c r="Q328" s="205"/>
      <c r="R328" s="205"/>
      <c r="S328" s="205"/>
      <c r="T328" s="206"/>
      <c r="AT328" s="200" t="s">
        <v>158</v>
      </c>
      <c r="AU328" s="200" t="s">
        <v>83</v>
      </c>
      <c r="AV328" s="14" t="s">
        <v>89</v>
      </c>
      <c r="AW328" s="14" t="s">
        <v>31</v>
      </c>
      <c r="AX328" s="14" t="s">
        <v>74</v>
      </c>
      <c r="AY328" s="200" t="s">
        <v>151</v>
      </c>
    </row>
    <row r="329" spans="1:65" s="13" customFormat="1" ht="11.25">
      <c r="B329" s="190"/>
      <c r="D329" s="191" t="s">
        <v>158</v>
      </c>
      <c r="E329" s="192" t="s">
        <v>1</v>
      </c>
      <c r="F329" s="193" t="s">
        <v>386</v>
      </c>
      <c r="H329" s="194">
        <v>43</v>
      </c>
      <c r="I329" s="195"/>
      <c r="L329" s="190"/>
      <c r="M329" s="196"/>
      <c r="N329" s="197"/>
      <c r="O329" s="197"/>
      <c r="P329" s="197"/>
      <c r="Q329" s="197"/>
      <c r="R329" s="197"/>
      <c r="S329" s="197"/>
      <c r="T329" s="198"/>
      <c r="AT329" s="192" t="s">
        <v>158</v>
      </c>
      <c r="AU329" s="192" t="s">
        <v>83</v>
      </c>
      <c r="AV329" s="13" t="s">
        <v>83</v>
      </c>
      <c r="AW329" s="13" t="s">
        <v>31</v>
      </c>
      <c r="AX329" s="13" t="s">
        <v>79</v>
      </c>
      <c r="AY329" s="192" t="s">
        <v>151</v>
      </c>
    </row>
    <row r="330" spans="1:65" s="2" customFormat="1" ht="24" customHeight="1">
      <c r="A330" s="33"/>
      <c r="B330" s="141"/>
      <c r="C330" s="176" t="s">
        <v>473</v>
      </c>
      <c r="D330" s="176" t="s">
        <v>153</v>
      </c>
      <c r="E330" s="177" t="s">
        <v>474</v>
      </c>
      <c r="F330" s="178" t="s">
        <v>475</v>
      </c>
      <c r="G330" s="179" t="s">
        <v>167</v>
      </c>
      <c r="H330" s="180">
        <v>65</v>
      </c>
      <c r="I330" s="181"/>
      <c r="J330" s="182">
        <f>ROUND(I330*H330,2)</f>
        <v>0</v>
      </c>
      <c r="K330" s="183"/>
      <c r="L330" s="34"/>
      <c r="M330" s="184" t="s">
        <v>1</v>
      </c>
      <c r="N330" s="185" t="s">
        <v>39</v>
      </c>
      <c r="O330" s="59"/>
      <c r="P330" s="186">
        <f>O330*H330</f>
        <v>0</v>
      </c>
      <c r="Q330" s="186">
        <v>5.4699999999999999E-2</v>
      </c>
      <c r="R330" s="186">
        <f>Q330*H330</f>
        <v>3.5554999999999999</v>
      </c>
      <c r="S330" s="186">
        <v>0</v>
      </c>
      <c r="T330" s="187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8" t="s">
        <v>242</v>
      </c>
      <c r="AT330" s="188" t="s">
        <v>153</v>
      </c>
      <c r="AU330" s="188" t="s">
        <v>83</v>
      </c>
      <c r="AY330" s="18" t="s">
        <v>151</v>
      </c>
      <c r="BE330" s="189">
        <f>IF(N330="základní",J330,0)</f>
        <v>0</v>
      </c>
      <c r="BF330" s="189">
        <f>IF(N330="snížená",J330,0)</f>
        <v>0</v>
      </c>
      <c r="BG330" s="189">
        <f>IF(N330="zákl. přenesená",J330,0)</f>
        <v>0</v>
      </c>
      <c r="BH330" s="189">
        <f>IF(N330="sníž. přenesená",J330,0)</f>
        <v>0</v>
      </c>
      <c r="BI330" s="189">
        <f>IF(N330="nulová",J330,0)</f>
        <v>0</v>
      </c>
      <c r="BJ330" s="18" t="s">
        <v>79</v>
      </c>
      <c r="BK330" s="189">
        <f>ROUND(I330*H330,2)</f>
        <v>0</v>
      </c>
      <c r="BL330" s="18" t="s">
        <v>242</v>
      </c>
      <c r="BM330" s="188" t="s">
        <v>476</v>
      </c>
    </row>
    <row r="331" spans="1:65" s="13" customFormat="1" ht="22.5">
      <c r="B331" s="190"/>
      <c r="D331" s="191" t="s">
        <v>158</v>
      </c>
      <c r="E331" s="192" t="s">
        <v>1</v>
      </c>
      <c r="F331" s="193" t="s">
        <v>477</v>
      </c>
      <c r="H331" s="194">
        <v>73.331999999999994</v>
      </c>
      <c r="I331" s="195"/>
      <c r="L331" s="190"/>
      <c r="M331" s="196"/>
      <c r="N331" s="197"/>
      <c r="O331" s="197"/>
      <c r="P331" s="197"/>
      <c r="Q331" s="197"/>
      <c r="R331" s="197"/>
      <c r="S331" s="197"/>
      <c r="T331" s="198"/>
      <c r="AT331" s="192" t="s">
        <v>158</v>
      </c>
      <c r="AU331" s="192" t="s">
        <v>83</v>
      </c>
      <c r="AV331" s="13" t="s">
        <v>83</v>
      </c>
      <c r="AW331" s="13" t="s">
        <v>31</v>
      </c>
      <c r="AX331" s="13" t="s">
        <v>74</v>
      </c>
      <c r="AY331" s="192" t="s">
        <v>151</v>
      </c>
    </row>
    <row r="332" spans="1:65" s="13" customFormat="1" ht="11.25">
      <c r="B332" s="190"/>
      <c r="D332" s="191" t="s">
        <v>158</v>
      </c>
      <c r="E332" s="192" t="s">
        <v>1</v>
      </c>
      <c r="F332" s="193" t="s">
        <v>478</v>
      </c>
      <c r="H332" s="194">
        <v>-10.244</v>
      </c>
      <c r="I332" s="195"/>
      <c r="L332" s="190"/>
      <c r="M332" s="196"/>
      <c r="N332" s="197"/>
      <c r="O332" s="197"/>
      <c r="P332" s="197"/>
      <c r="Q332" s="197"/>
      <c r="R332" s="197"/>
      <c r="S332" s="197"/>
      <c r="T332" s="198"/>
      <c r="AT332" s="192" t="s">
        <v>158</v>
      </c>
      <c r="AU332" s="192" t="s">
        <v>83</v>
      </c>
      <c r="AV332" s="13" t="s">
        <v>83</v>
      </c>
      <c r="AW332" s="13" t="s">
        <v>31</v>
      </c>
      <c r="AX332" s="13" t="s">
        <v>74</v>
      </c>
      <c r="AY332" s="192" t="s">
        <v>151</v>
      </c>
    </row>
    <row r="333" spans="1:65" s="14" customFormat="1" ht="11.25">
      <c r="B333" s="199"/>
      <c r="D333" s="191" t="s">
        <v>158</v>
      </c>
      <c r="E333" s="200" t="s">
        <v>1</v>
      </c>
      <c r="F333" s="201" t="s">
        <v>163</v>
      </c>
      <c r="H333" s="202">
        <v>63.088000000000001</v>
      </c>
      <c r="I333" s="203"/>
      <c r="L333" s="199"/>
      <c r="M333" s="204"/>
      <c r="N333" s="205"/>
      <c r="O333" s="205"/>
      <c r="P333" s="205"/>
      <c r="Q333" s="205"/>
      <c r="R333" s="205"/>
      <c r="S333" s="205"/>
      <c r="T333" s="206"/>
      <c r="AT333" s="200" t="s">
        <v>158</v>
      </c>
      <c r="AU333" s="200" t="s">
        <v>83</v>
      </c>
      <c r="AV333" s="14" t="s">
        <v>89</v>
      </c>
      <c r="AW333" s="14" t="s">
        <v>31</v>
      </c>
      <c r="AX333" s="14" t="s">
        <v>74</v>
      </c>
      <c r="AY333" s="200" t="s">
        <v>151</v>
      </c>
    </row>
    <row r="334" spans="1:65" s="13" customFormat="1" ht="11.25">
      <c r="B334" s="190"/>
      <c r="D334" s="191" t="s">
        <v>158</v>
      </c>
      <c r="E334" s="192" t="s">
        <v>1</v>
      </c>
      <c r="F334" s="193" t="s">
        <v>170</v>
      </c>
      <c r="H334" s="194">
        <v>65</v>
      </c>
      <c r="I334" s="195"/>
      <c r="L334" s="190"/>
      <c r="M334" s="196"/>
      <c r="N334" s="197"/>
      <c r="O334" s="197"/>
      <c r="P334" s="197"/>
      <c r="Q334" s="197"/>
      <c r="R334" s="197"/>
      <c r="S334" s="197"/>
      <c r="T334" s="198"/>
      <c r="AT334" s="192" t="s">
        <v>158</v>
      </c>
      <c r="AU334" s="192" t="s">
        <v>83</v>
      </c>
      <c r="AV334" s="13" t="s">
        <v>83</v>
      </c>
      <c r="AW334" s="13" t="s">
        <v>31</v>
      </c>
      <c r="AX334" s="13" t="s">
        <v>79</v>
      </c>
      <c r="AY334" s="192" t="s">
        <v>151</v>
      </c>
    </row>
    <row r="335" spans="1:65" s="2" customFormat="1" ht="16.5" customHeight="1">
      <c r="A335" s="33"/>
      <c r="B335" s="141"/>
      <c r="C335" s="176" t="s">
        <v>193</v>
      </c>
      <c r="D335" s="176" t="s">
        <v>153</v>
      </c>
      <c r="E335" s="177" t="s">
        <v>479</v>
      </c>
      <c r="F335" s="178" t="s">
        <v>480</v>
      </c>
      <c r="G335" s="179" t="s">
        <v>167</v>
      </c>
      <c r="H335" s="180">
        <v>216</v>
      </c>
      <c r="I335" s="181"/>
      <c r="J335" s="182">
        <f>ROUND(I335*H335,2)</f>
        <v>0</v>
      </c>
      <c r="K335" s="183"/>
      <c r="L335" s="34"/>
      <c r="M335" s="184" t="s">
        <v>1</v>
      </c>
      <c r="N335" s="185" t="s">
        <v>39</v>
      </c>
      <c r="O335" s="59"/>
      <c r="P335" s="186">
        <f>O335*H335</f>
        <v>0</v>
      </c>
      <c r="Q335" s="186">
        <v>1E-4</v>
      </c>
      <c r="R335" s="186">
        <f>Q335*H335</f>
        <v>2.1600000000000001E-2</v>
      </c>
      <c r="S335" s="186">
        <v>0</v>
      </c>
      <c r="T335" s="18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8" t="s">
        <v>242</v>
      </c>
      <c r="AT335" s="188" t="s">
        <v>153</v>
      </c>
      <c r="AU335" s="188" t="s">
        <v>83</v>
      </c>
      <c r="AY335" s="18" t="s">
        <v>151</v>
      </c>
      <c r="BE335" s="189">
        <f>IF(N335="základní",J335,0)</f>
        <v>0</v>
      </c>
      <c r="BF335" s="189">
        <f>IF(N335="snížená",J335,0)</f>
        <v>0</v>
      </c>
      <c r="BG335" s="189">
        <f>IF(N335="zákl. přenesená",J335,0)</f>
        <v>0</v>
      </c>
      <c r="BH335" s="189">
        <f>IF(N335="sníž. přenesená",J335,0)</f>
        <v>0</v>
      </c>
      <c r="BI335" s="189">
        <f>IF(N335="nulová",J335,0)</f>
        <v>0</v>
      </c>
      <c r="BJ335" s="18" t="s">
        <v>79</v>
      </c>
      <c r="BK335" s="189">
        <f>ROUND(I335*H335,2)</f>
        <v>0</v>
      </c>
      <c r="BL335" s="18" t="s">
        <v>242</v>
      </c>
      <c r="BM335" s="188" t="s">
        <v>481</v>
      </c>
    </row>
    <row r="336" spans="1:65" s="13" customFormat="1" ht="11.25">
      <c r="B336" s="190"/>
      <c r="D336" s="191" t="s">
        <v>158</v>
      </c>
      <c r="E336" s="192" t="s">
        <v>1</v>
      </c>
      <c r="F336" s="193" t="s">
        <v>482</v>
      </c>
      <c r="H336" s="194">
        <v>216</v>
      </c>
      <c r="I336" s="195"/>
      <c r="L336" s="190"/>
      <c r="M336" s="196"/>
      <c r="N336" s="197"/>
      <c r="O336" s="197"/>
      <c r="P336" s="197"/>
      <c r="Q336" s="197"/>
      <c r="R336" s="197"/>
      <c r="S336" s="197"/>
      <c r="T336" s="198"/>
      <c r="AT336" s="192" t="s">
        <v>158</v>
      </c>
      <c r="AU336" s="192" t="s">
        <v>83</v>
      </c>
      <c r="AV336" s="13" t="s">
        <v>83</v>
      </c>
      <c r="AW336" s="13" t="s">
        <v>31</v>
      </c>
      <c r="AX336" s="13" t="s">
        <v>74</v>
      </c>
      <c r="AY336" s="192" t="s">
        <v>151</v>
      </c>
    </row>
    <row r="337" spans="1:65" s="14" customFormat="1" ht="11.25">
      <c r="B337" s="199"/>
      <c r="D337" s="191" t="s">
        <v>158</v>
      </c>
      <c r="E337" s="200" t="s">
        <v>1</v>
      </c>
      <c r="F337" s="201" t="s">
        <v>163</v>
      </c>
      <c r="H337" s="202">
        <v>216</v>
      </c>
      <c r="I337" s="203"/>
      <c r="L337" s="199"/>
      <c r="M337" s="204"/>
      <c r="N337" s="205"/>
      <c r="O337" s="205"/>
      <c r="P337" s="205"/>
      <c r="Q337" s="205"/>
      <c r="R337" s="205"/>
      <c r="S337" s="205"/>
      <c r="T337" s="206"/>
      <c r="AT337" s="200" t="s">
        <v>158</v>
      </c>
      <c r="AU337" s="200" t="s">
        <v>83</v>
      </c>
      <c r="AV337" s="14" t="s">
        <v>89</v>
      </c>
      <c r="AW337" s="14" t="s">
        <v>31</v>
      </c>
      <c r="AX337" s="14" t="s">
        <v>79</v>
      </c>
      <c r="AY337" s="200" t="s">
        <v>151</v>
      </c>
    </row>
    <row r="338" spans="1:65" s="2" customFormat="1" ht="24" customHeight="1">
      <c r="A338" s="33"/>
      <c r="B338" s="141"/>
      <c r="C338" s="176" t="s">
        <v>483</v>
      </c>
      <c r="D338" s="176" t="s">
        <v>153</v>
      </c>
      <c r="E338" s="177" t="s">
        <v>484</v>
      </c>
      <c r="F338" s="178" t="s">
        <v>485</v>
      </c>
      <c r="G338" s="179" t="s">
        <v>176</v>
      </c>
      <c r="H338" s="180">
        <v>5.97</v>
      </c>
      <c r="I338" s="181"/>
      <c r="J338" s="182">
        <f>ROUND(I338*H338,2)</f>
        <v>0</v>
      </c>
      <c r="K338" s="183"/>
      <c r="L338" s="34"/>
      <c r="M338" s="184" t="s">
        <v>1</v>
      </c>
      <c r="N338" s="185" t="s">
        <v>39</v>
      </c>
      <c r="O338" s="59"/>
      <c r="P338" s="186">
        <f>O338*H338</f>
        <v>0</v>
      </c>
      <c r="Q338" s="186">
        <v>0</v>
      </c>
      <c r="R338" s="186">
        <f>Q338*H338</f>
        <v>0</v>
      </c>
      <c r="S338" s="186">
        <v>0</v>
      </c>
      <c r="T338" s="18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8" t="s">
        <v>242</v>
      </c>
      <c r="AT338" s="188" t="s">
        <v>153</v>
      </c>
      <c r="AU338" s="188" t="s">
        <v>83</v>
      </c>
      <c r="AY338" s="18" t="s">
        <v>151</v>
      </c>
      <c r="BE338" s="189">
        <f>IF(N338="základní",J338,0)</f>
        <v>0</v>
      </c>
      <c r="BF338" s="189">
        <f>IF(N338="snížená",J338,0)</f>
        <v>0</v>
      </c>
      <c r="BG338" s="189">
        <f>IF(N338="zákl. přenesená",J338,0)</f>
        <v>0</v>
      </c>
      <c r="BH338" s="189">
        <f>IF(N338="sníž. přenesená",J338,0)</f>
        <v>0</v>
      </c>
      <c r="BI338" s="189">
        <f>IF(N338="nulová",J338,0)</f>
        <v>0</v>
      </c>
      <c r="BJ338" s="18" t="s">
        <v>79</v>
      </c>
      <c r="BK338" s="189">
        <f>ROUND(I338*H338,2)</f>
        <v>0</v>
      </c>
      <c r="BL338" s="18" t="s">
        <v>242</v>
      </c>
      <c r="BM338" s="188" t="s">
        <v>486</v>
      </c>
    </row>
    <row r="339" spans="1:65" s="12" customFormat="1" ht="22.9" customHeight="1">
      <c r="B339" s="163"/>
      <c r="D339" s="164" t="s">
        <v>73</v>
      </c>
      <c r="E339" s="174" t="s">
        <v>487</v>
      </c>
      <c r="F339" s="174" t="s">
        <v>488</v>
      </c>
      <c r="I339" s="166"/>
      <c r="J339" s="175">
        <f>BK339</f>
        <v>0</v>
      </c>
      <c r="L339" s="163"/>
      <c r="M339" s="168"/>
      <c r="N339" s="169"/>
      <c r="O339" s="169"/>
      <c r="P339" s="170">
        <f>SUM(P340:P363)</f>
        <v>0</v>
      </c>
      <c r="Q339" s="169"/>
      <c r="R339" s="170">
        <f>SUM(R340:R363)</f>
        <v>0.26122600000000001</v>
      </c>
      <c r="S339" s="169"/>
      <c r="T339" s="171">
        <f>SUM(T340:T363)</f>
        <v>0.49782559999999998</v>
      </c>
      <c r="AR339" s="164" t="s">
        <v>83</v>
      </c>
      <c r="AT339" s="172" t="s">
        <v>73</v>
      </c>
      <c r="AU339" s="172" t="s">
        <v>79</v>
      </c>
      <c r="AY339" s="164" t="s">
        <v>151</v>
      </c>
      <c r="BK339" s="173">
        <f>SUM(BK340:BK363)</f>
        <v>0</v>
      </c>
    </row>
    <row r="340" spans="1:65" s="2" customFormat="1" ht="16.5" customHeight="1">
      <c r="A340" s="33"/>
      <c r="B340" s="141"/>
      <c r="C340" s="176" t="s">
        <v>489</v>
      </c>
      <c r="D340" s="176" t="s">
        <v>153</v>
      </c>
      <c r="E340" s="177" t="s">
        <v>490</v>
      </c>
      <c r="F340" s="178" t="s">
        <v>491</v>
      </c>
      <c r="G340" s="179" t="s">
        <v>263</v>
      </c>
      <c r="H340" s="180">
        <v>28.8</v>
      </c>
      <c r="I340" s="181"/>
      <c r="J340" s="182">
        <f>ROUND(I340*H340,2)</f>
        <v>0</v>
      </c>
      <c r="K340" s="183"/>
      <c r="L340" s="34"/>
      <c r="M340" s="184" t="s">
        <v>1</v>
      </c>
      <c r="N340" s="185" t="s">
        <v>39</v>
      </c>
      <c r="O340" s="59"/>
      <c r="P340" s="186">
        <f>O340*H340</f>
        <v>0</v>
      </c>
      <c r="Q340" s="186">
        <v>2.0200000000000001E-3</v>
      </c>
      <c r="R340" s="186">
        <f>Q340*H340</f>
        <v>5.8176000000000005E-2</v>
      </c>
      <c r="S340" s="186">
        <v>0</v>
      </c>
      <c r="T340" s="18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8" t="s">
        <v>242</v>
      </c>
      <c r="AT340" s="188" t="s">
        <v>153</v>
      </c>
      <c r="AU340" s="188" t="s">
        <v>83</v>
      </c>
      <c r="AY340" s="18" t="s">
        <v>151</v>
      </c>
      <c r="BE340" s="189">
        <f>IF(N340="základní",J340,0)</f>
        <v>0</v>
      </c>
      <c r="BF340" s="189">
        <f>IF(N340="snížená",J340,0)</f>
        <v>0</v>
      </c>
      <c r="BG340" s="189">
        <f>IF(N340="zákl. přenesená",J340,0)</f>
        <v>0</v>
      </c>
      <c r="BH340" s="189">
        <f>IF(N340="sníž. přenesená",J340,0)</f>
        <v>0</v>
      </c>
      <c r="BI340" s="189">
        <f>IF(N340="nulová",J340,0)</f>
        <v>0</v>
      </c>
      <c r="BJ340" s="18" t="s">
        <v>79</v>
      </c>
      <c r="BK340" s="189">
        <f>ROUND(I340*H340,2)</f>
        <v>0</v>
      </c>
      <c r="BL340" s="18" t="s">
        <v>242</v>
      </c>
      <c r="BM340" s="188" t="s">
        <v>492</v>
      </c>
    </row>
    <row r="341" spans="1:65" s="2" customFormat="1" ht="16.5" customHeight="1">
      <c r="A341" s="33"/>
      <c r="B341" s="141"/>
      <c r="C341" s="176" t="s">
        <v>170</v>
      </c>
      <c r="D341" s="176" t="s">
        <v>153</v>
      </c>
      <c r="E341" s="177" t="s">
        <v>493</v>
      </c>
      <c r="F341" s="178" t="s">
        <v>494</v>
      </c>
      <c r="G341" s="179" t="s">
        <v>495</v>
      </c>
      <c r="H341" s="180">
        <v>3</v>
      </c>
      <c r="I341" s="181"/>
      <c r="J341" s="182">
        <f>ROUND(I341*H341,2)</f>
        <v>0</v>
      </c>
      <c r="K341" s="183"/>
      <c r="L341" s="34"/>
      <c r="M341" s="184" t="s">
        <v>1</v>
      </c>
      <c r="N341" s="185" t="s">
        <v>39</v>
      </c>
      <c r="O341" s="59"/>
      <c r="P341" s="186">
        <f>O341*H341</f>
        <v>0</v>
      </c>
      <c r="Q341" s="186">
        <v>3.1700000000000001E-3</v>
      </c>
      <c r="R341" s="186">
        <f>Q341*H341</f>
        <v>9.5100000000000011E-3</v>
      </c>
      <c r="S341" s="186">
        <v>0</v>
      </c>
      <c r="T341" s="18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8" t="s">
        <v>242</v>
      </c>
      <c r="AT341" s="188" t="s">
        <v>153</v>
      </c>
      <c r="AU341" s="188" t="s">
        <v>83</v>
      </c>
      <c r="AY341" s="18" t="s">
        <v>151</v>
      </c>
      <c r="BE341" s="189">
        <f>IF(N341="základní",J341,0)</f>
        <v>0</v>
      </c>
      <c r="BF341" s="189">
        <f>IF(N341="snížená",J341,0)</f>
        <v>0</v>
      </c>
      <c r="BG341" s="189">
        <f>IF(N341="zákl. přenesená",J341,0)</f>
        <v>0</v>
      </c>
      <c r="BH341" s="189">
        <f>IF(N341="sníž. přenesená",J341,0)</f>
        <v>0</v>
      </c>
      <c r="BI341" s="189">
        <f>IF(N341="nulová",J341,0)</f>
        <v>0</v>
      </c>
      <c r="BJ341" s="18" t="s">
        <v>79</v>
      </c>
      <c r="BK341" s="189">
        <f>ROUND(I341*H341,2)</f>
        <v>0</v>
      </c>
      <c r="BL341" s="18" t="s">
        <v>242</v>
      </c>
      <c r="BM341" s="188" t="s">
        <v>496</v>
      </c>
    </row>
    <row r="342" spans="1:65" s="2" customFormat="1" ht="24" customHeight="1">
      <c r="A342" s="33"/>
      <c r="B342" s="141"/>
      <c r="C342" s="176" t="s">
        <v>497</v>
      </c>
      <c r="D342" s="176" t="s">
        <v>153</v>
      </c>
      <c r="E342" s="177" t="s">
        <v>498</v>
      </c>
      <c r="F342" s="178" t="s">
        <v>499</v>
      </c>
      <c r="G342" s="179" t="s">
        <v>263</v>
      </c>
      <c r="H342" s="180">
        <v>91.24</v>
      </c>
      <c r="I342" s="181"/>
      <c r="J342" s="182">
        <f>ROUND(I342*H342,2)</f>
        <v>0</v>
      </c>
      <c r="K342" s="183"/>
      <c r="L342" s="34"/>
      <c r="M342" s="184" t="s">
        <v>1</v>
      </c>
      <c r="N342" s="185" t="s">
        <v>39</v>
      </c>
      <c r="O342" s="59"/>
      <c r="P342" s="186">
        <f>O342*H342</f>
        <v>0</v>
      </c>
      <c r="Q342" s="186">
        <v>0</v>
      </c>
      <c r="R342" s="186">
        <f>Q342*H342</f>
        <v>0</v>
      </c>
      <c r="S342" s="186">
        <v>3.2399999999999998E-3</v>
      </c>
      <c r="T342" s="187">
        <f>S342*H342</f>
        <v>0.29561759999999998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88" t="s">
        <v>242</v>
      </c>
      <c r="AT342" s="188" t="s">
        <v>153</v>
      </c>
      <c r="AU342" s="188" t="s">
        <v>83</v>
      </c>
      <c r="AY342" s="18" t="s">
        <v>151</v>
      </c>
      <c r="BE342" s="189">
        <f>IF(N342="základní",J342,0)</f>
        <v>0</v>
      </c>
      <c r="BF342" s="189">
        <f>IF(N342="snížená",J342,0)</f>
        <v>0</v>
      </c>
      <c r="BG342" s="189">
        <f>IF(N342="zákl. přenesená",J342,0)</f>
        <v>0</v>
      </c>
      <c r="BH342" s="189">
        <f>IF(N342="sníž. přenesená",J342,0)</f>
        <v>0</v>
      </c>
      <c r="BI342" s="189">
        <f>IF(N342="nulová",J342,0)</f>
        <v>0</v>
      </c>
      <c r="BJ342" s="18" t="s">
        <v>79</v>
      </c>
      <c r="BK342" s="189">
        <f>ROUND(I342*H342,2)</f>
        <v>0</v>
      </c>
      <c r="BL342" s="18" t="s">
        <v>242</v>
      </c>
      <c r="BM342" s="188" t="s">
        <v>500</v>
      </c>
    </row>
    <row r="343" spans="1:65" s="13" customFormat="1" ht="11.25">
      <c r="B343" s="190"/>
      <c r="D343" s="191" t="s">
        <v>158</v>
      </c>
      <c r="E343" s="192" t="s">
        <v>1</v>
      </c>
      <c r="F343" s="193" t="s">
        <v>501</v>
      </c>
      <c r="H343" s="194">
        <v>91.24</v>
      </c>
      <c r="I343" s="195"/>
      <c r="L343" s="190"/>
      <c r="M343" s="196"/>
      <c r="N343" s="197"/>
      <c r="O343" s="197"/>
      <c r="P343" s="197"/>
      <c r="Q343" s="197"/>
      <c r="R343" s="197"/>
      <c r="S343" s="197"/>
      <c r="T343" s="198"/>
      <c r="AT343" s="192" t="s">
        <v>158</v>
      </c>
      <c r="AU343" s="192" t="s">
        <v>83</v>
      </c>
      <c r="AV343" s="13" t="s">
        <v>83</v>
      </c>
      <c r="AW343" s="13" t="s">
        <v>31</v>
      </c>
      <c r="AX343" s="13" t="s">
        <v>79</v>
      </c>
      <c r="AY343" s="192" t="s">
        <v>151</v>
      </c>
    </row>
    <row r="344" spans="1:65" s="2" customFormat="1" ht="24" customHeight="1">
      <c r="A344" s="33"/>
      <c r="B344" s="141"/>
      <c r="C344" s="176" t="s">
        <v>502</v>
      </c>
      <c r="D344" s="176" t="s">
        <v>153</v>
      </c>
      <c r="E344" s="177" t="s">
        <v>503</v>
      </c>
      <c r="F344" s="178" t="s">
        <v>504</v>
      </c>
      <c r="G344" s="179" t="s">
        <v>263</v>
      </c>
      <c r="H344" s="180">
        <v>28.8</v>
      </c>
      <c r="I344" s="181"/>
      <c r="J344" s="182">
        <f>ROUND(I344*H344,2)</f>
        <v>0</v>
      </c>
      <c r="K344" s="183"/>
      <c r="L344" s="34"/>
      <c r="M344" s="184" t="s">
        <v>1</v>
      </c>
      <c r="N344" s="185" t="s">
        <v>39</v>
      </c>
      <c r="O344" s="59"/>
      <c r="P344" s="186">
        <f>O344*H344</f>
        <v>0</v>
      </c>
      <c r="Q344" s="186">
        <v>0</v>
      </c>
      <c r="R344" s="186">
        <f>Q344*H344</f>
        <v>0</v>
      </c>
      <c r="S344" s="186">
        <v>3.3600000000000001E-3</v>
      </c>
      <c r="T344" s="187">
        <f>S344*H344</f>
        <v>9.6768000000000007E-2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8" t="s">
        <v>242</v>
      </c>
      <c r="AT344" s="188" t="s">
        <v>153</v>
      </c>
      <c r="AU344" s="188" t="s">
        <v>83</v>
      </c>
      <c r="AY344" s="18" t="s">
        <v>151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18" t="s">
        <v>79</v>
      </c>
      <c r="BK344" s="189">
        <f>ROUND(I344*H344,2)</f>
        <v>0</v>
      </c>
      <c r="BL344" s="18" t="s">
        <v>242</v>
      </c>
      <c r="BM344" s="188" t="s">
        <v>505</v>
      </c>
    </row>
    <row r="345" spans="1:65" s="13" customFormat="1" ht="11.25">
      <c r="B345" s="190"/>
      <c r="D345" s="191" t="s">
        <v>158</v>
      </c>
      <c r="E345" s="192" t="s">
        <v>1</v>
      </c>
      <c r="F345" s="193" t="s">
        <v>506</v>
      </c>
      <c r="H345" s="194">
        <v>28.8</v>
      </c>
      <c r="I345" s="195"/>
      <c r="L345" s="190"/>
      <c r="M345" s="196"/>
      <c r="N345" s="197"/>
      <c r="O345" s="197"/>
      <c r="P345" s="197"/>
      <c r="Q345" s="197"/>
      <c r="R345" s="197"/>
      <c r="S345" s="197"/>
      <c r="T345" s="198"/>
      <c r="AT345" s="192" t="s">
        <v>158</v>
      </c>
      <c r="AU345" s="192" t="s">
        <v>83</v>
      </c>
      <c r="AV345" s="13" t="s">
        <v>83</v>
      </c>
      <c r="AW345" s="13" t="s">
        <v>31</v>
      </c>
      <c r="AX345" s="13" t="s">
        <v>74</v>
      </c>
      <c r="AY345" s="192" t="s">
        <v>151</v>
      </c>
    </row>
    <row r="346" spans="1:65" s="14" customFormat="1" ht="11.25">
      <c r="B346" s="199"/>
      <c r="D346" s="191" t="s">
        <v>158</v>
      </c>
      <c r="E346" s="200" t="s">
        <v>1</v>
      </c>
      <c r="F346" s="201" t="s">
        <v>163</v>
      </c>
      <c r="H346" s="202">
        <v>28.8</v>
      </c>
      <c r="I346" s="203"/>
      <c r="L346" s="199"/>
      <c r="M346" s="204"/>
      <c r="N346" s="205"/>
      <c r="O346" s="205"/>
      <c r="P346" s="205"/>
      <c r="Q346" s="205"/>
      <c r="R346" s="205"/>
      <c r="S346" s="205"/>
      <c r="T346" s="206"/>
      <c r="AT346" s="200" t="s">
        <v>158</v>
      </c>
      <c r="AU346" s="200" t="s">
        <v>83</v>
      </c>
      <c r="AV346" s="14" t="s">
        <v>89</v>
      </c>
      <c r="AW346" s="14" t="s">
        <v>31</v>
      </c>
      <c r="AX346" s="14" t="s">
        <v>79</v>
      </c>
      <c r="AY346" s="200" t="s">
        <v>151</v>
      </c>
    </row>
    <row r="347" spans="1:65" s="2" customFormat="1" ht="16.5" customHeight="1">
      <c r="A347" s="33"/>
      <c r="B347" s="141"/>
      <c r="C347" s="176" t="s">
        <v>507</v>
      </c>
      <c r="D347" s="176" t="s">
        <v>153</v>
      </c>
      <c r="E347" s="177" t="s">
        <v>508</v>
      </c>
      <c r="F347" s="178" t="s">
        <v>509</v>
      </c>
      <c r="G347" s="179" t="s">
        <v>263</v>
      </c>
      <c r="H347" s="180">
        <v>28</v>
      </c>
      <c r="I347" s="181"/>
      <c r="J347" s="182">
        <f>ROUND(I347*H347,2)</f>
        <v>0</v>
      </c>
      <c r="K347" s="183"/>
      <c r="L347" s="34"/>
      <c r="M347" s="184" t="s">
        <v>1</v>
      </c>
      <c r="N347" s="185" t="s">
        <v>39</v>
      </c>
      <c r="O347" s="59"/>
      <c r="P347" s="186">
        <f>O347*H347</f>
        <v>0</v>
      </c>
      <c r="Q347" s="186">
        <v>0</v>
      </c>
      <c r="R347" s="186">
        <f>Q347*H347</f>
        <v>0</v>
      </c>
      <c r="S347" s="186">
        <v>1.3500000000000001E-3</v>
      </c>
      <c r="T347" s="187">
        <f>S347*H347</f>
        <v>3.78E-2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8" t="s">
        <v>242</v>
      </c>
      <c r="AT347" s="188" t="s">
        <v>153</v>
      </c>
      <c r="AU347" s="188" t="s">
        <v>83</v>
      </c>
      <c r="AY347" s="18" t="s">
        <v>151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18" t="s">
        <v>79</v>
      </c>
      <c r="BK347" s="189">
        <f>ROUND(I347*H347,2)</f>
        <v>0</v>
      </c>
      <c r="BL347" s="18" t="s">
        <v>242</v>
      </c>
      <c r="BM347" s="188" t="s">
        <v>510</v>
      </c>
    </row>
    <row r="348" spans="1:65" s="13" customFormat="1" ht="11.25">
      <c r="B348" s="190"/>
      <c r="D348" s="191" t="s">
        <v>158</v>
      </c>
      <c r="E348" s="192" t="s">
        <v>1</v>
      </c>
      <c r="F348" s="193" t="s">
        <v>511</v>
      </c>
      <c r="H348" s="194">
        <v>27.7</v>
      </c>
      <c r="I348" s="195"/>
      <c r="L348" s="190"/>
      <c r="M348" s="196"/>
      <c r="N348" s="197"/>
      <c r="O348" s="197"/>
      <c r="P348" s="197"/>
      <c r="Q348" s="197"/>
      <c r="R348" s="197"/>
      <c r="S348" s="197"/>
      <c r="T348" s="198"/>
      <c r="AT348" s="192" t="s">
        <v>158</v>
      </c>
      <c r="AU348" s="192" t="s">
        <v>83</v>
      </c>
      <c r="AV348" s="13" t="s">
        <v>83</v>
      </c>
      <c r="AW348" s="13" t="s">
        <v>31</v>
      </c>
      <c r="AX348" s="13" t="s">
        <v>74</v>
      </c>
      <c r="AY348" s="192" t="s">
        <v>151</v>
      </c>
    </row>
    <row r="349" spans="1:65" s="14" customFormat="1" ht="11.25">
      <c r="B349" s="199"/>
      <c r="D349" s="191" t="s">
        <v>158</v>
      </c>
      <c r="E349" s="200" t="s">
        <v>1</v>
      </c>
      <c r="F349" s="201" t="s">
        <v>163</v>
      </c>
      <c r="H349" s="202">
        <v>27.7</v>
      </c>
      <c r="I349" s="203"/>
      <c r="L349" s="199"/>
      <c r="M349" s="204"/>
      <c r="N349" s="205"/>
      <c r="O349" s="205"/>
      <c r="P349" s="205"/>
      <c r="Q349" s="205"/>
      <c r="R349" s="205"/>
      <c r="S349" s="205"/>
      <c r="T349" s="206"/>
      <c r="AT349" s="200" t="s">
        <v>158</v>
      </c>
      <c r="AU349" s="200" t="s">
        <v>83</v>
      </c>
      <c r="AV349" s="14" t="s">
        <v>89</v>
      </c>
      <c r="AW349" s="14" t="s">
        <v>31</v>
      </c>
      <c r="AX349" s="14" t="s">
        <v>74</v>
      </c>
      <c r="AY349" s="200" t="s">
        <v>151</v>
      </c>
    </row>
    <row r="350" spans="1:65" s="13" customFormat="1" ht="11.25">
      <c r="B350" s="190"/>
      <c r="D350" s="191" t="s">
        <v>158</v>
      </c>
      <c r="E350" s="192" t="s">
        <v>1</v>
      </c>
      <c r="F350" s="193" t="s">
        <v>302</v>
      </c>
      <c r="H350" s="194">
        <v>28</v>
      </c>
      <c r="I350" s="195"/>
      <c r="L350" s="190"/>
      <c r="M350" s="196"/>
      <c r="N350" s="197"/>
      <c r="O350" s="197"/>
      <c r="P350" s="197"/>
      <c r="Q350" s="197"/>
      <c r="R350" s="197"/>
      <c r="S350" s="197"/>
      <c r="T350" s="198"/>
      <c r="AT350" s="192" t="s">
        <v>158</v>
      </c>
      <c r="AU350" s="192" t="s">
        <v>83</v>
      </c>
      <c r="AV350" s="13" t="s">
        <v>83</v>
      </c>
      <c r="AW350" s="13" t="s">
        <v>31</v>
      </c>
      <c r="AX350" s="13" t="s">
        <v>79</v>
      </c>
      <c r="AY350" s="192" t="s">
        <v>151</v>
      </c>
    </row>
    <row r="351" spans="1:65" s="2" customFormat="1" ht="16.5" customHeight="1">
      <c r="A351" s="33"/>
      <c r="B351" s="141"/>
      <c r="C351" s="176" t="s">
        <v>512</v>
      </c>
      <c r="D351" s="176" t="s">
        <v>153</v>
      </c>
      <c r="E351" s="177" t="s">
        <v>513</v>
      </c>
      <c r="F351" s="178" t="s">
        <v>514</v>
      </c>
      <c r="G351" s="179" t="s">
        <v>263</v>
      </c>
      <c r="H351" s="180">
        <v>19</v>
      </c>
      <c r="I351" s="181"/>
      <c r="J351" s="182">
        <f>ROUND(I351*H351,2)</f>
        <v>0</v>
      </c>
      <c r="K351" s="183"/>
      <c r="L351" s="34"/>
      <c r="M351" s="184" t="s">
        <v>1</v>
      </c>
      <c r="N351" s="185" t="s">
        <v>39</v>
      </c>
      <c r="O351" s="59"/>
      <c r="P351" s="186">
        <f>O351*H351</f>
        <v>0</v>
      </c>
      <c r="Q351" s="186">
        <v>0</v>
      </c>
      <c r="R351" s="186">
        <f>Q351*H351</f>
        <v>0</v>
      </c>
      <c r="S351" s="186">
        <v>3.5599999999999998E-3</v>
      </c>
      <c r="T351" s="187">
        <f>S351*H351</f>
        <v>6.7639999999999992E-2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8" t="s">
        <v>242</v>
      </c>
      <c r="AT351" s="188" t="s">
        <v>153</v>
      </c>
      <c r="AU351" s="188" t="s">
        <v>83</v>
      </c>
      <c r="AY351" s="18" t="s">
        <v>151</v>
      </c>
      <c r="BE351" s="189">
        <f>IF(N351="základní",J351,0)</f>
        <v>0</v>
      </c>
      <c r="BF351" s="189">
        <f>IF(N351="snížená",J351,0)</f>
        <v>0</v>
      </c>
      <c r="BG351" s="189">
        <f>IF(N351="zákl. přenesená",J351,0)</f>
        <v>0</v>
      </c>
      <c r="BH351" s="189">
        <f>IF(N351="sníž. přenesená",J351,0)</f>
        <v>0</v>
      </c>
      <c r="BI351" s="189">
        <f>IF(N351="nulová",J351,0)</f>
        <v>0</v>
      </c>
      <c r="BJ351" s="18" t="s">
        <v>79</v>
      </c>
      <c r="BK351" s="189">
        <f>ROUND(I351*H351,2)</f>
        <v>0</v>
      </c>
      <c r="BL351" s="18" t="s">
        <v>242</v>
      </c>
      <c r="BM351" s="188" t="s">
        <v>515</v>
      </c>
    </row>
    <row r="352" spans="1:65" s="13" customFormat="1" ht="11.25">
      <c r="B352" s="190"/>
      <c r="D352" s="191" t="s">
        <v>158</v>
      </c>
      <c r="E352" s="192" t="s">
        <v>1</v>
      </c>
      <c r="F352" s="193" t="s">
        <v>516</v>
      </c>
      <c r="H352" s="194">
        <v>19</v>
      </c>
      <c r="I352" s="195"/>
      <c r="L352" s="190"/>
      <c r="M352" s="196"/>
      <c r="N352" s="197"/>
      <c r="O352" s="197"/>
      <c r="P352" s="197"/>
      <c r="Q352" s="197"/>
      <c r="R352" s="197"/>
      <c r="S352" s="197"/>
      <c r="T352" s="198"/>
      <c r="AT352" s="192" t="s">
        <v>158</v>
      </c>
      <c r="AU352" s="192" t="s">
        <v>83</v>
      </c>
      <c r="AV352" s="13" t="s">
        <v>83</v>
      </c>
      <c r="AW352" s="13" t="s">
        <v>31</v>
      </c>
      <c r="AX352" s="13" t="s">
        <v>74</v>
      </c>
      <c r="AY352" s="192" t="s">
        <v>151</v>
      </c>
    </row>
    <row r="353" spans="1:65" s="14" customFormat="1" ht="11.25">
      <c r="B353" s="199"/>
      <c r="D353" s="191" t="s">
        <v>158</v>
      </c>
      <c r="E353" s="200" t="s">
        <v>1</v>
      </c>
      <c r="F353" s="201" t="s">
        <v>163</v>
      </c>
      <c r="H353" s="202">
        <v>19</v>
      </c>
      <c r="I353" s="203"/>
      <c r="L353" s="199"/>
      <c r="M353" s="204"/>
      <c r="N353" s="205"/>
      <c r="O353" s="205"/>
      <c r="P353" s="205"/>
      <c r="Q353" s="205"/>
      <c r="R353" s="205"/>
      <c r="S353" s="205"/>
      <c r="T353" s="206"/>
      <c r="AT353" s="200" t="s">
        <v>158</v>
      </c>
      <c r="AU353" s="200" t="s">
        <v>83</v>
      </c>
      <c r="AV353" s="14" t="s">
        <v>89</v>
      </c>
      <c r="AW353" s="14" t="s">
        <v>31</v>
      </c>
      <c r="AX353" s="14" t="s">
        <v>79</v>
      </c>
      <c r="AY353" s="200" t="s">
        <v>151</v>
      </c>
    </row>
    <row r="354" spans="1:65" s="2" customFormat="1" ht="16.5" customHeight="1">
      <c r="A354" s="33"/>
      <c r="B354" s="141"/>
      <c r="C354" s="176" t="s">
        <v>517</v>
      </c>
      <c r="D354" s="176" t="s">
        <v>153</v>
      </c>
      <c r="E354" s="177" t="s">
        <v>518</v>
      </c>
      <c r="F354" s="178" t="s">
        <v>519</v>
      </c>
      <c r="G354" s="179" t="s">
        <v>263</v>
      </c>
      <c r="H354" s="180">
        <v>57.3</v>
      </c>
      <c r="I354" s="181"/>
      <c r="J354" s="182">
        <f>ROUND(I354*H354,2)</f>
        <v>0</v>
      </c>
      <c r="K354" s="183"/>
      <c r="L354" s="34"/>
      <c r="M354" s="184" t="s">
        <v>1</v>
      </c>
      <c r="N354" s="185" t="s">
        <v>39</v>
      </c>
      <c r="O354" s="59"/>
      <c r="P354" s="186">
        <f>O354*H354</f>
        <v>0</v>
      </c>
      <c r="Q354" s="186">
        <v>1.2999999999999999E-3</v>
      </c>
      <c r="R354" s="186">
        <f>Q354*H354</f>
        <v>7.4489999999999987E-2</v>
      </c>
      <c r="S354" s="186">
        <v>0</v>
      </c>
      <c r="T354" s="187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8" t="s">
        <v>242</v>
      </c>
      <c r="AT354" s="188" t="s">
        <v>153</v>
      </c>
      <c r="AU354" s="188" t="s">
        <v>83</v>
      </c>
      <c r="AY354" s="18" t="s">
        <v>151</v>
      </c>
      <c r="BE354" s="189">
        <f>IF(N354="základní",J354,0)</f>
        <v>0</v>
      </c>
      <c r="BF354" s="189">
        <f>IF(N354="snížená",J354,0)</f>
        <v>0</v>
      </c>
      <c r="BG354" s="189">
        <f>IF(N354="zákl. přenesená",J354,0)</f>
        <v>0</v>
      </c>
      <c r="BH354" s="189">
        <f>IF(N354="sníž. přenesená",J354,0)</f>
        <v>0</v>
      </c>
      <c r="BI354" s="189">
        <f>IF(N354="nulová",J354,0)</f>
        <v>0</v>
      </c>
      <c r="BJ354" s="18" t="s">
        <v>79</v>
      </c>
      <c r="BK354" s="189">
        <f>ROUND(I354*H354,2)</f>
        <v>0</v>
      </c>
      <c r="BL354" s="18" t="s">
        <v>242</v>
      </c>
      <c r="BM354" s="188" t="s">
        <v>520</v>
      </c>
    </row>
    <row r="355" spans="1:65" s="16" customFormat="1" ht="11.25">
      <c r="B355" s="215"/>
      <c r="D355" s="191" t="s">
        <v>158</v>
      </c>
      <c r="E355" s="216" t="s">
        <v>1</v>
      </c>
      <c r="F355" s="217" t="s">
        <v>521</v>
      </c>
      <c r="H355" s="216" t="s">
        <v>1</v>
      </c>
      <c r="I355" s="218"/>
      <c r="L355" s="215"/>
      <c r="M355" s="219"/>
      <c r="N355" s="220"/>
      <c r="O355" s="220"/>
      <c r="P355" s="220"/>
      <c r="Q355" s="220"/>
      <c r="R355" s="220"/>
      <c r="S355" s="220"/>
      <c r="T355" s="221"/>
      <c r="AT355" s="216" t="s">
        <v>158</v>
      </c>
      <c r="AU355" s="216" t="s">
        <v>83</v>
      </c>
      <c r="AV355" s="16" t="s">
        <v>79</v>
      </c>
      <c r="AW355" s="16" t="s">
        <v>31</v>
      </c>
      <c r="AX355" s="16" t="s">
        <v>74</v>
      </c>
      <c r="AY355" s="216" t="s">
        <v>151</v>
      </c>
    </row>
    <row r="356" spans="1:65" s="13" customFormat="1" ht="11.25">
      <c r="B356" s="190"/>
      <c r="D356" s="191" t="s">
        <v>158</v>
      </c>
      <c r="E356" s="192" t="s">
        <v>1</v>
      </c>
      <c r="F356" s="193" t="s">
        <v>522</v>
      </c>
      <c r="H356" s="194">
        <v>57.3</v>
      </c>
      <c r="I356" s="195"/>
      <c r="L356" s="190"/>
      <c r="M356" s="196"/>
      <c r="N356" s="197"/>
      <c r="O356" s="197"/>
      <c r="P356" s="197"/>
      <c r="Q356" s="197"/>
      <c r="R356" s="197"/>
      <c r="S356" s="197"/>
      <c r="T356" s="198"/>
      <c r="AT356" s="192" t="s">
        <v>158</v>
      </c>
      <c r="AU356" s="192" t="s">
        <v>83</v>
      </c>
      <c r="AV356" s="13" t="s">
        <v>83</v>
      </c>
      <c r="AW356" s="13" t="s">
        <v>31</v>
      </c>
      <c r="AX356" s="13" t="s">
        <v>74</v>
      </c>
      <c r="AY356" s="192" t="s">
        <v>151</v>
      </c>
    </row>
    <row r="357" spans="1:65" s="14" customFormat="1" ht="11.25">
      <c r="B357" s="199"/>
      <c r="D357" s="191" t="s">
        <v>158</v>
      </c>
      <c r="E357" s="200" t="s">
        <v>1</v>
      </c>
      <c r="F357" s="201" t="s">
        <v>163</v>
      </c>
      <c r="H357" s="202">
        <v>57.3</v>
      </c>
      <c r="I357" s="203"/>
      <c r="L357" s="199"/>
      <c r="M357" s="204"/>
      <c r="N357" s="205"/>
      <c r="O357" s="205"/>
      <c r="P357" s="205"/>
      <c r="Q357" s="205"/>
      <c r="R357" s="205"/>
      <c r="S357" s="205"/>
      <c r="T357" s="206"/>
      <c r="AT357" s="200" t="s">
        <v>158</v>
      </c>
      <c r="AU357" s="200" t="s">
        <v>83</v>
      </c>
      <c r="AV357" s="14" t="s">
        <v>89</v>
      </c>
      <c r="AW357" s="14" t="s">
        <v>31</v>
      </c>
      <c r="AX357" s="14" t="s">
        <v>79</v>
      </c>
      <c r="AY357" s="200" t="s">
        <v>151</v>
      </c>
    </row>
    <row r="358" spans="1:65" s="2" customFormat="1" ht="16.5" customHeight="1">
      <c r="A358" s="33"/>
      <c r="B358" s="141"/>
      <c r="C358" s="176" t="s">
        <v>523</v>
      </c>
      <c r="D358" s="176" t="s">
        <v>153</v>
      </c>
      <c r="E358" s="177" t="s">
        <v>524</v>
      </c>
      <c r="F358" s="178" t="s">
        <v>525</v>
      </c>
      <c r="G358" s="179" t="s">
        <v>263</v>
      </c>
      <c r="H358" s="180">
        <v>28</v>
      </c>
      <c r="I358" s="181"/>
      <c r="J358" s="182">
        <f>ROUND(I358*H358,2)</f>
        <v>0</v>
      </c>
      <c r="K358" s="183"/>
      <c r="L358" s="34"/>
      <c r="M358" s="184" t="s">
        <v>1</v>
      </c>
      <c r="N358" s="185" t="s">
        <v>39</v>
      </c>
      <c r="O358" s="59"/>
      <c r="P358" s="186">
        <f>O358*H358</f>
        <v>0</v>
      </c>
      <c r="Q358" s="186">
        <v>2.0600000000000002E-3</v>
      </c>
      <c r="R358" s="186">
        <f>Q358*H358</f>
        <v>5.7680000000000009E-2</v>
      </c>
      <c r="S358" s="186">
        <v>0</v>
      </c>
      <c r="T358" s="18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8" t="s">
        <v>242</v>
      </c>
      <c r="AT358" s="188" t="s">
        <v>153</v>
      </c>
      <c r="AU358" s="188" t="s">
        <v>83</v>
      </c>
      <c r="AY358" s="18" t="s">
        <v>151</v>
      </c>
      <c r="BE358" s="189">
        <f>IF(N358="základní",J358,0)</f>
        <v>0</v>
      </c>
      <c r="BF358" s="189">
        <f>IF(N358="snížená",J358,0)</f>
        <v>0</v>
      </c>
      <c r="BG358" s="189">
        <f>IF(N358="zákl. přenesená",J358,0)</f>
        <v>0</v>
      </c>
      <c r="BH358" s="189">
        <f>IF(N358="sníž. přenesená",J358,0)</f>
        <v>0</v>
      </c>
      <c r="BI358" s="189">
        <f>IF(N358="nulová",J358,0)</f>
        <v>0</v>
      </c>
      <c r="BJ358" s="18" t="s">
        <v>79</v>
      </c>
      <c r="BK358" s="189">
        <f>ROUND(I358*H358,2)</f>
        <v>0</v>
      </c>
      <c r="BL358" s="18" t="s">
        <v>242</v>
      </c>
      <c r="BM358" s="188" t="s">
        <v>526</v>
      </c>
    </row>
    <row r="359" spans="1:65" s="16" customFormat="1" ht="11.25">
      <c r="B359" s="215"/>
      <c r="D359" s="191" t="s">
        <v>158</v>
      </c>
      <c r="E359" s="216" t="s">
        <v>1</v>
      </c>
      <c r="F359" s="217" t="s">
        <v>527</v>
      </c>
      <c r="H359" s="216" t="s">
        <v>1</v>
      </c>
      <c r="I359" s="218"/>
      <c r="L359" s="215"/>
      <c r="M359" s="219"/>
      <c r="N359" s="220"/>
      <c r="O359" s="220"/>
      <c r="P359" s="220"/>
      <c r="Q359" s="220"/>
      <c r="R359" s="220"/>
      <c r="S359" s="220"/>
      <c r="T359" s="221"/>
      <c r="AT359" s="216" t="s">
        <v>158</v>
      </c>
      <c r="AU359" s="216" t="s">
        <v>83</v>
      </c>
      <c r="AV359" s="16" t="s">
        <v>79</v>
      </c>
      <c r="AW359" s="16" t="s">
        <v>31</v>
      </c>
      <c r="AX359" s="16" t="s">
        <v>74</v>
      </c>
      <c r="AY359" s="216" t="s">
        <v>151</v>
      </c>
    </row>
    <row r="360" spans="1:65" s="13" customFormat="1" ht="11.25">
      <c r="B360" s="190"/>
      <c r="D360" s="191" t="s">
        <v>158</v>
      </c>
      <c r="E360" s="192" t="s">
        <v>1</v>
      </c>
      <c r="F360" s="193" t="s">
        <v>302</v>
      </c>
      <c r="H360" s="194">
        <v>28</v>
      </c>
      <c r="I360" s="195"/>
      <c r="L360" s="190"/>
      <c r="M360" s="196"/>
      <c r="N360" s="197"/>
      <c r="O360" s="197"/>
      <c r="P360" s="197"/>
      <c r="Q360" s="197"/>
      <c r="R360" s="197"/>
      <c r="S360" s="197"/>
      <c r="T360" s="198"/>
      <c r="AT360" s="192" t="s">
        <v>158</v>
      </c>
      <c r="AU360" s="192" t="s">
        <v>83</v>
      </c>
      <c r="AV360" s="13" t="s">
        <v>83</v>
      </c>
      <c r="AW360" s="13" t="s">
        <v>31</v>
      </c>
      <c r="AX360" s="13" t="s">
        <v>74</v>
      </c>
      <c r="AY360" s="192" t="s">
        <v>151</v>
      </c>
    </row>
    <row r="361" spans="1:65" s="14" customFormat="1" ht="11.25">
      <c r="B361" s="199"/>
      <c r="D361" s="191" t="s">
        <v>158</v>
      </c>
      <c r="E361" s="200" t="s">
        <v>1</v>
      </c>
      <c r="F361" s="201" t="s">
        <v>163</v>
      </c>
      <c r="H361" s="202">
        <v>28</v>
      </c>
      <c r="I361" s="203"/>
      <c r="L361" s="199"/>
      <c r="M361" s="204"/>
      <c r="N361" s="205"/>
      <c r="O361" s="205"/>
      <c r="P361" s="205"/>
      <c r="Q361" s="205"/>
      <c r="R361" s="205"/>
      <c r="S361" s="205"/>
      <c r="T361" s="206"/>
      <c r="AT361" s="200" t="s">
        <v>158</v>
      </c>
      <c r="AU361" s="200" t="s">
        <v>83</v>
      </c>
      <c r="AV361" s="14" t="s">
        <v>89</v>
      </c>
      <c r="AW361" s="14" t="s">
        <v>31</v>
      </c>
      <c r="AX361" s="14" t="s">
        <v>79</v>
      </c>
      <c r="AY361" s="200" t="s">
        <v>151</v>
      </c>
    </row>
    <row r="362" spans="1:65" s="2" customFormat="1" ht="16.5" customHeight="1">
      <c r="A362" s="33"/>
      <c r="B362" s="141"/>
      <c r="C362" s="176" t="s">
        <v>528</v>
      </c>
      <c r="D362" s="176" t="s">
        <v>153</v>
      </c>
      <c r="E362" s="177" t="s">
        <v>529</v>
      </c>
      <c r="F362" s="178" t="s">
        <v>530</v>
      </c>
      <c r="G362" s="179" t="s">
        <v>263</v>
      </c>
      <c r="H362" s="180">
        <v>19</v>
      </c>
      <c r="I362" s="181"/>
      <c r="J362" s="182">
        <f>ROUND(I362*H362,2)</f>
        <v>0</v>
      </c>
      <c r="K362" s="183"/>
      <c r="L362" s="34"/>
      <c r="M362" s="184" t="s">
        <v>1</v>
      </c>
      <c r="N362" s="185" t="s">
        <v>39</v>
      </c>
      <c r="O362" s="59"/>
      <c r="P362" s="186">
        <f>O362*H362</f>
        <v>0</v>
      </c>
      <c r="Q362" s="186">
        <v>3.2299999999999998E-3</v>
      </c>
      <c r="R362" s="186">
        <f>Q362*H362</f>
        <v>6.1369999999999994E-2</v>
      </c>
      <c r="S362" s="186">
        <v>0</v>
      </c>
      <c r="T362" s="18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8" t="s">
        <v>242</v>
      </c>
      <c r="AT362" s="188" t="s">
        <v>153</v>
      </c>
      <c r="AU362" s="188" t="s">
        <v>83</v>
      </c>
      <c r="AY362" s="18" t="s">
        <v>151</v>
      </c>
      <c r="BE362" s="189">
        <f>IF(N362="základní",J362,0)</f>
        <v>0</v>
      </c>
      <c r="BF362" s="189">
        <f>IF(N362="snížená",J362,0)</f>
        <v>0</v>
      </c>
      <c r="BG362" s="189">
        <f>IF(N362="zákl. přenesená",J362,0)</f>
        <v>0</v>
      </c>
      <c r="BH362" s="189">
        <f>IF(N362="sníž. přenesená",J362,0)</f>
        <v>0</v>
      </c>
      <c r="BI362" s="189">
        <f>IF(N362="nulová",J362,0)</f>
        <v>0</v>
      </c>
      <c r="BJ362" s="18" t="s">
        <v>79</v>
      </c>
      <c r="BK362" s="189">
        <f>ROUND(I362*H362,2)</f>
        <v>0</v>
      </c>
      <c r="BL362" s="18" t="s">
        <v>242</v>
      </c>
      <c r="BM362" s="188" t="s">
        <v>531</v>
      </c>
    </row>
    <row r="363" spans="1:65" s="2" customFormat="1" ht="24" customHeight="1">
      <c r="A363" s="33"/>
      <c r="B363" s="141"/>
      <c r="C363" s="176" t="s">
        <v>532</v>
      </c>
      <c r="D363" s="176" t="s">
        <v>153</v>
      </c>
      <c r="E363" s="177" t="s">
        <v>533</v>
      </c>
      <c r="F363" s="178" t="s">
        <v>534</v>
      </c>
      <c r="G363" s="179" t="s">
        <v>463</v>
      </c>
      <c r="H363" s="233"/>
      <c r="I363" s="181"/>
      <c r="J363" s="182">
        <f>ROUND(I363*H363,2)</f>
        <v>0</v>
      </c>
      <c r="K363" s="183"/>
      <c r="L363" s="34"/>
      <c r="M363" s="184" t="s">
        <v>1</v>
      </c>
      <c r="N363" s="185" t="s">
        <v>39</v>
      </c>
      <c r="O363" s="59"/>
      <c r="P363" s="186">
        <f>O363*H363</f>
        <v>0</v>
      </c>
      <c r="Q363" s="186">
        <v>0</v>
      </c>
      <c r="R363" s="186">
        <f>Q363*H363</f>
        <v>0</v>
      </c>
      <c r="S363" s="186">
        <v>0</v>
      </c>
      <c r="T363" s="187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88" t="s">
        <v>242</v>
      </c>
      <c r="AT363" s="188" t="s">
        <v>153</v>
      </c>
      <c r="AU363" s="188" t="s">
        <v>83</v>
      </c>
      <c r="AY363" s="18" t="s">
        <v>151</v>
      </c>
      <c r="BE363" s="189">
        <f>IF(N363="základní",J363,0)</f>
        <v>0</v>
      </c>
      <c r="BF363" s="189">
        <f>IF(N363="snížená",J363,0)</f>
        <v>0</v>
      </c>
      <c r="BG363" s="189">
        <f>IF(N363="zákl. přenesená",J363,0)</f>
        <v>0</v>
      </c>
      <c r="BH363" s="189">
        <f>IF(N363="sníž. přenesená",J363,0)</f>
        <v>0</v>
      </c>
      <c r="BI363" s="189">
        <f>IF(N363="nulová",J363,0)</f>
        <v>0</v>
      </c>
      <c r="BJ363" s="18" t="s">
        <v>79</v>
      </c>
      <c r="BK363" s="189">
        <f>ROUND(I363*H363,2)</f>
        <v>0</v>
      </c>
      <c r="BL363" s="18" t="s">
        <v>242</v>
      </c>
      <c r="BM363" s="188" t="s">
        <v>535</v>
      </c>
    </row>
    <row r="364" spans="1:65" s="12" customFormat="1" ht="22.9" customHeight="1">
      <c r="B364" s="163"/>
      <c r="D364" s="164" t="s">
        <v>73</v>
      </c>
      <c r="E364" s="174" t="s">
        <v>536</v>
      </c>
      <c r="F364" s="174" t="s">
        <v>537</v>
      </c>
      <c r="I364" s="166"/>
      <c r="J364" s="175">
        <f>BK364</f>
        <v>0</v>
      </c>
      <c r="L364" s="163"/>
      <c r="M364" s="168"/>
      <c r="N364" s="169"/>
      <c r="O364" s="169"/>
      <c r="P364" s="170">
        <f>SUM(P365:P377)</f>
        <v>0</v>
      </c>
      <c r="Q364" s="169"/>
      <c r="R364" s="170">
        <f>SUM(R365:R377)</f>
        <v>0</v>
      </c>
      <c r="S364" s="169"/>
      <c r="T364" s="171">
        <f>SUM(T365:T377)</f>
        <v>0</v>
      </c>
      <c r="AR364" s="164" t="s">
        <v>83</v>
      </c>
      <c r="AT364" s="172" t="s">
        <v>73</v>
      </c>
      <c r="AU364" s="172" t="s">
        <v>79</v>
      </c>
      <c r="AY364" s="164" t="s">
        <v>151</v>
      </c>
      <c r="BK364" s="173">
        <f>SUM(BK365:BK377)</f>
        <v>0</v>
      </c>
    </row>
    <row r="365" spans="1:65" s="2" customFormat="1" ht="24" customHeight="1">
      <c r="A365" s="33"/>
      <c r="B365" s="141"/>
      <c r="C365" s="176" t="s">
        <v>538</v>
      </c>
      <c r="D365" s="176" t="s">
        <v>153</v>
      </c>
      <c r="E365" s="177" t="s">
        <v>539</v>
      </c>
      <c r="F365" s="178" t="s">
        <v>540</v>
      </c>
      <c r="G365" s="179" t="s">
        <v>167</v>
      </c>
      <c r="H365" s="180">
        <v>72.456999999999994</v>
      </c>
      <c r="I365" s="181"/>
      <c r="J365" s="182">
        <f>ROUND(I365*H365,2)</f>
        <v>0</v>
      </c>
      <c r="K365" s="183"/>
      <c r="L365" s="34"/>
      <c r="M365" s="184" t="s">
        <v>1</v>
      </c>
      <c r="N365" s="185" t="s">
        <v>39</v>
      </c>
      <c r="O365" s="59"/>
      <c r="P365" s="186">
        <f>O365*H365</f>
        <v>0</v>
      </c>
      <c r="Q365" s="186">
        <v>0</v>
      </c>
      <c r="R365" s="186">
        <f>Q365*H365</f>
        <v>0</v>
      </c>
      <c r="S365" s="186">
        <v>0</v>
      </c>
      <c r="T365" s="187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88" t="s">
        <v>242</v>
      </c>
      <c r="AT365" s="188" t="s">
        <v>153</v>
      </c>
      <c r="AU365" s="188" t="s">
        <v>83</v>
      </c>
      <c r="AY365" s="18" t="s">
        <v>151</v>
      </c>
      <c r="BE365" s="189">
        <f>IF(N365="základní",J365,0)</f>
        <v>0</v>
      </c>
      <c r="BF365" s="189">
        <f>IF(N365="snížená",J365,0)</f>
        <v>0</v>
      </c>
      <c r="BG365" s="189">
        <f>IF(N365="zákl. přenesená",J365,0)</f>
        <v>0</v>
      </c>
      <c r="BH365" s="189">
        <f>IF(N365="sníž. přenesená",J365,0)</f>
        <v>0</v>
      </c>
      <c r="BI365" s="189">
        <f>IF(N365="nulová",J365,0)</f>
        <v>0</v>
      </c>
      <c r="BJ365" s="18" t="s">
        <v>79</v>
      </c>
      <c r="BK365" s="189">
        <f>ROUND(I365*H365,2)</f>
        <v>0</v>
      </c>
      <c r="BL365" s="18" t="s">
        <v>242</v>
      </c>
      <c r="BM365" s="188" t="s">
        <v>541</v>
      </c>
    </row>
    <row r="366" spans="1:65" s="13" customFormat="1" ht="22.5">
      <c r="B366" s="190"/>
      <c r="D366" s="191" t="s">
        <v>158</v>
      </c>
      <c r="E366" s="192" t="s">
        <v>1</v>
      </c>
      <c r="F366" s="193" t="s">
        <v>542</v>
      </c>
      <c r="H366" s="194">
        <v>56.484999999999999</v>
      </c>
      <c r="I366" s="195"/>
      <c r="L366" s="190"/>
      <c r="M366" s="196"/>
      <c r="N366" s="197"/>
      <c r="O366" s="197"/>
      <c r="P366" s="197"/>
      <c r="Q366" s="197"/>
      <c r="R366" s="197"/>
      <c r="S366" s="197"/>
      <c r="T366" s="198"/>
      <c r="AT366" s="192" t="s">
        <v>158</v>
      </c>
      <c r="AU366" s="192" t="s">
        <v>83</v>
      </c>
      <c r="AV366" s="13" t="s">
        <v>83</v>
      </c>
      <c r="AW366" s="13" t="s">
        <v>31</v>
      </c>
      <c r="AX366" s="13" t="s">
        <v>74</v>
      </c>
      <c r="AY366" s="192" t="s">
        <v>151</v>
      </c>
    </row>
    <row r="367" spans="1:65" s="13" customFormat="1" ht="11.25">
      <c r="B367" s="190"/>
      <c r="D367" s="191" t="s">
        <v>158</v>
      </c>
      <c r="E367" s="192" t="s">
        <v>1</v>
      </c>
      <c r="F367" s="193" t="s">
        <v>543</v>
      </c>
      <c r="H367" s="194">
        <v>15.972</v>
      </c>
      <c r="I367" s="195"/>
      <c r="L367" s="190"/>
      <c r="M367" s="196"/>
      <c r="N367" s="197"/>
      <c r="O367" s="197"/>
      <c r="P367" s="197"/>
      <c r="Q367" s="197"/>
      <c r="R367" s="197"/>
      <c r="S367" s="197"/>
      <c r="T367" s="198"/>
      <c r="AT367" s="192" t="s">
        <v>158</v>
      </c>
      <c r="AU367" s="192" t="s">
        <v>83</v>
      </c>
      <c r="AV367" s="13" t="s">
        <v>83</v>
      </c>
      <c r="AW367" s="13" t="s">
        <v>31</v>
      </c>
      <c r="AX367" s="13" t="s">
        <v>74</v>
      </c>
      <c r="AY367" s="192" t="s">
        <v>151</v>
      </c>
    </row>
    <row r="368" spans="1:65" s="14" customFormat="1" ht="11.25">
      <c r="B368" s="199"/>
      <c r="D368" s="191" t="s">
        <v>158</v>
      </c>
      <c r="E368" s="200" t="s">
        <v>1</v>
      </c>
      <c r="F368" s="201" t="s">
        <v>163</v>
      </c>
      <c r="H368" s="202">
        <v>72.456999999999994</v>
      </c>
      <c r="I368" s="203"/>
      <c r="L368" s="199"/>
      <c r="M368" s="204"/>
      <c r="N368" s="205"/>
      <c r="O368" s="205"/>
      <c r="P368" s="205"/>
      <c r="Q368" s="205"/>
      <c r="R368" s="205"/>
      <c r="S368" s="205"/>
      <c r="T368" s="206"/>
      <c r="AT368" s="200" t="s">
        <v>158</v>
      </c>
      <c r="AU368" s="200" t="s">
        <v>83</v>
      </c>
      <c r="AV368" s="14" t="s">
        <v>89</v>
      </c>
      <c r="AW368" s="14" t="s">
        <v>31</v>
      </c>
      <c r="AX368" s="14" t="s">
        <v>79</v>
      </c>
      <c r="AY368" s="200" t="s">
        <v>151</v>
      </c>
    </row>
    <row r="369" spans="1:65" s="2" customFormat="1" ht="24" customHeight="1">
      <c r="A369" s="33"/>
      <c r="B369" s="141"/>
      <c r="C369" s="176" t="s">
        <v>544</v>
      </c>
      <c r="D369" s="176" t="s">
        <v>153</v>
      </c>
      <c r="E369" s="177" t="s">
        <v>545</v>
      </c>
      <c r="F369" s="178" t="s">
        <v>546</v>
      </c>
      <c r="G369" s="179" t="s">
        <v>167</v>
      </c>
      <c r="H369" s="180">
        <v>8.4</v>
      </c>
      <c r="I369" s="181"/>
      <c r="J369" s="182">
        <f>ROUND(I369*H369,2)</f>
        <v>0</v>
      </c>
      <c r="K369" s="183"/>
      <c r="L369" s="34"/>
      <c r="M369" s="184" t="s">
        <v>1</v>
      </c>
      <c r="N369" s="185" t="s">
        <v>39</v>
      </c>
      <c r="O369" s="59"/>
      <c r="P369" s="186">
        <f>O369*H369</f>
        <v>0</v>
      </c>
      <c r="Q369" s="186">
        <v>0</v>
      </c>
      <c r="R369" s="186">
        <f>Q369*H369</f>
        <v>0</v>
      </c>
      <c r="S369" s="186">
        <v>0</v>
      </c>
      <c r="T369" s="18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88" t="s">
        <v>242</v>
      </c>
      <c r="AT369" s="188" t="s">
        <v>153</v>
      </c>
      <c r="AU369" s="188" t="s">
        <v>83</v>
      </c>
      <c r="AY369" s="18" t="s">
        <v>151</v>
      </c>
      <c r="BE369" s="189">
        <f>IF(N369="základní",J369,0)</f>
        <v>0</v>
      </c>
      <c r="BF369" s="189">
        <f>IF(N369="snížená",J369,0)</f>
        <v>0</v>
      </c>
      <c r="BG369" s="189">
        <f>IF(N369="zákl. přenesená",J369,0)</f>
        <v>0</v>
      </c>
      <c r="BH369" s="189">
        <f>IF(N369="sníž. přenesená",J369,0)</f>
        <v>0</v>
      </c>
      <c r="BI369" s="189">
        <f>IF(N369="nulová",J369,0)</f>
        <v>0</v>
      </c>
      <c r="BJ369" s="18" t="s">
        <v>79</v>
      </c>
      <c r="BK369" s="189">
        <f>ROUND(I369*H369,2)</f>
        <v>0</v>
      </c>
      <c r="BL369" s="18" t="s">
        <v>242</v>
      </c>
      <c r="BM369" s="188" t="s">
        <v>547</v>
      </c>
    </row>
    <row r="370" spans="1:65" s="13" customFormat="1" ht="11.25">
      <c r="B370" s="190"/>
      <c r="D370" s="191" t="s">
        <v>158</v>
      </c>
      <c r="E370" s="192" t="s">
        <v>1</v>
      </c>
      <c r="F370" s="193" t="s">
        <v>548</v>
      </c>
      <c r="H370" s="194">
        <v>8.4</v>
      </c>
      <c r="I370" s="195"/>
      <c r="L370" s="190"/>
      <c r="M370" s="196"/>
      <c r="N370" s="197"/>
      <c r="O370" s="197"/>
      <c r="P370" s="197"/>
      <c r="Q370" s="197"/>
      <c r="R370" s="197"/>
      <c r="S370" s="197"/>
      <c r="T370" s="198"/>
      <c r="AT370" s="192" t="s">
        <v>158</v>
      </c>
      <c r="AU370" s="192" t="s">
        <v>83</v>
      </c>
      <c r="AV370" s="13" t="s">
        <v>83</v>
      </c>
      <c r="AW370" s="13" t="s">
        <v>31</v>
      </c>
      <c r="AX370" s="13" t="s">
        <v>74</v>
      </c>
      <c r="AY370" s="192" t="s">
        <v>151</v>
      </c>
    </row>
    <row r="371" spans="1:65" s="14" customFormat="1" ht="11.25">
      <c r="B371" s="199"/>
      <c r="D371" s="191" t="s">
        <v>158</v>
      </c>
      <c r="E371" s="200" t="s">
        <v>1</v>
      </c>
      <c r="F371" s="201" t="s">
        <v>163</v>
      </c>
      <c r="H371" s="202">
        <v>8.4</v>
      </c>
      <c r="I371" s="203"/>
      <c r="L371" s="199"/>
      <c r="M371" s="204"/>
      <c r="N371" s="205"/>
      <c r="O371" s="205"/>
      <c r="P371" s="205"/>
      <c r="Q371" s="205"/>
      <c r="R371" s="205"/>
      <c r="S371" s="205"/>
      <c r="T371" s="206"/>
      <c r="AT371" s="200" t="s">
        <v>158</v>
      </c>
      <c r="AU371" s="200" t="s">
        <v>83</v>
      </c>
      <c r="AV371" s="14" t="s">
        <v>89</v>
      </c>
      <c r="AW371" s="14" t="s">
        <v>31</v>
      </c>
      <c r="AX371" s="14" t="s">
        <v>79</v>
      </c>
      <c r="AY371" s="200" t="s">
        <v>151</v>
      </c>
    </row>
    <row r="372" spans="1:65" s="2" customFormat="1" ht="24" customHeight="1">
      <c r="A372" s="33"/>
      <c r="B372" s="141"/>
      <c r="C372" s="176" t="s">
        <v>549</v>
      </c>
      <c r="D372" s="176" t="s">
        <v>153</v>
      </c>
      <c r="E372" s="177" t="s">
        <v>550</v>
      </c>
      <c r="F372" s="178" t="s">
        <v>551</v>
      </c>
      <c r="G372" s="179" t="s">
        <v>495</v>
      </c>
      <c r="H372" s="180">
        <v>9</v>
      </c>
      <c r="I372" s="181"/>
      <c r="J372" s="182">
        <f t="shared" ref="J372:J377" si="15">ROUND(I372*H372,2)</f>
        <v>0</v>
      </c>
      <c r="K372" s="183"/>
      <c r="L372" s="34"/>
      <c r="M372" s="184" t="s">
        <v>1</v>
      </c>
      <c r="N372" s="185" t="s">
        <v>39</v>
      </c>
      <c r="O372" s="59"/>
      <c r="P372" s="186">
        <f t="shared" ref="P372:P377" si="16">O372*H372</f>
        <v>0</v>
      </c>
      <c r="Q372" s="186">
        <v>0</v>
      </c>
      <c r="R372" s="186">
        <f t="shared" ref="R372:R377" si="17">Q372*H372</f>
        <v>0</v>
      </c>
      <c r="S372" s="186">
        <v>0</v>
      </c>
      <c r="T372" s="187">
        <f t="shared" ref="T372:T377" si="18"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88" t="s">
        <v>242</v>
      </c>
      <c r="AT372" s="188" t="s">
        <v>153</v>
      </c>
      <c r="AU372" s="188" t="s">
        <v>83</v>
      </c>
      <c r="AY372" s="18" t="s">
        <v>151</v>
      </c>
      <c r="BE372" s="189">
        <f t="shared" ref="BE372:BE377" si="19">IF(N372="základní",J372,0)</f>
        <v>0</v>
      </c>
      <c r="BF372" s="189">
        <f t="shared" ref="BF372:BF377" si="20">IF(N372="snížená",J372,0)</f>
        <v>0</v>
      </c>
      <c r="BG372" s="189">
        <f t="shared" ref="BG372:BG377" si="21">IF(N372="zákl. přenesená",J372,0)</f>
        <v>0</v>
      </c>
      <c r="BH372" s="189">
        <f t="shared" ref="BH372:BH377" si="22">IF(N372="sníž. přenesená",J372,0)</f>
        <v>0</v>
      </c>
      <c r="BI372" s="189">
        <f t="shared" ref="BI372:BI377" si="23">IF(N372="nulová",J372,0)</f>
        <v>0</v>
      </c>
      <c r="BJ372" s="18" t="s">
        <v>79</v>
      </c>
      <c r="BK372" s="189">
        <f t="shared" ref="BK372:BK377" si="24">ROUND(I372*H372,2)</f>
        <v>0</v>
      </c>
      <c r="BL372" s="18" t="s">
        <v>242</v>
      </c>
      <c r="BM372" s="188" t="s">
        <v>552</v>
      </c>
    </row>
    <row r="373" spans="1:65" s="2" customFormat="1" ht="24" customHeight="1">
      <c r="A373" s="33"/>
      <c r="B373" s="141"/>
      <c r="C373" s="176" t="s">
        <v>553</v>
      </c>
      <c r="D373" s="176" t="s">
        <v>153</v>
      </c>
      <c r="E373" s="177" t="s">
        <v>554</v>
      </c>
      <c r="F373" s="178" t="s">
        <v>555</v>
      </c>
      <c r="G373" s="179" t="s">
        <v>495</v>
      </c>
      <c r="H373" s="180">
        <v>2</v>
      </c>
      <c r="I373" s="181"/>
      <c r="J373" s="182">
        <f t="shared" si="15"/>
        <v>0</v>
      </c>
      <c r="K373" s="183"/>
      <c r="L373" s="34"/>
      <c r="M373" s="184" t="s">
        <v>1</v>
      </c>
      <c r="N373" s="185" t="s">
        <v>39</v>
      </c>
      <c r="O373" s="59"/>
      <c r="P373" s="186">
        <f t="shared" si="16"/>
        <v>0</v>
      </c>
      <c r="Q373" s="186">
        <v>0</v>
      </c>
      <c r="R373" s="186">
        <f t="shared" si="17"/>
        <v>0</v>
      </c>
      <c r="S373" s="186">
        <v>0</v>
      </c>
      <c r="T373" s="187">
        <f t="shared" si="18"/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88" t="s">
        <v>242</v>
      </c>
      <c r="AT373" s="188" t="s">
        <v>153</v>
      </c>
      <c r="AU373" s="188" t="s">
        <v>83</v>
      </c>
      <c r="AY373" s="18" t="s">
        <v>151</v>
      </c>
      <c r="BE373" s="189">
        <f t="shared" si="19"/>
        <v>0</v>
      </c>
      <c r="BF373" s="189">
        <f t="shared" si="20"/>
        <v>0</v>
      </c>
      <c r="BG373" s="189">
        <f t="shared" si="21"/>
        <v>0</v>
      </c>
      <c r="BH373" s="189">
        <f t="shared" si="22"/>
        <v>0</v>
      </c>
      <c r="BI373" s="189">
        <f t="shared" si="23"/>
        <v>0</v>
      </c>
      <c r="BJ373" s="18" t="s">
        <v>79</v>
      </c>
      <c r="BK373" s="189">
        <f t="shared" si="24"/>
        <v>0</v>
      </c>
      <c r="BL373" s="18" t="s">
        <v>242</v>
      </c>
      <c r="BM373" s="188" t="s">
        <v>556</v>
      </c>
    </row>
    <row r="374" spans="1:65" s="2" customFormat="1" ht="24" customHeight="1">
      <c r="A374" s="33"/>
      <c r="B374" s="141"/>
      <c r="C374" s="176" t="s">
        <v>557</v>
      </c>
      <c r="D374" s="176" t="s">
        <v>153</v>
      </c>
      <c r="E374" s="177" t="s">
        <v>558</v>
      </c>
      <c r="F374" s="178" t="s">
        <v>559</v>
      </c>
      <c r="G374" s="179" t="s">
        <v>495</v>
      </c>
      <c r="H374" s="180">
        <v>2</v>
      </c>
      <c r="I374" s="181"/>
      <c r="J374" s="182">
        <f t="shared" si="15"/>
        <v>0</v>
      </c>
      <c r="K374" s="183"/>
      <c r="L374" s="34"/>
      <c r="M374" s="184" t="s">
        <v>1</v>
      </c>
      <c r="N374" s="185" t="s">
        <v>39</v>
      </c>
      <c r="O374" s="59"/>
      <c r="P374" s="186">
        <f t="shared" si="16"/>
        <v>0</v>
      </c>
      <c r="Q374" s="186">
        <v>0</v>
      </c>
      <c r="R374" s="186">
        <f t="shared" si="17"/>
        <v>0</v>
      </c>
      <c r="S374" s="186">
        <v>0</v>
      </c>
      <c r="T374" s="187">
        <f t="shared" si="18"/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88" t="s">
        <v>242</v>
      </c>
      <c r="AT374" s="188" t="s">
        <v>153</v>
      </c>
      <c r="AU374" s="188" t="s">
        <v>83</v>
      </c>
      <c r="AY374" s="18" t="s">
        <v>151</v>
      </c>
      <c r="BE374" s="189">
        <f t="shared" si="19"/>
        <v>0</v>
      </c>
      <c r="BF374" s="189">
        <f t="shared" si="20"/>
        <v>0</v>
      </c>
      <c r="BG374" s="189">
        <f t="shared" si="21"/>
        <v>0</v>
      </c>
      <c r="BH374" s="189">
        <f t="shared" si="22"/>
        <v>0</v>
      </c>
      <c r="BI374" s="189">
        <f t="shared" si="23"/>
        <v>0</v>
      </c>
      <c r="BJ374" s="18" t="s">
        <v>79</v>
      </c>
      <c r="BK374" s="189">
        <f t="shared" si="24"/>
        <v>0</v>
      </c>
      <c r="BL374" s="18" t="s">
        <v>242</v>
      </c>
      <c r="BM374" s="188" t="s">
        <v>560</v>
      </c>
    </row>
    <row r="375" spans="1:65" s="2" customFormat="1" ht="36" customHeight="1">
      <c r="A375" s="33"/>
      <c r="B375" s="141"/>
      <c r="C375" s="176" t="s">
        <v>561</v>
      </c>
      <c r="D375" s="176" t="s">
        <v>153</v>
      </c>
      <c r="E375" s="177" t="s">
        <v>562</v>
      </c>
      <c r="F375" s="178" t="s">
        <v>563</v>
      </c>
      <c r="G375" s="179" t="s">
        <v>495</v>
      </c>
      <c r="H375" s="180">
        <v>1</v>
      </c>
      <c r="I375" s="181"/>
      <c r="J375" s="182">
        <f t="shared" si="15"/>
        <v>0</v>
      </c>
      <c r="K375" s="183"/>
      <c r="L375" s="34"/>
      <c r="M375" s="184" t="s">
        <v>1</v>
      </c>
      <c r="N375" s="185" t="s">
        <v>39</v>
      </c>
      <c r="O375" s="59"/>
      <c r="P375" s="186">
        <f t="shared" si="16"/>
        <v>0</v>
      </c>
      <c r="Q375" s="186">
        <v>0</v>
      </c>
      <c r="R375" s="186">
        <f t="shared" si="17"/>
        <v>0</v>
      </c>
      <c r="S375" s="186">
        <v>0</v>
      </c>
      <c r="T375" s="187">
        <f t="shared" si="18"/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88" t="s">
        <v>242</v>
      </c>
      <c r="AT375" s="188" t="s">
        <v>153</v>
      </c>
      <c r="AU375" s="188" t="s">
        <v>83</v>
      </c>
      <c r="AY375" s="18" t="s">
        <v>151</v>
      </c>
      <c r="BE375" s="189">
        <f t="shared" si="19"/>
        <v>0</v>
      </c>
      <c r="BF375" s="189">
        <f t="shared" si="20"/>
        <v>0</v>
      </c>
      <c r="BG375" s="189">
        <f t="shared" si="21"/>
        <v>0</v>
      </c>
      <c r="BH375" s="189">
        <f t="shared" si="22"/>
        <v>0</v>
      </c>
      <c r="BI375" s="189">
        <f t="shared" si="23"/>
        <v>0</v>
      </c>
      <c r="BJ375" s="18" t="s">
        <v>79</v>
      </c>
      <c r="BK375" s="189">
        <f t="shared" si="24"/>
        <v>0</v>
      </c>
      <c r="BL375" s="18" t="s">
        <v>242</v>
      </c>
      <c r="BM375" s="188" t="s">
        <v>564</v>
      </c>
    </row>
    <row r="376" spans="1:65" s="2" customFormat="1" ht="36" customHeight="1">
      <c r="A376" s="33"/>
      <c r="B376" s="141"/>
      <c r="C376" s="176" t="s">
        <v>565</v>
      </c>
      <c r="D376" s="176" t="s">
        <v>153</v>
      </c>
      <c r="E376" s="177" t="s">
        <v>566</v>
      </c>
      <c r="F376" s="178" t="s">
        <v>567</v>
      </c>
      <c r="G376" s="179" t="s">
        <v>495</v>
      </c>
      <c r="H376" s="180">
        <v>1</v>
      </c>
      <c r="I376" s="181"/>
      <c r="J376" s="182">
        <f t="shared" si="15"/>
        <v>0</v>
      </c>
      <c r="K376" s="183"/>
      <c r="L376" s="34"/>
      <c r="M376" s="184" t="s">
        <v>1</v>
      </c>
      <c r="N376" s="185" t="s">
        <v>39</v>
      </c>
      <c r="O376" s="59"/>
      <c r="P376" s="186">
        <f t="shared" si="16"/>
        <v>0</v>
      </c>
      <c r="Q376" s="186">
        <v>0</v>
      </c>
      <c r="R376" s="186">
        <f t="shared" si="17"/>
        <v>0</v>
      </c>
      <c r="S376" s="186">
        <v>0</v>
      </c>
      <c r="T376" s="187">
        <f t="shared" si="18"/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88" t="s">
        <v>242</v>
      </c>
      <c r="AT376" s="188" t="s">
        <v>153</v>
      </c>
      <c r="AU376" s="188" t="s">
        <v>83</v>
      </c>
      <c r="AY376" s="18" t="s">
        <v>151</v>
      </c>
      <c r="BE376" s="189">
        <f t="shared" si="19"/>
        <v>0</v>
      </c>
      <c r="BF376" s="189">
        <f t="shared" si="20"/>
        <v>0</v>
      </c>
      <c r="BG376" s="189">
        <f t="shared" si="21"/>
        <v>0</v>
      </c>
      <c r="BH376" s="189">
        <f t="shared" si="22"/>
        <v>0</v>
      </c>
      <c r="BI376" s="189">
        <f t="shared" si="23"/>
        <v>0</v>
      </c>
      <c r="BJ376" s="18" t="s">
        <v>79</v>
      </c>
      <c r="BK376" s="189">
        <f t="shared" si="24"/>
        <v>0</v>
      </c>
      <c r="BL376" s="18" t="s">
        <v>242</v>
      </c>
      <c r="BM376" s="188" t="s">
        <v>568</v>
      </c>
    </row>
    <row r="377" spans="1:65" s="2" customFormat="1" ht="24" customHeight="1">
      <c r="A377" s="33"/>
      <c r="B377" s="141"/>
      <c r="C377" s="176" t="s">
        <v>569</v>
      </c>
      <c r="D377" s="176" t="s">
        <v>153</v>
      </c>
      <c r="E377" s="177" t="s">
        <v>570</v>
      </c>
      <c r="F377" s="178" t="s">
        <v>571</v>
      </c>
      <c r="G377" s="179" t="s">
        <v>463</v>
      </c>
      <c r="H377" s="233"/>
      <c r="I377" s="181"/>
      <c r="J377" s="182">
        <f t="shared" si="15"/>
        <v>0</v>
      </c>
      <c r="K377" s="183"/>
      <c r="L377" s="34"/>
      <c r="M377" s="184" t="s">
        <v>1</v>
      </c>
      <c r="N377" s="185" t="s">
        <v>39</v>
      </c>
      <c r="O377" s="59"/>
      <c r="P377" s="186">
        <f t="shared" si="16"/>
        <v>0</v>
      </c>
      <c r="Q377" s="186">
        <v>0</v>
      </c>
      <c r="R377" s="186">
        <f t="shared" si="17"/>
        <v>0</v>
      </c>
      <c r="S377" s="186">
        <v>0</v>
      </c>
      <c r="T377" s="187">
        <f t="shared" si="18"/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88" t="s">
        <v>242</v>
      </c>
      <c r="AT377" s="188" t="s">
        <v>153</v>
      </c>
      <c r="AU377" s="188" t="s">
        <v>83</v>
      </c>
      <c r="AY377" s="18" t="s">
        <v>151</v>
      </c>
      <c r="BE377" s="189">
        <f t="shared" si="19"/>
        <v>0</v>
      </c>
      <c r="BF377" s="189">
        <f t="shared" si="20"/>
        <v>0</v>
      </c>
      <c r="BG377" s="189">
        <f t="shared" si="21"/>
        <v>0</v>
      </c>
      <c r="BH377" s="189">
        <f t="shared" si="22"/>
        <v>0</v>
      </c>
      <c r="BI377" s="189">
        <f t="shared" si="23"/>
        <v>0</v>
      </c>
      <c r="BJ377" s="18" t="s">
        <v>79</v>
      </c>
      <c r="BK377" s="189">
        <f t="shared" si="24"/>
        <v>0</v>
      </c>
      <c r="BL377" s="18" t="s">
        <v>242</v>
      </c>
      <c r="BM377" s="188" t="s">
        <v>572</v>
      </c>
    </row>
    <row r="378" spans="1:65" s="12" customFormat="1" ht="22.9" customHeight="1">
      <c r="B378" s="163"/>
      <c r="D378" s="164" t="s">
        <v>73</v>
      </c>
      <c r="E378" s="174" t="s">
        <v>573</v>
      </c>
      <c r="F378" s="174" t="s">
        <v>574</v>
      </c>
      <c r="I378" s="166"/>
      <c r="J378" s="175">
        <f>BK378</f>
        <v>0</v>
      </c>
      <c r="L378" s="163"/>
      <c r="M378" s="168"/>
      <c r="N378" s="169"/>
      <c r="O378" s="169"/>
      <c r="P378" s="170">
        <f>SUM(P379:P390)</f>
        <v>0</v>
      </c>
      <c r="Q378" s="169"/>
      <c r="R378" s="170">
        <f>SUM(R379:R390)</f>
        <v>0</v>
      </c>
      <c r="S378" s="169"/>
      <c r="T378" s="171">
        <f>SUM(T379:T390)</f>
        <v>0</v>
      </c>
      <c r="AR378" s="164" t="s">
        <v>83</v>
      </c>
      <c r="AT378" s="172" t="s">
        <v>73</v>
      </c>
      <c r="AU378" s="172" t="s">
        <v>79</v>
      </c>
      <c r="AY378" s="164" t="s">
        <v>151</v>
      </c>
      <c r="BK378" s="173">
        <f>SUM(BK379:BK390)</f>
        <v>0</v>
      </c>
    </row>
    <row r="379" spans="1:65" s="2" customFormat="1" ht="24" customHeight="1">
      <c r="A379" s="33"/>
      <c r="B379" s="141"/>
      <c r="C379" s="176" t="s">
        <v>575</v>
      </c>
      <c r="D379" s="176" t="s">
        <v>153</v>
      </c>
      <c r="E379" s="177" t="s">
        <v>576</v>
      </c>
      <c r="F379" s="178" t="s">
        <v>577</v>
      </c>
      <c r="G379" s="179" t="s">
        <v>578</v>
      </c>
      <c r="H379" s="180">
        <v>13354.76</v>
      </c>
      <c r="I379" s="181"/>
      <c r="J379" s="182">
        <f>ROUND(I379*H379,2)</f>
        <v>0</v>
      </c>
      <c r="K379" s="183"/>
      <c r="L379" s="34"/>
      <c r="M379" s="184" t="s">
        <v>1</v>
      </c>
      <c r="N379" s="185" t="s">
        <v>39</v>
      </c>
      <c r="O379" s="59"/>
      <c r="P379" s="186">
        <f>O379*H379</f>
        <v>0</v>
      </c>
      <c r="Q379" s="186">
        <v>0</v>
      </c>
      <c r="R379" s="186">
        <f>Q379*H379</f>
        <v>0</v>
      </c>
      <c r="S379" s="186">
        <v>0</v>
      </c>
      <c r="T379" s="187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88" t="s">
        <v>242</v>
      </c>
      <c r="AT379" s="188" t="s">
        <v>153</v>
      </c>
      <c r="AU379" s="188" t="s">
        <v>83</v>
      </c>
      <c r="AY379" s="18" t="s">
        <v>151</v>
      </c>
      <c r="BE379" s="189">
        <f>IF(N379="základní",J379,0)</f>
        <v>0</v>
      </c>
      <c r="BF379" s="189">
        <f>IF(N379="snížená",J379,0)</f>
        <v>0</v>
      </c>
      <c r="BG379" s="189">
        <f>IF(N379="zákl. přenesená",J379,0)</f>
        <v>0</v>
      </c>
      <c r="BH379" s="189">
        <f>IF(N379="sníž. přenesená",J379,0)</f>
        <v>0</v>
      </c>
      <c r="BI379" s="189">
        <f>IF(N379="nulová",J379,0)</f>
        <v>0</v>
      </c>
      <c r="BJ379" s="18" t="s">
        <v>79</v>
      </c>
      <c r="BK379" s="189">
        <f>ROUND(I379*H379,2)</f>
        <v>0</v>
      </c>
      <c r="BL379" s="18" t="s">
        <v>242</v>
      </c>
      <c r="BM379" s="188" t="s">
        <v>579</v>
      </c>
    </row>
    <row r="380" spans="1:65" s="2" customFormat="1" ht="36" customHeight="1">
      <c r="A380" s="33"/>
      <c r="B380" s="141"/>
      <c r="C380" s="176" t="s">
        <v>580</v>
      </c>
      <c r="D380" s="176" t="s">
        <v>153</v>
      </c>
      <c r="E380" s="177" t="s">
        <v>581</v>
      </c>
      <c r="F380" s="178" t="s">
        <v>582</v>
      </c>
      <c r="G380" s="179" t="s">
        <v>495</v>
      </c>
      <c r="H380" s="180">
        <v>1</v>
      </c>
      <c r="I380" s="181"/>
      <c r="J380" s="182">
        <f>ROUND(I380*H380,2)</f>
        <v>0</v>
      </c>
      <c r="K380" s="183"/>
      <c r="L380" s="34"/>
      <c r="M380" s="184" t="s">
        <v>1</v>
      </c>
      <c r="N380" s="185" t="s">
        <v>39</v>
      </c>
      <c r="O380" s="59"/>
      <c r="P380" s="186">
        <f>O380*H380</f>
        <v>0</v>
      </c>
      <c r="Q380" s="186">
        <v>0</v>
      </c>
      <c r="R380" s="186">
        <f>Q380*H380</f>
        <v>0</v>
      </c>
      <c r="S380" s="186">
        <v>0</v>
      </c>
      <c r="T380" s="18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88" t="s">
        <v>242</v>
      </c>
      <c r="AT380" s="188" t="s">
        <v>153</v>
      </c>
      <c r="AU380" s="188" t="s">
        <v>83</v>
      </c>
      <c r="AY380" s="18" t="s">
        <v>151</v>
      </c>
      <c r="BE380" s="189">
        <f>IF(N380="základní",J380,0)</f>
        <v>0</v>
      </c>
      <c r="BF380" s="189">
        <f>IF(N380="snížená",J380,0)</f>
        <v>0</v>
      </c>
      <c r="BG380" s="189">
        <f>IF(N380="zákl. přenesená",J380,0)</f>
        <v>0</v>
      </c>
      <c r="BH380" s="189">
        <f>IF(N380="sníž. přenesená",J380,0)</f>
        <v>0</v>
      </c>
      <c r="BI380" s="189">
        <f>IF(N380="nulová",J380,0)</f>
        <v>0</v>
      </c>
      <c r="BJ380" s="18" t="s">
        <v>79</v>
      </c>
      <c r="BK380" s="189">
        <f>ROUND(I380*H380,2)</f>
        <v>0</v>
      </c>
      <c r="BL380" s="18" t="s">
        <v>242</v>
      </c>
      <c r="BM380" s="188" t="s">
        <v>583</v>
      </c>
    </row>
    <row r="381" spans="1:65" s="2" customFormat="1" ht="36" customHeight="1">
      <c r="A381" s="33"/>
      <c r="B381" s="141"/>
      <c r="C381" s="176" t="s">
        <v>584</v>
      </c>
      <c r="D381" s="176" t="s">
        <v>153</v>
      </c>
      <c r="E381" s="177" t="s">
        <v>585</v>
      </c>
      <c r="F381" s="178" t="s">
        <v>586</v>
      </c>
      <c r="G381" s="179" t="s">
        <v>495</v>
      </c>
      <c r="H381" s="180">
        <v>1</v>
      </c>
      <c r="I381" s="181"/>
      <c r="J381" s="182">
        <f>ROUND(I381*H381,2)</f>
        <v>0</v>
      </c>
      <c r="K381" s="183"/>
      <c r="L381" s="34"/>
      <c r="M381" s="184" t="s">
        <v>1</v>
      </c>
      <c r="N381" s="185" t="s">
        <v>39</v>
      </c>
      <c r="O381" s="59"/>
      <c r="P381" s="186">
        <f>O381*H381</f>
        <v>0</v>
      </c>
      <c r="Q381" s="186">
        <v>0</v>
      </c>
      <c r="R381" s="186">
        <f>Q381*H381</f>
        <v>0</v>
      </c>
      <c r="S381" s="186">
        <v>0</v>
      </c>
      <c r="T381" s="187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8" t="s">
        <v>242</v>
      </c>
      <c r="AT381" s="188" t="s">
        <v>153</v>
      </c>
      <c r="AU381" s="188" t="s">
        <v>83</v>
      </c>
      <c r="AY381" s="18" t="s">
        <v>151</v>
      </c>
      <c r="BE381" s="189">
        <f>IF(N381="základní",J381,0)</f>
        <v>0</v>
      </c>
      <c r="BF381" s="189">
        <f>IF(N381="snížená",J381,0)</f>
        <v>0</v>
      </c>
      <c r="BG381" s="189">
        <f>IF(N381="zákl. přenesená",J381,0)</f>
        <v>0</v>
      </c>
      <c r="BH381" s="189">
        <f>IF(N381="sníž. přenesená",J381,0)</f>
        <v>0</v>
      </c>
      <c r="BI381" s="189">
        <f>IF(N381="nulová",J381,0)</f>
        <v>0</v>
      </c>
      <c r="BJ381" s="18" t="s">
        <v>79</v>
      </c>
      <c r="BK381" s="189">
        <f>ROUND(I381*H381,2)</f>
        <v>0</v>
      </c>
      <c r="BL381" s="18" t="s">
        <v>242</v>
      </c>
      <c r="BM381" s="188" t="s">
        <v>587</v>
      </c>
    </row>
    <row r="382" spans="1:65" s="2" customFormat="1" ht="16.5" customHeight="1">
      <c r="A382" s="33"/>
      <c r="B382" s="141"/>
      <c r="C382" s="176" t="s">
        <v>588</v>
      </c>
      <c r="D382" s="176" t="s">
        <v>153</v>
      </c>
      <c r="E382" s="177" t="s">
        <v>589</v>
      </c>
      <c r="F382" s="178" t="s">
        <v>590</v>
      </c>
      <c r="G382" s="179" t="s">
        <v>263</v>
      </c>
      <c r="H382" s="180">
        <v>33</v>
      </c>
      <c r="I382" s="181"/>
      <c r="J382" s="182">
        <f>ROUND(I382*H382,2)</f>
        <v>0</v>
      </c>
      <c r="K382" s="183"/>
      <c r="L382" s="34"/>
      <c r="M382" s="184" t="s">
        <v>1</v>
      </c>
      <c r="N382" s="185" t="s">
        <v>39</v>
      </c>
      <c r="O382" s="59"/>
      <c r="P382" s="186">
        <f>O382*H382</f>
        <v>0</v>
      </c>
      <c r="Q382" s="186">
        <v>0</v>
      </c>
      <c r="R382" s="186">
        <f>Q382*H382</f>
        <v>0</v>
      </c>
      <c r="S382" s="186">
        <v>0</v>
      </c>
      <c r="T382" s="187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88" t="s">
        <v>242</v>
      </c>
      <c r="AT382" s="188" t="s">
        <v>153</v>
      </c>
      <c r="AU382" s="188" t="s">
        <v>83</v>
      </c>
      <c r="AY382" s="18" t="s">
        <v>151</v>
      </c>
      <c r="BE382" s="189">
        <f>IF(N382="základní",J382,0)</f>
        <v>0</v>
      </c>
      <c r="BF382" s="189">
        <f>IF(N382="snížená",J382,0)</f>
        <v>0</v>
      </c>
      <c r="BG382" s="189">
        <f>IF(N382="zákl. přenesená",J382,0)</f>
        <v>0</v>
      </c>
      <c r="BH382" s="189">
        <f>IF(N382="sníž. přenesená",J382,0)</f>
        <v>0</v>
      </c>
      <c r="BI382" s="189">
        <f>IF(N382="nulová",J382,0)</f>
        <v>0</v>
      </c>
      <c r="BJ382" s="18" t="s">
        <v>79</v>
      </c>
      <c r="BK382" s="189">
        <f>ROUND(I382*H382,2)</f>
        <v>0</v>
      </c>
      <c r="BL382" s="18" t="s">
        <v>242</v>
      </c>
      <c r="BM382" s="188" t="s">
        <v>591</v>
      </c>
    </row>
    <row r="383" spans="1:65" s="13" customFormat="1" ht="11.25">
      <c r="B383" s="190"/>
      <c r="D383" s="191" t="s">
        <v>158</v>
      </c>
      <c r="E383" s="192" t="s">
        <v>1</v>
      </c>
      <c r="F383" s="193" t="s">
        <v>592</v>
      </c>
      <c r="H383" s="194">
        <v>33</v>
      </c>
      <c r="I383" s="195"/>
      <c r="L383" s="190"/>
      <c r="M383" s="196"/>
      <c r="N383" s="197"/>
      <c r="O383" s="197"/>
      <c r="P383" s="197"/>
      <c r="Q383" s="197"/>
      <c r="R383" s="197"/>
      <c r="S383" s="197"/>
      <c r="T383" s="198"/>
      <c r="AT383" s="192" t="s">
        <v>158</v>
      </c>
      <c r="AU383" s="192" t="s">
        <v>83</v>
      </c>
      <c r="AV383" s="13" t="s">
        <v>83</v>
      </c>
      <c r="AW383" s="13" t="s">
        <v>31</v>
      </c>
      <c r="AX383" s="13" t="s">
        <v>74</v>
      </c>
      <c r="AY383" s="192" t="s">
        <v>151</v>
      </c>
    </row>
    <row r="384" spans="1:65" s="14" customFormat="1" ht="11.25">
      <c r="B384" s="199"/>
      <c r="D384" s="191" t="s">
        <v>158</v>
      </c>
      <c r="E384" s="200" t="s">
        <v>1</v>
      </c>
      <c r="F384" s="201" t="s">
        <v>163</v>
      </c>
      <c r="H384" s="202">
        <v>33</v>
      </c>
      <c r="I384" s="203"/>
      <c r="L384" s="199"/>
      <c r="M384" s="204"/>
      <c r="N384" s="205"/>
      <c r="O384" s="205"/>
      <c r="P384" s="205"/>
      <c r="Q384" s="205"/>
      <c r="R384" s="205"/>
      <c r="S384" s="205"/>
      <c r="T384" s="206"/>
      <c r="AT384" s="200" t="s">
        <v>158</v>
      </c>
      <c r="AU384" s="200" t="s">
        <v>83</v>
      </c>
      <c r="AV384" s="14" t="s">
        <v>89</v>
      </c>
      <c r="AW384" s="14" t="s">
        <v>31</v>
      </c>
      <c r="AX384" s="14" t="s">
        <v>79</v>
      </c>
      <c r="AY384" s="200" t="s">
        <v>151</v>
      </c>
    </row>
    <row r="385" spans="1:65" s="2" customFormat="1" ht="36" customHeight="1">
      <c r="A385" s="33"/>
      <c r="B385" s="141"/>
      <c r="C385" s="176" t="s">
        <v>593</v>
      </c>
      <c r="D385" s="176" t="s">
        <v>153</v>
      </c>
      <c r="E385" s="177" t="s">
        <v>594</v>
      </c>
      <c r="F385" s="178" t="s">
        <v>595</v>
      </c>
      <c r="G385" s="179" t="s">
        <v>167</v>
      </c>
      <c r="H385" s="180">
        <v>21.6</v>
      </c>
      <c r="I385" s="181"/>
      <c r="J385" s="182">
        <f>ROUND(I385*H385,2)</f>
        <v>0</v>
      </c>
      <c r="K385" s="183"/>
      <c r="L385" s="34"/>
      <c r="M385" s="184" t="s">
        <v>1</v>
      </c>
      <c r="N385" s="185" t="s">
        <v>39</v>
      </c>
      <c r="O385" s="59"/>
      <c r="P385" s="186">
        <f>O385*H385</f>
        <v>0</v>
      </c>
      <c r="Q385" s="186">
        <v>0</v>
      </c>
      <c r="R385" s="186">
        <f>Q385*H385</f>
        <v>0</v>
      </c>
      <c r="S385" s="186">
        <v>0</v>
      </c>
      <c r="T385" s="187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88" t="s">
        <v>242</v>
      </c>
      <c r="AT385" s="188" t="s">
        <v>153</v>
      </c>
      <c r="AU385" s="188" t="s">
        <v>83</v>
      </c>
      <c r="AY385" s="18" t="s">
        <v>151</v>
      </c>
      <c r="BE385" s="189">
        <f>IF(N385="základní",J385,0)</f>
        <v>0</v>
      </c>
      <c r="BF385" s="189">
        <f>IF(N385="snížená",J385,0)</f>
        <v>0</v>
      </c>
      <c r="BG385" s="189">
        <f>IF(N385="zákl. přenesená",J385,0)</f>
        <v>0</v>
      </c>
      <c r="BH385" s="189">
        <f>IF(N385="sníž. přenesená",J385,0)</f>
        <v>0</v>
      </c>
      <c r="BI385" s="189">
        <f>IF(N385="nulová",J385,0)</f>
        <v>0</v>
      </c>
      <c r="BJ385" s="18" t="s">
        <v>79</v>
      </c>
      <c r="BK385" s="189">
        <f>ROUND(I385*H385,2)</f>
        <v>0</v>
      </c>
      <c r="BL385" s="18" t="s">
        <v>242</v>
      </c>
      <c r="BM385" s="188" t="s">
        <v>596</v>
      </c>
    </row>
    <row r="386" spans="1:65" s="13" customFormat="1" ht="11.25">
      <c r="B386" s="190"/>
      <c r="D386" s="191" t="s">
        <v>158</v>
      </c>
      <c r="E386" s="192" t="s">
        <v>1</v>
      </c>
      <c r="F386" s="193" t="s">
        <v>597</v>
      </c>
      <c r="H386" s="194">
        <v>21.6</v>
      </c>
      <c r="I386" s="195"/>
      <c r="L386" s="190"/>
      <c r="M386" s="196"/>
      <c r="N386" s="197"/>
      <c r="O386" s="197"/>
      <c r="P386" s="197"/>
      <c r="Q386" s="197"/>
      <c r="R386" s="197"/>
      <c r="S386" s="197"/>
      <c r="T386" s="198"/>
      <c r="AT386" s="192" t="s">
        <v>158</v>
      </c>
      <c r="AU386" s="192" t="s">
        <v>83</v>
      </c>
      <c r="AV386" s="13" t="s">
        <v>83</v>
      </c>
      <c r="AW386" s="13" t="s">
        <v>31</v>
      </c>
      <c r="AX386" s="13" t="s">
        <v>74</v>
      </c>
      <c r="AY386" s="192" t="s">
        <v>151</v>
      </c>
    </row>
    <row r="387" spans="1:65" s="14" customFormat="1" ht="11.25">
      <c r="B387" s="199"/>
      <c r="D387" s="191" t="s">
        <v>158</v>
      </c>
      <c r="E387" s="200" t="s">
        <v>1</v>
      </c>
      <c r="F387" s="201" t="s">
        <v>163</v>
      </c>
      <c r="H387" s="202">
        <v>21.6</v>
      </c>
      <c r="I387" s="203"/>
      <c r="L387" s="199"/>
      <c r="M387" s="204"/>
      <c r="N387" s="205"/>
      <c r="O387" s="205"/>
      <c r="P387" s="205"/>
      <c r="Q387" s="205"/>
      <c r="R387" s="205"/>
      <c r="S387" s="205"/>
      <c r="T387" s="206"/>
      <c r="AT387" s="200" t="s">
        <v>158</v>
      </c>
      <c r="AU387" s="200" t="s">
        <v>83</v>
      </c>
      <c r="AV387" s="14" t="s">
        <v>89</v>
      </c>
      <c r="AW387" s="14" t="s">
        <v>31</v>
      </c>
      <c r="AX387" s="14" t="s">
        <v>79</v>
      </c>
      <c r="AY387" s="200" t="s">
        <v>151</v>
      </c>
    </row>
    <row r="388" spans="1:65" s="2" customFormat="1" ht="60" customHeight="1">
      <c r="A388" s="33"/>
      <c r="B388" s="141"/>
      <c r="C388" s="176" t="s">
        <v>598</v>
      </c>
      <c r="D388" s="176" t="s">
        <v>153</v>
      </c>
      <c r="E388" s="177" t="s">
        <v>599</v>
      </c>
      <c r="F388" s="178" t="s">
        <v>600</v>
      </c>
      <c r="G388" s="179" t="s">
        <v>495</v>
      </c>
      <c r="H388" s="180">
        <v>1</v>
      </c>
      <c r="I388" s="181"/>
      <c r="J388" s="182">
        <f>ROUND(I388*H388,2)</f>
        <v>0</v>
      </c>
      <c r="K388" s="183"/>
      <c r="L388" s="34"/>
      <c r="M388" s="184" t="s">
        <v>1</v>
      </c>
      <c r="N388" s="185" t="s">
        <v>39</v>
      </c>
      <c r="O388" s="59"/>
      <c r="P388" s="186">
        <f>O388*H388</f>
        <v>0</v>
      </c>
      <c r="Q388" s="186">
        <v>0</v>
      </c>
      <c r="R388" s="186">
        <f>Q388*H388</f>
        <v>0</v>
      </c>
      <c r="S388" s="186">
        <v>0</v>
      </c>
      <c r="T388" s="187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88" t="s">
        <v>242</v>
      </c>
      <c r="AT388" s="188" t="s">
        <v>153</v>
      </c>
      <c r="AU388" s="188" t="s">
        <v>83</v>
      </c>
      <c r="AY388" s="18" t="s">
        <v>151</v>
      </c>
      <c r="BE388" s="189">
        <f>IF(N388="základní",J388,0)</f>
        <v>0</v>
      </c>
      <c r="BF388" s="189">
        <f>IF(N388="snížená",J388,0)</f>
        <v>0</v>
      </c>
      <c r="BG388" s="189">
        <f>IF(N388="zákl. přenesená",J388,0)</f>
        <v>0</v>
      </c>
      <c r="BH388" s="189">
        <f>IF(N388="sníž. přenesená",J388,0)</f>
        <v>0</v>
      </c>
      <c r="BI388" s="189">
        <f>IF(N388="nulová",J388,0)</f>
        <v>0</v>
      </c>
      <c r="BJ388" s="18" t="s">
        <v>79</v>
      </c>
      <c r="BK388" s="189">
        <f>ROUND(I388*H388,2)</f>
        <v>0</v>
      </c>
      <c r="BL388" s="18" t="s">
        <v>242</v>
      </c>
      <c r="BM388" s="188" t="s">
        <v>601</v>
      </c>
    </row>
    <row r="389" spans="1:65" s="2" customFormat="1" ht="48" customHeight="1">
      <c r="A389" s="33"/>
      <c r="B389" s="141"/>
      <c r="C389" s="176" t="s">
        <v>602</v>
      </c>
      <c r="D389" s="176" t="s">
        <v>153</v>
      </c>
      <c r="E389" s="177" t="s">
        <v>603</v>
      </c>
      <c r="F389" s="178" t="s">
        <v>604</v>
      </c>
      <c r="G389" s="179" t="s">
        <v>495</v>
      </c>
      <c r="H389" s="180">
        <v>1</v>
      </c>
      <c r="I389" s="181"/>
      <c r="J389" s="182">
        <f>ROUND(I389*H389,2)</f>
        <v>0</v>
      </c>
      <c r="K389" s="183"/>
      <c r="L389" s="34"/>
      <c r="M389" s="184" t="s">
        <v>1</v>
      </c>
      <c r="N389" s="185" t="s">
        <v>39</v>
      </c>
      <c r="O389" s="59"/>
      <c r="P389" s="186">
        <f>O389*H389</f>
        <v>0</v>
      </c>
      <c r="Q389" s="186">
        <v>0</v>
      </c>
      <c r="R389" s="186">
        <f>Q389*H389</f>
        <v>0</v>
      </c>
      <c r="S389" s="186">
        <v>0</v>
      </c>
      <c r="T389" s="18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88" t="s">
        <v>242</v>
      </c>
      <c r="AT389" s="188" t="s">
        <v>153</v>
      </c>
      <c r="AU389" s="188" t="s">
        <v>83</v>
      </c>
      <c r="AY389" s="18" t="s">
        <v>151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8" t="s">
        <v>79</v>
      </c>
      <c r="BK389" s="189">
        <f>ROUND(I389*H389,2)</f>
        <v>0</v>
      </c>
      <c r="BL389" s="18" t="s">
        <v>242</v>
      </c>
      <c r="BM389" s="188" t="s">
        <v>605</v>
      </c>
    </row>
    <row r="390" spans="1:65" s="2" customFormat="1" ht="24" customHeight="1">
      <c r="A390" s="33"/>
      <c r="B390" s="141"/>
      <c r="C390" s="176" t="s">
        <v>606</v>
      </c>
      <c r="D390" s="176" t="s">
        <v>153</v>
      </c>
      <c r="E390" s="177" t="s">
        <v>607</v>
      </c>
      <c r="F390" s="178" t="s">
        <v>608</v>
      </c>
      <c r="G390" s="179" t="s">
        <v>463</v>
      </c>
      <c r="H390" s="233"/>
      <c r="I390" s="181"/>
      <c r="J390" s="182">
        <f>ROUND(I390*H390,2)</f>
        <v>0</v>
      </c>
      <c r="K390" s="183"/>
      <c r="L390" s="34"/>
      <c r="M390" s="184" t="s">
        <v>1</v>
      </c>
      <c r="N390" s="185" t="s">
        <v>39</v>
      </c>
      <c r="O390" s="59"/>
      <c r="P390" s="186">
        <f>O390*H390</f>
        <v>0</v>
      </c>
      <c r="Q390" s="186">
        <v>0</v>
      </c>
      <c r="R390" s="186">
        <f>Q390*H390</f>
        <v>0</v>
      </c>
      <c r="S390" s="186">
        <v>0</v>
      </c>
      <c r="T390" s="187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88" t="s">
        <v>242</v>
      </c>
      <c r="AT390" s="188" t="s">
        <v>153</v>
      </c>
      <c r="AU390" s="188" t="s">
        <v>83</v>
      </c>
      <c r="AY390" s="18" t="s">
        <v>151</v>
      </c>
      <c r="BE390" s="189">
        <f>IF(N390="základní",J390,0)</f>
        <v>0</v>
      </c>
      <c r="BF390" s="189">
        <f>IF(N390="snížená",J390,0)</f>
        <v>0</v>
      </c>
      <c r="BG390" s="189">
        <f>IF(N390="zákl. přenesená",J390,0)</f>
        <v>0</v>
      </c>
      <c r="BH390" s="189">
        <f>IF(N390="sníž. přenesená",J390,0)</f>
        <v>0</v>
      </c>
      <c r="BI390" s="189">
        <f>IF(N390="nulová",J390,0)</f>
        <v>0</v>
      </c>
      <c r="BJ390" s="18" t="s">
        <v>79</v>
      </c>
      <c r="BK390" s="189">
        <f>ROUND(I390*H390,2)</f>
        <v>0</v>
      </c>
      <c r="BL390" s="18" t="s">
        <v>242</v>
      </c>
      <c r="BM390" s="188" t="s">
        <v>609</v>
      </c>
    </row>
    <row r="391" spans="1:65" s="12" customFormat="1" ht="22.9" customHeight="1">
      <c r="B391" s="163"/>
      <c r="D391" s="164" t="s">
        <v>73</v>
      </c>
      <c r="E391" s="174" t="s">
        <v>610</v>
      </c>
      <c r="F391" s="174" t="s">
        <v>611</v>
      </c>
      <c r="I391" s="166"/>
      <c r="J391" s="175">
        <f>BK391</f>
        <v>0</v>
      </c>
      <c r="L391" s="163"/>
      <c r="M391" s="168"/>
      <c r="N391" s="169"/>
      <c r="O391" s="169"/>
      <c r="P391" s="170">
        <f>SUM(P392:P407)</f>
        <v>0</v>
      </c>
      <c r="Q391" s="169"/>
      <c r="R391" s="170">
        <f>SUM(R392:R407)</f>
        <v>0.29439904</v>
      </c>
      <c r="S391" s="169"/>
      <c r="T391" s="171">
        <f>SUM(T392:T407)</f>
        <v>0</v>
      </c>
      <c r="AR391" s="164" t="s">
        <v>83</v>
      </c>
      <c r="AT391" s="172" t="s">
        <v>73</v>
      </c>
      <c r="AU391" s="172" t="s">
        <v>79</v>
      </c>
      <c r="AY391" s="164" t="s">
        <v>151</v>
      </c>
      <c r="BK391" s="173">
        <f>SUM(BK392:BK407)</f>
        <v>0</v>
      </c>
    </row>
    <row r="392" spans="1:65" s="2" customFormat="1" ht="24" customHeight="1">
      <c r="A392" s="33"/>
      <c r="B392" s="141"/>
      <c r="C392" s="176" t="s">
        <v>612</v>
      </c>
      <c r="D392" s="176" t="s">
        <v>153</v>
      </c>
      <c r="E392" s="177" t="s">
        <v>613</v>
      </c>
      <c r="F392" s="178" t="s">
        <v>614</v>
      </c>
      <c r="G392" s="179" t="s">
        <v>167</v>
      </c>
      <c r="H392" s="180">
        <v>12</v>
      </c>
      <c r="I392" s="181"/>
      <c r="J392" s="182">
        <f>ROUND(I392*H392,2)</f>
        <v>0</v>
      </c>
      <c r="K392" s="183"/>
      <c r="L392" s="34"/>
      <c r="M392" s="184" t="s">
        <v>1</v>
      </c>
      <c r="N392" s="185" t="s">
        <v>39</v>
      </c>
      <c r="O392" s="59"/>
      <c r="P392" s="186">
        <f>O392*H392</f>
        <v>0</v>
      </c>
      <c r="Q392" s="186">
        <v>3.9199999999999999E-3</v>
      </c>
      <c r="R392" s="186">
        <f>Q392*H392</f>
        <v>4.7039999999999998E-2</v>
      </c>
      <c r="S392" s="186">
        <v>0</v>
      </c>
      <c r="T392" s="187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88" t="s">
        <v>242</v>
      </c>
      <c r="AT392" s="188" t="s">
        <v>153</v>
      </c>
      <c r="AU392" s="188" t="s">
        <v>83</v>
      </c>
      <c r="AY392" s="18" t="s">
        <v>151</v>
      </c>
      <c r="BE392" s="189">
        <f>IF(N392="základní",J392,0)</f>
        <v>0</v>
      </c>
      <c r="BF392" s="189">
        <f>IF(N392="snížená",J392,0)</f>
        <v>0</v>
      </c>
      <c r="BG392" s="189">
        <f>IF(N392="zákl. přenesená",J392,0)</f>
        <v>0</v>
      </c>
      <c r="BH392" s="189">
        <f>IF(N392="sníž. přenesená",J392,0)</f>
        <v>0</v>
      </c>
      <c r="BI392" s="189">
        <f>IF(N392="nulová",J392,0)</f>
        <v>0</v>
      </c>
      <c r="BJ392" s="18" t="s">
        <v>79</v>
      </c>
      <c r="BK392" s="189">
        <f>ROUND(I392*H392,2)</f>
        <v>0</v>
      </c>
      <c r="BL392" s="18" t="s">
        <v>242</v>
      </c>
      <c r="BM392" s="188" t="s">
        <v>615</v>
      </c>
    </row>
    <row r="393" spans="1:65" s="13" customFormat="1" ht="11.25">
      <c r="B393" s="190"/>
      <c r="D393" s="191" t="s">
        <v>158</v>
      </c>
      <c r="E393" s="192" t="s">
        <v>1</v>
      </c>
      <c r="F393" s="193" t="s">
        <v>616</v>
      </c>
      <c r="H393" s="194">
        <v>11.7</v>
      </c>
      <c r="I393" s="195"/>
      <c r="L393" s="190"/>
      <c r="M393" s="196"/>
      <c r="N393" s="197"/>
      <c r="O393" s="197"/>
      <c r="P393" s="197"/>
      <c r="Q393" s="197"/>
      <c r="R393" s="197"/>
      <c r="S393" s="197"/>
      <c r="T393" s="198"/>
      <c r="AT393" s="192" t="s">
        <v>158</v>
      </c>
      <c r="AU393" s="192" t="s">
        <v>83</v>
      </c>
      <c r="AV393" s="13" t="s">
        <v>83</v>
      </c>
      <c r="AW393" s="13" t="s">
        <v>31</v>
      </c>
      <c r="AX393" s="13" t="s">
        <v>74</v>
      </c>
      <c r="AY393" s="192" t="s">
        <v>151</v>
      </c>
    </row>
    <row r="394" spans="1:65" s="14" customFormat="1" ht="11.25">
      <c r="B394" s="199"/>
      <c r="D394" s="191" t="s">
        <v>158</v>
      </c>
      <c r="E394" s="200" t="s">
        <v>1</v>
      </c>
      <c r="F394" s="201" t="s">
        <v>163</v>
      </c>
      <c r="H394" s="202">
        <v>11.7</v>
      </c>
      <c r="I394" s="203"/>
      <c r="L394" s="199"/>
      <c r="M394" s="204"/>
      <c r="N394" s="205"/>
      <c r="O394" s="205"/>
      <c r="P394" s="205"/>
      <c r="Q394" s="205"/>
      <c r="R394" s="205"/>
      <c r="S394" s="205"/>
      <c r="T394" s="206"/>
      <c r="AT394" s="200" t="s">
        <v>158</v>
      </c>
      <c r="AU394" s="200" t="s">
        <v>83</v>
      </c>
      <c r="AV394" s="14" t="s">
        <v>89</v>
      </c>
      <c r="AW394" s="14" t="s">
        <v>31</v>
      </c>
      <c r="AX394" s="14" t="s">
        <v>74</v>
      </c>
      <c r="AY394" s="200" t="s">
        <v>151</v>
      </c>
    </row>
    <row r="395" spans="1:65" s="13" customFormat="1" ht="11.25">
      <c r="B395" s="190"/>
      <c r="D395" s="191" t="s">
        <v>158</v>
      </c>
      <c r="E395" s="192" t="s">
        <v>1</v>
      </c>
      <c r="F395" s="193" t="s">
        <v>221</v>
      </c>
      <c r="H395" s="194">
        <v>12</v>
      </c>
      <c r="I395" s="195"/>
      <c r="L395" s="190"/>
      <c r="M395" s="196"/>
      <c r="N395" s="197"/>
      <c r="O395" s="197"/>
      <c r="P395" s="197"/>
      <c r="Q395" s="197"/>
      <c r="R395" s="197"/>
      <c r="S395" s="197"/>
      <c r="T395" s="198"/>
      <c r="AT395" s="192" t="s">
        <v>158</v>
      </c>
      <c r="AU395" s="192" t="s">
        <v>83</v>
      </c>
      <c r="AV395" s="13" t="s">
        <v>83</v>
      </c>
      <c r="AW395" s="13" t="s">
        <v>31</v>
      </c>
      <c r="AX395" s="13" t="s">
        <v>79</v>
      </c>
      <c r="AY395" s="192" t="s">
        <v>151</v>
      </c>
    </row>
    <row r="396" spans="1:65" s="2" customFormat="1" ht="16.5" customHeight="1">
      <c r="A396" s="33"/>
      <c r="B396" s="141"/>
      <c r="C396" s="222" t="s">
        <v>617</v>
      </c>
      <c r="D396" s="222" t="s">
        <v>392</v>
      </c>
      <c r="E396" s="223" t="s">
        <v>618</v>
      </c>
      <c r="F396" s="224" t="s">
        <v>619</v>
      </c>
      <c r="G396" s="225" t="s">
        <v>167</v>
      </c>
      <c r="H396" s="226">
        <v>12.6</v>
      </c>
      <c r="I396" s="227"/>
      <c r="J396" s="228">
        <f>ROUND(I396*H396,2)</f>
        <v>0</v>
      </c>
      <c r="K396" s="229"/>
      <c r="L396" s="230"/>
      <c r="M396" s="231" t="s">
        <v>1</v>
      </c>
      <c r="N396" s="232" t="s">
        <v>39</v>
      </c>
      <c r="O396" s="59"/>
      <c r="P396" s="186">
        <f>O396*H396</f>
        <v>0</v>
      </c>
      <c r="Q396" s="186">
        <v>1.9199999999999998E-2</v>
      </c>
      <c r="R396" s="186">
        <f>Q396*H396</f>
        <v>0.24191999999999997</v>
      </c>
      <c r="S396" s="186">
        <v>0</v>
      </c>
      <c r="T396" s="187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88" t="s">
        <v>324</v>
      </c>
      <c r="AT396" s="188" t="s">
        <v>392</v>
      </c>
      <c r="AU396" s="188" t="s">
        <v>83</v>
      </c>
      <c r="AY396" s="18" t="s">
        <v>151</v>
      </c>
      <c r="BE396" s="189">
        <f>IF(N396="základní",J396,0)</f>
        <v>0</v>
      </c>
      <c r="BF396" s="189">
        <f>IF(N396="snížená",J396,0)</f>
        <v>0</v>
      </c>
      <c r="BG396" s="189">
        <f>IF(N396="zákl. přenesená",J396,0)</f>
        <v>0</v>
      </c>
      <c r="BH396" s="189">
        <f>IF(N396="sníž. přenesená",J396,0)</f>
        <v>0</v>
      </c>
      <c r="BI396" s="189">
        <f>IF(N396="nulová",J396,0)</f>
        <v>0</v>
      </c>
      <c r="BJ396" s="18" t="s">
        <v>79</v>
      </c>
      <c r="BK396" s="189">
        <f>ROUND(I396*H396,2)</f>
        <v>0</v>
      </c>
      <c r="BL396" s="18" t="s">
        <v>242</v>
      </c>
      <c r="BM396" s="188" t="s">
        <v>620</v>
      </c>
    </row>
    <row r="397" spans="1:65" s="13" customFormat="1" ht="11.25">
      <c r="B397" s="190"/>
      <c r="D397" s="191" t="s">
        <v>158</v>
      </c>
      <c r="F397" s="193" t="s">
        <v>621</v>
      </c>
      <c r="H397" s="194">
        <v>12.6</v>
      </c>
      <c r="I397" s="195"/>
      <c r="L397" s="190"/>
      <c r="M397" s="196"/>
      <c r="N397" s="197"/>
      <c r="O397" s="197"/>
      <c r="P397" s="197"/>
      <c r="Q397" s="197"/>
      <c r="R397" s="197"/>
      <c r="S397" s="197"/>
      <c r="T397" s="198"/>
      <c r="AT397" s="192" t="s">
        <v>158</v>
      </c>
      <c r="AU397" s="192" t="s">
        <v>83</v>
      </c>
      <c r="AV397" s="13" t="s">
        <v>83</v>
      </c>
      <c r="AW397" s="13" t="s">
        <v>3</v>
      </c>
      <c r="AX397" s="13" t="s">
        <v>79</v>
      </c>
      <c r="AY397" s="192" t="s">
        <v>151</v>
      </c>
    </row>
    <row r="398" spans="1:65" s="2" customFormat="1" ht="24" customHeight="1">
      <c r="A398" s="33"/>
      <c r="B398" s="141"/>
      <c r="C398" s="176" t="s">
        <v>622</v>
      </c>
      <c r="D398" s="176" t="s">
        <v>153</v>
      </c>
      <c r="E398" s="177" t="s">
        <v>623</v>
      </c>
      <c r="F398" s="178" t="s">
        <v>624</v>
      </c>
      <c r="G398" s="179" t="s">
        <v>167</v>
      </c>
      <c r="H398" s="180">
        <v>12</v>
      </c>
      <c r="I398" s="181"/>
      <c r="J398" s="182">
        <f>ROUND(I398*H398,2)</f>
        <v>0</v>
      </c>
      <c r="K398" s="183"/>
      <c r="L398" s="34"/>
      <c r="M398" s="184" t="s">
        <v>1</v>
      </c>
      <c r="N398" s="185" t="s">
        <v>39</v>
      </c>
      <c r="O398" s="59"/>
      <c r="P398" s="186">
        <f>O398*H398</f>
        <v>0</v>
      </c>
      <c r="Q398" s="186">
        <v>0</v>
      </c>
      <c r="R398" s="186">
        <f>Q398*H398</f>
        <v>0</v>
      </c>
      <c r="S398" s="186">
        <v>0</v>
      </c>
      <c r="T398" s="187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88" t="s">
        <v>242</v>
      </c>
      <c r="AT398" s="188" t="s">
        <v>153</v>
      </c>
      <c r="AU398" s="188" t="s">
        <v>83</v>
      </c>
      <c r="AY398" s="18" t="s">
        <v>151</v>
      </c>
      <c r="BE398" s="189">
        <f>IF(N398="základní",J398,0)</f>
        <v>0</v>
      </c>
      <c r="BF398" s="189">
        <f>IF(N398="snížená",J398,0)</f>
        <v>0</v>
      </c>
      <c r="BG398" s="189">
        <f>IF(N398="zákl. přenesená",J398,0)</f>
        <v>0</v>
      </c>
      <c r="BH398" s="189">
        <f>IF(N398="sníž. přenesená",J398,0)</f>
        <v>0</v>
      </c>
      <c r="BI398" s="189">
        <f>IF(N398="nulová",J398,0)</f>
        <v>0</v>
      </c>
      <c r="BJ398" s="18" t="s">
        <v>79</v>
      </c>
      <c r="BK398" s="189">
        <f>ROUND(I398*H398,2)</f>
        <v>0</v>
      </c>
      <c r="BL398" s="18" t="s">
        <v>242</v>
      </c>
      <c r="BM398" s="188" t="s">
        <v>625</v>
      </c>
    </row>
    <row r="399" spans="1:65" s="2" customFormat="1" ht="24" customHeight="1">
      <c r="A399" s="33"/>
      <c r="B399" s="141"/>
      <c r="C399" s="176" t="s">
        <v>626</v>
      </c>
      <c r="D399" s="176" t="s">
        <v>153</v>
      </c>
      <c r="E399" s="177" t="s">
        <v>627</v>
      </c>
      <c r="F399" s="178" t="s">
        <v>628</v>
      </c>
      <c r="G399" s="179" t="s">
        <v>167</v>
      </c>
      <c r="H399" s="180">
        <v>12</v>
      </c>
      <c r="I399" s="181"/>
      <c r="J399" s="182">
        <f>ROUND(I399*H399,2)</f>
        <v>0</v>
      </c>
      <c r="K399" s="183"/>
      <c r="L399" s="34"/>
      <c r="M399" s="184" t="s">
        <v>1</v>
      </c>
      <c r="N399" s="185" t="s">
        <v>39</v>
      </c>
      <c r="O399" s="59"/>
      <c r="P399" s="186">
        <f>O399*H399</f>
        <v>0</v>
      </c>
      <c r="Q399" s="186">
        <v>0</v>
      </c>
      <c r="R399" s="186">
        <f>Q399*H399</f>
        <v>0</v>
      </c>
      <c r="S399" s="186">
        <v>0</v>
      </c>
      <c r="T399" s="187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88" t="s">
        <v>242</v>
      </c>
      <c r="AT399" s="188" t="s">
        <v>153</v>
      </c>
      <c r="AU399" s="188" t="s">
        <v>83</v>
      </c>
      <c r="AY399" s="18" t="s">
        <v>151</v>
      </c>
      <c r="BE399" s="189">
        <f>IF(N399="základní",J399,0)</f>
        <v>0</v>
      </c>
      <c r="BF399" s="189">
        <f>IF(N399="snížená",J399,0)</f>
        <v>0</v>
      </c>
      <c r="BG399" s="189">
        <f>IF(N399="zákl. přenesená",J399,0)</f>
        <v>0</v>
      </c>
      <c r="BH399" s="189">
        <f>IF(N399="sníž. přenesená",J399,0)</f>
        <v>0</v>
      </c>
      <c r="BI399" s="189">
        <f>IF(N399="nulová",J399,0)</f>
        <v>0</v>
      </c>
      <c r="BJ399" s="18" t="s">
        <v>79</v>
      </c>
      <c r="BK399" s="189">
        <f>ROUND(I399*H399,2)</f>
        <v>0</v>
      </c>
      <c r="BL399" s="18" t="s">
        <v>242</v>
      </c>
      <c r="BM399" s="188" t="s">
        <v>629</v>
      </c>
    </row>
    <row r="400" spans="1:65" s="2" customFormat="1" ht="16.5" customHeight="1">
      <c r="A400" s="33"/>
      <c r="B400" s="141"/>
      <c r="C400" s="176" t="s">
        <v>630</v>
      </c>
      <c r="D400" s="176" t="s">
        <v>153</v>
      </c>
      <c r="E400" s="177" t="s">
        <v>631</v>
      </c>
      <c r="F400" s="178" t="s">
        <v>632</v>
      </c>
      <c r="G400" s="179" t="s">
        <v>167</v>
      </c>
      <c r="H400" s="180">
        <v>12</v>
      </c>
      <c r="I400" s="181"/>
      <c r="J400" s="182">
        <f>ROUND(I400*H400,2)</f>
        <v>0</v>
      </c>
      <c r="K400" s="183"/>
      <c r="L400" s="34"/>
      <c r="M400" s="184" t="s">
        <v>1</v>
      </c>
      <c r="N400" s="185" t="s">
        <v>39</v>
      </c>
      <c r="O400" s="59"/>
      <c r="P400" s="186">
        <f>O400*H400</f>
        <v>0</v>
      </c>
      <c r="Q400" s="186">
        <v>2.9999999999999997E-4</v>
      </c>
      <c r="R400" s="186">
        <f>Q400*H400</f>
        <v>3.5999999999999999E-3</v>
      </c>
      <c r="S400" s="186">
        <v>0</v>
      </c>
      <c r="T400" s="187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88" t="s">
        <v>242</v>
      </c>
      <c r="AT400" s="188" t="s">
        <v>153</v>
      </c>
      <c r="AU400" s="188" t="s">
        <v>83</v>
      </c>
      <c r="AY400" s="18" t="s">
        <v>151</v>
      </c>
      <c r="BE400" s="189">
        <f>IF(N400="základní",J400,0)</f>
        <v>0</v>
      </c>
      <c r="BF400" s="189">
        <f>IF(N400="snížená",J400,0)</f>
        <v>0</v>
      </c>
      <c r="BG400" s="189">
        <f>IF(N400="zákl. přenesená",J400,0)</f>
        <v>0</v>
      </c>
      <c r="BH400" s="189">
        <f>IF(N400="sníž. přenesená",J400,0)</f>
        <v>0</v>
      </c>
      <c r="BI400" s="189">
        <f>IF(N400="nulová",J400,0)</f>
        <v>0</v>
      </c>
      <c r="BJ400" s="18" t="s">
        <v>79</v>
      </c>
      <c r="BK400" s="189">
        <f>ROUND(I400*H400,2)</f>
        <v>0</v>
      </c>
      <c r="BL400" s="18" t="s">
        <v>242</v>
      </c>
      <c r="BM400" s="188" t="s">
        <v>633</v>
      </c>
    </row>
    <row r="401" spans="1:65" s="2" customFormat="1" ht="24" customHeight="1">
      <c r="A401" s="33"/>
      <c r="B401" s="141"/>
      <c r="C401" s="176" t="s">
        <v>634</v>
      </c>
      <c r="D401" s="176" t="s">
        <v>153</v>
      </c>
      <c r="E401" s="177" t="s">
        <v>635</v>
      </c>
      <c r="F401" s="178" t="s">
        <v>636</v>
      </c>
      <c r="G401" s="179" t="s">
        <v>263</v>
      </c>
      <c r="H401" s="180">
        <v>4</v>
      </c>
      <c r="I401" s="181"/>
      <c r="J401" s="182">
        <f>ROUND(I401*H401,2)</f>
        <v>0</v>
      </c>
      <c r="K401" s="183"/>
      <c r="L401" s="34"/>
      <c r="M401" s="184" t="s">
        <v>1</v>
      </c>
      <c r="N401" s="185" t="s">
        <v>39</v>
      </c>
      <c r="O401" s="59"/>
      <c r="P401" s="186">
        <f>O401*H401</f>
        <v>0</v>
      </c>
      <c r="Q401" s="186">
        <v>2.0000000000000001E-4</v>
      </c>
      <c r="R401" s="186">
        <f>Q401*H401</f>
        <v>8.0000000000000004E-4</v>
      </c>
      <c r="S401" s="186">
        <v>0</v>
      </c>
      <c r="T401" s="187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88" t="s">
        <v>242</v>
      </c>
      <c r="AT401" s="188" t="s">
        <v>153</v>
      </c>
      <c r="AU401" s="188" t="s">
        <v>83</v>
      </c>
      <c r="AY401" s="18" t="s">
        <v>151</v>
      </c>
      <c r="BE401" s="189">
        <f>IF(N401="základní",J401,0)</f>
        <v>0</v>
      </c>
      <c r="BF401" s="189">
        <f>IF(N401="snížená",J401,0)</f>
        <v>0</v>
      </c>
      <c r="BG401" s="189">
        <f>IF(N401="zákl. přenesená",J401,0)</f>
        <v>0</v>
      </c>
      <c r="BH401" s="189">
        <f>IF(N401="sníž. přenesená",J401,0)</f>
        <v>0</v>
      </c>
      <c r="BI401" s="189">
        <f>IF(N401="nulová",J401,0)</f>
        <v>0</v>
      </c>
      <c r="BJ401" s="18" t="s">
        <v>79</v>
      </c>
      <c r="BK401" s="189">
        <f>ROUND(I401*H401,2)</f>
        <v>0</v>
      </c>
      <c r="BL401" s="18" t="s">
        <v>242</v>
      </c>
      <c r="BM401" s="188" t="s">
        <v>637</v>
      </c>
    </row>
    <row r="402" spans="1:65" s="13" customFormat="1" ht="11.25">
      <c r="B402" s="190"/>
      <c r="D402" s="191" t="s">
        <v>158</v>
      </c>
      <c r="E402" s="192" t="s">
        <v>1</v>
      </c>
      <c r="F402" s="193" t="s">
        <v>638</v>
      </c>
      <c r="H402" s="194">
        <v>3.5</v>
      </c>
      <c r="I402" s="195"/>
      <c r="L402" s="190"/>
      <c r="M402" s="196"/>
      <c r="N402" s="197"/>
      <c r="O402" s="197"/>
      <c r="P402" s="197"/>
      <c r="Q402" s="197"/>
      <c r="R402" s="197"/>
      <c r="S402" s="197"/>
      <c r="T402" s="198"/>
      <c r="AT402" s="192" t="s">
        <v>158</v>
      </c>
      <c r="AU402" s="192" t="s">
        <v>83</v>
      </c>
      <c r="AV402" s="13" t="s">
        <v>83</v>
      </c>
      <c r="AW402" s="13" t="s">
        <v>31</v>
      </c>
      <c r="AX402" s="13" t="s">
        <v>74</v>
      </c>
      <c r="AY402" s="192" t="s">
        <v>151</v>
      </c>
    </row>
    <row r="403" spans="1:65" s="14" customFormat="1" ht="11.25">
      <c r="B403" s="199"/>
      <c r="D403" s="191" t="s">
        <v>158</v>
      </c>
      <c r="E403" s="200" t="s">
        <v>1</v>
      </c>
      <c r="F403" s="201" t="s">
        <v>163</v>
      </c>
      <c r="H403" s="202">
        <v>3.5</v>
      </c>
      <c r="I403" s="203"/>
      <c r="L403" s="199"/>
      <c r="M403" s="204"/>
      <c r="N403" s="205"/>
      <c r="O403" s="205"/>
      <c r="P403" s="205"/>
      <c r="Q403" s="205"/>
      <c r="R403" s="205"/>
      <c r="S403" s="205"/>
      <c r="T403" s="206"/>
      <c r="AT403" s="200" t="s">
        <v>158</v>
      </c>
      <c r="AU403" s="200" t="s">
        <v>83</v>
      </c>
      <c r="AV403" s="14" t="s">
        <v>89</v>
      </c>
      <c r="AW403" s="14" t="s">
        <v>31</v>
      </c>
      <c r="AX403" s="14" t="s">
        <v>74</v>
      </c>
      <c r="AY403" s="200" t="s">
        <v>151</v>
      </c>
    </row>
    <row r="404" spans="1:65" s="13" customFormat="1" ht="11.25">
      <c r="B404" s="190"/>
      <c r="D404" s="191" t="s">
        <v>158</v>
      </c>
      <c r="E404" s="192" t="s">
        <v>1</v>
      </c>
      <c r="F404" s="193" t="s">
        <v>89</v>
      </c>
      <c r="H404" s="194">
        <v>4</v>
      </c>
      <c r="I404" s="195"/>
      <c r="L404" s="190"/>
      <c r="M404" s="196"/>
      <c r="N404" s="197"/>
      <c r="O404" s="197"/>
      <c r="P404" s="197"/>
      <c r="Q404" s="197"/>
      <c r="R404" s="197"/>
      <c r="S404" s="197"/>
      <c r="T404" s="198"/>
      <c r="AT404" s="192" t="s">
        <v>158</v>
      </c>
      <c r="AU404" s="192" t="s">
        <v>83</v>
      </c>
      <c r="AV404" s="13" t="s">
        <v>83</v>
      </c>
      <c r="AW404" s="13" t="s">
        <v>31</v>
      </c>
      <c r="AX404" s="13" t="s">
        <v>79</v>
      </c>
      <c r="AY404" s="192" t="s">
        <v>151</v>
      </c>
    </row>
    <row r="405" spans="1:65" s="2" customFormat="1" ht="16.5" customHeight="1">
      <c r="A405" s="33"/>
      <c r="B405" s="141"/>
      <c r="C405" s="222" t="s">
        <v>639</v>
      </c>
      <c r="D405" s="222" t="s">
        <v>392</v>
      </c>
      <c r="E405" s="223" t="s">
        <v>640</v>
      </c>
      <c r="F405" s="224" t="s">
        <v>641</v>
      </c>
      <c r="G405" s="225" t="s">
        <v>263</v>
      </c>
      <c r="H405" s="226">
        <v>6.1120000000000001</v>
      </c>
      <c r="I405" s="227"/>
      <c r="J405" s="228">
        <f>ROUND(I405*H405,2)</f>
        <v>0</v>
      </c>
      <c r="K405" s="229"/>
      <c r="L405" s="230"/>
      <c r="M405" s="231" t="s">
        <v>1</v>
      </c>
      <c r="N405" s="232" t="s">
        <v>39</v>
      </c>
      <c r="O405" s="59"/>
      <c r="P405" s="186">
        <f>O405*H405</f>
        <v>0</v>
      </c>
      <c r="Q405" s="186">
        <v>1.7000000000000001E-4</v>
      </c>
      <c r="R405" s="186">
        <f>Q405*H405</f>
        <v>1.0390400000000002E-3</v>
      </c>
      <c r="S405" s="186">
        <v>0</v>
      </c>
      <c r="T405" s="187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88" t="s">
        <v>324</v>
      </c>
      <c r="AT405" s="188" t="s">
        <v>392</v>
      </c>
      <c r="AU405" s="188" t="s">
        <v>83</v>
      </c>
      <c r="AY405" s="18" t="s">
        <v>151</v>
      </c>
      <c r="BE405" s="189">
        <f>IF(N405="základní",J405,0)</f>
        <v>0</v>
      </c>
      <c r="BF405" s="189">
        <f>IF(N405="snížená",J405,0)</f>
        <v>0</v>
      </c>
      <c r="BG405" s="189">
        <f>IF(N405="zákl. přenesená",J405,0)</f>
        <v>0</v>
      </c>
      <c r="BH405" s="189">
        <f>IF(N405="sníž. přenesená",J405,0)</f>
        <v>0</v>
      </c>
      <c r="BI405" s="189">
        <f>IF(N405="nulová",J405,0)</f>
        <v>0</v>
      </c>
      <c r="BJ405" s="18" t="s">
        <v>79</v>
      </c>
      <c r="BK405" s="189">
        <f>ROUND(I405*H405,2)</f>
        <v>0</v>
      </c>
      <c r="BL405" s="18" t="s">
        <v>242</v>
      </c>
      <c r="BM405" s="188" t="s">
        <v>642</v>
      </c>
    </row>
    <row r="406" spans="1:65" s="13" customFormat="1" ht="11.25">
      <c r="B406" s="190"/>
      <c r="D406" s="191" t="s">
        <v>158</v>
      </c>
      <c r="F406" s="193" t="s">
        <v>643</v>
      </c>
      <c r="H406" s="194">
        <v>6.1120000000000001</v>
      </c>
      <c r="I406" s="195"/>
      <c r="L406" s="190"/>
      <c r="M406" s="196"/>
      <c r="N406" s="197"/>
      <c r="O406" s="197"/>
      <c r="P406" s="197"/>
      <c r="Q406" s="197"/>
      <c r="R406" s="197"/>
      <c r="S406" s="197"/>
      <c r="T406" s="198"/>
      <c r="AT406" s="192" t="s">
        <v>158</v>
      </c>
      <c r="AU406" s="192" t="s">
        <v>83</v>
      </c>
      <c r="AV406" s="13" t="s">
        <v>83</v>
      </c>
      <c r="AW406" s="13" t="s">
        <v>3</v>
      </c>
      <c r="AX406" s="13" t="s">
        <v>79</v>
      </c>
      <c r="AY406" s="192" t="s">
        <v>151</v>
      </c>
    </row>
    <row r="407" spans="1:65" s="2" customFormat="1" ht="24" customHeight="1">
      <c r="A407" s="33"/>
      <c r="B407" s="141"/>
      <c r="C407" s="176" t="s">
        <v>644</v>
      </c>
      <c r="D407" s="176" t="s">
        <v>153</v>
      </c>
      <c r="E407" s="177" t="s">
        <v>645</v>
      </c>
      <c r="F407" s="178" t="s">
        <v>646</v>
      </c>
      <c r="G407" s="179" t="s">
        <v>463</v>
      </c>
      <c r="H407" s="233"/>
      <c r="I407" s="181"/>
      <c r="J407" s="182">
        <f>ROUND(I407*H407,2)</f>
        <v>0</v>
      </c>
      <c r="K407" s="183"/>
      <c r="L407" s="34"/>
      <c r="M407" s="184" t="s">
        <v>1</v>
      </c>
      <c r="N407" s="185" t="s">
        <v>39</v>
      </c>
      <c r="O407" s="59"/>
      <c r="P407" s="186">
        <f>O407*H407</f>
        <v>0</v>
      </c>
      <c r="Q407" s="186">
        <v>0</v>
      </c>
      <c r="R407" s="186">
        <f>Q407*H407</f>
        <v>0</v>
      </c>
      <c r="S407" s="186">
        <v>0</v>
      </c>
      <c r="T407" s="187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88" t="s">
        <v>242</v>
      </c>
      <c r="AT407" s="188" t="s">
        <v>153</v>
      </c>
      <c r="AU407" s="188" t="s">
        <v>83</v>
      </c>
      <c r="AY407" s="18" t="s">
        <v>151</v>
      </c>
      <c r="BE407" s="189">
        <f>IF(N407="základní",J407,0)</f>
        <v>0</v>
      </c>
      <c r="BF407" s="189">
        <f>IF(N407="snížená",J407,0)</f>
        <v>0</v>
      </c>
      <c r="BG407" s="189">
        <f>IF(N407="zákl. přenesená",J407,0)</f>
        <v>0</v>
      </c>
      <c r="BH407" s="189">
        <f>IF(N407="sníž. přenesená",J407,0)</f>
        <v>0</v>
      </c>
      <c r="BI407" s="189">
        <f>IF(N407="nulová",J407,0)</f>
        <v>0</v>
      </c>
      <c r="BJ407" s="18" t="s">
        <v>79</v>
      </c>
      <c r="BK407" s="189">
        <f>ROUND(I407*H407,2)</f>
        <v>0</v>
      </c>
      <c r="BL407" s="18" t="s">
        <v>242</v>
      </c>
      <c r="BM407" s="188" t="s">
        <v>647</v>
      </c>
    </row>
    <row r="408" spans="1:65" s="12" customFormat="1" ht="22.9" customHeight="1">
      <c r="B408" s="163"/>
      <c r="D408" s="164" t="s">
        <v>73</v>
      </c>
      <c r="E408" s="174" t="s">
        <v>648</v>
      </c>
      <c r="F408" s="174" t="s">
        <v>649</v>
      </c>
      <c r="I408" s="166"/>
      <c r="J408" s="175">
        <f>BK408</f>
        <v>0</v>
      </c>
      <c r="L408" s="163"/>
      <c r="M408" s="168"/>
      <c r="N408" s="169"/>
      <c r="O408" s="169"/>
      <c r="P408" s="170">
        <f>SUM(P409:P416)</f>
        <v>0</v>
      </c>
      <c r="Q408" s="169"/>
      <c r="R408" s="170">
        <f>SUM(R409:R416)</f>
        <v>0.18864999999999998</v>
      </c>
      <c r="S408" s="169"/>
      <c r="T408" s="171">
        <f>SUM(T409:T416)</f>
        <v>0</v>
      </c>
      <c r="AR408" s="164" t="s">
        <v>83</v>
      </c>
      <c r="AT408" s="172" t="s">
        <v>73</v>
      </c>
      <c r="AU408" s="172" t="s">
        <v>79</v>
      </c>
      <c r="AY408" s="164" t="s">
        <v>151</v>
      </c>
      <c r="BK408" s="173">
        <f>SUM(BK409:BK416)</f>
        <v>0</v>
      </c>
    </row>
    <row r="409" spans="1:65" s="2" customFormat="1" ht="16.5" customHeight="1">
      <c r="A409" s="33"/>
      <c r="B409" s="141"/>
      <c r="C409" s="176" t="s">
        <v>650</v>
      </c>
      <c r="D409" s="176" t="s">
        <v>153</v>
      </c>
      <c r="E409" s="177" t="s">
        <v>651</v>
      </c>
      <c r="F409" s="178" t="s">
        <v>652</v>
      </c>
      <c r="G409" s="179" t="s">
        <v>263</v>
      </c>
      <c r="H409" s="180">
        <v>490</v>
      </c>
      <c r="I409" s="181"/>
      <c r="J409" s="182">
        <f>ROUND(I409*H409,2)</f>
        <v>0</v>
      </c>
      <c r="K409" s="183"/>
      <c r="L409" s="34"/>
      <c r="M409" s="184" t="s">
        <v>1</v>
      </c>
      <c r="N409" s="185" t="s">
        <v>39</v>
      </c>
      <c r="O409" s="59"/>
      <c r="P409" s="186">
        <f>O409*H409</f>
        <v>0</v>
      </c>
      <c r="Q409" s="186">
        <v>2.5000000000000001E-4</v>
      </c>
      <c r="R409" s="186">
        <f>Q409*H409</f>
        <v>0.1225</v>
      </c>
      <c r="S409" s="186">
        <v>0</v>
      </c>
      <c r="T409" s="187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88" t="s">
        <v>242</v>
      </c>
      <c r="AT409" s="188" t="s">
        <v>153</v>
      </c>
      <c r="AU409" s="188" t="s">
        <v>83</v>
      </c>
      <c r="AY409" s="18" t="s">
        <v>151</v>
      </c>
      <c r="BE409" s="189">
        <f>IF(N409="základní",J409,0)</f>
        <v>0</v>
      </c>
      <c r="BF409" s="189">
        <f>IF(N409="snížená",J409,0)</f>
        <v>0</v>
      </c>
      <c r="BG409" s="189">
        <f>IF(N409="zákl. přenesená",J409,0)</f>
        <v>0</v>
      </c>
      <c r="BH409" s="189">
        <f>IF(N409="sníž. přenesená",J409,0)</f>
        <v>0</v>
      </c>
      <c r="BI409" s="189">
        <f>IF(N409="nulová",J409,0)</f>
        <v>0</v>
      </c>
      <c r="BJ409" s="18" t="s">
        <v>79</v>
      </c>
      <c r="BK409" s="189">
        <f>ROUND(I409*H409,2)</f>
        <v>0</v>
      </c>
      <c r="BL409" s="18" t="s">
        <v>242</v>
      </c>
      <c r="BM409" s="188" t="s">
        <v>653</v>
      </c>
    </row>
    <row r="410" spans="1:65" s="13" customFormat="1" ht="11.25">
      <c r="B410" s="190"/>
      <c r="D410" s="191" t="s">
        <v>158</v>
      </c>
      <c r="E410" s="192" t="s">
        <v>1</v>
      </c>
      <c r="F410" s="193" t="s">
        <v>654</v>
      </c>
      <c r="H410" s="194">
        <v>490</v>
      </c>
      <c r="I410" s="195"/>
      <c r="L410" s="190"/>
      <c r="M410" s="196"/>
      <c r="N410" s="197"/>
      <c r="O410" s="197"/>
      <c r="P410" s="197"/>
      <c r="Q410" s="197"/>
      <c r="R410" s="197"/>
      <c r="S410" s="197"/>
      <c r="T410" s="198"/>
      <c r="AT410" s="192" t="s">
        <v>158</v>
      </c>
      <c r="AU410" s="192" t="s">
        <v>83</v>
      </c>
      <c r="AV410" s="13" t="s">
        <v>83</v>
      </c>
      <c r="AW410" s="13" t="s">
        <v>31</v>
      </c>
      <c r="AX410" s="13" t="s">
        <v>79</v>
      </c>
      <c r="AY410" s="192" t="s">
        <v>151</v>
      </c>
    </row>
    <row r="411" spans="1:65" s="2" customFormat="1" ht="16.5" customHeight="1">
      <c r="A411" s="33"/>
      <c r="B411" s="141"/>
      <c r="C411" s="176" t="s">
        <v>322</v>
      </c>
      <c r="D411" s="176" t="s">
        <v>153</v>
      </c>
      <c r="E411" s="177" t="s">
        <v>655</v>
      </c>
      <c r="F411" s="178" t="s">
        <v>656</v>
      </c>
      <c r="G411" s="179" t="s">
        <v>167</v>
      </c>
      <c r="H411" s="180">
        <v>245</v>
      </c>
      <c r="I411" s="181"/>
      <c r="J411" s="182">
        <f>ROUND(I411*H411,2)</f>
        <v>0</v>
      </c>
      <c r="K411" s="183"/>
      <c r="L411" s="34"/>
      <c r="M411" s="184" t="s">
        <v>1</v>
      </c>
      <c r="N411" s="185" t="s">
        <v>39</v>
      </c>
      <c r="O411" s="59"/>
      <c r="P411" s="186">
        <f>O411*H411</f>
        <v>0</v>
      </c>
      <c r="Q411" s="186">
        <v>2.7E-4</v>
      </c>
      <c r="R411" s="186">
        <f>Q411*H411</f>
        <v>6.615E-2</v>
      </c>
      <c r="S411" s="186">
        <v>0</v>
      </c>
      <c r="T411" s="187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88" t="s">
        <v>242</v>
      </c>
      <c r="AT411" s="188" t="s">
        <v>153</v>
      </c>
      <c r="AU411" s="188" t="s">
        <v>83</v>
      </c>
      <c r="AY411" s="18" t="s">
        <v>151</v>
      </c>
      <c r="BE411" s="189">
        <f>IF(N411="základní",J411,0)</f>
        <v>0</v>
      </c>
      <c r="BF411" s="189">
        <f>IF(N411="snížená",J411,0)</f>
        <v>0</v>
      </c>
      <c r="BG411" s="189">
        <f>IF(N411="zákl. přenesená",J411,0)</f>
        <v>0</v>
      </c>
      <c r="BH411" s="189">
        <f>IF(N411="sníž. přenesená",J411,0)</f>
        <v>0</v>
      </c>
      <c r="BI411" s="189">
        <f>IF(N411="nulová",J411,0)</f>
        <v>0</v>
      </c>
      <c r="BJ411" s="18" t="s">
        <v>79</v>
      </c>
      <c r="BK411" s="189">
        <f>ROUND(I411*H411,2)</f>
        <v>0</v>
      </c>
      <c r="BL411" s="18" t="s">
        <v>242</v>
      </c>
      <c r="BM411" s="188" t="s">
        <v>657</v>
      </c>
    </row>
    <row r="412" spans="1:65" s="13" customFormat="1" ht="11.25">
      <c r="B412" s="190"/>
      <c r="D412" s="191" t="s">
        <v>158</v>
      </c>
      <c r="E412" s="192" t="s">
        <v>1</v>
      </c>
      <c r="F412" s="193" t="s">
        <v>658</v>
      </c>
      <c r="H412" s="194">
        <v>243.4</v>
      </c>
      <c r="I412" s="195"/>
      <c r="L412" s="190"/>
      <c r="M412" s="196"/>
      <c r="N412" s="197"/>
      <c r="O412" s="197"/>
      <c r="P412" s="197"/>
      <c r="Q412" s="197"/>
      <c r="R412" s="197"/>
      <c r="S412" s="197"/>
      <c r="T412" s="198"/>
      <c r="AT412" s="192" t="s">
        <v>158</v>
      </c>
      <c r="AU412" s="192" t="s">
        <v>83</v>
      </c>
      <c r="AV412" s="13" t="s">
        <v>83</v>
      </c>
      <c r="AW412" s="13" t="s">
        <v>31</v>
      </c>
      <c r="AX412" s="13" t="s">
        <v>74</v>
      </c>
      <c r="AY412" s="192" t="s">
        <v>151</v>
      </c>
    </row>
    <row r="413" spans="1:65" s="14" customFormat="1" ht="11.25">
      <c r="B413" s="199"/>
      <c r="D413" s="191" t="s">
        <v>158</v>
      </c>
      <c r="E413" s="200" t="s">
        <v>1</v>
      </c>
      <c r="F413" s="201" t="s">
        <v>163</v>
      </c>
      <c r="H413" s="202">
        <v>243.4</v>
      </c>
      <c r="I413" s="203"/>
      <c r="L413" s="199"/>
      <c r="M413" s="204"/>
      <c r="N413" s="205"/>
      <c r="O413" s="205"/>
      <c r="P413" s="205"/>
      <c r="Q413" s="205"/>
      <c r="R413" s="205"/>
      <c r="S413" s="205"/>
      <c r="T413" s="206"/>
      <c r="AT413" s="200" t="s">
        <v>158</v>
      </c>
      <c r="AU413" s="200" t="s">
        <v>83</v>
      </c>
      <c r="AV413" s="14" t="s">
        <v>89</v>
      </c>
      <c r="AW413" s="14" t="s">
        <v>31</v>
      </c>
      <c r="AX413" s="14" t="s">
        <v>74</v>
      </c>
      <c r="AY413" s="200" t="s">
        <v>151</v>
      </c>
    </row>
    <row r="414" spans="1:65" s="13" customFormat="1" ht="11.25">
      <c r="B414" s="190"/>
      <c r="D414" s="191" t="s">
        <v>158</v>
      </c>
      <c r="E414" s="192" t="s">
        <v>1</v>
      </c>
      <c r="F414" s="193" t="s">
        <v>659</v>
      </c>
      <c r="H414" s="194">
        <v>245</v>
      </c>
      <c r="I414" s="195"/>
      <c r="L414" s="190"/>
      <c r="M414" s="196"/>
      <c r="N414" s="197"/>
      <c r="O414" s="197"/>
      <c r="P414" s="197"/>
      <c r="Q414" s="197"/>
      <c r="R414" s="197"/>
      <c r="S414" s="197"/>
      <c r="T414" s="198"/>
      <c r="AT414" s="192" t="s">
        <v>158</v>
      </c>
      <c r="AU414" s="192" t="s">
        <v>83</v>
      </c>
      <c r="AV414" s="13" t="s">
        <v>83</v>
      </c>
      <c r="AW414" s="13" t="s">
        <v>31</v>
      </c>
      <c r="AX414" s="13" t="s">
        <v>79</v>
      </c>
      <c r="AY414" s="192" t="s">
        <v>151</v>
      </c>
    </row>
    <row r="415" spans="1:65" s="2" customFormat="1" ht="16.5" customHeight="1">
      <c r="A415" s="33"/>
      <c r="B415" s="141"/>
      <c r="C415" s="222" t="s">
        <v>660</v>
      </c>
      <c r="D415" s="222" t="s">
        <v>392</v>
      </c>
      <c r="E415" s="223" t="s">
        <v>661</v>
      </c>
      <c r="F415" s="224" t="s">
        <v>662</v>
      </c>
      <c r="G415" s="225" t="s">
        <v>167</v>
      </c>
      <c r="H415" s="226">
        <v>279.00799999999998</v>
      </c>
      <c r="I415" s="227"/>
      <c r="J415" s="228">
        <f>ROUND(I415*H415,2)</f>
        <v>0</v>
      </c>
      <c r="K415" s="229"/>
      <c r="L415" s="230"/>
      <c r="M415" s="231" t="s">
        <v>1</v>
      </c>
      <c r="N415" s="232" t="s">
        <v>39</v>
      </c>
      <c r="O415" s="59"/>
      <c r="P415" s="186">
        <f>O415*H415</f>
        <v>0</v>
      </c>
      <c r="Q415" s="186">
        <v>0</v>
      </c>
      <c r="R415" s="186">
        <f>Q415*H415</f>
        <v>0</v>
      </c>
      <c r="S415" s="186">
        <v>0</v>
      </c>
      <c r="T415" s="187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88" t="s">
        <v>324</v>
      </c>
      <c r="AT415" s="188" t="s">
        <v>392</v>
      </c>
      <c r="AU415" s="188" t="s">
        <v>83</v>
      </c>
      <c r="AY415" s="18" t="s">
        <v>151</v>
      </c>
      <c r="BE415" s="189">
        <f>IF(N415="základní",J415,0)</f>
        <v>0</v>
      </c>
      <c r="BF415" s="189">
        <f>IF(N415="snížená",J415,0)</f>
        <v>0</v>
      </c>
      <c r="BG415" s="189">
        <f>IF(N415="zákl. přenesená",J415,0)</f>
        <v>0</v>
      </c>
      <c r="BH415" s="189">
        <f>IF(N415="sníž. přenesená",J415,0)</f>
        <v>0</v>
      </c>
      <c r="BI415" s="189">
        <f>IF(N415="nulová",J415,0)</f>
        <v>0</v>
      </c>
      <c r="BJ415" s="18" t="s">
        <v>79</v>
      </c>
      <c r="BK415" s="189">
        <f>ROUND(I415*H415,2)</f>
        <v>0</v>
      </c>
      <c r="BL415" s="18" t="s">
        <v>242</v>
      </c>
      <c r="BM415" s="188" t="s">
        <v>663</v>
      </c>
    </row>
    <row r="416" spans="1:65" s="2" customFormat="1" ht="24" customHeight="1">
      <c r="A416" s="33"/>
      <c r="B416" s="141"/>
      <c r="C416" s="176" t="s">
        <v>664</v>
      </c>
      <c r="D416" s="176" t="s">
        <v>153</v>
      </c>
      <c r="E416" s="177" t="s">
        <v>665</v>
      </c>
      <c r="F416" s="178" t="s">
        <v>666</v>
      </c>
      <c r="G416" s="179" t="s">
        <v>463</v>
      </c>
      <c r="H416" s="233"/>
      <c r="I416" s="181"/>
      <c r="J416" s="182">
        <f>ROUND(I416*H416,2)</f>
        <v>0</v>
      </c>
      <c r="K416" s="183"/>
      <c r="L416" s="34"/>
      <c r="M416" s="184" t="s">
        <v>1</v>
      </c>
      <c r="N416" s="185" t="s">
        <v>39</v>
      </c>
      <c r="O416" s="59"/>
      <c r="P416" s="186">
        <f>O416*H416</f>
        <v>0</v>
      </c>
      <c r="Q416" s="186">
        <v>0</v>
      </c>
      <c r="R416" s="186">
        <f>Q416*H416</f>
        <v>0</v>
      </c>
      <c r="S416" s="186">
        <v>0</v>
      </c>
      <c r="T416" s="187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88" t="s">
        <v>242</v>
      </c>
      <c r="AT416" s="188" t="s">
        <v>153</v>
      </c>
      <c r="AU416" s="188" t="s">
        <v>83</v>
      </c>
      <c r="AY416" s="18" t="s">
        <v>151</v>
      </c>
      <c r="BE416" s="189">
        <f>IF(N416="základní",J416,0)</f>
        <v>0</v>
      </c>
      <c r="BF416" s="189">
        <f>IF(N416="snížená",J416,0)</f>
        <v>0</v>
      </c>
      <c r="BG416" s="189">
        <f>IF(N416="zákl. přenesená",J416,0)</f>
        <v>0</v>
      </c>
      <c r="BH416" s="189">
        <f>IF(N416="sníž. přenesená",J416,0)</f>
        <v>0</v>
      </c>
      <c r="BI416" s="189">
        <f>IF(N416="nulová",J416,0)</f>
        <v>0</v>
      </c>
      <c r="BJ416" s="18" t="s">
        <v>79</v>
      </c>
      <c r="BK416" s="189">
        <f>ROUND(I416*H416,2)</f>
        <v>0</v>
      </c>
      <c r="BL416" s="18" t="s">
        <v>242</v>
      </c>
      <c r="BM416" s="188" t="s">
        <v>667</v>
      </c>
    </row>
    <row r="417" spans="1:65" s="12" customFormat="1" ht="22.9" customHeight="1">
      <c r="B417" s="163"/>
      <c r="D417" s="164" t="s">
        <v>73</v>
      </c>
      <c r="E417" s="174" t="s">
        <v>668</v>
      </c>
      <c r="F417" s="174" t="s">
        <v>669</v>
      </c>
      <c r="I417" s="166"/>
      <c r="J417" s="175">
        <f>BK417</f>
        <v>0</v>
      </c>
      <c r="L417" s="163"/>
      <c r="M417" s="168"/>
      <c r="N417" s="169"/>
      <c r="O417" s="169"/>
      <c r="P417" s="170">
        <f>SUM(P418:P431)</f>
        <v>0</v>
      </c>
      <c r="Q417" s="169"/>
      <c r="R417" s="170">
        <f>SUM(R418:R431)</f>
        <v>0.82540000000000002</v>
      </c>
      <c r="S417" s="169"/>
      <c r="T417" s="171">
        <f>SUM(T418:T431)</f>
        <v>0</v>
      </c>
      <c r="AR417" s="164" t="s">
        <v>83</v>
      </c>
      <c r="AT417" s="172" t="s">
        <v>73</v>
      </c>
      <c r="AU417" s="172" t="s">
        <v>79</v>
      </c>
      <c r="AY417" s="164" t="s">
        <v>151</v>
      </c>
      <c r="BK417" s="173">
        <f>SUM(BK418:BK431)</f>
        <v>0</v>
      </c>
    </row>
    <row r="418" spans="1:65" s="2" customFormat="1" ht="24" customHeight="1">
      <c r="A418" s="33"/>
      <c r="B418" s="141"/>
      <c r="C418" s="176" t="s">
        <v>670</v>
      </c>
      <c r="D418" s="176" t="s">
        <v>153</v>
      </c>
      <c r="E418" s="177" t="s">
        <v>671</v>
      </c>
      <c r="F418" s="178" t="s">
        <v>672</v>
      </c>
      <c r="G418" s="179" t="s">
        <v>167</v>
      </c>
      <c r="H418" s="180">
        <v>50</v>
      </c>
      <c r="I418" s="181"/>
      <c r="J418" s="182">
        <f>ROUND(I418*H418,2)</f>
        <v>0</v>
      </c>
      <c r="K418" s="183"/>
      <c r="L418" s="34"/>
      <c r="M418" s="184" t="s">
        <v>1</v>
      </c>
      <c r="N418" s="185" t="s">
        <v>39</v>
      </c>
      <c r="O418" s="59"/>
      <c r="P418" s="186">
        <f>O418*H418</f>
        <v>0</v>
      </c>
      <c r="Q418" s="186">
        <v>3.0000000000000001E-3</v>
      </c>
      <c r="R418" s="186">
        <f>Q418*H418</f>
        <v>0.15</v>
      </c>
      <c r="S418" s="186">
        <v>0</v>
      </c>
      <c r="T418" s="187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88" t="s">
        <v>242</v>
      </c>
      <c r="AT418" s="188" t="s">
        <v>153</v>
      </c>
      <c r="AU418" s="188" t="s">
        <v>83</v>
      </c>
      <c r="AY418" s="18" t="s">
        <v>151</v>
      </c>
      <c r="BE418" s="189">
        <f>IF(N418="základní",J418,0)</f>
        <v>0</v>
      </c>
      <c r="BF418" s="189">
        <f>IF(N418="snížená",J418,0)</f>
        <v>0</v>
      </c>
      <c r="BG418" s="189">
        <f>IF(N418="zákl. přenesená",J418,0)</f>
        <v>0</v>
      </c>
      <c r="BH418" s="189">
        <f>IF(N418="sníž. přenesená",J418,0)</f>
        <v>0</v>
      </c>
      <c r="BI418" s="189">
        <f>IF(N418="nulová",J418,0)</f>
        <v>0</v>
      </c>
      <c r="BJ418" s="18" t="s">
        <v>79</v>
      </c>
      <c r="BK418" s="189">
        <f>ROUND(I418*H418,2)</f>
        <v>0</v>
      </c>
      <c r="BL418" s="18" t="s">
        <v>242</v>
      </c>
      <c r="BM418" s="188" t="s">
        <v>673</v>
      </c>
    </row>
    <row r="419" spans="1:65" s="13" customFormat="1" ht="11.25">
      <c r="B419" s="190"/>
      <c r="D419" s="191" t="s">
        <v>158</v>
      </c>
      <c r="E419" s="192" t="s">
        <v>1</v>
      </c>
      <c r="F419" s="193" t="s">
        <v>674</v>
      </c>
      <c r="H419" s="194">
        <v>2.8</v>
      </c>
      <c r="I419" s="195"/>
      <c r="L419" s="190"/>
      <c r="M419" s="196"/>
      <c r="N419" s="197"/>
      <c r="O419" s="197"/>
      <c r="P419" s="197"/>
      <c r="Q419" s="197"/>
      <c r="R419" s="197"/>
      <c r="S419" s="197"/>
      <c r="T419" s="198"/>
      <c r="AT419" s="192" t="s">
        <v>158</v>
      </c>
      <c r="AU419" s="192" t="s">
        <v>83</v>
      </c>
      <c r="AV419" s="13" t="s">
        <v>83</v>
      </c>
      <c r="AW419" s="13" t="s">
        <v>31</v>
      </c>
      <c r="AX419" s="13" t="s">
        <v>74</v>
      </c>
      <c r="AY419" s="192" t="s">
        <v>151</v>
      </c>
    </row>
    <row r="420" spans="1:65" s="13" customFormat="1" ht="11.25">
      <c r="B420" s="190"/>
      <c r="D420" s="191" t="s">
        <v>158</v>
      </c>
      <c r="E420" s="192" t="s">
        <v>1</v>
      </c>
      <c r="F420" s="193" t="s">
        <v>675</v>
      </c>
      <c r="H420" s="194">
        <v>53.851999999999997</v>
      </c>
      <c r="I420" s="195"/>
      <c r="L420" s="190"/>
      <c r="M420" s="196"/>
      <c r="N420" s="197"/>
      <c r="O420" s="197"/>
      <c r="P420" s="197"/>
      <c r="Q420" s="197"/>
      <c r="R420" s="197"/>
      <c r="S420" s="197"/>
      <c r="T420" s="198"/>
      <c r="AT420" s="192" t="s">
        <v>158</v>
      </c>
      <c r="AU420" s="192" t="s">
        <v>83</v>
      </c>
      <c r="AV420" s="13" t="s">
        <v>83</v>
      </c>
      <c r="AW420" s="13" t="s">
        <v>31</v>
      </c>
      <c r="AX420" s="13" t="s">
        <v>74</v>
      </c>
      <c r="AY420" s="192" t="s">
        <v>151</v>
      </c>
    </row>
    <row r="421" spans="1:65" s="13" customFormat="1" ht="11.25">
      <c r="B421" s="190"/>
      <c r="D421" s="191" t="s">
        <v>158</v>
      </c>
      <c r="E421" s="192" t="s">
        <v>1</v>
      </c>
      <c r="F421" s="193" t="s">
        <v>676</v>
      </c>
      <c r="H421" s="194">
        <v>-7.6</v>
      </c>
      <c r="I421" s="195"/>
      <c r="L421" s="190"/>
      <c r="M421" s="196"/>
      <c r="N421" s="197"/>
      <c r="O421" s="197"/>
      <c r="P421" s="197"/>
      <c r="Q421" s="197"/>
      <c r="R421" s="197"/>
      <c r="S421" s="197"/>
      <c r="T421" s="198"/>
      <c r="AT421" s="192" t="s">
        <v>158</v>
      </c>
      <c r="AU421" s="192" t="s">
        <v>83</v>
      </c>
      <c r="AV421" s="13" t="s">
        <v>83</v>
      </c>
      <c r="AW421" s="13" t="s">
        <v>31</v>
      </c>
      <c r="AX421" s="13" t="s">
        <v>74</v>
      </c>
      <c r="AY421" s="192" t="s">
        <v>151</v>
      </c>
    </row>
    <row r="422" spans="1:65" s="14" customFormat="1" ht="11.25">
      <c r="B422" s="199"/>
      <c r="D422" s="191" t="s">
        <v>158</v>
      </c>
      <c r="E422" s="200" t="s">
        <v>1</v>
      </c>
      <c r="F422" s="201" t="s">
        <v>163</v>
      </c>
      <c r="H422" s="202">
        <v>49.052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158</v>
      </c>
      <c r="AU422" s="200" t="s">
        <v>83</v>
      </c>
      <c r="AV422" s="14" t="s">
        <v>89</v>
      </c>
      <c r="AW422" s="14" t="s">
        <v>31</v>
      </c>
      <c r="AX422" s="14" t="s">
        <v>74</v>
      </c>
      <c r="AY422" s="200" t="s">
        <v>151</v>
      </c>
    </row>
    <row r="423" spans="1:65" s="13" customFormat="1" ht="11.25">
      <c r="B423" s="190"/>
      <c r="D423" s="191" t="s">
        <v>158</v>
      </c>
      <c r="E423" s="192" t="s">
        <v>1</v>
      </c>
      <c r="F423" s="193" t="s">
        <v>422</v>
      </c>
      <c r="H423" s="194">
        <v>50</v>
      </c>
      <c r="I423" s="195"/>
      <c r="L423" s="190"/>
      <c r="M423" s="196"/>
      <c r="N423" s="197"/>
      <c r="O423" s="197"/>
      <c r="P423" s="197"/>
      <c r="Q423" s="197"/>
      <c r="R423" s="197"/>
      <c r="S423" s="197"/>
      <c r="T423" s="198"/>
      <c r="AT423" s="192" t="s">
        <v>158</v>
      </c>
      <c r="AU423" s="192" t="s">
        <v>83</v>
      </c>
      <c r="AV423" s="13" t="s">
        <v>83</v>
      </c>
      <c r="AW423" s="13" t="s">
        <v>31</v>
      </c>
      <c r="AX423" s="13" t="s">
        <v>79</v>
      </c>
      <c r="AY423" s="192" t="s">
        <v>151</v>
      </c>
    </row>
    <row r="424" spans="1:65" s="2" customFormat="1" ht="16.5" customHeight="1">
      <c r="A424" s="33"/>
      <c r="B424" s="141"/>
      <c r="C424" s="222" t="s">
        <v>677</v>
      </c>
      <c r="D424" s="222" t="s">
        <v>392</v>
      </c>
      <c r="E424" s="223" t="s">
        <v>678</v>
      </c>
      <c r="F424" s="224" t="s">
        <v>679</v>
      </c>
      <c r="G424" s="225" t="s">
        <v>167</v>
      </c>
      <c r="H424" s="226">
        <v>52</v>
      </c>
      <c r="I424" s="227"/>
      <c r="J424" s="228">
        <f>ROUND(I424*H424,2)</f>
        <v>0</v>
      </c>
      <c r="K424" s="229"/>
      <c r="L424" s="230"/>
      <c r="M424" s="231" t="s">
        <v>1</v>
      </c>
      <c r="N424" s="232" t="s">
        <v>39</v>
      </c>
      <c r="O424" s="59"/>
      <c r="P424" s="186">
        <f>O424*H424</f>
        <v>0</v>
      </c>
      <c r="Q424" s="186">
        <v>1.26E-2</v>
      </c>
      <c r="R424" s="186">
        <f>Q424*H424</f>
        <v>0.6552</v>
      </c>
      <c r="S424" s="186">
        <v>0</v>
      </c>
      <c r="T424" s="187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88" t="s">
        <v>324</v>
      </c>
      <c r="AT424" s="188" t="s">
        <v>392</v>
      </c>
      <c r="AU424" s="188" t="s">
        <v>83</v>
      </c>
      <c r="AY424" s="18" t="s">
        <v>151</v>
      </c>
      <c r="BE424" s="189">
        <f>IF(N424="základní",J424,0)</f>
        <v>0</v>
      </c>
      <c r="BF424" s="189">
        <f>IF(N424="snížená",J424,0)</f>
        <v>0</v>
      </c>
      <c r="BG424" s="189">
        <f>IF(N424="zákl. přenesená",J424,0)</f>
        <v>0</v>
      </c>
      <c r="BH424" s="189">
        <f>IF(N424="sníž. přenesená",J424,0)</f>
        <v>0</v>
      </c>
      <c r="BI424" s="189">
        <f>IF(N424="nulová",J424,0)</f>
        <v>0</v>
      </c>
      <c r="BJ424" s="18" t="s">
        <v>79</v>
      </c>
      <c r="BK424" s="189">
        <f>ROUND(I424*H424,2)</f>
        <v>0</v>
      </c>
      <c r="BL424" s="18" t="s">
        <v>242</v>
      </c>
      <c r="BM424" s="188" t="s">
        <v>680</v>
      </c>
    </row>
    <row r="425" spans="1:65" s="13" customFormat="1" ht="11.25">
      <c r="B425" s="190"/>
      <c r="D425" s="191" t="s">
        <v>158</v>
      </c>
      <c r="F425" s="193" t="s">
        <v>681</v>
      </c>
      <c r="H425" s="194">
        <v>52</v>
      </c>
      <c r="I425" s="195"/>
      <c r="L425" s="190"/>
      <c r="M425" s="196"/>
      <c r="N425" s="197"/>
      <c r="O425" s="197"/>
      <c r="P425" s="197"/>
      <c r="Q425" s="197"/>
      <c r="R425" s="197"/>
      <c r="S425" s="197"/>
      <c r="T425" s="198"/>
      <c r="AT425" s="192" t="s">
        <v>158</v>
      </c>
      <c r="AU425" s="192" t="s">
        <v>83</v>
      </c>
      <c r="AV425" s="13" t="s">
        <v>83</v>
      </c>
      <c r="AW425" s="13" t="s">
        <v>3</v>
      </c>
      <c r="AX425" s="13" t="s">
        <v>79</v>
      </c>
      <c r="AY425" s="192" t="s">
        <v>151</v>
      </c>
    </row>
    <row r="426" spans="1:65" s="2" customFormat="1" ht="24" customHeight="1">
      <c r="A426" s="33"/>
      <c r="B426" s="141"/>
      <c r="C426" s="176" t="s">
        <v>682</v>
      </c>
      <c r="D426" s="176" t="s">
        <v>153</v>
      </c>
      <c r="E426" s="177" t="s">
        <v>683</v>
      </c>
      <c r="F426" s="178" t="s">
        <v>684</v>
      </c>
      <c r="G426" s="179" t="s">
        <v>167</v>
      </c>
      <c r="H426" s="180">
        <v>50</v>
      </c>
      <c r="I426" s="181"/>
      <c r="J426" s="182">
        <f>ROUND(I426*H426,2)</f>
        <v>0</v>
      </c>
      <c r="K426" s="183"/>
      <c r="L426" s="34"/>
      <c r="M426" s="184" t="s">
        <v>1</v>
      </c>
      <c r="N426" s="185" t="s">
        <v>39</v>
      </c>
      <c r="O426" s="59"/>
      <c r="P426" s="186">
        <f>O426*H426</f>
        <v>0</v>
      </c>
      <c r="Q426" s="186">
        <v>0</v>
      </c>
      <c r="R426" s="186">
        <f>Q426*H426</f>
        <v>0</v>
      </c>
      <c r="S426" s="186">
        <v>0</v>
      </c>
      <c r="T426" s="187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88" t="s">
        <v>242</v>
      </c>
      <c r="AT426" s="188" t="s">
        <v>153</v>
      </c>
      <c r="AU426" s="188" t="s">
        <v>83</v>
      </c>
      <c r="AY426" s="18" t="s">
        <v>151</v>
      </c>
      <c r="BE426" s="189">
        <f>IF(N426="základní",J426,0)</f>
        <v>0</v>
      </c>
      <c r="BF426" s="189">
        <f>IF(N426="snížená",J426,0)</f>
        <v>0</v>
      </c>
      <c r="BG426" s="189">
        <f>IF(N426="zákl. přenesená",J426,0)</f>
        <v>0</v>
      </c>
      <c r="BH426" s="189">
        <f>IF(N426="sníž. přenesená",J426,0)</f>
        <v>0</v>
      </c>
      <c r="BI426" s="189">
        <f>IF(N426="nulová",J426,0)</f>
        <v>0</v>
      </c>
      <c r="BJ426" s="18" t="s">
        <v>79</v>
      </c>
      <c r="BK426" s="189">
        <f>ROUND(I426*H426,2)</f>
        <v>0</v>
      </c>
      <c r="BL426" s="18" t="s">
        <v>242</v>
      </c>
      <c r="BM426" s="188" t="s">
        <v>685</v>
      </c>
    </row>
    <row r="427" spans="1:65" s="2" customFormat="1" ht="24" customHeight="1">
      <c r="A427" s="33"/>
      <c r="B427" s="141"/>
      <c r="C427" s="176" t="s">
        <v>686</v>
      </c>
      <c r="D427" s="176" t="s">
        <v>153</v>
      </c>
      <c r="E427" s="177" t="s">
        <v>687</v>
      </c>
      <c r="F427" s="178" t="s">
        <v>688</v>
      </c>
      <c r="G427" s="179" t="s">
        <v>167</v>
      </c>
      <c r="H427" s="180">
        <v>50</v>
      </c>
      <c r="I427" s="181"/>
      <c r="J427" s="182">
        <f>ROUND(I427*H427,2)</f>
        <v>0</v>
      </c>
      <c r="K427" s="183"/>
      <c r="L427" s="34"/>
      <c r="M427" s="184" t="s">
        <v>1</v>
      </c>
      <c r="N427" s="185" t="s">
        <v>39</v>
      </c>
      <c r="O427" s="59"/>
      <c r="P427" s="186">
        <f>O427*H427</f>
        <v>0</v>
      </c>
      <c r="Q427" s="186">
        <v>0</v>
      </c>
      <c r="R427" s="186">
        <f>Q427*H427</f>
        <v>0</v>
      </c>
      <c r="S427" s="186">
        <v>0</v>
      </c>
      <c r="T427" s="187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88" t="s">
        <v>242</v>
      </c>
      <c r="AT427" s="188" t="s">
        <v>153</v>
      </c>
      <c r="AU427" s="188" t="s">
        <v>83</v>
      </c>
      <c r="AY427" s="18" t="s">
        <v>151</v>
      </c>
      <c r="BE427" s="189">
        <f>IF(N427="základní",J427,0)</f>
        <v>0</v>
      </c>
      <c r="BF427" s="189">
        <f>IF(N427="snížená",J427,0)</f>
        <v>0</v>
      </c>
      <c r="BG427" s="189">
        <f>IF(N427="zákl. přenesená",J427,0)</f>
        <v>0</v>
      </c>
      <c r="BH427" s="189">
        <f>IF(N427="sníž. přenesená",J427,0)</f>
        <v>0</v>
      </c>
      <c r="BI427" s="189">
        <f>IF(N427="nulová",J427,0)</f>
        <v>0</v>
      </c>
      <c r="BJ427" s="18" t="s">
        <v>79</v>
      </c>
      <c r="BK427" s="189">
        <f>ROUND(I427*H427,2)</f>
        <v>0</v>
      </c>
      <c r="BL427" s="18" t="s">
        <v>242</v>
      </c>
      <c r="BM427" s="188" t="s">
        <v>689</v>
      </c>
    </row>
    <row r="428" spans="1:65" s="2" customFormat="1" ht="24" customHeight="1">
      <c r="A428" s="33"/>
      <c r="B428" s="141"/>
      <c r="C428" s="176" t="s">
        <v>690</v>
      </c>
      <c r="D428" s="176" t="s">
        <v>153</v>
      </c>
      <c r="E428" s="177" t="s">
        <v>691</v>
      </c>
      <c r="F428" s="178" t="s">
        <v>692</v>
      </c>
      <c r="G428" s="179" t="s">
        <v>263</v>
      </c>
      <c r="H428" s="180">
        <v>20</v>
      </c>
      <c r="I428" s="181"/>
      <c r="J428" s="182">
        <f>ROUND(I428*H428,2)</f>
        <v>0</v>
      </c>
      <c r="K428" s="183"/>
      <c r="L428" s="34"/>
      <c r="M428" s="184" t="s">
        <v>1</v>
      </c>
      <c r="N428" s="185" t="s">
        <v>39</v>
      </c>
      <c r="O428" s="59"/>
      <c r="P428" s="186">
        <f>O428*H428</f>
        <v>0</v>
      </c>
      <c r="Q428" s="186">
        <v>2.5999999999999998E-4</v>
      </c>
      <c r="R428" s="186">
        <f>Q428*H428</f>
        <v>5.1999999999999998E-3</v>
      </c>
      <c r="S428" s="186">
        <v>0</v>
      </c>
      <c r="T428" s="187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88" t="s">
        <v>242</v>
      </c>
      <c r="AT428" s="188" t="s">
        <v>153</v>
      </c>
      <c r="AU428" s="188" t="s">
        <v>83</v>
      </c>
      <c r="AY428" s="18" t="s">
        <v>151</v>
      </c>
      <c r="BE428" s="189">
        <f>IF(N428="základní",J428,0)</f>
        <v>0</v>
      </c>
      <c r="BF428" s="189">
        <f>IF(N428="snížená",J428,0)</f>
        <v>0</v>
      </c>
      <c r="BG428" s="189">
        <f>IF(N428="zákl. přenesená",J428,0)</f>
        <v>0</v>
      </c>
      <c r="BH428" s="189">
        <f>IF(N428="sníž. přenesená",J428,0)</f>
        <v>0</v>
      </c>
      <c r="BI428" s="189">
        <f>IF(N428="nulová",J428,0)</f>
        <v>0</v>
      </c>
      <c r="BJ428" s="18" t="s">
        <v>79</v>
      </c>
      <c r="BK428" s="189">
        <f>ROUND(I428*H428,2)</f>
        <v>0</v>
      </c>
      <c r="BL428" s="18" t="s">
        <v>242</v>
      </c>
      <c r="BM428" s="188" t="s">
        <v>693</v>
      </c>
    </row>
    <row r="429" spans="1:65" s="13" customFormat="1" ht="11.25">
      <c r="B429" s="190"/>
      <c r="D429" s="191" t="s">
        <v>158</v>
      </c>
      <c r="E429" s="192" t="s">
        <v>1</v>
      </c>
      <c r="F429" s="193" t="s">
        <v>694</v>
      </c>
      <c r="H429" s="194">
        <v>20</v>
      </c>
      <c r="I429" s="195"/>
      <c r="L429" s="190"/>
      <c r="M429" s="196"/>
      <c r="N429" s="197"/>
      <c r="O429" s="197"/>
      <c r="P429" s="197"/>
      <c r="Q429" s="197"/>
      <c r="R429" s="197"/>
      <c r="S429" s="197"/>
      <c r="T429" s="198"/>
      <c r="AT429" s="192" t="s">
        <v>158</v>
      </c>
      <c r="AU429" s="192" t="s">
        <v>83</v>
      </c>
      <c r="AV429" s="13" t="s">
        <v>83</v>
      </c>
      <c r="AW429" s="13" t="s">
        <v>31</v>
      </c>
      <c r="AX429" s="13" t="s">
        <v>79</v>
      </c>
      <c r="AY429" s="192" t="s">
        <v>151</v>
      </c>
    </row>
    <row r="430" spans="1:65" s="2" customFormat="1" ht="16.5" customHeight="1">
      <c r="A430" s="33"/>
      <c r="B430" s="141"/>
      <c r="C430" s="176" t="s">
        <v>695</v>
      </c>
      <c r="D430" s="176" t="s">
        <v>153</v>
      </c>
      <c r="E430" s="177" t="s">
        <v>696</v>
      </c>
      <c r="F430" s="178" t="s">
        <v>697</v>
      </c>
      <c r="G430" s="179" t="s">
        <v>167</v>
      </c>
      <c r="H430" s="180">
        <v>50</v>
      </c>
      <c r="I430" s="181"/>
      <c r="J430" s="182">
        <f>ROUND(I430*H430,2)</f>
        <v>0</v>
      </c>
      <c r="K430" s="183"/>
      <c r="L430" s="34"/>
      <c r="M430" s="184" t="s">
        <v>1</v>
      </c>
      <c r="N430" s="185" t="s">
        <v>39</v>
      </c>
      <c r="O430" s="59"/>
      <c r="P430" s="186">
        <f>O430*H430</f>
        <v>0</v>
      </c>
      <c r="Q430" s="186">
        <v>2.9999999999999997E-4</v>
      </c>
      <c r="R430" s="186">
        <f>Q430*H430</f>
        <v>1.4999999999999999E-2</v>
      </c>
      <c r="S430" s="186">
        <v>0</v>
      </c>
      <c r="T430" s="187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88" t="s">
        <v>242</v>
      </c>
      <c r="AT430" s="188" t="s">
        <v>153</v>
      </c>
      <c r="AU430" s="188" t="s">
        <v>83</v>
      </c>
      <c r="AY430" s="18" t="s">
        <v>151</v>
      </c>
      <c r="BE430" s="189">
        <f>IF(N430="základní",J430,0)</f>
        <v>0</v>
      </c>
      <c r="BF430" s="189">
        <f>IF(N430="snížená",J430,0)</f>
        <v>0</v>
      </c>
      <c r="BG430" s="189">
        <f>IF(N430="zákl. přenesená",J430,0)</f>
        <v>0</v>
      </c>
      <c r="BH430" s="189">
        <f>IF(N430="sníž. přenesená",J430,0)</f>
        <v>0</v>
      </c>
      <c r="BI430" s="189">
        <f>IF(N430="nulová",J430,0)</f>
        <v>0</v>
      </c>
      <c r="BJ430" s="18" t="s">
        <v>79</v>
      </c>
      <c r="BK430" s="189">
        <f>ROUND(I430*H430,2)</f>
        <v>0</v>
      </c>
      <c r="BL430" s="18" t="s">
        <v>242</v>
      </c>
      <c r="BM430" s="188" t="s">
        <v>698</v>
      </c>
    </row>
    <row r="431" spans="1:65" s="2" customFormat="1" ht="24" customHeight="1">
      <c r="A431" s="33"/>
      <c r="B431" s="141"/>
      <c r="C431" s="176" t="s">
        <v>699</v>
      </c>
      <c r="D431" s="176" t="s">
        <v>153</v>
      </c>
      <c r="E431" s="177" t="s">
        <v>700</v>
      </c>
      <c r="F431" s="178" t="s">
        <v>701</v>
      </c>
      <c r="G431" s="179" t="s">
        <v>176</v>
      </c>
      <c r="H431" s="180">
        <v>0.82499999999999996</v>
      </c>
      <c r="I431" s="181"/>
      <c r="J431" s="182">
        <f>ROUND(I431*H431,2)</f>
        <v>0</v>
      </c>
      <c r="K431" s="183"/>
      <c r="L431" s="34"/>
      <c r="M431" s="184" t="s">
        <v>1</v>
      </c>
      <c r="N431" s="185" t="s">
        <v>39</v>
      </c>
      <c r="O431" s="59"/>
      <c r="P431" s="186">
        <f>O431*H431</f>
        <v>0</v>
      </c>
      <c r="Q431" s="186">
        <v>0</v>
      </c>
      <c r="R431" s="186">
        <f>Q431*H431</f>
        <v>0</v>
      </c>
      <c r="S431" s="186">
        <v>0</v>
      </c>
      <c r="T431" s="187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88" t="s">
        <v>242</v>
      </c>
      <c r="AT431" s="188" t="s">
        <v>153</v>
      </c>
      <c r="AU431" s="188" t="s">
        <v>83</v>
      </c>
      <c r="AY431" s="18" t="s">
        <v>151</v>
      </c>
      <c r="BE431" s="189">
        <f>IF(N431="základní",J431,0)</f>
        <v>0</v>
      </c>
      <c r="BF431" s="189">
        <f>IF(N431="snížená",J431,0)</f>
        <v>0</v>
      </c>
      <c r="BG431" s="189">
        <f>IF(N431="zákl. přenesená",J431,0)</f>
        <v>0</v>
      </c>
      <c r="BH431" s="189">
        <f>IF(N431="sníž. přenesená",J431,0)</f>
        <v>0</v>
      </c>
      <c r="BI431" s="189">
        <f>IF(N431="nulová",J431,0)</f>
        <v>0</v>
      </c>
      <c r="BJ431" s="18" t="s">
        <v>79</v>
      </c>
      <c r="BK431" s="189">
        <f>ROUND(I431*H431,2)</f>
        <v>0</v>
      </c>
      <c r="BL431" s="18" t="s">
        <v>242</v>
      </c>
      <c r="BM431" s="188" t="s">
        <v>702</v>
      </c>
    </row>
    <row r="432" spans="1:65" s="12" customFormat="1" ht="22.9" customHeight="1">
      <c r="B432" s="163"/>
      <c r="D432" s="164" t="s">
        <v>73</v>
      </c>
      <c r="E432" s="174" t="s">
        <v>703</v>
      </c>
      <c r="F432" s="174" t="s">
        <v>704</v>
      </c>
      <c r="I432" s="166"/>
      <c r="J432" s="175">
        <f>BK432</f>
        <v>0</v>
      </c>
      <c r="L432" s="163"/>
      <c r="M432" s="168"/>
      <c r="N432" s="169"/>
      <c r="O432" s="169"/>
      <c r="P432" s="170">
        <f>SUM(P433:P435)</f>
        <v>0</v>
      </c>
      <c r="Q432" s="169"/>
      <c r="R432" s="170">
        <f>SUM(R433:R435)</f>
        <v>0.24299999999999999</v>
      </c>
      <c r="S432" s="169"/>
      <c r="T432" s="171">
        <f>SUM(T433:T435)</f>
        <v>0</v>
      </c>
      <c r="AR432" s="164" t="s">
        <v>83</v>
      </c>
      <c r="AT432" s="172" t="s">
        <v>73</v>
      </c>
      <c r="AU432" s="172" t="s">
        <v>79</v>
      </c>
      <c r="AY432" s="164" t="s">
        <v>151</v>
      </c>
      <c r="BK432" s="173">
        <f>SUM(BK433:BK435)</f>
        <v>0</v>
      </c>
    </row>
    <row r="433" spans="1:65" s="2" customFormat="1" ht="24" customHeight="1">
      <c r="A433" s="33"/>
      <c r="B433" s="141"/>
      <c r="C433" s="176" t="s">
        <v>705</v>
      </c>
      <c r="D433" s="176" t="s">
        <v>153</v>
      </c>
      <c r="E433" s="177" t="s">
        <v>706</v>
      </c>
      <c r="F433" s="178" t="s">
        <v>707</v>
      </c>
      <c r="G433" s="179" t="s">
        <v>167</v>
      </c>
      <c r="H433" s="180">
        <v>900</v>
      </c>
      <c r="I433" s="181"/>
      <c r="J433" s="182">
        <f>ROUND(I433*H433,2)</f>
        <v>0</v>
      </c>
      <c r="K433" s="183"/>
      <c r="L433" s="34"/>
      <c r="M433" s="184" t="s">
        <v>1</v>
      </c>
      <c r="N433" s="185" t="s">
        <v>39</v>
      </c>
      <c r="O433" s="59"/>
      <c r="P433" s="186">
        <f>O433*H433</f>
        <v>0</v>
      </c>
      <c r="Q433" s="186">
        <v>2.7E-4</v>
      </c>
      <c r="R433" s="186">
        <f>Q433*H433</f>
        <v>0.24299999999999999</v>
      </c>
      <c r="S433" s="186">
        <v>0</v>
      </c>
      <c r="T433" s="187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88" t="s">
        <v>242</v>
      </c>
      <c r="AT433" s="188" t="s">
        <v>153</v>
      </c>
      <c r="AU433" s="188" t="s">
        <v>83</v>
      </c>
      <c r="AY433" s="18" t="s">
        <v>151</v>
      </c>
      <c r="BE433" s="189">
        <f>IF(N433="základní",J433,0)</f>
        <v>0</v>
      </c>
      <c r="BF433" s="189">
        <f>IF(N433="snížená",J433,0)</f>
        <v>0</v>
      </c>
      <c r="BG433" s="189">
        <f>IF(N433="zákl. přenesená",J433,0)</f>
        <v>0</v>
      </c>
      <c r="BH433" s="189">
        <f>IF(N433="sníž. přenesená",J433,0)</f>
        <v>0</v>
      </c>
      <c r="BI433" s="189">
        <f>IF(N433="nulová",J433,0)</f>
        <v>0</v>
      </c>
      <c r="BJ433" s="18" t="s">
        <v>79</v>
      </c>
      <c r="BK433" s="189">
        <f>ROUND(I433*H433,2)</f>
        <v>0</v>
      </c>
      <c r="BL433" s="18" t="s">
        <v>242</v>
      </c>
      <c r="BM433" s="188" t="s">
        <v>708</v>
      </c>
    </row>
    <row r="434" spans="1:65" s="13" customFormat="1" ht="11.25">
      <c r="B434" s="190"/>
      <c r="D434" s="191" t="s">
        <v>158</v>
      </c>
      <c r="E434" s="192" t="s">
        <v>1</v>
      </c>
      <c r="F434" s="193" t="s">
        <v>709</v>
      </c>
      <c r="H434" s="194">
        <v>896.97799999999995</v>
      </c>
      <c r="I434" s="195"/>
      <c r="L434" s="190"/>
      <c r="M434" s="196"/>
      <c r="N434" s="197"/>
      <c r="O434" s="197"/>
      <c r="P434" s="197"/>
      <c r="Q434" s="197"/>
      <c r="R434" s="197"/>
      <c r="S434" s="197"/>
      <c r="T434" s="198"/>
      <c r="AT434" s="192" t="s">
        <v>158</v>
      </c>
      <c r="AU434" s="192" t="s">
        <v>83</v>
      </c>
      <c r="AV434" s="13" t="s">
        <v>83</v>
      </c>
      <c r="AW434" s="13" t="s">
        <v>31</v>
      </c>
      <c r="AX434" s="13" t="s">
        <v>74</v>
      </c>
      <c r="AY434" s="192" t="s">
        <v>151</v>
      </c>
    </row>
    <row r="435" spans="1:65" s="13" customFormat="1" ht="11.25">
      <c r="B435" s="190"/>
      <c r="D435" s="191" t="s">
        <v>158</v>
      </c>
      <c r="E435" s="192" t="s">
        <v>1</v>
      </c>
      <c r="F435" s="193" t="s">
        <v>710</v>
      </c>
      <c r="H435" s="194">
        <v>900</v>
      </c>
      <c r="I435" s="195"/>
      <c r="L435" s="190"/>
      <c r="M435" s="196"/>
      <c r="N435" s="197"/>
      <c r="O435" s="197"/>
      <c r="P435" s="197"/>
      <c r="Q435" s="197"/>
      <c r="R435" s="197"/>
      <c r="S435" s="197"/>
      <c r="T435" s="198"/>
      <c r="AT435" s="192" t="s">
        <v>158</v>
      </c>
      <c r="AU435" s="192" t="s">
        <v>83</v>
      </c>
      <c r="AV435" s="13" t="s">
        <v>83</v>
      </c>
      <c r="AW435" s="13" t="s">
        <v>31</v>
      </c>
      <c r="AX435" s="13" t="s">
        <v>79</v>
      </c>
      <c r="AY435" s="192" t="s">
        <v>151</v>
      </c>
    </row>
    <row r="436" spans="1:65" s="12" customFormat="1" ht="22.9" customHeight="1">
      <c r="B436" s="163"/>
      <c r="D436" s="164" t="s">
        <v>73</v>
      </c>
      <c r="E436" s="174" t="s">
        <v>711</v>
      </c>
      <c r="F436" s="174" t="s">
        <v>712</v>
      </c>
      <c r="I436" s="166"/>
      <c r="J436" s="175">
        <f>BK436</f>
        <v>0</v>
      </c>
      <c r="L436" s="163"/>
      <c r="M436" s="168"/>
      <c r="N436" s="169"/>
      <c r="O436" s="169"/>
      <c r="P436" s="170">
        <f>SUM(P437:P451)</f>
        <v>0</v>
      </c>
      <c r="Q436" s="169"/>
      <c r="R436" s="170">
        <f>SUM(R437:R451)</f>
        <v>0.32200000000000001</v>
      </c>
      <c r="S436" s="169"/>
      <c r="T436" s="171">
        <f>SUM(T437:T451)</f>
        <v>0</v>
      </c>
      <c r="AR436" s="164" t="s">
        <v>83</v>
      </c>
      <c r="AT436" s="172" t="s">
        <v>73</v>
      </c>
      <c r="AU436" s="172" t="s">
        <v>79</v>
      </c>
      <c r="AY436" s="164" t="s">
        <v>151</v>
      </c>
      <c r="BK436" s="173">
        <f>SUM(BK437:BK451)</f>
        <v>0</v>
      </c>
    </row>
    <row r="437" spans="1:65" s="2" customFormat="1" ht="24" customHeight="1">
      <c r="A437" s="33"/>
      <c r="B437" s="141"/>
      <c r="C437" s="176" t="s">
        <v>713</v>
      </c>
      <c r="D437" s="176" t="s">
        <v>153</v>
      </c>
      <c r="E437" s="177" t="s">
        <v>714</v>
      </c>
      <c r="F437" s="178" t="s">
        <v>715</v>
      </c>
      <c r="G437" s="179" t="s">
        <v>167</v>
      </c>
      <c r="H437" s="180">
        <v>700</v>
      </c>
      <c r="I437" s="181"/>
      <c r="J437" s="182">
        <f>ROUND(I437*H437,2)</f>
        <v>0</v>
      </c>
      <c r="K437" s="183"/>
      <c r="L437" s="34"/>
      <c r="M437" s="184" t="s">
        <v>1</v>
      </c>
      <c r="N437" s="185" t="s">
        <v>39</v>
      </c>
      <c r="O437" s="59"/>
      <c r="P437" s="186">
        <f>O437*H437</f>
        <v>0</v>
      </c>
      <c r="Q437" s="186">
        <v>4.6000000000000001E-4</v>
      </c>
      <c r="R437" s="186">
        <f>Q437*H437</f>
        <v>0.32200000000000001</v>
      </c>
      <c r="S437" s="186">
        <v>0</v>
      </c>
      <c r="T437" s="187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88" t="s">
        <v>242</v>
      </c>
      <c r="AT437" s="188" t="s">
        <v>153</v>
      </c>
      <c r="AU437" s="188" t="s">
        <v>83</v>
      </c>
      <c r="AY437" s="18" t="s">
        <v>151</v>
      </c>
      <c r="BE437" s="189">
        <f>IF(N437="základní",J437,0)</f>
        <v>0</v>
      </c>
      <c r="BF437" s="189">
        <f>IF(N437="snížená",J437,0)</f>
        <v>0</v>
      </c>
      <c r="BG437" s="189">
        <f>IF(N437="zákl. přenesená",J437,0)</f>
        <v>0</v>
      </c>
      <c r="BH437" s="189">
        <f>IF(N437="sníž. přenesená",J437,0)</f>
        <v>0</v>
      </c>
      <c r="BI437" s="189">
        <f>IF(N437="nulová",J437,0)</f>
        <v>0</v>
      </c>
      <c r="BJ437" s="18" t="s">
        <v>79</v>
      </c>
      <c r="BK437" s="189">
        <f>ROUND(I437*H437,2)</f>
        <v>0</v>
      </c>
      <c r="BL437" s="18" t="s">
        <v>242</v>
      </c>
      <c r="BM437" s="188" t="s">
        <v>716</v>
      </c>
    </row>
    <row r="438" spans="1:65" s="16" customFormat="1" ht="11.25">
      <c r="B438" s="215"/>
      <c r="D438" s="191" t="s">
        <v>158</v>
      </c>
      <c r="E438" s="216" t="s">
        <v>1</v>
      </c>
      <c r="F438" s="217" t="s">
        <v>717</v>
      </c>
      <c r="H438" s="216" t="s">
        <v>1</v>
      </c>
      <c r="I438" s="218"/>
      <c r="L438" s="215"/>
      <c r="M438" s="219"/>
      <c r="N438" s="220"/>
      <c r="O438" s="220"/>
      <c r="P438" s="220"/>
      <c r="Q438" s="220"/>
      <c r="R438" s="220"/>
      <c r="S438" s="220"/>
      <c r="T438" s="221"/>
      <c r="AT438" s="216" t="s">
        <v>158</v>
      </c>
      <c r="AU438" s="216" t="s">
        <v>83</v>
      </c>
      <c r="AV438" s="16" t="s">
        <v>79</v>
      </c>
      <c r="AW438" s="16" t="s">
        <v>31</v>
      </c>
      <c r="AX438" s="16" t="s">
        <v>74</v>
      </c>
      <c r="AY438" s="216" t="s">
        <v>151</v>
      </c>
    </row>
    <row r="439" spans="1:65" s="13" customFormat="1" ht="11.25">
      <c r="B439" s="190"/>
      <c r="D439" s="191" t="s">
        <v>158</v>
      </c>
      <c r="E439" s="192" t="s">
        <v>1</v>
      </c>
      <c r="F439" s="193" t="s">
        <v>718</v>
      </c>
      <c r="H439" s="194">
        <v>132.84</v>
      </c>
      <c r="I439" s="195"/>
      <c r="L439" s="190"/>
      <c r="M439" s="196"/>
      <c r="N439" s="197"/>
      <c r="O439" s="197"/>
      <c r="P439" s="197"/>
      <c r="Q439" s="197"/>
      <c r="R439" s="197"/>
      <c r="S439" s="197"/>
      <c r="T439" s="198"/>
      <c r="AT439" s="192" t="s">
        <v>158</v>
      </c>
      <c r="AU439" s="192" t="s">
        <v>83</v>
      </c>
      <c r="AV439" s="13" t="s">
        <v>83</v>
      </c>
      <c r="AW439" s="13" t="s">
        <v>31</v>
      </c>
      <c r="AX439" s="13" t="s">
        <v>74</v>
      </c>
      <c r="AY439" s="192" t="s">
        <v>151</v>
      </c>
    </row>
    <row r="440" spans="1:65" s="13" customFormat="1" ht="11.25">
      <c r="B440" s="190"/>
      <c r="D440" s="191" t="s">
        <v>158</v>
      </c>
      <c r="E440" s="192" t="s">
        <v>1</v>
      </c>
      <c r="F440" s="193" t="s">
        <v>719</v>
      </c>
      <c r="H440" s="194">
        <v>111.352</v>
      </c>
      <c r="I440" s="195"/>
      <c r="L440" s="190"/>
      <c r="M440" s="196"/>
      <c r="N440" s="197"/>
      <c r="O440" s="197"/>
      <c r="P440" s="197"/>
      <c r="Q440" s="197"/>
      <c r="R440" s="197"/>
      <c r="S440" s="197"/>
      <c r="T440" s="198"/>
      <c r="AT440" s="192" t="s">
        <v>158</v>
      </c>
      <c r="AU440" s="192" t="s">
        <v>83</v>
      </c>
      <c r="AV440" s="13" t="s">
        <v>83</v>
      </c>
      <c r="AW440" s="13" t="s">
        <v>31</v>
      </c>
      <c r="AX440" s="13" t="s">
        <v>74</v>
      </c>
      <c r="AY440" s="192" t="s">
        <v>151</v>
      </c>
    </row>
    <row r="441" spans="1:65" s="13" customFormat="1" ht="33.75">
      <c r="B441" s="190"/>
      <c r="D441" s="191" t="s">
        <v>158</v>
      </c>
      <c r="E441" s="192" t="s">
        <v>1</v>
      </c>
      <c r="F441" s="193" t="s">
        <v>720</v>
      </c>
      <c r="H441" s="194">
        <v>-59.143999999999998</v>
      </c>
      <c r="I441" s="195"/>
      <c r="L441" s="190"/>
      <c r="M441" s="196"/>
      <c r="N441" s="197"/>
      <c r="O441" s="197"/>
      <c r="P441" s="197"/>
      <c r="Q441" s="197"/>
      <c r="R441" s="197"/>
      <c r="S441" s="197"/>
      <c r="T441" s="198"/>
      <c r="AT441" s="192" t="s">
        <v>158</v>
      </c>
      <c r="AU441" s="192" t="s">
        <v>83</v>
      </c>
      <c r="AV441" s="13" t="s">
        <v>83</v>
      </c>
      <c r="AW441" s="13" t="s">
        <v>31</v>
      </c>
      <c r="AX441" s="13" t="s">
        <v>74</v>
      </c>
      <c r="AY441" s="192" t="s">
        <v>151</v>
      </c>
    </row>
    <row r="442" spans="1:65" s="13" customFormat="1" ht="11.25">
      <c r="B442" s="190"/>
      <c r="D442" s="191" t="s">
        <v>158</v>
      </c>
      <c r="E442" s="192" t="s">
        <v>1</v>
      </c>
      <c r="F442" s="193" t="s">
        <v>721</v>
      </c>
      <c r="H442" s="194">
        <v>40.74</v>
      </c>
      <c r="I442" s="195"/>
      <c r="L442" s="190"/>
      <c r="M442" s="196"/>
      <c r="N442" s="197"/>
      <c r="O442" s="197"/>
      <c r="P442" s="197"/>
      <c r="Q442" s="197"/>
      <c r="R442" s="197"/>
      <c r="S442" s="197"/>
      <c r="T442" s="198"/>
      <c r="AT442" s="192" t="s">
        <v>158</v>
      </c>
      <c r="AU442" s="192" t="s">
        <v>83</v>
      </c>
      <c r="AV442" s="13" t="s">
        <v>83</v>
      </c>
      <c r="AW442" s="13" t="s">
        <v>31</v>
      </c>
      <c r="AX442" s="13" t="s">
        <v>74</v>
      </c>
      <c r="AY442" s="192" t="s">
        <v>151</v>
      </c>
    </row>
    <row r="443" spans="1:65" s="13" customFormat="1" ht="11.25">
      <c r="B443" s="190"/>
      <c r="D443" s="191" t="s">
        <v>158</v>
      </c>
      <c r="E443" s="192" t="s">
        <v>1</v>
      </c>
      <c r="F443" s="193" t="s">
        <v>722</v>
      </c>
      <c r="H443" s="194">
        <v>136.52799999999999</v>
      </c>
      <c r="I443" s="195"/>
      <c r="L443" s="190"/>
      <c r="M443" s="196"/>
      <c r="N443" s="197"/>
      <c r="O443" s="197"/>
      <c r="P443" s="197"/>
      <c r="Q443" s="197"/>
      <c r="R443" s="197"/>
      <c r="S443" s="197"/>
      <c r="T443" s="198"/>
      <c r="AT443" s="192" t="s">
        <v>158</v>
      </c>
      <c r="AU443" s="192" t="s">
        <v>83</v>
      </c>
      <c r="AV443" s="13" t="s">
        <v>83</v>
      </c>
      <c r="AW443" s="13" t="s">
        <v>31</v>
      </c>
      <c r="AX443" s="13" t="s">
        <v>74</v>
      </c>
      <c r="AY443" s="192" t="s">
        <v>151</v>
      </c>
    </row>
    <row r="444" spans="1:65" s="13" customFormat="1" ht="11.25">
      <c r="B444" s="190"/>
      <c r="D444" s="191" t="s">
        <v>158</v>
      </c>
      <c r="E444" s="192" t="s">
        <v>1</v>
      </c>
      <c r="F444" s="193" t="s">
        <v>723</v>
      </c>
      <c r="H444" s="194">
        <v>108.248</v>
      </c>
      <c r="I444" s="195"/>
      <c r="L444" s="190"/>
      <c r="M444" s="196"/>
      <c r="N444" s="197"/>
      <c r="O444" s="197"/>
      <c r="P444" s="197"/>
      <c r="Q444" s="197"/>
      <c r="R444" s="197"/>
      <c r="S444" s="197"/>
      <c r="T444" s="198"/>
      <c r="AT444" s="192" t="s">
        <v>158</v>
      </c>
      <c r="AU444" s="192" t="s">
        <v>83</v>
      </c>
      <c r="AV444" s="13" t="s">
        <v>83</v>
      </c>
      <c r="AW444" s="13" t="s">
        <v>31</v>
      </c>
      <c r="AX444" s="13" t="s">
        <v>74</v>
      </c>
      <c r="AY444" s="192" t="s">
        <v>151</v>
      </c>
    </row>
    <row r="445" spans="1:65" s="13" customFormat="1" ht="33.75">
      <c r="B445" s="190"/>
      <c r="D445" s="191" t="s">
        <v>158</v>
      </c>
      <c r="E445" s="192" t="s">
        <v>1</v>
      </c>
      <c r="F445" s="193" t="s">
        <v>724</v>
      </c>
      <c r="H445" s="194">
        <v>-42.932000000000002</v>
      </c>
      <c r="I445" s="195"/>
      <c r="L445" s="190"/>
      <c r="M445" s="196"/>
      <c r="N445" s="197"/>
      <c r="O445" s="197"/>
      <c r="P445" s="197"/>
      <c r="Q445" s="197"/>
      <c r="R445" s="197"/>
      <c r="S445" s="197"/>
      <c r="T445" s="198"/>
      <c r="AT445" s="192" t="s">
        <v>158</v>
      </c>
      <c r="AU445" s="192" t="s">
        <v>83</v>
      </c>
      <c r="AV445" s="13" t="s">
        <v>83</v>
      </c>
      <c r="AW445" s="13" t="s">
        <v>31</v>
      </c>
      <c r="AX445" s="13" t="s">
        <v>74</v>
      </c>
      <c r="AY445" s="192" t="s">
        <v>151</v>
      </c>
    </row>
    <row r="446" spans="1:65" s="15" customFormat="1" ht="11.25">
      <c r="B446" s="207"/>
      <c r="D446" s="191" t="s">
        <v>158</v>
      </c>
      <c r="E446" s="208" t="s">
        <v>1</v>
      </c>
      <c r="F446" s="209" t="s">
        <v>202</v>
      </c>
      <c r="H446" s="210">
        <v>427.63200000000001</v>
      </c>
      <c r="I446" s="211"/>
      <c r="L446" s="207"/>
      <c r="M446" s="212"/>
      <c r="N446" s="213"/>
      <c r="O446" s="213"/>
      <c r="P446" s="213"/>
      <c r="Q446" s="213"/>
      <c r="R446" s="213"/>
      <c r="S446" s="213"/>
      <c r="T446" s="214"/>
      <c r="AT446" s="208" t="s">
        <v>158</v>
      </c>
      <c r="AU446" s="208" t="s">
        <v>83</v>
      </c>
      <c r="AV446" s="15" t="s">
        <v>86</v>
      </c>
      <c r="AW446" s="15" t="s">
        <v>31</v>
      </c>
      <c r="AX446" s="15" t="s">
        <v>74</v>
      </c>
      <c r="AY446" s="208" t="s">
        <v>151</v>
      </c>
    </row>
    <row r="447" spans="1:65" s="16" customFormat="1" ht="11.25">
      <c r="B447" s="215"/>
      <c r="D447" s="191" t="s">
        <v>158</v>
      </c>
      <c r="E447" s="216" t="s">
        <v>1</v>
      </c>
      <c r="F447" s="217" t="s">
        <v>725</v>
      </c>
      <c r="H447" s="216" t="s">
        <v>1</v>
      </c>
      <c r="I447" s="218"/>
      <c r="L447" s="215"/>
      <c r="M447" s="219"/>
      <c r="N447" s="220"/>
      <c r="O447" s="220"/>
      <c r="P447" s="220"/>
      <c r="Q447" s="220"/>
      <c r="R447" s="220"/>
      <c r="S447" s="220"/>
      <c r="T447" s="221"/>
      <c r="AT447" s="216" t="s">
        <v>158</v>
      </c>
      <c r="AU447" s="216" t="s">
        <v>83</v>
      </c>
      <c r="AV447" s="16" t="s">
        <v>79</v>
      </c>
      <c r="AW447" s="16" t="s">
        <v>31</v>
      </c>
      <c r="AX447" s="16" t="s">
        <v>74</v>
      </c>
      <c r="AY447" s="216" t="s">
        <v>151</v>
      </c>
    </row>
    <row r="448" spans="1:65" s="13" customFormat="1" ht="11.25">
      <c r="B448" s="190"/>
      <c r="D448" s="191" t="s">
        <v>158</v>
      </c>
      <c r="E448" s="192" t="s">
        <v>1</v>
      </c>
      <c r="F448" s="193" t="s">
        <v>726</v>
      </c>
      <c r="H448" s="194">
        <v>264.05</v>
      </c>
      <c r="I448" s="195"/>
      <c r="L448" s="190"/>
      <c r="M448" s="196"/>
      <c r="N448" s="197"/>
      <c r="O448" s="197"/>
      <c r="P448" s="197"/>
      <c r="Q448" s="197"/>
      <c r="R448" s="197"/>
      <c r="S448" s="197"/>
      <c r="T448" s="198"/>
      <c r="AT448" s="192" t="s">
        <v>158</v>
      </c>
      <c r="AU448" s="192" t="s">
        <v>83</v>
      </c>
      <c r="AV448" s="13" t="s">
        <v>83</v>
      </c>
      <c r="AW448" s="13" t="s">
        <v>31</v>
      </c>
      <c r="AX448" s="13" t="s">
        <v>74</v>
      </c>
      <c r="AY448" s="192" t="s">
        <v>151</v>
      </c>
    </row>
    <row r="449" spans="1:65" s="15" customFormat="1" ht="11.25">
      <c r="B449" s="207"/>
      <c r="D449" s="191" t="s">
        <v>158</v>
      </c>
      <c r="E449" s="208" t="s">
        <v>1</v>
      </c>
      <c r="F449" s="209" t="s">
        <v>202</v>
      </c>
      <c r="H449" s="210">
        <v>264.05</v>
      </c>
      <c r="I449" s="211"/>
      <c r="L449" s="207"/>
      <c r="M449" s="212"/>
      <c r="N449" s="213"/>
      <c r="O449" s="213"/>
      <c r="P449" s="213"/>
      <c r="Q449" s="213"/>
      <c r="R449" s="213"/>
      <c r="S449" s="213"/>
      <c r="T449" s="214"/>
      <c r="AT449" s="208" t="s">
        <v>158</v>
      </c>
      <c r="AU449" s="208" t="s">
        <v>83</v>
      </c>
      <c r="AV449" s="15" t="s">
        <v>86</v>
      </c>
      <c r="AW449" s="15" t="s">
        <v>31</v>
      </c>
      <c r="AX449" s="15" t="s">
        <v>74</v>
      </c>
      <c r="AY449" s="208" t="s">
        <v>151</v>
      </c>
    </row>
    <row r="450" spans="1:65" s="14" customFormat="1" ht="11.25">
      <c r="B450" s="199"/>
      <c r="D450" s="191" t="s">
        <v>158</v>
      </c>
      <c r="E450" s="200" t="s">
        <v>1</v>
      </c>
      <c r="F450" s="201" t="s">
        <v>163</v>
      </c>
      <c r="H450" s="202">
        <v>691.68200000000002</v>
      </c>
      <c r="I450" s="203"/>
      <c r="L450" s="199"/>
      <c r="M450" s="204"/>
      <c r="N450" s="205"/>
      <c r="O450" s="205"/>
      <c r="P450" s="205"/>
      <c r="Q450" s="205"/>
      <c r="R450" s="205"/>
      <c r="S450" s="205"/>
      <c r="T450" s="206"/>
      <c r="AT450" s="200" t="s">
        <v>158</v>
      </c>
      <c r="AU450" s="200" t="s">
        <v>83</v>
      </c>
      <c r="AV450" s="14" t="s">
        <v>89</v>
      </c>
      <c r="AW450" s="14" t="s">
        <v>31</v>
      </c>
      <c r="AX450" s="14" t="s">
        <v>74</v>
      </c>
      <c r="AY450" s="200" t="s">
        <v>151</v>
      </c>
    </row>
    <row r="451" spans="1:65" s="13" customFormat="1" ht="11.25">
      <c r="B451" s="190"/>
      <c r="D451" s="191" t="s">
        <v>158</v>
      </c>
      <c r="E451" s="192" t="s">
        <v>1</v>
      </c>
      <c r="F451" s="193" t="s">
        <v>229</v>
      </c>
      <c r="H451" s="194">
        <v>700</v>
      </c>
      <c r="I451" s="195"/>
      <c r="L451" s="190"/>
      <c r="M451" s="196"/>
      <c r="N451" s="197"/>
      <c r="O451" s="197"/>
      <c r="P451" s="197"/>
      <c r="Q451" s="197"/>
      <c r="R451" s="197"/>
      <c r="S451" s="197"/>
      <c r="T451" s="198"/>
      <c r="AT451" s="192" t="s">
        <v>158</v>
      </c>
      <c r="AU451" s="192" t="s">
        <v>83</v>
      </c>
      <c r="AV451" s="13" t="s">
        <v>83</v>
      </c>
      <c r="AW451" s="13" t="s">
        <v>31</v>
      </c>
      <c r="AX451" s="13" t="s">
        <v>79</v>
      </c>
      <c r="AY451" s="192" t="s">
        <v>151</v>
      </c>
    </row>
    <row r="452" spans="1:65" s="12" customFormat="1" ht="25.9" customHeight="1">
      <c r="B452" s="163"/>
      <c r="D452" s="164" t="s">
        <v>73</v>
      </c>
      <c r="E452" s="165" t="s">
        <v>128</v>
      </c>
      <c r="F452" s="165" t="s">
        <v>727</v>
      </c>
      <c r="I452" s="166"/>
      <c r="J452" s="167">
        <f>BK452</f>
        <v>0</v>
      </c>
      <c r="L452" s="163"/>
      <c r="M452" s="168"/>
      <c r="N452" s="169"/>
      <c r="O452" s="169"/>
      <c r="P452" s="170">
        <f>P453+P457</f>
        <v>0</v>
      </c>
      <c r="Q452" s="169"/>
      <c r="R452" s="170">
        <f>R453+R457</f>
        <v>0</v>
      </c>
      <c r="S452" s="169"/>
      <c r="T452" s="171">
        <f>T453+T457</f>
        <v>0</v>
      </c>
      <c r="AR452" s="164" t="s">
        <v>181</v>
      </c>
      <c r="AT452" s="172" t="s">
        <v>73</v>
      </c>
      <c r="AU452" s="172" t="s">
        <v>74</v>
      </c>
      <c r="AY452" s="164" t="s">
        <v>151</v>
      </c>
      <c r="BK452" s="173">
        <f>BK453+BK457</f>
        <v>0</v>
      </c>
    </row>
    <row r="453" spans="1:65" s="12" customFormat="1" ht="22.9" customHeight="1">
      <c r="B453" s="163"/>
      <c r="D453" s="164" t="s">
        <v>73</v>
      </c>
      <c r="E453" s="174" t="s">
        <v>728</v>
      </c>
      <c r="F453" s="174" t="s">
        <v>729</v>
      </c>
      <c r="I453" s="166"/>
      <c r="J453" s="175">
        <f>BK453</f>
        <v>0</v>
      </c>
      <c r="L453" s="163"/>
      <c r="M453" s="168"/>
      <c r="N453" s="169"/>
      <c r="O453" s="169"/>
      <c r="P453" s="170">
        <f>SUM(P454:P456)</f>
        <v>0</v>
      </c>
      <c r="Q453" s="169"/>
      <c r="R453" s="170">
        <f>SUM(R454:R456)</f>
        <v>0</v>
      </c>
      <c r="S453" s="169"/>
      <c r="T453" s="171">
        <f>SUM(T454:T456)</f>
        <v>0</v>
      </c>
      <c r="AR453" s="164" t="s">
        <v>181</v>
      </c>
      <c r="AT453" s="172" t="s">
        <v>73</v>
      </c>
      <c r="AU453" s="172" t="s">
        <v>79</v>
      </c>
      <c r="AY453" s="164" t="s">
        <v>151</v>
      </c>
      <c r="BK453" s="173">
        <f>SUM(BK454:BK456)</f>
        <v>0</v>
      </c>
    </row>
    <row r="454" spans="1:65" s="2" customFormat="1" ht="16.5" customHeight="1">
      <c r="A454" s="33"/>
      <c r="B454" s="141"/>
      <c r="C454" s="176" t="s">
        <v>730</v>
      </c>
      <c r="D454" s="176" t="s">
        <v>153</v>
      </c>
      <c r="E454" s="177" t="s">
        <v>731</v>
      </c>
      <c r="F454" s="178" t="s">
        <v>732</v>
      </c>
      <c r="G454" s="179" t="s">
        <v>733</v>
      </c>
      <c r="H454" s="180">
        <v>1</v>
      </c>
      <c r="I454" s="181"/>
      <c r="J454" s="182">
        <f>ROUND(I454*H454,2)</f>
        <v>0</v>
      </c>
      <c r="K454" s="183"/>
      <c r="L454" s="34"/>
      <c r="M454" s="184" t="s">
        <v>1</v>
      </c>
      <c r="N454" s="185" t="s">
        <v>39</v>
      </c>
      <c r="O454" s="59"/>
      <c r="P454" s="186">
        <f>O454*H454</f>
        <v>0</v>
      </c>
      <c r="Q454" s="186">
        <v>0</v>
      </c>
      <c r="R454" s="186">
        <f>Q454*H454</f>
        <v>0</v>
      </c>
      <c r="S454" s="186">
        <v>0</v>
      </c>
      <c r="T454" s="187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88" t="s">
        <v>734</v>
      </c>
      <c r="AT454" s="188" t="s">
        <v>153</v>
      </c>
      <c r="AU454" s="188" t="s">
        <v>83</v>
      </c>
      <c r="AY454" s="18" t="s">
        <v>151</v>
      </c>
      <c r="BE454" s="189">
        <f>IF(N454="základní",J454,0)</f>
        <v>0</v>
      </c>
      <c r="BF454" s="189">
        <f>IF(N454="snížená",J454,0)</f>
        <v>0</v>
      </c>
      <c r="BG454" s="189">
        <f>IF(N454="zákl. přenesená",J454,0)</f>
        <v>0</v>
      </c>
      <c r="BH454" s="189">
        <f>IF(N454="sníž. přenesená",J454,0)</f>
        <v>0</v>
      </c>
      <c r="BI454" s="189">
        <f>IF(N454="nulová",J454,0)</f>
        <v>0</v>
      </c>
      <c r="BJ454" s="18" t="s">
        <v>79</v>
      </c>
      <c r="BK454" s="189">
        <f>ROUND(I454*H454,2)</f>
        <v>0</v>
      </c>
      <c r="BL454" s="18" t="s">
        <v>734</v>
      </c>
      <c r="BM454" s="188" t="s">
        <v>735</v>
      </c>
    </row>
    <row r="455" spans="1:65" s="2" customFormat="1" ht="16.5" customHeight="1">
      <c r="A455" s="33"/>
      <c r="B455" s="141"/>
      <c r="C455" s="176" t="s">
        <v>736</v>
      </c>
      <c r="D455" s="176" t="s">
        <v>153</v>
      </c>
      <c r="E455" s="177" t="s">
        <v>737</v>
      </c>
      <c r="F455" s="178" t="s">
        <v>738</v>
      </c>
      <c r="G455" s="179" t="s">
        <v>733</v>
      </c>
      <c r="H455" s="180">
        <v>1</v>
      </c>
      <c r="I455" s="181"/>
      <c r="J455" s="182">
        <f>ROUND(I455*H455,2)</f>
        <v>0</v>
      </c>
      <c r="K455" s="183"/>
      <c r="L455" s="34"/>
      <c r="M455" s="184" t="s">
        <v>1</v>
      </c>
      <c r="N455" s="185" t="s">
        <v>39</v>
      </c>
      <c r="O455" s="59"/>
      <c r="P455" s="186">
        <f>O455*H455</f>
        <v>0</v>
      </c>
      <c r="Q455" s="186">
        <v>0</v>
      </c>
      <c r="R455" s="186">
        <f>Q455*H455</f>
        <v>0</v>
      </c>
      <c r="S455" s="186">
        <v>0</v>
      </c>
      <c r="T455" s="18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88" t="s">
        <v>734</v>
      </c>
      <c r="AT455" s="188" t="s">
        <v>153</v>
      </c>
      <c r="AU455" s="188" t="s">
        <v>83</v>
      </c>
      <c r="AY455" s="18" t="s">
        <v>151</v>
      </c>
      <c r="BE455" s="189">
        <f>IF(N455="základní",J455,0)</f>
        <v>0</v>
      </c>
      <c r="BF455" s="189">
        <f>IF(N455="snížená",J455,0)</f>
        <v>0</v>
      </c>
      <c r="BG455" s="189">
        <f>IF(N455="zákl. přenesená",J455,0)</f>
        <v>0</v>
      </c>
      <c r="BH455" s="189">
        <f>IF(N455="sníž. přenesená",J455,0)</f>
        <v>0</v>
      </c>
      <c r="BI455" s="189">
        <f>IF(N455="nulová",J455,0)</f>
        <v>0</v>
      </c>
      <c r="BJ455" s="18" t="s">
        <v>79</v>
      </c>
      <c r="BK455" s="189">
        <f>ROUND(I455*H455,2)</f>
        <v>0</v>
      </c>
      <c r="BL455" s="18" t="s">
        <v>734</v>
      </c>
      <c r="BM455" s="188" t="s">
        <v>739</v>
      </c>
    </row>
    <row r="456" spans="1:65" s="2" customFormat="1" ht="16.5" customHeight="1">
      <c r="A456" s="33"/>
      <c r="B456" s="141"/>
      <c r="C456" s="176" t="s">
        <v>740</v>
      </c>
      <c r="D456" s="176" t="s">
        <v>153</v>
      </c>
      <c r="E456" s="177" t="s">
        <v>741</v>
      </c>
      <c r="F456" s="178" t="s">
        <v>742</v>
      </c>
      <c r="G456" s="179" t="s">
        <v>733</v>
      </c>
      <c r="H456" s="180">
        <v>1</v>
      </c>
      <c r="I456" s="181"/>
      <c r="J456" s="182">
        <f>ROUND(I456*H456,2)</f>
        <v>0</v>
      </c>
      <c r="K456" s="183"/>
      <c r="L456" s="34"/>
      <c r="M456" s="184" t="s">
        <v>1</v>
      </c>
      <c r="N456" s="185" t="s">
        <v>39</v>
      </c>
      <c r="O456" s="59"/>
      <c r="P456" s="186">
        <f>O456*H456</f>
        <v>0</v>
      </c>
      <c r="Q456" s="186">
        <v>0</v>
      </c>
      <c r="R456" s="186">
        <f>Q456*H456</f>
        <v>0</v>
      </c>
      <c r="S456" s="186">
        <v>0</v>
      </c>
      <c r="T456" s="187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88" t="s">
        <v>734</v>
      </c>
      <c r="AT456" s="188" t="s">
        <v>153</v>
      </c>
      <c r="AU456" s="188" t="s">
        <v>83</v>
      </c>
      <c r="AY456" s="18" t="s">
        <v>151</v>
      </c>
      <c r="BE456" s="189">
        <f>IF(N456="základní",J456,0)</f>
        <v>0</v>
      </c>
      <c r="BF456" s="189">
        <f>IF(N456="snížená",J456,0)</f>
        <v>0</v>
      </c>
      <c r="BG456" s="189">
        <f>IF(N456="zákl. přenesená",J456,0)</f>
        <v>0</v>
      </c>
      <c r="BH456" s="189">
        <f>IF(N456="sníž. přenesená",J456,0)</f>
        <v>0</v>
      </c>
      <c r="BI456" s="189">
        <f>IF(N456="nulová",J456,0)</f>
        <v>0</v>
      </c>
      <c r="BJ456" s="18" t="s">
        <v>79</v>
      </c>
      <c r="BK456" s="189">
        <f>ROUND(I456*H456,2)</f>
        <v>0</v>
      </c>
      <c r="BL456" s="18" t="s">
        <v>734</v>
      </c>
      <c r="BM456" s="188" t="s">
        <v>743</v>
      </c>
    </row>
    <row r="457" spans="1:65" s="12" customFormat="1" ht="22.9" customHeight="1">
      <c r="B457" s="163"/>
      <c r="D457" s="164" t="s">
        <v>73</v>
      </c>
      <c r="E457" s="174" t="s">
        <v>744</v>
      </c>
      <c r="F457" s="174" t="s">
        <v>127</v>
      </c>
      <c r="I457" s="166"/>
      <c r="J457" s="175">
        <f>BK457</f>
        <v>0</v>
      </c>
      <c r="L457" s="163"/>
      <c r="M457" s="168"/>
      <c r="N457" s="169"/>
      <c r="O457" s="169"/>
      <c r="P457" s="170">
        <f>SUM(P458:P461)</f>
        <v>0</v>
      </c>
      <c r="Q457" s="169"/>
      <c r="R457" s="170">
        <f>SUM(R458:R461)</f>
        <v>0</v>
      </c>
      <c r="S457" s="169"/>
      <c r="T457" s="171">
        <f>SUM(T458:T461)</f>
        <v>0</v>
      </c>
      <c r="AR457" s="164" t="s">
        <v>181</v>
      </c>
      <c r="AT457" s="172" t="s">
        <v>73</v>
      </c>
      <c r="AU457" s="172" t="s">
        <v>79</v>
      </c>
      <c r="AY457" s="164" t="s">
        <v>151</v>
      </c>
      <c r="BK457" s="173">
        <f>SUM(BK458:BK461)</f>
        <v>0</v>
      </c>
    </row>
    <row r="458" spans="1:65" s="2" customFormat="1" ht="16.5" customHeight="1">
      <c r="A458" s="33"/>
      <c r="B458" s="141"/>
      <c r="C458" s="176" t="s">
        <v>745</v>
      </c>
      <c r="D458" s="176" t="s">
        <v>153</v>
      </c>
      <c r="E458" s="177" t="s">
        <v>746</v>
      </c>
      <c r="F458" s="178" t="s">
        <v>747</v>
      </c>
      <c r="G458" s="179" t="s">
        <v>733</v>
      </c>
      <c r="H458" s="180">
        <v>1</v>
      </c>
      <c r="I458" s="181"/>
      <c r="J458" s="182">
        <f>ROUND(I458*H458,2)</f>
        <v>0</v>
      </c>
      <c r="K458" s="183"/>
      <c r="L458" s="34"/>
      <c r="M458" s="184" t="s">
        <v>1</v>
      </c>
      <c r="N458" s="185" t="s">
        <v>39</v>
      </c>
      <c r="O458" s="59"/>
      <c r="P458" s="186">
        <f>O458*H458</f>
        <v>0</v>
      </c>
      <c r="Q458" s="186">
        <v>0</v>
      </c>
      <c r="R458" s="186">
        <f>Q458*H458</f>
        <v>0</v>
      </c>
      <c r="S458" s="186">
        <v>0</v>
      </c>
      <c r="T458" s="187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88" t="s">
        <v>734</v>
      </c>
      <c r="AT458" s="188" t="s">
        <v>153</v>
      </c>
      <c r="AU458" s="188" t="s">
        <v>83</v>
      </c>
      <c r="AY458" s="18" t="s">
        <v>151</v>
      </c>
      <c r="BE458" s="189">
        <f>IF(N458="základní",J458,0)</f>
        <v>0</v>
      </c>
      <c r="BF458" s="189">
        <f>IF(N458="snížená",J458,0)</f>
        <v>0</v>
      </c>
      <c r="BG458" s="189">
        <f>IF(N458="zákl. přenesená",J458,0)</f>
        <v>0</v>
      </c>
      <c r="BH458" s="189">
        <f>IF(N458="sníž. přenesená",J458,0)</f>
        <v>0</v>
      </c>
      <c r="BI458" s="189">
        <f>IF(N458="nulová",J458,0)</f>
        <v>0</v>
      </c>
      <c r="BJ458" s="18" t="s">
        <v>79</v>
      </c>
      <c r="BK458" s="189">
        <f>ROUND(I458*H458,2)</f>
        <v>0</v>
      </c>
      <c r="BL458" s="18" t="s">
        <v>734</v>
      </c>
      <c r="BM458" s="188" t="s">
        <v>748</v>
      </c>
    </row>
    <row r="459" spans="1:65" s="2" customFormat="1" ht="16.5" customHeight="1">
      <c r="A459" s="33"/>
      <c r="B459" s="141"/>
      <c r="C459" s="176" t="s">
        <v>749</v>
      </c>
      <c r="D459" s="176" t="s">
        <v>153</v>
      </c>
      <c r="E459" s="177" t="s">
        <v>750</v>
      </c>
      <c r="F459" s="178" t="s">
        <v>751</v>
      </c>
      <c r="G459" s="179" t="s">
        <v>733</v>
      </c>
      <c r="H459" s="180">
        <v>1</v>
      </c>
      <c r="I459" s="181"/>
      <c r="J459" s="182">
        <f>ROUND(I459*H459,2)</f>
        <v>0</v>
      </c>
      <c r="K459" s="183"/>
      <c r="L459" s="34"/>
      <c r="M459" s="184" t="s">
        <v>1</v>
      </c>
      <c r="N459" s="185" t="s">
        <v>39</v>
      </c>
      <c r="O459" s="59"/>
      <c r="P459" s="186">
        <f>O459*H459</f>
        <v>0</v>
      </c>
      <c r="Q459" s="186">
        <v>0</v>
      </c>
      <c r="R459" s="186">
        <f>Q459*H459</f>
        <v>0</v>
      </c>
      <c r="S459" s="186">
        <v>0</v>
      </c>
      <c r="T459" s="187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88" t="s">
        <v>734</v>
      </c>
      <c r="AT459" s="188" t="s">
        <v>153</v>
      </c>
      <c r="AU459" s="188" t="s">
        <v>83</v>
      </c>
      <c r="AY459" s="18" t="s">
        <v>151</v>
      </c>
      <c r="BE459" s="189">
        <f>IF(N459="základní",J459,0)</f>
        <v>0</v>
      </c>
      <c r="BF459" s="189">
        <f>IF(N459="snížená",J459,0)</f>
        <v>0</v>
      </c>
      <c r="BG459" s="189">
        <f>IF(N459="zákl. přenesená",J459,0)</f>
        <v>0</v>
      </c>
      <c r="BH459" s="189">
        <f>IF(N459="sníž. přenesená",J459,0)</f>
        <v>0</v>
      </c>
      <c r="BI459" s="189">
        <f>IF(N459="nulová",J459,0)</f>
        <v>0</v>
      </c>
      <c r="BJ459" s="18" t="s">
        <v>79</v>
      </c>
      <c r="BK459" s="189">
        <f>ROUND(I459*H459,2)</f>
        <v>0</v>
      </c>
      <c r="BL459" s="18" t="s">
        <v>734</v>
      </c>
      <c r="BM459" s="188" t="s">
        <v>752</v>
      </c>
    </row>
    <row r="460" spans="1:65" s="2" customFormat="1" ht="16.5" customHeight="1">
      <c r="A460" s="33"/>
      <c r="B460" s="141"/>
      <c r="C460" s="176" t="s">
        <v>753</v>
      </c>
      <c r="D460" s="176" t="s">
        <v>153</v>
      </c>
      <c r="E460" s="177" t="s">
        <v>754</v>
      </c>
      <c r="F460" s="178" t="s">
        <v>755</v>
      </c>
      <c r="G460" s="179" t="s">
        <v>733</v>
      </c>
      <c r="H460" s="180">
        <v>1</v>
      </c>
      <c r="I460" s="181"/>
      <c r="J460" s="182">
        <f>ROUND(I460*H460,2)</f>
        <v>0</v>
      </c>
      <c r="K460" s="183"/>
      <c r="L460" s="34"/>
      <c r="M460" s="184" t="s">
        <v>1</v>
      </c>
      <c r="N460" s="185" t="s">
        <v>39</v>
      </c>
      <c r="O460" s="59"/>
      <c r="P460" s="186">
        <f>O460*H460</f>
        <v>0</v>
      </c>
      <c r="Q460" s="186">
        <v>0</v>
      </c>
      <c r="R460" s="186">
        <f>Q460*H460</f>
        <v>0</v>
      </c>
      <c r="S460" s="186">
        <v>0</v>
      </c>
      <c r="T460" s="187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88" t="s">
        <v>734</v>
      </c>
      <c r="AT460" s="188" t="s">
        <v>153</v>
      </c>
      <c r="AU460" s="188" t="s">
        <v>83</v>
      </c>
      <c r="AY460" s="18" t="s">
        <v>151</v>
      </c>
      <c r="BE460" s="189">
        <f>IF(N460="základní",J460,0)</f>
        <v>0</v>
      </c>
      <c r="BF460" s="189">
        <f>IF(N460="snížená",J460,0)</f>
        <v>0</v>
      </c>
      <c r="BG460" s="189">
        <f>IF(N460="zákl. přenesená",J460,0)</f>
        <v>0</v>
      </c>
      <c r="BH460" s="189">
        <f>IF(N460="sníž. přenesená",J460,0)</f>
        <v>0</v>
      </c>
      <c r="BI460" s="189">
        <f>IF(N460="nulová",J460,0)</f>
        <v>0</v>
      </c>
      <c r="BJ460" s="18" t="s">
        <v>79</v>
      </c>
      <c r="BK460" s="189">
        <f>ROUND(I460*H460,2)</f>
        <v>0</v>
      </c>
      <c r="BL460" s="18" t="s">
        <v>734</v>
      </c>
      <c r="BM460" s="188" t="s">
        <v>756</v>
      </c>
    </row>
    <row r="461" spans="1:65" s="2" customFormat="1" ht="16.5" customHeight="1">
      <c r="A461" s="33"/>
      <c r="B461" s="141"/>
      <c r="C461" s="176" t="s">
        <v>757</v>
      </c>
      <c r="D461" s="176" t="s">
        <v>153</v>
      </c>
      <c r="E461" s="177" t="s">
        <v>758</v>
      </c>
      <c r="F461" s="178" t="s">
        <v>759</v>
      </c>
      <c r="G461" s="179" t="s">
        <v>733</v>
      </c>
      <c r="H461" s="180">
        <v>1</v>
      </c>
      <c r="I461" s="181"/>
      <c r="J461" s="182">
        <f>ROUND(I461*H461,2)</f>
        <v>0</v>
      </c>
      <c r="K461" s="183"/>
      <c r="L461" s="34"/>
      <c r="M461" s="234" t="s">
        <v>1</v>
      </c>
      <c r="N461" s="235" t="s">
        <v>39</v>
      </c>
      <c r="O461" s="236"/>
      <c r="P461" s="237">
        <f>O461*H461</f>
        <v>0</v>
      </c>
      <c r="Q461" s="237">
        <v>0</v>
      </c>
      <c r="R461" s="237">
        <f>Q461*H461</f>
        <v>0</v>
      </c>
      <c r="S461" s="237">
        <v>0</v>
      </c>
      <c r="T461" s="238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88" t="s">
        <v>734</v>
      </c>
      <c r="AT461" s="188" t="s">
        <v>153</v>
      </c>
      <c r="AU461" s="188" t="s">
        <v>83</v>
      </c>
      <c r="AY461" s="18" t="s">
        <v>151</v>
      </c>
      <c r="BE461" s="189">
        <f>IF(N461="základní",J461,0)</f>
        <v>0</v>
      </c>
      <c r="BF461" s="189">
        <f>IF(N461="snížená",J461,0)</f>
        <v>0</v>
      </c>
      <c r="BG461" s="189">
        <f>IF(N461="zákl. přenesená",J461,0)</f>
        <v>0</v>
      </c>
      <c r="BH461" s="189">
        <f>IF(N461="sníž. přenesená",J461,0)</f>
        <v>0</v>
      </c>
      <c r="BI461" s="189">
        <f>IF(N461="nulová",J461,0)</f>
        <v>0</v>
      </c>
      <c r="BJ461" s="18" t="s">
        <v>79</v>
      </c>
      <c r="BK461" s="189">
        <f>ROUND(I461*H461,2)</f>
        <v>0</v>
      </c>
      <c r="BL461" s="18" t="s">
        <v>734</v>
      </c>
      <c r="BM461" s="188" t="s">
        <v>760</v>
      </c>
    </row>
    <row r="462" spans="1:65" s="2" customFormat="1" ht="6.95" customHeight="1">
      <c r="A462" s="33"/>
      <c r="B462" s="48"/>
      <c r="C462" s="49"/>
      <c r="D462" s="49"/>
      <c r="E462" s="49"/>
      <c r="F462" s="49"/>
      <c r="G462" s="49"/>
      <c r="H462" s="49"/>
      <c r="I462" s="123"/>
      <c r="J462" s="49"/>
      <c r="K462" s="49"/>
      <c r="L462" s="34"/>
      <c r="M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</row>
  </sheetData>
  <autoFilter ref="C149:K461"/>
  <mergeCells count="14">
    <mergeCell ref="D128:F128"/>
    <mergeCell ref="E140:H140"/>
    <mergeCell ref="E142:H142"/>
    <mergeCell ref="L2:V2"/>
    <mergeCell ref="E87:H87"/>
    <mergeCell ref="D124:F124"/>
    <mergeCell ref="D125:F125"/>
    <mergeCell ref="D126:F126"/>
    <mergeCell ref="D127:F12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8" t="s">
        <v>85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92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15</v>
      </c>
      <c r="I6" s="94"/>
      <c r="L6" s="21"/>
    </row>
    <row r="7" spans="1:46" s="1" customFormat="1" ht="25.5" customHeight="1">
      <c r="B7" s="21"/>
      <c r="E7" s="278" t="str">
        <f>'Rekapitulace stavby'!K6</f>
        <v>Stavební úpravy a nástavba objektu střediska volného času Fokus, K Nemocnici 23, Nový Jičín</v>
      </c>
      <c r="F7" s="279"/>
      <c r="G7" s="279"/>
      <c r="H7" s="279"/>
      <c r="I7" s="94"/>
      <c r="L7" s="21"/>
    </row>
    <row r="8" spans="1:46" s="2" customFormat="1" ht="12" customHeight="1">
      <c r="A8" s="33"/>
      <c r="B8" s="34"/>
      <c r="C8" s="33"/>
      <c r="D8" s="28" t="s">
        <v>93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8" t="s">
        <v>761</v>
      </c>
      <c r="F9" s="280"/>
      <c r="G9" s="280"/>
      <c r="H9" s="28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9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98" t="s">
        <v>21</v>
      </c>
      <c r="J12" s="56" t="str">
        <f>'Rekapitulace stavby'!AN8</f>
        <v>28. 5. 2020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9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9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9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1" t="str">
        <f>'Rekapitulace stavby'!E14</f>
        <v>Vyplň údaj</v>
      </c>
      <c r="F18" s="261"/>
      <c r="G18" s="261"/>
      <c r="H18" s="261"/>
      <c r="I18" s="9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9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26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5" t="s">
        <v>1</v>
      </c>
      <c r="F27" s="265"/>
      <c r="G27" s="265"/>
      <c r="H27" s="26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26" t="s">
        <v>95</v>
      </c>
      <c r="E30" s="33"/>
      <c r="F30" s="33"/>
      <c r="G30" s="33"/>
      <c r="H30" s="33"/>
      <c r="I30" s="97"/>
      <c r="J30" s="104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105" t="s">
        <v>96</v>
      </c>
      <c r="E31" s="33"/>
      <c r="F31" s="33"/>
      <c r="G31" s="33"/>
      <c r="H31" s="33"/>
      <c r="I31" s="97"/>
      <c r="J31" s="104">
        <f>J109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6" t="s">
        <v>34</v>
      </c>
      <c r="E32" s="33"/>
      <c r="F32" s="33"/>
      <c r="G32" s="33"/>
      <c r="H32" s="33"/>
      <c r="I32" s="97"/>
      <c r="J32" s="72">
        <f>ROUND(J30 + J31,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3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10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8" t="s">
        <v>38</v>
      </c>
      <c r="E35" s="28" t="s">
        <v>39</v>
      </c>
      <c r="F35" s="109">
        <f>ROUND((SUM(BE109:BE116) + SUM(BE136:BE272)),  2)</f>
        <v>0</v>
      </c>
      <c r="G35" s="33"/>
      <c r="H35" s="33"/>
      <c r="I35" s="110">
        <v>0.21</v>
      </c>
      <c r="J35" s="109">
        <f>ROUND(((SUM(BE109:BE116) + SUM(BE136:BE272))*I35),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40</v>
      </c>
      <c r="F36" s="109">
        <f>ROUND((SUM(BF109:BF116) + SUM(BF136:BF272)),  2)</f>
        <v>0</v>
      </c>
      <c r="G36" s="33"/>
      <c r="H36" s="33"/>
      <c r="I36" s="110">
        <v>0.15</v>
      </c>
      <c r="J36" s="109">
        <f>ROUND(((SUM(BF109:BF116) + SUM(BF136:BF272))*I36),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09">
        <f>ROUND((SUM(BG109:BG116) + SUM(BG136:BG272)),  2)</f>
        <v>0</v>
      </c>
      <c r="G37" s="33"/>
      <c r="H37" s="33"/>
      <c r="I37" s="110">
        <v>0.21</v>
      </c>
      <c r="J37" s="109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42</v>
      </c>
      <c r="F38" s="109">
        <f>ROUND((SUM(BH109:BH116) + SUM(BH136:BH272)),  2)</f>
        <v>0</v>
      </c>
      <c r="G38" s="33"/>
      <c r="H38" s="33"/>
      <c r="I38" s="110">
        <v>0.15</v>
      </c>
      <c r="J38" s="109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43</v>
      </c>
      <c r="F39" s="109">
        <f>ROUND((SUM(BI109:BI116) + SUM(BI136:BI272)),  2)</f>
        <v>0</v>
      </c>
      <c r="G39" s="33"/>
      <c r="H39" s="33"/>
      <c r="I39" s="110">
        <v>0</v>
      </c>
      <c r="J39" s="109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1"/>
      <c r="D41" s="112" t="s">
        <v>44</v>
      </c>
      <c r="E41" s="61"/>
      <c r="F41" s="61"/>
      <c r="G41" s="113" t="s">
        <v>45</v>
      </c>
      <c r="H41" s="114" t="s">
        <v>46</v>
      </c>
      <c r="I41" s="115"/>
      <c r="J41" s="116">
        <f>SUM(J32:J39)</f>
        <v>0</v>
      </c>
      <c r="K41" s="117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97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18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19" t="s">
        <v>50</v>
      </c>
      <c r="G61" s="46" t="s">
        <v>49</v>
      </c>
      <c r="H61" s="36"/>
      <c r="I61" s="120"/>
      <c r="J61" s="121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2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19" t="s">
        <v>50</v>
      </c>
      <c r="G76" s="46" t="s">
        <v>49</v>
      </c>
      <c r="H76" s="36"/>
      <c r="I76" s="120"/>
      <c r="J76" s="121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3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4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8" t="str">
        <f>E7</f>
        <v>Stavební úpravy a nástavba objektu střediska volného času Fokus, K Nemocnici 23, Nový Jičín</v>
      </c>
      <c r="F85" s="279"/>
      <c r="G85" s="279"/>
      <c r="H85" s="279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8" t="str">
        <f>E9</f>
        <v>2 - Zateplení 1.NP - neuznatelný výdaj</v>
      </c>
      <c r="F87" s="280"/>
      <c r="G87" s="280"/>
      <c r="H87" s="28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98" t="s">
        <v>21</v>
      </c>
      <c r="J89" s="56" t="str">
        <f>IF(J12="","",J12)</f>
        <v>28. 5. 2020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23</v>
      </c>
      <c r="D91" s="33"/>
      <c r="E91" s="33"/>
      <c r="F91" s="26" t="str">
        <f>E15</f>
        <v>Středisko volného času Fokus, Nový Jičín</v>
      </c>
      <c r="G91" s="33"/>
      <c r="H91" s="33"/>
      <c r="I91" s="98" t="s">
        <v>29</v>
      </c>
      <c r="J91" s="31" t="str">
        <f>E21</f>
        <v>ARCHITRÁV s.r.o. Nový Jičín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5" t="s">
        <v>98</v>
      </c>
      <c r="D94" s="111"/>
      <c r="E94" s="111"/>
      <c r="F94" s="111"/>
      <c r="G94" s="111"/>
      <c r="H94" s="111"/>
      <c r="I94" s="126"/>
      <c r="J94" s="127" t="s">
        <v>99</v>
      </c>
      <c r="K94" s="111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8" t="s">
        <v>100</v>
      </c>
      <c r="D96" s="33"/>
      <c r="E96" s="33"/>
      <c r="F96" s="33"/>
      <c r="G96" s="33"/>
      <c r="H96" s="33"/>
      <c r="I96" s="97"/>
      <c r="J96" s="72">
        <f>J136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1:65" s="9" customFormat="1" ht="24.95" customHeight="1">
      <c r="B97" s="129"/>
      <c r="D97" s="130" t="s">
        <v>102</v>
      </c>
      <c r="E97" s="131"/>
      <c r="F97" s="131"/>
      <c r="G97" s="131"/>
      <c r="H97" s="131"/>
      <c r="I97" s="132"/>
      <c r="J97" s="133">
        <f>J137</f>
        <v>0</v>
      </c>
      <c r="L97" s="129"/>
    </row>
    <row r="98" spans="1:65" s="10" customFormat="1" ht="19.899999999999999" customHeight="1">
      <c r="B98" s="134"/>
      <c r="D98" s="135" t="s">
        <v>762</v>
      </c>
      <c r="E98" s="136"/>
      <c r="F98" s="136"/>
      <c r="G98" s="136"/>
      <c r="H98" s="136"/>
      <c r="I98" s="137"/>
      <c r="J98" s="138">
        <f>J138</f>
        <v>0</v>
      </c>
      <c r="L98" s="134"/>
    </row>
    <row r="99" spans="1:65" s="10" customFormat="1" ht="19.899999999999999" customHeight="1">
      <c r="B99" s="134"/>
      <c r="D99" s="135" t="s">
        <v>105</v>
      </c>
      <c r="E99" s="136"/>
      <c r="F99" s="136"/>
      <c r="G99" s="136"/>
      <c r="H99" s="136"/>
      <c r="I99" s="137"/>
      <c r="J99" s="138">
        <f>J220</f>
        <v>0</v>
      </c>
      <c r="L99" s="134"/>
    </row>
    <row r="100" spans="1:65" s="10" customFormat="1" ht="19.899999999999999" customHeight="1">
      <c r="B100" s="134"/>
      <c r="D100" s="135" t="s">
        <v>106</v>
      </c>
      <c r="E100" s="136"/>
      <c r="F100" s="136"/>
      <c r="G100" s="136"/>
      <c r="H100" s="136"/>
      <c r="I100" s="137"/>
      <c r="J100" s="138">
        <f>J225</f>
        <v>0</v>
      </c>
      <c r="L100" s="134"/>
    </row>
    <row r="101" spans="1:65" s="10" customFormat="1" ht="19.899999999999999" customHeight="1">
      <c r="B101" s="134"/>
      <c r="D101" s="135" t="s">
        <v>107</v>
      </c>
      <c r="E101" s="136"/>
      <c r="F101" s="136"/>
      <c r="G101" s="136"/>
      <c r="H101" s="136"/>
      <c r="I101" s="137"/>
      <c r="J101" s="138">
        <f>J248</f>
        <v>0</v>
      </c>
      <c r="L101" s="134"/>
    </row>
    <row r="102" spans="1:65" s="9" customFormat="1" ht="24.95" customHeight="1">
      <c r="B102" s="129"/>
      <c r="D102" s="130" t="s">
        <v>109</v>
      </c>
      <c r="E102" s="131"/>
      <c r="F102" s="131"/>
      <c r="G102" s="131"/>
      <c r="H102" s="131"/>
      <c r="I102" s="132"/>
      <c r="J102" s="133">
        <f>J255</f>
        <v>0</v>
      </c>
      <c r="L102" s="129"/>
    </row>
    <row r="103" spans="1:65" s="10" customFormat="1" ht="19.899999999999999" customHeight="1">
      <c r="B103" s="134"/>
      <c r="D103" s="135" t="s">
        <v>115</v>
      </c>
      <c r="E103" s="136"/>
      <c r="F103" s="136"/>
      <c r="G103" s="136"/>
      <c r="H103" s="136"/>
      <c r="I103" s="137"/>
      <c r="J103" s="138">
        <f>J256</f>
        <v>0</v>
      </c>
      <c r="L103" s="134"/>
    </row>
    <row r="104" spans="1:65" s="9" customFormat="1" ht="24.95" customHeight="1">
      <c r="B104" s="129"/>
      <c r="D104" s="130" t="s">
        <v>123</v>
      </c>
      <c r="E104" s="131"/>
      <c r="F104" s="131"/>
      <c r="G104" s="131"/>
      <c r="H104" s="131"/>
      <c r="I104" s="132"/>
      <c r="J104" s="133">
        <f>J263</f>
        <v>0</v>
      </c>
      <c r="L104" s="129"/>
    </row>
    <row r="105" spans="1:65" s="10" customFormat="1" ht="19.899999999999999" customHeight="1">
      <c r="B105" s="134"/>
      <c r="D105" s="135" t="s">
        <v>124</v>
      </c>
      <c r="E105" s="136"/>
      <c r="F105" s="136"/>
      <c r="G105" s="136"/>
      <c r="H105" s="136"/>
      <c r="I105" s="137"/>
      <c r="J105" s="138">
        <f>J264</f>
        <v>0</v>
      </c>
      <c r="L105" s="134"/>
    </row>
    <row r="106" spans="1:65" s="10" customFormat="1" ht="19.899999999999999" customHeight="1">
      <c r="B106" s="134"/>
      <c r="D106" s="135" t="s">
        <v>125</v>
      </c>
      <c r="E106" s="136"/>
      <c r="F106" s="136"/>
      <c r="G106" s="136"/>
      <c r="H106" s="136"/>
      <c r="I106" s="137"/>
      <c r="J106" s="138">
        <f>J268</f>
        <v>0</v>
      </c>
      <c r="L106" s="134"/>
    </row>
    <row r="107" spans="1:65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65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65" s="2" customFormat="1" ht="29.25" customHeight="1">
      <c r="A109" s="33"/>
      <c r="B109" s="34"/>
      <c r="C109" s="128" t="s">
        <v>126</v>
      </c>
      <c r="D109" s="33"/>
      <c r="E109" s="33"/>
      <c r="F109" s="33"/>
      <c r="G109" s="33"/>
      <c r="H109" s="33"/>
      <c r="I109" s="97"/>
      <c r="J109" s="139">
        <f>ROUND(J110 + J111 + J112 + J113 + J114 + J115,2)</f>
        <v>0</v>
      </c>
      <c r="K109" s="33"/>
      <c r="L109" s="43"/>
      <c r="N109" s="140" t="s">
        <v>38</v>
      </c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65" s="2" customFormat="1" ht="18" customHeight="1">
      <c r="A110" s="33"/>
      <c r="B110" s="141"/>
      <c r="C110" s="97"/>
      <c r="D110" s="282" t="s">
        <v>127</v>
      </c>
      <c r="E110" s="283"/>
      <c r="F110" s="283"/>
      <c r="G110" s="97"/>
      <c r="H110" s="97"/>
      <c r="I110" s="97"/>
      <c r="J110" s="143">
        <v>0</v>
      </c>
      <c r="K110" s="97"/>
      <c r="L110" s="144"/>
      <c r="M110" s="145"/>
      <c r="N110" s="146" t="s">
        <v>39</v>
      </c>
      <c r="O110" s="145"/>
      <c r="P110" s="145"/>
      <c r="Q110" s="145"/>
      <c r="R110" s="145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7" t="s">
        <v>128</v>
      </c>
      <c r="AZ110" s="145"/>
      <c r="BA110" s="145"/>
      <c r="BB110" s="145"/>
      <c r="BC110" s="145"/>
      <c r="BD110" s="145"/>
      <c r="BE110" s="148">
        <f t="shared" ref="BE110:BE115" si="0">IF(N110="základní",J110,0)</f>
        <v>0</v>
      </c>
      <c r="BF110" s="148">
        <f t="shared" ref="BF110:BF115" si="1">IF(N110="snížená",J110,0)</f>
        <v>0</v>
      </c>
      <c r="BG110" s="148">
        <f t="shared" ref="BG110:BG115" si="2">IF(N110="zákl. přenesená",J110,0)</f>
        <v>0</v>
      </c>
      <c r="BH110" s="148">
        <f t="shared" ref="BH110:BH115" si="3">IF(N110="sníž. přenesená",J110,0)</f>
        <v>0</v>
      </c>
      <c r="BI110" s="148">
        <f t="shared" ref="BI110:BI115" si="4">IF(N110="nulová",J110,0)</f>
        <v>0</v>
      </c>
      <c r="BJ110" s="147" t="s">
        <v>79</v>
      </c>
      <c r="BK110" s="145"/>
      <c r="BL110" s="145"/>
      <c r="BM110" s="145"/>
    </row>
    <row r="111" spans="1:65" s="2" customFormat="1" ht="18" customHeight="1">
      <c r="A111" s="33"/>
      <c r="B111" s="141"/>
      <c r="C111" s="97"/>
      <c r="D111" s="282" t="s">
        <v>129</v>
      </c>
      <c r="E111" s="283"/>
      <c r="F111" s="283"/>
      <c r="G111" s="97"/>
      <c r="H111" s="97"/>
      <c r="I111" s="97"/>
      <c r="J111" s="143">
        <v>0</v>
      </c>
      <c r="K111" s="97"/>
      <c r="L111" s="144"/>
      <c r="M111" s="145"/>
      <c r="N111" s="146" t="s">
        <v>39</v>
      </c>
      <c r="O111" s="145"/>
      <c r="P111" s="145"/>
      <c r="Q111" s="145"/>
      <c r="R111" s="145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7" t="s">
        <v>128</v>
      </c>
      <c r="AZ111" s="145"/>
      <c r="BA111" s="145"/>
      <c r="BB111" s="145"/>
      <c r="BC111" s="145"/>
      <c r="BD111" s="145"/>
      <c r="BE111" s="148">
        <f t="shared" si="0"/>
        <v>0</v>
      </c>
      <c r="BF111" s="148">
        <f t="shared" si="1"/>
        <v>0</v>
      </c>
      <c r="BG111" s="148">
        <f t="shared" si="2"/>
        <v>0</v>
      </c>
      <c r="BH111" s="148">
        <f t="shared" si="3"/>
        <v>0</v>
      </c>
      <c r="BI111" s="148">
        <f t="shared" si="4"/>
        <v>0</v>
      </c>
      <c r="BJ111" s="147" t="s">
        <v>79</v>
      </c>
      <c r="BK111" s="145"/>
      <c r="BL111" s="145"/>
      <c r="BM111" s="145"/>
    </row>
    <row r="112" spans="1:65" s="2" customFormat="1" ht="18" customHeight="1">
      <c r="A112" s="33"/>
      <c r="B112" s="141"/>
      <c r="C112" s="97"/>
      <c r="D112" s="282" t="s">
        <v>130</v>
      </c>
      <c r="E112" s="283"/>
      <c r="F112" s="283"/>
      <c r="G112" s="97"/>
      <c r="H112" s="97"/>
      <c r="I112" s="97"/>
      <c r="J112" s="143">
        <v>0</v>
      </c>
      <c r="K112" s="97"/>
      <c r="L112" s="144"/>
      <c r="M112" s="145"/>
      <c r="N112" s="146" t="s">
        <v>39</v>
      </c>
      <c r="O112" s="145"/>
      <c r="P112" s="145"/>
      <c r="Q112" s="145"/>
      <c r="R112" s="145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7" t="s">
        <v>128</v>
      </c>
      <c r="AZ112" s="145"/>
      <c r="BA112" s="145"/>
      <c r="BB112" s="145"/>
      <c r="BC112" s="145"/>
      <c r="BD112" s="145"/>
      <c r="BE112" s="148">
        <f t="shared" si="0"/>
        <v>0</v>
      </c>
      <c r="BF112" s="148">
        <f t="shared" si="1"/>
        <v>0</v>
      </c>
      <c r="BG112" s="148">
        <f t="shared" si="2"/>
        <v>0</v>
      </c>
      <c r="BH112" s="148">
        <f t="shared" si="3"/>
        <v>0</v>
      </c>
      <c r="BI112" s="148">
        <f t="shared" si="4"/>
        <v>0</v>
      </c>
      <c r="BJ112" s="147" t="s">
        <v>79</v>
      </c>
      <c r="BK112" s="145"/>
      <c r="BL112" s="145"/>
      <c r="BM112" s="145"/>
    </row>
    <row r="113" spans="1:65" s="2" customFormat="1" ht="18" customHeight="1">
      <c r="A113" s="33"/>
      <c r="B113" s="141"/>
      <c r="C113" s="97"/>
      <c r="D113" s="282" t="s">
        <v>131</v>
      </c>
      <c r="E113" s="283"/>
      <c r="F113" s="283"/>
      <c r="G113" s="97"/>
      <c r="H113" s="97"/>
      <c r="I113" s="97"/>
      <c r="J113" s="143">
        <v>0</v>
      </c>
      <c r="K113" s="97"/>
      <c r="L113" s="144"/>
      <c r="M113" s="145"/>
      <c r="N113" s="146" t="s">
        <v>39</v>
      </c>
      <c r="O113" s="145"/>
      <c r="P113" s="145"/>
      <c r="Q113" s="145"/>
      <c r="R113" s="145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7" t="s">
        <v>128</v>
      </c>
      <c r="AZ113" s="145"/>
      <c r="BA113" s="145"/>
      <c r="BB113" s="145"/>
      <c r="BC113" s="145"/>
      <c r="BD113" s="145"/>
      <c r="BE113" s="148">
        <f t="shared" si="0"/>
        <v>0</v>
      </c>
      <c r="BF113" s="148">
        <f t="shared" si="1"/>
        <v>0</v>
      </c>
      <c r="BG113" s="148">
        <f t="shared" si="2"/>
        <v>0</v>
      </c>
      <c r="BH113" s="148">
        <f t="shared" si="3"/>
        <v>0</v>
      </c>
      <c r="BI113" s="148">
        <f t="shared" si="4"/>
        <v>0</v>
      </c>
      <c r="BJ113" s="147" t="s">
        <v>79</v>
      </c>
      <c r="BK113" s="145"/>
      <c r="BL113" s="145"/>
      <c r="BM113" s="145"/>
    </row>
    <row r="114" spans="1:65" s="2" customFormat="1" ht="18" customHeight="1">
      <c r="A114" s="33"/>
      <c r="B114" s="141"/>
      <c r="C114" s="97"/>
      <c r="D114" s="282" t="s">
        <v>132</v>
      </c>
      <c r="E114" s="283"/>
      <c r="F114" s="283"/>
      <c r="G114" s="97"/>
      <c r="H114" s="97"/>
      <c r="I114" s="97"/>
      <c r="J114" s="143">
        <v>0</v>
      </c>
      <c r="K114" s="97"/>
      <c r="L114" s="144"/>
      <c r="M114" s="145"/>
      <c r="N114" s="146" t="s">
        <v>39</v>
      </c>
      <c r="O114" s="145"/>
      <c r="P114" s="145"/>
      <c r="Q114" s="145"/>
      <c r="R114" s="145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7" t="s">
        <v>128</v>
      </c>
      <c r="AZ114" s="145"/>
      <c r="BA114" s="145"/>
      <c r="BB114" s="145"/>
      <c r="BC114" s="145"/>
      <c r="BD114" s="145"/>
      <c r="BE114" s="148">
        <f t="shared" si="0"/>
        <v>0</v>
      </c>
      <c r="BF114" s="148">
        <f t="shared" si="1"/>
        <v>0</v>
      </c>
      <c r="BG114" s="148">
        <f t="shared" si="2"/>
        <v>0</v>
      </c>
      <c r="BH114" s="148">
        <f t="shared" si="3"/>
        <v>0</v>
      </c>
      <c r="BI114" s="148">
        <f t="shared" si="4"/>
        <v>0</v>
      </c>
      <c r="BJ114" s="147" t="s">
        <v>79</v>
      </c>
      <c r="BK114" s="145"/>
      <c r="BL114" s="145"/>
      <c r="BM114" s="145"/>
    </row>
    <row r="115" spans="1:65" s="2" customFormat="1" ht="18" customHeight="1">
      <c r="A115" s="33"/>
      <c r="B115" s="141"/>
      <c r="C115" s="97"/>
      <c r="D115" s="142" t="s">
        <v>133</v>
      </c>
      <c r="E115" s="97"/>
      <c r="F115" s="97"/>
      <c r="G115" s="97"/>
      <c r="H115" s="97"/>
      <c r="I115" s="97"/>
      <c r="J115" s="143">
        <f>ROUND(J30*T115,2)</f>
        <v>0</v>
      </c>
      <c r="K115" s="97"/>
      <c r="L115" s="144"/>
      <c r="M115" s="145"/>
      <c r="N115" s="146" t="s">
        <v>39</v>
      </c>
      <c r="O115" s="145"/>
      <c r="P115" s="145"/>
      <c r="Q115" s="145"/>
      <c r="R115" s="145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7" t="s">
        <v>134</v>
      </c>
      <c r="AZ115" s="145"/>
      <c r="BA115" s="145"/>
      <c r="BB115" s="145"/>
      <c r="BC115" s="145"/>
      <c r="BD115" s="145"/>
      <c r="BE115" s="148">
        <f t="shared" si="0"/>
        <v>0</v>
      </c>
      <c r="BF115" s="148">
        <f t="shared" si="1"/>
        <v>0</v>
      </c>
      <c r="BG115" s="148">
        <f t="shared" si="2"/>
        <v>0</v>
      </c>
      <c r="BH115" s="148">
        <f t="shared" si="3"/>
        <v>0</v>
      </c>
      <c r="BI115" s="148">
        <f t="shared" si="4"/>
        <v>0</v>
      </c>
      <c r="BJ115" s="147" t="s">
        <v>79</v>
      </c>
      <c r="BK115" s="145"/>
      <c r="BL115" s="145"/>
      <c r="BM115" s="145"/>
    </row>
    <row r="116" spans="1:65" s="2" customFormat="1" ht="11.25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9.25" customHeight="1">
      <c r="A117" s="33"/>
      <c r="B117" s="34"/>
      <c r="C117" s="149" t="s">
        <v>135</v>
      </c>
      <c r="D117" s="111"/>
      <c r="E117" s="111"/>
      <c r="F117" s="111"/>
      <c r="G117" s="111"/>
      <c r="H117" s="111"/>
      <c r="I117" s="126"/>
      <c r="J117" s="150">
        <f>ROUND(J96+J109,2)</f>
        <v>0</v>
      </c>
      <c r="K117" s="111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48"/>
      <c r="C118" s="49"/>
      <c r="D118" s="49"/>
      <c r="E118" s="49"/>
      <c r="F118" s="49"/>
      <c r="G118" s="49"/>
      <c r="H118" s="49"/>
      <c r="I118" s="123"/>
      <c r="J118" s="49"/>
      <c r="K118" s="49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65" s="2" customFormat="1" ht="6.95" customHeight="1">
      <c r="A122" s="33"/>
      <c r="B122" s="50"/>
      <c r="C122" s="51"/>
      <c r="D122" s="51"/>
      <c r="E122" s="51"/>
      <c r="F122" s="51"/>
      <c r="G122" s="51"/>
      <c r="H122" s="51"/>
      <c r="I122" s="124"/>
      <c r="J122" s="51"/>
      <c r="K122" s="51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24.95" customHeight="1">
      <c r="A123" s="33"/>
      <c r="B123" s="34"/>
      <c r="C123" s="22" t="s">
        <v>136</v>
      </c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2" customFormat="1" ht="12" customHeight="1">
      <c r="A125" s="33"/>
      <c r="B125" s="34"/>
      <c r="C125" s="28" t="s">
        <v>15</v>
      </c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5" s="2" customFormat="1" ht="25.5" customHeight="1">
      <c r="A126" s="33"/>
      <c r="B126" s="34"/>
      <c r="C126" s="33"/>
      <c r="D126" s="33"/>
      <c r="E126" s="278" t="str">
        <f>E7</f>
        <v>Stavební úpravy a nástavba objektu střediska volného času Fokus, K Nemocnici 23, Nový Jičín</v>
      </c>
      <c r="F126" s="279"/>
      <c r="G126" s="279"/>
      <c r="H126" s="279"/>
      <c r="I126" s="97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5" s="2" customFormat="1" ht="12" customHeight="1">
      <c r="A127" s="33"/>
      <c r="B127" s="34"/>
      <c r="C127" s="28" t="s">
        <v>93</v>
      </c>
      <c r="D127" s="33"/>
      <c r="E127" s="33"/>
      <c r="F127" s="33"/>
      <c r="G127" s="33"/>
      <c r="H127" s="33"/>
      <c r="I127" s="97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65" s="2" customFormat="1" ht="16.5" customHeight="1">
      <c r="A128" s="33"/>
      <c r="B128" s="34"/>
      <c r="C128" s="33"/>
      <c r="D128" s="33"/>
      <c r="E128" s="258" t="str">
        <f>E9</f>
        <v>2 - Zateplení 1.NP - neuznatelný výdaj</v>
      </c>
      <c r="F128" s="280"/>
      <c r="G128" s="280"/>
      <c r="H128" s="280"/>
      <c r="I128" s="97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97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19</v>
      </c>
      <c r="D130" s="33"/>
      <c r="E130" s="33"/>
      <c r="F130" s="26" t="str">
        <f>F12</f>
        <v xml:space="preserve"> </v>
      </c>
      <c r="G130" s="33"/>
      <c r="H130" s="33"/>
      <c r="I130" s="98" t="s">
        <v>21</v>
      </c>
      <c r="J130" s="56" t="str">
        <f>IF(J12="","",J12)</f>
        <v>28. 5. 2020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97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27.95" customHeight="1">
      <c r="A132" s="33"/>
      <c r="B132" s="34"/>
      <c r="C132" s="28" t="s">
        <v>23</v>
      </c>
      <c r="D132" s="33"/>
      <c r="E132" s="33"/>
      <c r="F132" s="26" t="str">
        <f>E15</f>
        <v>Středisko volného času Fokus, Nový Jičín</v>
      </c>
      <c r="G132" s="33"/>
      <c r="H132" s="33"/>
      <c r="I132" s="98" t="s">
        <v>29</v>
      </c>
      <c r="J132" s="31" t="str">
        <f>E21</f>
        <v>ARCHITRÁV s.r.o. Nový Jičín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27</v>
      </c>
      <c r="D133" s="33"/>
      <c r="E133" s="33"/>
      <c r="F133" s="26" t="str">
        <f>IF(E18="","",E18)</f>
        <v>Vyplň údaj</v>
      </c>
      <c r="G133" s="33"/>
      <c r="H133" s="33"/>
      <c r="I133" s="98" t="s">
        <v>32</v>
      </c>
      <c r="J133" s="31" t="str">
        <f>E24</f>
        <v xml:space="preserve"> 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97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51"/>
      <c r="B135" s="152"/>
      <c r="C135" s="153" t="s">
        <v>137</v>
      </c>
      <c r="D135" s="154" t="s">
        <v>59</v>
      </c>
      <c r="E135" s="154" t="s">
        <v>55</v>
      </c>
      <c r="F135" s="154" t="s">
        <v>56</v>
      </c>
      <c r="G135" s="154" t="s">
        <v>138</v>
      </c>
      <c r="H135" s="154" t="s">
        <v>139</v>
      </c>
      <c r="I135" s="155" t="s">
        <v>140</v>
      </c>
      <c r="J135" s="156" t="s">
        <v>99</v>
      </c>
      <c r="K135" s="157" t="s">
        <v>141</v>
      </c>
      <c r="L135" s="158"/>
      <c r="M135" s="63" t="s">
        <v>1</v>
      </c>
      <c r="N135" s="64" t="s">
        <v>38</v>
      </c>
      <c r="O135" s="64" t="s">
        <v>142</v>
      </c>
      <c r="P135" s="64" t="s">
        <v>143</v>
      </c>
      <c r="Q135" s="64" t="s">
        <v>144</v>
      </c>
      <c r="R135" s="64" t="s">
        <v>145</v>
      </c>
      <c r="S135" s="64" t="s">
        <v>146</v>
      </c>
      <c r="T135" s="65" t="s">
        <v>147</v>
      </c>
      <c r="U135" s="15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/>
    </row>
    <row r="136" spans="1:65" s="2" customFormat="1" ht="22.9" customHeight="1">
      <c r="A136" s="33"/>
      <c r="B136" s="34"/>
      <c r="C136" s="70" t="s">
        <v>148</v>
      </c>
      <c r="D136" s="33"/>
      <c r="E136" s="33"/>
      <c r="F136" s="33"/>
      <c r="G136" s="33"/>
      <c r="H136" s="33"/>
      <c r="I136" s="97"/>
      <c r="J136" s="159">
        <f>BK136</f>
        <v>0</v>
      </c>
      <c r="K136" s="33"/>
      <c r="L136" s="34"/>
      <c r="M136" s="66"/>
      <c r="N136" s="57"/>
      <c r="O136" s="67"/>
      <c r="P136" s="160">
        <f>P137+P255+P263</f>
        <v>0</v>
      </c>
      <c r="Q136" s="67"/>
      <c r="R136" s="160">
        <f>R137+R255+R263</f>
        <v>5.6668794</v>
      </c>
      <c r="S136" s="67"/>
      <c r="T136" s="161">
        <f>T137+T255+T263</f>
        <v>1.2228000000000001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73</v>
      </c>
      <c r="AU136" s="18" t="s">
        <v>101</v>
      </c>
      <c r="BK136" s="162">
        <f>BK137+BK255+BK263</f>
        <v>0</v>
      </c>
    </row>
    <row r="137" spans="1:65" s="12" customFormat="1" ht="25.9" customHeight="1">
      <c r="B137" s="163"/>
      <c r="D137" s="164" t="s">
        <v>73</v>
      </c>
      <c r="E137" s="165" t="s">
        <v>149</v>
      </c>
      <c r="F137" s="165" t="s">
        <v>150</v>
      </c>
      <c r="I137" s="166"/>
      <c r="J137" s="167">
        <f>BK137</f>
        <v>0</v>
      </c>
      <c r="L137" s="163"/>
      <c r="M137" s="168"/>
      <c r="N137" s="169"/>
      <c r="O137" s="169"/>
      <c r="P137" s="170">
        <f>P138+P220+P225+P248</f>
        <v>0</v>
      </c>
      <c r="Q137" s="169"/>
      <c r="R137" s="170">
        <f>R138+R220+R225+R248</f>
        <v>5.5839993999999997</v>
      </c>
      <c r="S137" s="169"/>
      <c r="T137" s="171">
        <f>T138+T220+T225+T248</f>
        <v>1.1850000000000001</v>
      </c>
      <c r="AR137" s="164" t="s">
        <v>79</v>
      </c>
      <c r="AT137" s="172" t="s">
        <v>73</v>
      </c>
      <c r="AU137" s="172" t="s">
        <v>74</v>
      </c>
      <c r="AY137" s="164" t="s">
        <v>151</v>
      </c>
      <c r="BK137" s="173">
        <f>BK138+BK220+BK225+BK248</f>
        <v>0</v>
      </c>
    </row>
    <row r="138" spans="1:65" s="12" customFormat="1" ht="22.9" customHeight="1">
      <c r="B138" s="163"/>
      <c r="D138" s="164" t="s">
        <v>73</v>
      </c>
      <c r="E138" s="174" t="s">
        <v>185</v>
      </c>
      <c r="F138" s="174" t="s">
        <v>763</v>
      </c>
      <c r="I138" s="166"/>
      <c r="J138" s="175">
        <f>BK138</f>
        <v>0</v>
      </c>
      <c r="L138" s="163"/>
      <c r="M138" s="168"/>
      <c r="N138" s="169"/>
      <c r="O138" s="169"/>
      <c r="P138" s="170">
        <f>SUM(P139:P219)</f>
        <v>0</v>
      </c>
      <c r="Q138" s="169"/>
      <c r="R138" s="170">
        <f>SUM(R139:R219)</f>
        <v>5.5749490000000002</v>
      </c>
      <c r="S138" s="169"/>
      <c r="T138" s="171">
        <f>SUM(T139:T219)</f>
        <v>0</v>
      </c>
      <c r="AR138" s="164" t="s">
        <v>79</v>
      </c>
      <c r="AT138" s="172" t="s">
        <v>73</v>
      </c>
      <c r="AU138" s="172" t="s">
        <v>79</v>
      </c>
      <c r="AY138" s="164" t="s">
        <v>151</v>
      </c>
      <c r="BK138" s="173">
        <f>SUM(BK139:BK219)</f>
        <v>0</v>
      </c>
    </row>
    <row r="139" spans="1:65" s="2" customFormat="1" ht="24" customHeight="1">
      <c r="A139" s="33"/>
      <c r="B139" s="141"/>
      <c r="C139" s="176" t="s">
        <v>79</v>
      </c>
      <c r="D139" s="176" t="s">
        <v>153</v>
      </c>
      <c r="E139" s="177" t="s">
        <v>764</v>
      </c>
      <c r="F139" s="178" t="s">
        <v>765</v>
      </c>
      <c r="G139" s="179" t="s">
        <v>167</v>
      </c>
      <c r="H139" s="180">
        <v>237</v>
      </c>
      <c r="I139" s="181"/>
      <c r="J139" s="182">
        <f>ROUND(I139*H139,2)</f>
        <v>0</v>
      </c>
      <c r="K139" s="183"/>
      <c r="L139" s="34"/>
      <c r="M139" s="184" t="s">
        <v>1</v>
      </c>
      <c r="N139" s="185" t="s">
        <v>39</v>
      </c>
      <c r="O139" s="59"/>
      <c r="P139" s="186">
        <f>O139*H139</f>
        <v>0</v>
      </c>
      <c r="Q139" s="186">
        <v>8.5000000000000006E-3</v>
      </c>
      <c r="R139" s="186">
        <f>Q139*H139</f>
        <v>2.0145</v>
      </c>
      <c r="S139" s="186">
        <v>0</v>
      </c>
      <c r="T139" s="18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8" t="s">
        <v>89</v>
      </c>
      <c r="AT139" s="188" t="s">
        <v>153</v>
      </c>
      <c r="AU139" s="188" t="s">
        <v>83</v>
      </c>
      <c r="AY139" s="18" t="s">
        <v>151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8" t="s">
        <v>79</v>
      </c>
      <c r="BK139" s="189">
        <f>ROUND(I139*H139,2)</f>
        <v>0</v>
      </c>
      <c r="BL139" s="18" t="s">
        <v>89</v>
      </c>
      <c r="BM139" s="188" t="s">
        <v>766</v>
      </c>
    </row>
    <row r="140" spans="1:65" s="16" customFormat="1" ht="11.25">
      <c r="B140" s="215"/>
      <c r="D140" s="191" t="s">
        <v>158</v>
      </c>
      <c r="E140" s="216" t="s">
        <v>1</v>
      </c>
      <c r="F140" s="217" t="s">
        <v>767</v>
      </c>
      <c r="H140" s="216" t="s">
        <v>1</v>
      </c>
      <c r="I140" s="218"/>
      <c r="L140" s="215"/>
      <c r="M140" s="219"/>
      <c r="N140" s="220"/>
      <c r="O140" s="220"/>
      <c r="P140" s="220"/>
      <c r="Q140" s="220"/>
      <c r="R140" s="220"/>
      <c r="S140" s="220"/>
      <c r="T140" s="221"/>
      <c r="AT140" s="216" t="s">
        <v>158</v>
      </c>
      <c r="AU140" s="216" t="s">
        <v>83</v>
      </c>
      <c r="AV140" s="16" t="s">
        <v>79</v>
      </c>
      <c r="AW140" s="16" t="s">
        <v>31</v>
      </c>
      <c r="AX140" s="16" t="s">
        <v>74</v>
      </c>
      <c r="AY140" s="216" t="s">
        <v>151</v>
      </c>
    </row>
    <row r="141" spans="1:65" s="13" customFormat="1" ht="11.25">
      <c r="B141" s="190"/>
      <c r="D141" s="191" t="s">
        <v>158</v>
      </c>
      <c r="E141" s="192" t="s">
        <v>1</v>
      </c>
      <c r="F141" s="193" t="s">
        <v>367</v>
      </c>
      <c r="H141" s="194">
        <v>40</v>
      </c>
      <c r="I141" s="195"/>
      <c r="L141" s="190"/>
      <c r="M141" s="196"/>
      <c r="N141" s="197"/>
      <c r="O141" s="197"/>
      <c r="P141" s="197"/>
      <c r="Q141" s="197"/>
      <c r="R141" s="197"/>
      <c r="S141" s="197"/>
      <c r="T141" s="198"/>
      <c r="AT141" s="192" t="s">
        <v>158</v>
      </c>
      <c r="AU141" s="192" t="s">
        <v>83</v>
      </c>
      <c r="AV141" s="13" t="s">
        <v>83</v>
      </c>
      <c r="AW141" s="13" t="s">
        <v>31</v>
      </c>
      <c r="AX141" s="13" t="s">
        <v>74</v>
      </c>
      <c r="AY141" s="192" t="s">
        <v>151</v>
      </c>
    </row>
    <row r="142" spans="1:65" s="16" customFormat="1" ht="11.25">
      <c r="B142" s="215"/>
      <c r="D142" s="191" t="s">
        <v>158</v>
      </c>
      <c r="E142" s="216" t="s">
        <v>1</v>
      </c>
      <c r="F142" s="217" t="s">
        <v>768</v>
      </c>
      <c r="H142" s="216" t="s">
        <v>1</v>
      </c>
      <c r="I142" s="218"/>
      <c r="L142" s="215"/>
      <c r="M142" s="219"/>
      <c r="N142" s="220"/>
      <c r="O142" s="220"/>
      <c r="P142" s="220"/>
      <c r="Q142" s="220"/>
      <c r="R142" s="220"/>
      <c r="S142" s="220"/>
      <c r="T142" s="221"/>
      <c r="AT142" s="216" t="s">
        <v>158</v>
      </c>
      <c r="AU142" s="216" t="s">
        <v>83</v>
      </c>
      <c r="AV142" s="16" t="s">
        <v>79</v>
      </c>
      <c r="AW142" s="16" t="s">
        <v>31</v>
      </c>
      <c r="AX142" s="16" t="s">
        <v>74</v>
      </c>
      <c r="AY142" s="216" t="s">
        <v>151</v>
      </c>
    </row>
    <row r="143" spans="1:65" s="13" customFormat="1" ht="11.25">
      <c r="B143" s="190"/>
      <c r="D143" s="191" t="s">
        <v>158</v>
      </c>
      <c r="E143" s="192" t="s">
        <v>1</v>
      </c>
      <c r="F143" s="193" t="s">
        <v>769</v>
      </c>
      <c r="H143" s="194">
        <v>57</v>
      </c>
      <c r="I143" s="195"/>
      <c r="L143" s="190"/>
      <c r="M143" s="196"/>
      <c r="N143" s="197"/>
      <c r="O143" s="197"/>
      <c r="P143" s="197"/>
      <c r="Q143" s="197"/>
      <c r="R143" s="197"/>
      <c r="S143" s="197"/>
      <c r="T143" s="198"/>
      <c r="AT143" s="192" t="s">
        <v>158</v>
      </c>
      <c r="AU143" s="192" t="s">
        <v>83</v>
      </c>
      <c r="AV143" s="13" t="s">
        <v>83</v>
      </c>
      <c r="AW143" s="13" t="s">
        <v>31</v>
      </c>
      <c r="AX143" s="13" t="s">
        <v>74</v>
      </c>
      <c r="AY143" s="192" t="s">
        <v>151</v>
      </c>
    </row>
    <row r="144" spans="1:65" s="16" customFormat="1" ht="11.25">
      <c r="B144" s="215"/>
      <c r="D144" s="191" t="s">
        <v>158</v>
      </c>
      <c r="E144" s="216" t="s">
        <v>1</v>
      </c>
      <c r="F144" s="217" t="s">
        <v>770</v>
      </c>
      <c r="H144" s="216" t="s">
        <v>1</v>
      </c>
      <c r="I144" s="218"/>
      <c r="L144" s="215"/>
      <c r="M144" s="219"/>
      <c r="N144" s="220"/>
      <c r="O144" s="220"/>
      <c r="P144" s="220"/>
      <c r="Q144" s="220"/>
      <c r="R144" s="220"/>
      <c r="S144" s="220"/>
      <c r="T144" s="221"/>
      <c r="AT144" s="216" t="s">
        <v>158</v>
      </c>
      <c r="AU144" s="216" t="s">
        <v>83</v>
      </c>
      <c r="AV144" s="16" t="s">
        <v>79</v>
      </c>
      <c r="AW144" s="16" t="s">
        <v>31</v>
      </c>
      <c r="AX144" s="16" t="s">
        <v>74</v>
      </c>
      <c r="AY144" s="216" t="s">
        <v>151</v>
      </c>
    </row>
    <row r="145" spans="1:65" s="13" customFormat="1" ht="11.25">
      <c r="B145" s="190"/>
      <c r="D145" s="191" t="s">
        <v>158</v>
      </c>
      <c r="E145" s="192" t="s">
        <v>1</v>
      </c>
      <c r="F145" s="193" t="s">
        <v>612</v>
      </c>
      <c r="H145" s="194">
        <v>90</v>
      </c>
      <c r="I145" s="195"/>
      <c r="L145" s="190"/>
      <c r="M145" s="196"/>
      <c r="N145" s="197"/>
      <c r="O145" s="197"/>
      <c r="P145" s="197"/>
      <c r="Q145" s="197"/>
      <c r="R145" s="197"/>
      <c r="S145" s="197"/>
      <c r="T145" s="198"/>
      <c r="AT145" s="192" t="s">
        <v>158</v>
      </c>
      <c r="AU145" s="192" t="s">
        <v>83</v>
      </c>
      <c r="AV145" s="13" t="s">
        <v>83</v>
      </c>
      <c r="AW145" s="13" t="s">
        <v>31</v>
      </c>
      <c r="AX145" s="13" t="s">
        <v>74</v>
      </c>
      <c r="AY145" s="192" t="s">
        <v>151</v>
      </c>
    </row>
    <row r="146" spans="1:65" s="16" customFormat="1" ht="11.25">
      <c r="B146" s="215"/>
      <c r="D146" s="191" t="s">
        <v>158</v>
      </c>
      <c r="E146" s="216" t="s">
        <v>1</v>
      </c>
      <c r="F146" s="217" t="s">
        <v>771</v>
      </c>
      <c r="H146" s="216" t="s">
        <v>1</v>
      </c>
      <c r="I146" s="218"/>
      <c r="L146" s="215"/>
      <c r="M146" s="219"/>
      <c r="N146" s="220"/>
      <c r="O146" s="220"/>
      <c r="P146" s="220"/>
      <c r="Q146" s="220"/>
      <c r="R146" s="220"/>
      <c r="S146" s="220"/>
      <c r="T146" s="221"/>
      <c r="AT146" s="216" t="s">
        <v>158</v>
      </c>
      <c r="AU146" s="216" t="s">
        <v>83</v>
      </c>
      <c r="AV146" s="16" t="s">
        <v>79</v>
      </c>
      <c r="AW146" s="16" t="s">
        <v>31</v>
      </c>
      <c r="AX146" s="16" t="s">
        <v>74</v>
      </c>
      <c r="AY146" s="216" t="s">
        <v>151</v>
      </c>
    </row>
    <row r="147" spans="1:65" s="13" customFormat="1" ht="11.25">
      <c r="B147" s="190"/>
      <c r="D147" s="191" t="s">
        <v>158</v>
      </c>
      <c r="E147" s="192" t="s">
        <v>1</v>
      </c>
      <c r="F147" s="193" t="s">
        <v>422</v>
      </c>
      <c r="H147" s="194">
        <v>50</v>
      </c>
      <c r="I147" s="195"/>
      <c r="L147" s="190"/>
      <c r="M147" s="196"/>
      <c r="N147" s="197"/>
      <c r="O147" s="197"/>
      <c r="P147" s="197"/>
      <c r="Q147" s="197"/>
      <c r="R147" s="197"/>
      <c r="S147" s="197"/>
      <c r="T147" s="198"/>
      <c r="AT147" s="192" t="s">
        <v>158</v>
      </c>
      <c r="AU147" s="192" t="s">
        <v>83</v>
      </c>
      <c r="AV147" s="13" t="s">
        <v>83</v>
      </c>
      <c r="AW147" s="13" t="s">
        <v>31</v>
      </c>
      <c r="AX147" s="13" t="s">
        <v>74</v>
      </c>
      <c r="AY147" s="192" t="s">
        <v>151</v>
      </c>
    </row>
    <row r="148" spans="1:65" s="14" customFormat="1" ht="11.25">
      <c r="B148" s="199"/>
      <c r="D148" s="191" t="s">
        <v>158</v>
      </c>
      <c r="E148" s="200" t="s">
        <v>1</v>
      </c>
      <c r="F148" s="201" t="s">
        <v>163</v>
      </c>
      <c r="H148" s="202">
        <v>237</v>
      </c>
      <c r="I148" s="203"/>
      <c r="L148" s="199"/>
      <c r="M148" s="204"/>
      <c r="N148" s="205"/>
      <c r="O148" s="205"/>
      <c r="P148" s="205"/>
      <c r="Q148" s="205"/>
      <c r="R148" s="205"/>
      <c r="S148" s="205"/>
      <c r="T148" s="206"/>
      <c r="AT148" s="200" t="s">
        <v>158</v>
      </c>
      <c r="AU148" s="200" t="s">
        <v>83</v>
      </c>
      <c r="AV148" s="14" t="s">
        <v>89</v>
      </c>
      <c r="AW148" s="14" t="s">
        <v>31</v>
      </c>
      <c r="AX148" s="14" t="s">
        <v>79</v>
      </c>
      <c r="AY148" s="200" t="s">
        <v>151</v>
      </c>
    </row>
    <row r="149" spans="1:65" s="2" customFormat="1" ht="24" customHeight="1">
      <c r="A149" s="33"/>
      <c r="B149" s="141"/>
      <c r="C149" s="222" t="s">
        <v>83</v>
      </c>
      <c r="D149" s="222" t="s">
        <v>392</v>
      </c>
      <c r="E149" s="223" t="s">
        <v>772</v>
      </c>
      <c r="F149" s="224" t="s">
        <v>773</v>
      </c>
      <c r="G149" s="225" t="s">
        <v>167</v>
      </c>
      <c r="H149" s="226">
        <v>199.92</v>
      </c>
      <c r="I149" s="227"/>
      <c r="J149" s="228">
        <f>ROUND(I149*H149,2)</f>
        <v>0</v>
      </c>
      <c r="K149" s="229"/>
      <c r="L149" s="230"/>
      <c r="M149" s="231" t="s">
        <v>1</v>
      </c>
      <c r="N149" s="232" t="s">
        <v>39</v>
      </c>
      <c r="O149" s="59"/>
      <c r="P149" s="186">
        <f>O149*H149</f>
        <v>0</v>
      </c>
      <c r="Q149" s="186">
        <v>2.0999999999999999E-3</v>
      </c>
      <c r="R149" s="186">
        <f>Q149*H149</f>
        <v>0.41983199999999993</v>
      </c>
      <c r="S149" s="186">
        <v>0</v>
      </c>
      <c r="T149" s="18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8" t="s">
        <v>195</v>
      </c>
      <c r="AT149" s="188" t="s">
        <v>392</v>
      </c>
      <c r="AU149" s="188" t="s">
        <v>83</v>
      </c>
      <c r="AY149" s="18" t="s">
        <v>151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8" t="s">
        <v>79</v>
      </c>
      <c r="BK149" s="189">
        <f>ROUND(I149*H149,2)</f>
        <v>0</v>
      </c>
      <c r="BL149" s="18" t="s">
        <v>89</v>
      </c>
      <c r="BM149" s="188" t="s">
        <v>774</v>
      </c>
    </row>
    <row r="150" spans="1:65" s="13" customFormat="1" ht="11.25">
      <c r="B150" s="190"/>
      <c r="D150" s="191" t="s">
        <v>158</v>
      </c>
      <c r="E150" s="192" t="s">
        <v>1</v>
      </c>
      <c r="F150" s="193" t="s">
        <v>775</v>
      </c>
      <c r="H150" s="194">
        <v>196</v>
      </c>
      <c r="I150" s="195"/>
      <c r="L150" s="190"/>
      <c r="M150" s="196"/>
      <c r="N150" s="197"/>
      <c r="O150" s="197"/>
      <c r="P150" s="197"/>
      <c r="Q150" s="197"/>
      <c r="R150" s="197"/>
      <c r="S150" s="197"/>
      <c r="T150" s="198"/>
      <c r="AT150" s="192" t="s">
        <v>158</v>
      </c>
      <c r="AU150" s="192" t="s">
        <v>83</v>
      </c>
      <c r="AV150" s="13" t="s">
        <v>83</v>
      </c>
      <c r="AW150" s="13" t="s">
        <v>31</v>
      </c>
      <c r="AX150" s="13" t="s">
        <v>74</v>
      </c>
      <c r="AY150" s="192" t="s">
        <v>151</v>
      </c>
    </row>
    <row r="151" spans="1:65" s="14" customFormat="1" ht="11.25">
      <c r="B151" s="199"/>
      <c r="D151" s="191" t="s">
        <v>158</v>
      </c>
      <c r="E151" s="200" t="s">
        <v>1</v>
      </c>
      <c r="F151" s="201" t="s">
        <v>163</v>
      </c>
      <c r="H151" s="202">
        <v>196</v>
      </c>
      <c r="I151" s="203"/>
      <c r="L151" s="199"/>
      <c r="M151" s="204"/>
      <c r="N151" s="205"/>
      <c r="O151" s="205"/>
      <c r="P151" s="205"/>
      <c r="Q151" s="205"/>
      <c r="R151" s="205"/>
      <c r="S151" s="205"/>
      <c r="T151" s="206"/>
      <c r="AT151" s="200" t="s">
        <v>158</v>
      </c>
      <c r="AU151" s="200" t="s">
        <v>83</v>
      </c>
      <c r="AV151" s="14" t="s">
        <v>89</v>
      </c>
      <c r="AW151" s="14" t="s">
        <v>31</v>
      </c>
      <c r="AX151" s="14" t="s">
        <v>79</v>
      </c>
      <c r="AY151" s="200" t="s">
        <v>151</v>
      </c>
    </row>
    <row r="152" spans="1:65" s="13" customFormat="1" ht="11.25">
      <c r="B152" s="190"/>
      <c r="D152" s="191" t="s">
        <v>158</v>
      </c>
      <c r="F152" s="193" t="s">
        <v>776</v>
      </c>
      <c r="H152" s="194">
        <v>199.92</v>
      </c>
      <c r="I152" s="195"/>
      <c r="L152" s="190"/>
      <c r="M152" s="196"/>
      <c r="N152" s="197"/>
      <c r="O152" s="197"/>
      <c r="P152" s="197"/>
      <c r="Q152" s="197"/>
      <c r="R152" s="197"/>
      <c r="S152" s="197"/>
      <c r="T152" s="198"/>
      <c r="AT152" s="192" t="s">
        <v>158</v>
      </c>
      <c r="AU152" s="192" t="s">
        <v>83</v>
      </c>
      <c r="AV152" s="13" t="s">
        <v>83</v>
      </c>
      <c r="AW152" s="13" t="s">
        <v>3</v>
      </c>
      <c r="AX152" s="13" t="s">
        <v>79</v>
      </c>
      <c r="AY152" s="192" t="s">
        <v>151</v>
      </c>
    </row>
    <row r="153" spans="1:65" s="2" customFormat="1" ht="24" customHeight="1">
      <c r="A153" s="33"/>
      <c r="B153" s="141"/>
      <c r="C153" s="222" t="s">
        <v>86</v>
      </c>
      <c r="D153" s="222" t="s">
        <v>392</v>
      </c>
      <c r="E153" s="223" t="s">
        <v>777</v>
      </c>
      <c r="F153" s="224" t="s">
        <v>778</v>
      </c>
      <c r="G153" s="225" t="s">
        <v>167</v>
      </c>
      <c r="H153" s="226">
        <v>41.56</v>
      </c>
      <c r="I153" s="227"/>
      <c r="J153" s="228">
        <f>ROUND(I153*H153,2)</f>
        <v>0</v>
      </c>
      <c r="K153" s="229"/>
      <c r="L153" s="230"/>
      <c r="M153" s="231" t="s">
        <v>1</v>
      </c>
      <c r="N153" s="232" t="s">
        <v>39</v>
      </c>
      <c r="O153" s="59"/>
      <c r="P153" s="186">
        <f>O153*H153</f>
        <v>0</v>
      </c>
      <c r="Q153" s="186">
        <v>4.8999999999999998E-3</v>
      </c>
      <c r="R153" s="186">
        <f>Q153*H153</f>
        <v>0.20364399999999999</v>
      </c>
      <c r="S153" s="186">
        <v>0</v>
      </c>
      <c r="T153" s="18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8" t="s">
        <v>195</v>
      </c>
      <c r="AT153" s="188" t="s">
        <v>392</v>
      </c>
      <c r="AU153" s="188" t="s">
        <v>83</v>
      </c>
      <c r="AY153" s="18" t="s">
        <v>151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8" t="s">
        <v>79</v>
      </c>
      <c r="BK153" s="189">
        <f>ROUND(I153*H153,2)</f>
        <v>0</v>
      </c>
      <c r="BL153" s="18" t="s">
        <v>89</v>
      </c>
      <c r="BM153" s="188" t="s">
        <v>779</v>
      </c>
    </row>
    <row r="154" spans="1:65" s="13" customFormat="1" ht="11.25">
      <c r="B154" s="190"/>
      <c r="D154" s="191" t="s">
        <v>158</v>
      </c>
      <c r="E154" s="192" t="s">
        <v>1</v>
      </c>
      <c r="F154" s="193" t="s">
        <v>780</v>
      </c>
      <c r="H154" s="194">
        <v>40.744999999999997</v>
      </c>
      <c r="I154" s="195"/>
      <c r="L154" s="190"/>
      <c r="M154" s="196"/>
      <c r="N154" s="197"/>
      <c r="O154" s="197"/>
      <c r="P154" s="197"/>
      <c r="Q154" s="197"/>
      <c r="R154" s="197"/>
      <c r="S154" s="197"/>
      <c r="T154" s="198"/>
      <c r="AT154" s="192" t="s">
        <v>158</v>
      </c>
      <c r="AU154" s="192" t="s">
        <v>83</v>
      </c>
      <c r="AV154" s="13" t="s">
        <v>83</v>
      </c>
      <c r="AW154" s="13" t="s">
        <v>31</v>
      </c>
      <c r="AX154" s="13" t="s">
        <v>74</v>
      </c>
      <c r="AY154" s="192" t="s">
        <v>151</v>
      </c>
    </row>
    <row r="155" spans="1:65" s="14" customFormat="1" ht="11.25">
      <c r="B155" s="199"/>
      <c r="D155" s="191" t="s">
        <v>158</v>
      </c>
      <c r="E155" s="200" t="s">
        <v>1</v>
      </c>
      <c r="F155" s="201" t="s">
        <v>163</v>
      </c>
      <c r="H155" s="202">
        <v>40.744999999999997</v>
      </c>
      <c r="I155" s="203"/>
      <c r="L155" s="199"/>
      <c r="M155" s="204"/>
      <c r="N155" s="205"/>
      <c r="O155" s="205"/>
      <c r="P155" s="205"/>
      <c r="Q155" s="205"/>
      <c r="R155" s="205"/>
      <c r="S155" s="205"/>
      <c r="T155" s="206"/>
      <c r="AT155" s="200" t="s">
        <v>158</v>
      </c>
      <c r="AU155" s="200" t="s">
        <v>83</v>
      </c>
      <c r="AV155" s="14" t="s">
        <v>89</v>
      </c>
      <c r="AW155" s="14" t="s">
        <v>31</v>
      </c>
      <c r="AX155" s="14" t="s">
        <v>79</v>
      </c>
      <c r="AY155" s="200" t="s">
        <v>151</v>
      </c>
    </row>
    <row r="156" spans="1:65" s="13" customFormat="1" ht="11.25">
      <c r="B156" s="190"/>
      <c r="D156" s="191" t="s">
        <v>158</v>
      </c>
      <c r="F156" s="193" t="s">
        <v>781</v>
      </c>
      <c r="H156" s="194">
        <v>41.56</v>
      </c>
      <c r="I156" s="195"/>
      <c r="L156" s="190"/>
      <c r="M156" s="196"/>
      <c r="N156" s="197"/>
      <c r="O156" s="197"/>
      <c r="P156" s="197"/>
      <c r="Q156" s="197"/>
      <c r="R156" s="197"/>
      <c r="S156" s="197"/>
      <c r="T156" s="198"/>
      <c r="AT156" s="192" t="s">
        <v>158</v>
      </c>
      <c r="AU156" s="192" t="s">
        <v>83</v>
      </c>
      <c r="AV156" s="13" t="s">
        <v>83</v>
      </c>
      <c r="AW156" s="13" t="s">
        <v>3</v>
      </c>
      <c r="AX156" s="13" t="s">
        <v>79</v>
      </c>
      <c r="AY156" s="192" t="s">
        <v>151</v>
      </c>
    </row>
    <row r="157" spans="1:65" s="2" customFormat="1" ht="16.5" customHeight="1">
      <c r="A157" s="33"/>
      <c r="B157" s="141"/>
      <c r="C157" s="176" t="s">
        <v>89</v>
      </c>
      <c r="D157" s="176" t="s">
        <v>153</v>
      </c>
      <c r="E157" s="177" t="s">
        <v>782</v>
      </c>
      <c r="F157" s="178" t="s">
        <v>783</v>
      </c>
      <c r="G157" s="179" t="s">
        <v>263</v>
      </c>
      <c r="H157" s="180">
        <v>81.56</v>
      </c>
      <c r="I157" s="181"/>
      <c r="J157" s="182">
        <f>ROUND(I157*H157,2)</f>
        <v>0</v>
      </c>
      <c r="K157" s="183"/>
      <c r="L157" s="34"/>
      <c r="M157" s="184" t="s">
        <v>1</v>
      </c>
      <c r="N157" s="185" t="s">
        <v>39</v>
      </c>
      <c r="O157" s="59"/>
      <c r="P157" s="186">
        <f>O157*H157</f>
        <v>0</v>
      </c>
      <c r="Q157" s="186">
        <v>6.0000000000000002E-5</v>
      </c>
      <c r="R157" s="186">
        <f>Q157*H157</f>
        <v>4.8936000000000006E-3</v>
      </c>
      <c r="S157" s="186">
        <v>0</v>
      </c>
      <c r="T157" s="18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8" t="s">
        <v>89</v>
      </c>
      <c r="AT157" s="188" t="s">
        <v>153</v>
      </c>
      <c r="AU157" s="188" t="s">
        <v>83</v>
      </c>
      <c r="AY157" s="18" t="s">
        <v>151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8" t="s">
        <v>79</v>
      </c>
      <c r="BK157" s="189">
        <f>ROUND(I157*H157,2)</f>
        <v>0</v>
      </c>
      <c r="BL157" s="18" t="s">
        <v>89</v>
      </c>
      <c r="BM157" s="188" t="s">
        <v>784</v>
      </c>
    </row>
    <row r="158" spans="1:65" s="13" customFormat="1" ht="11.25">
      <c r="B158" s="190"/>
      <c r="D158" s="191" t="s">
        <v>158</v>
      </c>
      <c r="E158" s="192" t="s">
        <v>1</v>
      </c>
      <c r="F158" s="193" t="s">
        <v>785</v>
      </c>
      <c r="H158" s="194">
        <v>81.56</v>
      </c>
      <c r="I158" s="195"/>
      <c r="L158" s="190"/>
      <c r="M158" s="196"/>
      <c r="N158" s="197"/>
      <c r="O158" s="197"/>
      <c r="P158" s="197"/>
      <c r="Q158" s="197"/>
      <c r="R158" s="197"/>
      <c r="S158" s="197"/>
      <c r="T158" s="198"/>
      <c r="AT158" s="192" t="s">
        <v>158</v>
      </c>
      <c r="AU158" s="192" t="s">
        <v>83</v>
      </c>
      <c r="AV158" s="13" t="s">
        <v>83</v>
      </c>
      <c r="AW158" s="13" t="s">
        <v>31</v>
      </c>
      <c r="AX158" s="13" t="s">
        <v>74</v>
      </c>
      <c r="AY158" s="192" t="s">
        <v>151</v>
      </c>
    </row>
    <row r="159" spans="1:65" s="14" customFormat="1" ht="11.25">
      <c r="B159" s="199"/>
      <c r="D159" s="191" t="s">
        <v>158</v>
      </c>
      <c r="E159" s="200" t="s">
        <v>1</v>
      </c>
      <c r="F159" s="201" t="s">
        <v>163</v>
      </c>
      <c r="H159" s="202">
        <v>81.56</v>
      </c>
      <c r="I159" s="203"/>
      <c r="L159" s="199"/>
      <c r="M159" s="204"/>
      <c r="N159" s="205"/>
      <c r="O159" s="205"/>
      <c r="P159" s="205"/>
      <c r="Q159" s="205"/>
      <c r="R159" s="205"/>
      <c r="S159" s="205"/>
      <c r="T159" s="206"/>
      <c r="AT159" s="200" t="s">
        <v>158</v>
      </c>
      <c r="AU159" s="200" t="s">
        <v>83</v>
      </c>
      <c r="AV159" s="14" t="s">
        <v>89</v>
      </c>
      <c r="AW159" s="14" t="s">
        <v>31</v>
      </c>
      <c r="AX159" s="14" t="s">
        <v>79</v>
      </c>
      <c r="AY159" s="200" t="s">
        <v>151</v>
      </c>
    </row>
    <row r="160" spans="1:65" s="2" customFormat="1" ht="24" customHeight="1">
      <c r="A160" s="33"/>
      <c r="B160" s="141"/>
      <c r="C160" s="222" t="s">
        <v>181</v>
      </c>
      <c r="D160" s="222" t="s">
        <v>392</v>
      </c>
      <c r="E160" s="223" t="s">
        <v>786</v>
      </c>
      <c r="F160" s="224" t="s">
        <v>787</v>
      </c>
      <c r="G160" s="225" t="s">
        <v>263</v>
      </c>
      <c r="H160" s="226">
        <v>85.638000000000005</v>
      </c>
      <c r="I160" s="227"/>
      <c r="J160" s="228">
        <f>ROUND(I160*H160,2)</f>
        <v>0</v>
      </c>
      <c r="K160" s="229"/>
      <c r="L160" s="230"/>
      <c r="M160" s="231" t="s">
        <v>1</v>
      </c>
      <c r="N160" s="232" t="s">
        <v>39</v>
      </c>
      <c r="O160" s="59"/>
      <c r="P160" s="186">
        <f>O160*H160</f>
        <v>0</v>
      </c>
      <c r="Q160" s="186">
        <v>5.0000000000000001E-4</v>
      </c>
      <c r="R160" s="186">
        <f>Q160*H160</f>
        <v>4.2819000000000003E-2</v>
      </c>
      <c r="S160" s="186">
        <v>0</v>
      </c>
      <c r="T160" s="18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8" t="s">
        <v>195</v>
      </c>
      <c r="AT160" s="188" t="s">
        <v>392</v>
      </c>
      <c r="AU160" s="188" t="s">
        <v>83</v>
      </c>
      <c r="AY160" s="18" t="s">
        <v>151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8" t="s">
        <v>79</v>
      </c>
      <c r="BK160" s="189">
        <f>ROUND(I160*H160,2)</f>
        <v>0</v>
      </c>
      <c r="BL160" s="18" t="s">
        <v>89</v>
      </c>
      <c r="BM160" s="188" t="s">
        <v>788</v>
      </c>
    </row>
    <row r="161" spans="1:65" s="13" customFormat="1" ht="11.25">
      <c r="B161" s="190"/>
      <c r="D161" s="191" t="s">
        <v>158</v>
      </c>
      <c r="F161" s="193" t="s">
        <v>789</v>
      </c>
      <c r="H161" s="194">
        <v>85.638000000000005</v>
      </c>
      <c r="I161" s="195"/>
      <c r="L161" s="190"/>
      <c r="M161" s="196"/>
      <c r="N161" s="197"/>
      <c r="O161" s="197"/>
      <c r="P161" s="197"/>
      <c r="Q161" s="197"/>
      <c r="R161" s="197"/>
      <c r="S161" s="197"/>
      <c r="T161" s="198"/>
      <c r="AT161" s="192" t="s">
        <v>158</v>
      </c>
      <c r="AU161" s="192" t="s">
        <v>83</v>
      </c>
      <c r="AV161" s="13" t="s">
        <v>83</v>
      </c>
      <c r="AW161" s="13" t="s">
        <v>3</v>
      </c>
      <c r="AX161" s="13" t="s">
        <v>79</v>
      </c>
      <c r="AY161" s="192" t="s">
        <v>151</v>
      </c>
    </row>
    <row r="162" spans="1:65" s="2" customFormat="1" ht="16.5" customHeight="1">
      <c r="A162" s="33"/>
      <c r="B162" s="141"/>
      <c r="C162" s="176" t="s">
        <v>185</v>
      </c>
      <c r="D162" s="176" t="s">
        <v>153</v>
      </c>
      <c r="E162" s="177" t="s">
        <v>790</v>
      </c>
      <c r="F162" s="178" t="s">
        <v>791</v>
      </c>
      <c r="G162" s="179" t="s">
        <v>263</v>
      </c>
      <c r="H162" s="180">
        <v>268.8</v>
      </c>
      <c r="I162" s="181"/>
      <c r="J162" s="182">
        <f>ROUND(I162*H162,2)</f>
        <v>0</v>
      </c>
      <c r="K162" s="183"/>
      <c r="L162" s="34"/>
      <c r="M162" s="184" t="s">
        <v>1</v>
      </c>
      <c r="N162" s="185" t="s">
        <v>39</v>
      </c>
      <c r="O162" s="59"/>
      <c r="P162" s="186">
        <f>O162*H162</f>
        <v>0</v>
      </c>
      <c r="Q162" s="186">
        <v>2.5000000000000001E-4</v>
      </c>
      <c r="R162" s="186">
        <f>Q162*H162</f>
        <v>6.720000000000001E-2</v>
      </c>
      <c r="S162" s="186">
        <v>0</v>
      </c>
      <c r="T162" s="18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89</v>
      </c>
      <c r="AT162" s="188" t="s">
        <v>153</v>
      </c>
      <c r="AU162" s="188" t="s">
        <v>83</v>
      </c>
      <c r="AY162" s="18" t="s">
        <v>151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8" t="s">
        <v>79</v>
      </c>
      <c r="BK162" s="189">
        <f>ROUND(I162*H162,2)</f>
        <v>0</v>
      </c>
      <c r="BL162" s="18" t="s">
        <v>89</v>
      </c>
      <c r="BM162" s="188" t="s">
        <v>792</v>
      </c>
    </row>
    <row r="163" spans="1:65" s="16" customFormat="1" ht="11.25">
      <c r="B163" s="215"/>
      <c r="D163" s="191" t="s">
        <v>158</v>
      </c>
      <c r="E163" s="216" t="s">
        <v>1</v>
      </c>
      <c r="F163" s="217" t="s">
        <v>793</v>
      </c>
      <c r="H163" s="216" t="s">
        <v>1</v>
      </c>
      <c r="I163" s="218"/>
      <c r="L163" s="215"/>
      <c r="M163" s="219"/>
      <c r="N163" s="220"/>
      <c r="O163" s="220"/>
      <c r="P163" s="220"/>
      <c r="Q163" s="220"/>
      <c r="R163" s="220"/>
      <c r="S163" s="220"/>
      <c r="T163" s="221"/>
      <c r="AT163" s="216" t="s">
        <v>158</v>
      </c>
      <c r="AU163" s="216" t="s">
        <v>83</v>
      </c>
      <c r="AV163" s="16" t="s">
        <v>79</v>
      </c>
      <c r="AW163" s="16" t="s">
        <v>31</v>
      </c>
      <c r="AX163" s="16" t="s">
        <v>74</v>
      </c>
      <c r="AY163" s="216" t="s">
        <v>151</v>
      </c>
    </row>
    <row r="164" spans="1:65" s="13" customFormat="1" ht="11.25">
      <c r="B164" s="190"/>
      <c r="D164" s="191" t="s">
        <v>158</v>
      </c>
      <c r="E164" s="192" t="s">
        <v>1</v>
      </c>
      <c r="F164" s="193" t="s">
        <v>794</v>
      </c>
      <c r="H164" s="194">
        <v>18</v>
      </c>
      <c r="I164" s="195"/>
      <c r="L164" s="190"/>
      <c r="M164" s="196"/>
      <c r="N164" s="197"/>
      <c r="O164" s="197"/>
      <c r="P164" s="197"/>
      <c r="Q164" s="197"/>
      <c r="R164" s="197"/>
      <c r="S164" s="197"/>
      <c r="T164" s="198"/>
      <c r="AT164" s="192" t="s">
        <v>158</v>
      </c>
      <c r="AU164" s="192" t="s">
        <v>83</v>
      </c>
      <c r="AV164" s="13" t="s">
        <v>83</v>
      </c>
      <c r="AW164" s="13" t="s">
        <v>31</v>
      </c>
      <c r="AX164" s="13" t="s">
        <v>74</v>
      </c>
      <c r="AY164" s="192" t="s">
        <v>151</v>
      </c>
    </row>
    <row r="165" spans="1:65" s="15" customFormat="1" ht="11.25">
      <c r="B165" s="207"/>
      <c r="D165" s="191" t="s">
        <v>158</v>
      </c>
      <c r="E165" s="208" t="s">
        <v>1</v>
      </c>
      <c r="F165" s="209" t="s">
        <v>202</v>
      </c>
      <c r="H165" s="210">
        <v>18</v>
      </c>
      <c r="I165" s="211"/>
      <c r="L165" s="207"/>
      <c r="M165" s="212"/>
      <c r="N165" s="213"/>
      <c r="O165" s="213"/>
      <c r="P165" s="213"/>
      <c r="Q165" s="213"/>
      <c r="R165" s="213"/>
      <c r="S165" s="213"/>
      <c r="T165" s="214"/>
      <c r="AT165" s="208" t="s">
        <v>158</v>
      </c>
      <c r="AU165" s="208" t="s">
        <v>83</v>
      </c>
      <c r="AV165" s="15" t="s">
        <v>86</v>
      </c>
      <c r="AW165" s="15" t="s">
        <v>31</v>
      </c>
      <c r="AX165" s="15" t="s">
        <v>74</v>
      </c>
      <c r="AY165" s="208" t="s">
        <v>151</v>
      </c>
    </row>
    <row r="166" spans="1:65" s="16" customFormat="1" ht="11.25">
      <c r="B166" s="215"/>
      <c r="D166" s="191" t="s">
        <v>158</v>
      </c>
      <c r="E166" s="216" t="s">
        <v>1</v>
      </c>
      <c r="F166" s="217" t="s">
        <v>795</v>
      </c>
      <c r="H166" s="216" t="s">
        <v>1</v>
      </c>
      <c r="I166" s="218"/>
      <c r="L166" s="215"/>
      <c r="M166" s="219"/>
      <c r="N166" s="220"/>
      <c r="O166" s="220"/>
      <c r="P166" s="220"/>
      <c r="Q166" s="220"/>
      <c r="R166" s="220"/>
      <c r="S166" s="220"/>
      <c r="T166" s="221"/>
      <c r="AT166" s="216" t="s">
        <v>158</v>
      </c>
      <c r="AU166" s="216" t="s">
        <v>83</v>
      </c>
      <c r="AV166" s="16" t="s">
        <v>79</v>
      </c>
      <c r="AW166" s="16" t="s">
        <v>31</v>
      </c>
      <c r="AX166" s="16" t="s">
        <v>74</v>
      </c>
      <c r="AY166" s="216" t="s">
        <v>151</v>
      </c>
    </row>
    <row r="167" spans="1:65" s="13" customFormat="1" ht="11.25">
      <c r="B167" s="190"/>
      <c r="D167" s="191" t="s">
        <v>158</v>
      </c>
      <c r="E167" s="192" t="s">
        <v>1</v>
      </c>
      <c r="F167" s="193" t="s">
        <v>796</v>
      </c>
      <c r="H167" s="194">
        <v>28.8</v>
      </c>
      <c r="I167" s="195"/>
      <c r="L167" s="190"/>
      <c r="M167" s="196"/>
      <c r="N167" s="197"/>
      <c r="O167" s="197"/>
      <c r="P167" s="197"/>
      <c r="Q167" s="197"/>
      <c r="R167" s="197"/>
      <c r="S167" s="197"/>
      <c r="T167" s="198"/>
      <c r="AT167" s="192" t="s">
        <v>158</v>
      </c>
      <c r="AU167" s="192" t="s">
        <v>83</v>
      </c>
      <c r="AV167" s="13" t="s">
        <v>83</v>
      </c>
      <c r="AW167" s="13" t="s">
        <v>31</v>
      </c>
      <c r="AX167" s="13" t="s">
        <v>74</v>
      </c>
      <c r="AY167" s="192" t="s">
        <v>151</v>
      </c>
    </row>
    <row r="168" spans="1:65" s="13" customFormat="1" ht="11.25">
      <c r="B168" s="190"/>
      <c r="D168" s="191" t="s">
        <v>158</v>
      </c>
      <c r="E168" s="192" t="s">
        <v>1</v>
      </c>
      <c r="F168" s="193" t="s">
        <v>797</v>
      </c>
      <c r="H168" s="194">
        <v>12.4</v>
      </c>
      <c r="I168" s="195"/>
      <c r="L168" s="190"/>
      <c r="M168" s="196"/>
      <c r="N168" s="197"/>
      <c r="O168" s="197"/>
      <c r="P168" s="197"/>
      <c r="Q168" s="197"/>
      <c r="R168" s="197"/>
      <c r="S168" s="197"/>
      <c r="T168" s="198"/>
      <c r="AT168" s="192" t="s">
        <v>158</v>
      </c>
      <c r="AU168" s="192" t="s">
        <v>83</v>
      </c>
      <c r="AV168" s="13" t="s">
        <v>83</v>
      </c>
      <c r="AW168" s="13" t="s">
        <v>31</v>
      </c>
      <c r="AX168" s="13" t="s">
        <v>74</v>
      </c>
      <c r="AY168" s="192" t="s">
        <v>151</v>
      </c>
    </row>
    <row r="169" spans="1:65" s="13" customFormat="1" ht="11.25">
      <c r="B169" s="190"/>
      <c r="D169" s="191" t="s">
        <v>158</v>
      </c>
      <c r="E169" s="192" t="s">
        <v>1</v>
      </c>
      <c r="F169" s="193" t="s">
        <v>798</v>
      </c>
      <c r="H169" s="194">
        <v>5.7</v>
      </c>
      <c r="I169" s="195"/>
      <c r="L169" s="190"/>
      <c r="M169" s="196"/>
      <c r="N169" s="197"/>
      <c r="O169" s="197"/>
      <c r="P169" s="197"/>
      <c r="Q169" s="197"/>
      <c r="R169" s="197"/>
      <c r="S169" s="197"/>
      <c r="T169" s="198"/>
      <c r="AT169" s="192" t="s">
        <v>158</v>
      </c>
      <c r="AU169" s="192" t="s">
        <v>83</v>
      </c>
      <c r="AV169" s="13" t="s">
        <v>83</v>
      </c>
      <c r="AW169" s="13" t="s">
        <v>31</v>
      </c>
      <c r="AX169" s="13" t="s">
        <v>74</v>
      </c>
      <c r="AY169" s="192" t="s">
        <v>151</v>
      </c>
    </row>
    <row r="170" spans="1:65" s="13" customFormat="1" ht="11.25">
      <c r="B170" s="190"/>
      <c r="D170" s="191" t="s">
        <v>158</v>
      </c>
      <c r="E170" s="192" t="s">
        <v>1</v>
      </c>
      <c r="F170" s="193" t="s">
        <v>799</v>
      </c>
      <c r="H170" s="194">
        <v>5.2</v>
      </c>
      <c r="I170" s="195"/>
      <c r="L170" s="190"/>
      <c r="M170" s="196"/>
      <c r="N170" s="197"/>
      <c r="O170" s="197"/>
      <c r="P170" s="197"/>
      <c r="Q170" s="197"/>
      <c r="R170" s="197"/>
      <c r="S170" s="197"/>
      <c r="T170" s="198"/>
      <c r="AT170" s="192" t="s">
        <v>158</v>
      </c>
      <c r="AU170" s="192" t="s">
        <v>83</v>
      </c>
      <c r="AV170" s="13" t="s">
        <v>83</v>
      </c>
      <c r="AW170" s="13" t="s">
        <v>31</v>
      </c>
      <c r="AX170" s="13" t="s">
        <v>74</v>
      </c>
      <c r="AY170" s="192" t="s">
        <v>151</v>
      </c>
    </row>
    <row r="171" spans="1:65" s="13" customFormat="1" ht="11.25">
      <c r="B171" s="190"/>
      <c r="D171" s="191" t="s">
        <v>158</v>
      </c>
      <c r="E171" s="192" t="s">
        <v>1</v>
      </c>
      <c r="F171" s="193" t="s">
        <v>800</v>
      </c>
      <c r="H171" s="194">
        <v>8.8000000000000007</v>
      </c>
      <c r="I171" s="195"/>
      <c r="L171" s="190"/>
      <c r="M171" s="196"/>
      <c r="N171" s="197"/>
      <c r="O171" s="197"/>
      <c r="P171" s="197"/>
      <c r="Q171" s="197"/>
      <c r="R171" s="197"/>
      <c r="S171" s="197"/>
      <c r="T171" s="198"/>
      <c r="AT171" s="192" t="s">
        <v>158</v>
      </c>
      <c r="AU171" s="192" t="s">
        <v>83</v>
      </c>
      <c r="AV171" s="13" t="s">
        <v>83</v>
      </c>
      <c r="AW171" s="13" t="s">
        <v>31</v>
      </c>
      <c r="AX171" s="13" t="s">
        <v>74</v>
      </c>
      <c r="AY171" s="192" t="s">
        <v>151</v>
      </c>
    </row>
    <row r="172" spans="1:65" s="13" customFormat="1" ht="11.25">
      <c r="B172" s="190"/>
      <c r="D172" s="191" t="s">
        <v>158</v>
      </c>
      <c r="E172" s="192" t="s">
        <v>1</v>
      </c>
      <c r="F172" s="193" t="s">
        <v>801</v>
      </c>
      <c r="H172" s="194">
        <v>8.3000000000000007</v>
      </c>
      <c r="I172" s="195"/>
      <c r="L172" s="190"/>
      <c r="M172" s="196"/>
      <c r="N172" s="197"/>
      <c r="O172" s="197"/>
      <c r="P172" s="197"/>
      <c r="Q172" s="197"/>
      <c r="R172" s="197"/>
      <c r="S172" s="197"/>
      <c r="T172" s="198"/>
      <c r="AT172" s="192" t="s">
        <v>158</v>
      </c>
      <c r="AU172" s="192" t="s">
        <v>83</v>
      </c>
      <c r="AV172" s="13" t="s">
        <v>83</v>
      </c>
      <c r="AW172" s="13" t="s">
        <v>31</v>
      </c>
      <c r="AX172" s="13" t="s">
        <v>74</v>
      </c>
      <c r="AY172" s="192" t="s">
        <v>151</v>
      </c>
    </row>
    <row r="173" spans="1:65" s="13" customFormat="1" ht="11.25">
      <c r="B173" s="190"/>
      <c r="D173" s="191" t="s">
        <v>158</v>
      </c>
      <c r="E173" s="192" t="s">
        <v>1</v>
      </c>
      <c r="F173" s="193" t="s">
        <v>802</v>
      </c>
      <c r="H173" s="194">
        <v>9.8000000000000007</v>
      </c>
      <c r="I173" s="195"/>
      <c r="L173" s="190"/>
      <c r="M173" s="196"/>
      <c r="N173" s="197"/>
      <c r="O173" s="197"/>
      <c r="P173" s="197"/>
      <c r="Q173" s="197"/>
      <c r="R173" s="197"/>
      <c r="S173" s="197"/>
      <c r="T173" s="198"/>
      <c r="AT173" s="192" t="s">
        <v>158</v>
      </c>
      <c r="AU173" s="192" t="s">
        <v>83</v>
      </c>
      <c r="AV173" s="13" t="s">
        <v>83</v>
      </c>
      <c r="AW173" s="13" t="s">
        <v>31</v>
      </c>
      <c r="AX173" s="13" t="s">
        <v>74</v>
      </c>
      <c r="AY173" s="192" t="s">
        <v>151</v>
      </c>
    </row>
    <row r="174" spans="1:65" s="13" customFormat="1" ht="11.25">
      <c r="B174" s="190"/>
      <c r="D174" s="191" t="s">
        <v>158</v>
      </c>
      <c r="E174" s="192" t="s">
        <v>1</v>
      </c>
      <c r="F174" s="193" t="s">
        <v>803</v>
      </c>
      <c r="H174" s="194">
        <v>16.600000000000001</v>
      </c>
      <c r="I174" s="195"/>
      <c r="L174" s="190"/>
      <c r="M174" s="196"/>
      <c r="N174" s="197"/>
      <c r="O174" s="197"/>
      <c r="P174" s="197"/>
      <c r="Q174" s="197"/>
      <c r="R174" s="197"/>
      <c r="S174" s="197"/>
      <c r="T174" s="198"/>
      <c r="AT174" s="192" t="s">
        <v>158</v>
      </c>
      <c r="AU174" s="192" t="s">
        <v>83</v>
      </c>
      <c r="AV174" s="13" t="s">
        <v>83</v>
      </c>
      <c r="AW174" s="13" t="s">
        <v>31</v>
      </c>
      <c r="AX174" s="13" t="s">
        <v>74</v>
      </c>
      <c r="AY174" s="192" t="s">
        <v>151</v>
      </c>
    </row>
    <row r="175" spans="1:65" s="15" customFormat="1" ht="11.25">
      <c r="B175" s="207"/>
      <c r="D175" s="191" t="s">
        <v>158</v>
      </c>
      <c r="E175" s="208" t="s">
        <v>1</v>
      </c>
      <c r="F175" s="209" t="s">
        <v>202</v>
      </c>
      <c r="H175" s="210">
        <v>95.6</v>
      </c>
      <c r="I175" s="211"/>
      <c r="L175" s="207"/>
      <c r="M175" s="212"/>
      <c r="N175" s="213"/>
      <c r="O175" s="213"/>
      <c r="P175" s="213"/>
      <c r="Q175" s="213"/>
      <c r="R175" s="213"/>
      <c r="S175" s="213"/>
      <c r="T175" s="214"/>
      <c r="AT175" s="208" t="s">
        <v>158</v>
      </c>
      <c r="AU175" s="208" t="s">
        <v>83</v>
      </c>
      <c r="AV175" s="15" t="s">
        <v>86</v>
      </c>
      <c r="AW175" s="15" t="s">
        <v>31</v>
      </c>
      <c r="AX175" s="15" t="s">
        <v>74</v>
      </c>
      <c r="AY175" s="208" t="s">
        <v>151</v>
      </c>
    </row>
    <row r="176" spans="1:65" s="16" customFormat="1" ht="11.25">
      <c r="B176" s="215"/>
      <c r="D176" s="191" t="s">
        <v>158</v>
      </c>
      <c r="E176" s="216" t="s">
        <v>1</v>
      </c>
      <c r="F176" s="217" t="s">
        <v>804</v>
      </c>
      <c r="H176" s="216" t="s">
        <v>1</v>
      </c>
      <c r="I176" s="218"/>
      <c r="L176" s="215"/>
      <c r="M176" s="219"/>
      <c r="N176" s="220"/>
      <c r="O176" s="220"/>
      <c r="P176" s="220"/>
      <c r="Q176" s="220"/>
      <c r="R176" s="220"/>
      <c r="S176" s="220"/>
      <c r="T176" s="221"/>
      <c r="AT176" s="216" t="s">
        <v>158</v>
      </c>
      <c r="AU176" s="216" t="s">
        <v>83</v>
      </c>
      <c r="AV176" s="16" t="s">
        <v>79</v>
      </c>
      <c r="AW176" s="16" t="s">
        <v>31</v>
      </c>
      <c r="AX176" s="16" t="s">
        <v>74</v>
      </c>
      <c r="AY176" s="216" t="s">
        <v>151</v>
      </c>
    </row>
    <row r="177" spans="1:65" s="13" customFormat="1" ht="11.25">
      <c r="B177" s="190"/>
      <c r="D177" s="191" t="s">
        <v>158</v>
      </c>
      <c r="E177" s="192" t="s">
        <v>1</v>
      </c>
      <c r="F177" s="193" t="s">
        <v>805</v>
      </c>
      <c r="H177" s="194">
        <v>29.8</v>
      </c>
      <c r="I177" s="195"/>
      <c r="L177" s="190"/>
      <c r="M177" s="196"/>
      <c r="N177" s="197"/>
      <c r="O177" s="197"/>
      <c r="P177" s="197"/>
      <c r="Q177" s="197"/>
      <c r="R177" s="197"/>
      <c r="S177" s="197"/>
      <c r="T177" s="198"/>
      <c r="AT177" s="192" t="s">
        <v>158</v>
      </c>
      <c r="AU177" s="192" t="s">
        <v>83</v>
      </c>
      <c r="AV177" s="13" t="s">
        <v>83</v>
      </c>
      <c r="AW177" s="13" t="s">
        <v>31</v>
      </c>
      <c r="AX177" s="13" t="s">
        <v>74</v>
      </c>
      <c r="AY177" s="192" t="s">
        <v>151</v>
      </c>
    </row>
    <row r="178" spans="1:65" s="15" customFormat="1" ht="11.25">
      <c r="B178" s="207"/>
      <c r="D178" s="191" t="s">
        <v>158</v>
      </c>
      <c r="E178" s="208" t="s">
        <v>1</v>
      </c>
      <c r="F178" s="209" t="s">
        <v>202</v>
      </c>
      <c r="H178" s="210">
        <v>29.8</v>
      </c>
      <c r="I178" s="211"/>
      <c r="L178" s="207"/>
      <c r="M178" s="212"/>
      <c r="N178" s="213"/>
      <c r="O178" s="213"/>
      <c r="P178" s="213"/>
      <c r="Q178" s="213"/>
      <c r="R178" s="213"/>
      <c r="S178" s="213"/>
      <c r="T178" s="214"/>
      <c r="AT178" s="208" t="s">
        <v>158</v>
      </c>
      <c r="AU178" s="208" t="s">
        <v>83</v>
      </c>
      <c r="AV178" s="15" t="s">
        <v>86</v>
      </c>
      <c r="AW178" s="15" t="s">
        <v>31</v>
      </c>
      <c r="AX178" s="15" t="s">
        <v>74</v>
      </c>
      <c r="AY178" s="208" t="s">
        <v>151</v>
      </c>
    </row>
    <row r="179" spans="1:65" s="14" customFormat="1" ht="11.25">
      <c r="B179" s="199"/>
      <c r="D179" s="191" t="s">
        <v>158</v>
      </c>
      <c r="E179" s="200" t="s">
        <v>1</v>
      </c>
      <c r="F179" s="201" t="s">
        <v>163</v>
      </c>
      <c r="H179" s="202">
        <v>143.4</v>
      </c>
      <c r="I179" s="203"/>
      <c r="L179" s="199"/>
      <c r="M179" s="204"/>
      <c r="N179" s="205"/>
      <c r="O179" s="205"/>
      <c r="P179" s="205"/>
      <c r="Q179" s="205"/>
      <c r="R179" s="205"/>
      <c r="S179" s="205"/>
      <c r="T179" s="206"/>
      <c r="AT179" s="200" t="s">
        <v>158</v>
      </c>
      <c r="AU179" s="200" t="s">
        <v>83</v>
      </c>
      <c r="AV179" s="14" t="s">
        <v>89</v>
      </c>
      <c r="AW179" s="14" t="s">
        <v>31</v>
      </c>
      <c r="AX179" s="14" t="s">
        <v>74</v>
      </c>
      <c r="AY179" s="200" t="s">
        <v>151</v>
      </c>
    </row>
    <row r="180" spans="1:65" s="13" customFormat="1" ht="11.25">
      <c r="B180" s="190"/>
      <c r="D180" s="191" t="s">
        <v>158</v>
      </c>
      <c r="E180" s="192" t="s">
        <v>1</v>
      </c>
      <c r="F180" s="193" t="s">
        <v>806</v>
      </c>
      <c r="H180" s="194">
        <v>268.8</v>
      </c>
      <c r="I180" s="195"/>
      <c r="L180" s="190"/>
      <c r="M180" s="196"/>
      <c r="N180" s="197"/>
      <c r="O180" s="197"/>
      <c r="P180" s="197"/>
      <c r="Q180" s="197"/>
      <c r="R180" s="197"/>
      <c r="S180" s="197"/>
      <c r="T180" s="198"/>
      <c r="AT180" s="192" t="s">
        <v>158</v>
      </c>
      <c r="AU180" s="192" t="s">
        <v>83</v>
      </c>
      <c r="AV180" s="13" t="s">
        <v>83</v>
      </c>
      <c r="AW180" s="13" t="s">
        <v>31</v>
      </c>
      <c r="AX180" s="13" t="s">
        <v>79</v>
      </c>
      <c r="AY180" s="192" t="s">
        <v>151</v>
      </c>
    </row>
    <row r="181" spans="1:65" s="2" customFormat="1" ht="16.5" customHeight="1">
      <c r="A181" s="33"/>
      <c r="B181" s="141"/>
      <c r="C181" s="222" t="s">
        <v>189</v>
      </c>
      <c r="D181" s="222" t="s">
        <v>392</v>
      </c>
      <c r="E181" s="223" t="s">
        <v>807</v>
      </c>
      <c r="F181" s="224" t="s">
        <v>808</v>
      </c>
      <c r="G181" s="225" t="s">
        <v>263</v>
      </c>
      <c r="H181" s="226">
        <v>37.799999999999997</v>
      </c>
      <c r="I181" s="227"/>
      <c r="J181" s="228">
        <f>ROUND(I181*H181,2)</f>
        <v>0</v>
      </c>
      <c r="K181" s="229"/>
      <c r="L181" s="230"/>
      <c r="M181" s="231" t="s">
        <v>1</v>
      </c>
      <c r="N181" s="232" t="s">
        <v>39</v>
      </c>
      <c r="O181" s="59"/>
      <c r="P181" s="186">
        <f>O181*H181</f>
        <v>0</v>
      </c>
      <c r="Q181" s="186">
        <v>3.0000000000000001E-5</v>
      </c>
      <c r="R181" s="186">
        <f>Q181*H181</f>
        <v>1.134E-3</v>
      </c>
      <c r="S181" s="186">
        <v>0</v>
      </c>
      <c r="T181" s="18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8" t="s">
        <v>195</v>
      </c>
      <c r="AT181" s="188" t="s">
        <v>392</v>
      </c>
      <c r="AU181" s="188" t="s">
        <v>83</v>
      </c>
      <c r="AY181" s="18" t="s">
        <v>151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8" t="s">
        <v>79</v>
      </c>
      <c r="BK181" s="189">
        <f>ROUND(I181*H181,2)</f>
        <v>0</v>
      </c>
      <c r="BL181" s="18" t="s">
        <v>89</v>
      </c>
      <c r="BM181" s="188" t="s">
        <v>809</v>
      </c>
    </row>
    <row r="182" spans="1:65" s="13" customFormat="1" ht="11.25">
      <c r="B182" s="190"/>
      <c r="D182" s="191" t="s">
        <v>158</v>
      </c>
      <c r="F182" s="193" t="s">
        <v>810</v>
      </c>
      <c r="H182" s="194">
        <v>37.799999999999997</v>
      </c>
      <c r="I182" s="195"/>
      <c r="L182" s="190"/>
      <c r="M182" s="196"/>
      <c r="N182" s="197"/>
      <c r="O182" s="197"/>
      <c r="P182" s="197"/>
      <c r="Q182" s="197"/>
      <c r="R182" s="197"/>
      <c r="S182" s="197"/>
      <c r="T182" s="198"/>
      <c r="AT182" s="192" t="s">
        <v>158</v>
      </c>
      <c r="AU182" s="192" t="s">
        <v>83</v>
      </c>
      <c r="AV182" s="13" t="s">
        <v>83</v>
      </c>
      <c r="AW182" s="13" t="s">
        <v>3</v>
      </c>
      <c r="AX182" s="13" t="s">
        <v>79</v>
      </c>
      <c r="AY182" s="192" t="s">
        <v>151</v>
      </c>
    </row>
    <row r="183" spans="1:65" s="2" customFormat="1" ht="24" customHeight="1">
      <c r="A183" s="33"/>
      <c r="B183" s="141"/>
      <c r="C183" s="222" t="s">
        <v>195</v>
      </c>
      <c r="D183" s="222" t="s">
        <v>392</v>
      </c>
      <c r="E183" s="223" t="s">
        <v>811</v>
      </c>
      <c r="F183" s="224" t="s">
        <v>812</v>
      </c>
      <c r="G183" s="225" t="s">
        <v>263</v>
      </c>
      <c r="H183" s="226">
        <v>200.76</v>
      </c>
      <c r="I183" s="227"/>
      <c r="J183" s="228">
        <f>ROUND(I183*H183,2)</f>
        <v>0</v>
      </c>
      <c r="K183" s="229"/>
      <c r="L183" s="230"/>
      <c r="M183" s="231" t="s">
        <v>1</v>
      </c>
      <c r="N183" s="232" t="s">
        <v>39</v>
      </c>
      <c r="O183" s="59"/>
      <c r="P183" s="186">
        <f>O183*H183</f>
        <v>0</v>
      </c>
      <c r="Q183" s="186">
        <v>4.0000000000000003E-5</v>
      </c>
      <c r="R183" s="186">
        <f>Q183*H183</f>
        <v>8.0304E-3</v>
      </c>
      <c r="S183" s="186">
        <v>0</v>
      </c>
      <c r="T183" s="18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8" t="s">
        <v>195</v>
      </c>
      <c r="AT183" s="188" t="s">
        <v>392</v>
      </c>
      <c r="AU183" s="188" t="s">
        <v>83</v>
      </c>
      <c r="AY183" s="18" t="s">
        <v>151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8" t="s">
        <v>79</v>
      </c>
      <c r="BK183" s="189">
        <f>ROUND(I183*H183,2)</f>
        <v>0</v>
      </c>
      <c r="BL183" s="18" t="s">
        <v>89</v>
      </c>
      <c r="BM183" s="188" t="s">
        <v>813</v>
      </c>
    </row>
    <row r="184" spans="1:65" s="16" customFormat="1" ht="11.25">
      <c r="B184" s="215"/>
      <c r="D184" s="191" t="s">
        <v>158</v>
      </c>
      <c r="E184" s="216" t="s">
        <v>1</v>
      </c>
      <c r="F184" s="217" t="s">
        <v>795</v>
      </c>
      <c r="H184" s="216" t="s">
        <v>1</v>
      </c>
      <c r="I184" s="218"/>
      <c r="L184" s="215"/>
      <c r="M184" s="219"/>
      <c r="N184" s="220"/>
      <c r="O184" s="220"/>
      <c r="P184" s="220"/>
      <c r="Q184" s="220"/>
      <c r="R184" s="220"/>
      <c r="S184" s="220"/>
      <c r="T184" s="221"/>
      <c r="AT184" s="216" t="s">
        <v>158</v>
      </c>
      <c r="AU184" s="216" t="s">
        <v>83</v>
      </c>
      <c r="AV184" s="16" t="s">
        <v>79</v>
      </c>
      <c r="AW184" s="16" t="s">
        <v>31</v>
      </c>
      <c r="AX184" s="16" t="s">
        <v>74</v>
      </c>
      <c r="AY184" s="216" t="s">
        <v>151</v>
      </c>
    </row>
    <row r="185" spans="1:65" s="13" customFormat="1" ht="11.25">
      <c r="B185" s="190"/>
      <c r="D185" s="191" t="s">
        <v>158</v>
      </c>
      <c r="E185" s="192" t="s">
        <v>1</v>
      </c>
      <c r="F185" s="193" t="s">
        <v>796</v>
      </c>
      <c r="H185" s="194">
        <v>28.8</v>
      </c>
      <c r="I185" s="195"/>
      <c r="L185" s="190"/>
      <c r="M185" s="196"/>
      <c r="N185" s="197"/>
      <c r="O185" s="197"/>
      <c r="P185" s="197"/>
      <c r="Q185" s="197"/>
      <c r="R185" s="197"/>
      <c r="S185" s="197"/>
      <c r="T185" s="198"/>
      <c r="AT185" s="192" t="s">
        <v>158</v>
      </c>
      <c r="AU185" s="192" t="s">
        <v>83</v>
      </c>
      <c r="AV185" s="13" t="s">
        <v>83</v>
      </c>
      <c r="AW185" s="13" t="s">
        <v>31</v>
      </c>
      <c r="AX185" s="13" t="s">
        <v>74</v>
      </c>
      <c r="AY185" s="192" t="s">
        <v>151</v>
      </c>
    </row>
    <row r="186" spans="1:65" s="13" customFormat="1" ht="11.25">
      <c r="B186" s="190"/>
      <c r="D186" s="191" t="s">
        <v>158</v>
      </c>
      <c r="E186" s="192" t="s">
        <v>1</v>
      </c>
      <c r="F186" s="193" t="s">
        <v>797</v>
      </c>
      <c r="H186" s="194">
        <v>12.4</v>
      </c>
      <c r="I186" s="195"/>
      <c r="L186" s="190"/>
      <c r="M186" s="196"/>
      <c r="N186" s="197"/>
      <c r="O186" s="197"/>
      <c r="P186" s="197"/>
      <c r="Q186" s="197"/>
      <c r="R186" s="197"/>
      <c r="S186" s="197"/>
      <c r="T186" s="198"/>
      <c r="AT186" s="192" t="s">
        <v>158</v>
      </c>
      <c r="AU186" s="192" t="s">
        <v>83</v>
      </c>
      <c r="AV186" s="13" t="s">
        <v>83</v>
      </c>
      <c r="AW186" s="13" t="s">
        <v>31</v>
      </c>
      <c r="AX186" s="13" t="s">
        <v>74</v>
      </c>
      <c r="AY186" s="192" t="s">
        <v>151</v>
      </c>
    </row>
    <row r="187" spans="1:65" s="13" customFormat="1" ht="11.25">
      <c r="B187" s="190"/>
      <c r="D187" s="191" t="s">
        <v>158</v>
      </c>
      <c r="E187" s="192" t="s">
        <v>1</v>
      </c>
      <c r="F187" s="193" t="s">
        <v>798</v>
      </c>
      <c r="H187" s="194">
        <v>5.7</v>
      </c>
      <c r="I187" s="195"/>
      <c r="L187" s="190"/>
      <c r="M187" s="196"/>
      <c r="N187" s="197"/>
      <c r="O187" s="197"/>
      <c r="P187" s="197"/>
      <c r="Q187" s="197"/>
      <c r="R187" s="197"/>
      <c r="S187" s="197"/>
      <c r="T187" s="198"/>
      <c r="AT187" s="192" t="s">
        <v>158</v>
      </c>
      <c r="AU187" s="192" t="s">
        <v>83</v>
      </c>
      <c r="AV187" s="13" t="s">
        <v>83</v>
      </c>
      <c r="AW187" s="13" t="s">
        <v>31</v>
      </c>
      <c r="AX187" s="13" t="s">
        <v>74</v>
      </c>
      <c r="AY187" s="192" t="s">
        <v>151</v>
      </c>
    </row>
    <row r="188" spans="1:65" s="13" customFormat="1" ht="11.25">
      <c r="B188" s="190"/>
      <c r="D188" s="191" t="s">
        <v>158</v>
      </c>
      <c r="E188" s="192" t="s">
        <v>1</v>
      </c>
      <c r="F188" s="193" t="s">
        <v>799</v>
      </c>
      <c r="H188" s="194">
        <v>5.2</v>
      </c>
      <c r="I188" s="195"/>
      <c r="L188" s="190"/>
      <c r="M188" s="196"/>
      <c r="N188" s="197"/>
      <c r="O188" s="197"/>
      <c r="P188" s="197"/>
      <c r="Q188" s="197"/>
      <c r="R188" s="197"/>
      <c r="S188" s="197"/>
      <c r="T188" s="198"/>
      <c r="AT188" s="192" t="s">
        <v>158</v>
      </c>
      <c r="AU188" s="192" t="s">
        <v>83</v>
      </c>
      <c r="AV188" s="13" t="s">
        <v>83</v>
      </c>
      <c r="AW188" s="13" t="s">
        <v>31</v>
      </c>
      <c r="AX188" s="13" t="s">
        <v>74</v>
      </c>
      <c r="AY188" s="192" t="s">
        <v>151</v>
      </c>
    </row>
    <row r="189" spans="1:65" s="13" customFormat="1" ht="11.25">
      <c r="B189" s="190"/>
      <c r="D189" s="191" t="s">
        <v>158</v>
      </c>
      <c r="E189" s="192" t="s">
        <v>1</v>
      </c>
      <c r="F189" s="193" t="s">
        <v>800</v>
      </c>
      <c r="H189" s="194">
        <v>8.8000000000000007</v>
      </c>
      <c r="I189" s="195"/>
      <c r="L189" s="190"/>
      <c r="M189" s="196"/>
      <c r="N189" s="197"/>
      <c r="O189" s="197"/>
      <c r="P189" s="197"/>
      <c r="Q189" s="197"/>
      <c r="R189" s="197"/>
      <c r="S189" s="197"/>
      <c r="T189" s="198"/>
      <c r="AT189" s="192" t="s">
        <v>158</v>
      </c>
      <c r="AU189" s="192" t="s">
        <v>83</v>
      </c>
      <c r="AV189" s="13" t="s">
        <v>83</v>
      </c>
      <c r="AW189" s="13" t="s">
        <v>31</v>
      </c>
      <c r="AX189" s="13" t="s">
        <v>74</v>
      </c>
      <c r="AY189" s="192" t="s">
        <v>151</v>
      </c>
    </row>
    <row r="190" spans="1:65" s="13" customFormat="1" ht="11.25">
      <c r="B190" s="190"/>
      <c r="D190" s="191" t="s">
        <v>158</v>
      </c>
      <c r="E190" s="192" t="s">
        <v>1</v>
      </c>
      <c r="F190" s="193" t="s">
        <v>801</v>
      </c>
      <c r="H190" s="194">
        <v>8.3000000000000007</v>
      </c>
      <c r="I190" s="195"/>
      <c r="L190" s="190"/>
      <c r="M190" s="196"/>
      <c r="N190" s="197"/>
      <c r="O190" s="197"/>
      <c r="P190" s="197"/>
      <c r="Q190" s="197"/>
      <c r="R190" s="197"/>
      <c r="S190" s="197"/>
      <c r="T190" s="198"/>
      <c r="AT190" s="192" t="s">
        <v>158</v>
      </c>
      <c r="AU190" s="192" t="s">
        <v>83</v>
      </c>
      <c r="AV190" s="13" t="s">
        <v>83</v>
      </c>
      <c r="AW190" s="13" t="s">
        <v>31</v>
      </c>
      <c r="AX190" s="13" t="s">
        <v>74</v>
      </c>
      <c r="AY190" s="192" t="s">
        <v>151</v>
      </c>
    </row>
    <row r="191" spans="1:65" s="13" customFormat="1" ht="11.25">
      <c r="B191" s="190"/>
      <c r="D191" s="191" t="s">
        <v>158</v>
      </c>
      <c r="E191" s="192" t="s">
        <v>1</v>
      </c>
      <c r="F191" s="193" t="s">
        <v>802</v>
      </c>
      <c r="H191" s="194">
        <v>9.8000000000000007</v>
      </c>
      <c r="I191" s="195"/>
      <c r="L191" s="190"/>
      <c r="M191" s="196"/>
      <c r="N191" s="197"/>
      <c r="O191" s="197"/>
      <c r="P191" s="197"/>
      <c r="Q191" s="197"/>
      <c r="R191" s="197"/>
      <c r="S191" s="197"/>
      <c r="T191" s="198"/>
      <c r="AT191" s="192" t="s">
        <v>158</v>
      </c>
      <c r="AU191" s="192" t="s">
        <v>83</v>
      </c>
      <c r="AV191" s="13" t="s">
        <v>83</v>
      </c>
      <c r="AW191" s="13" t="s">
        <v>31</v>
      </c>
      <c r="AX191" s="13" t="s">
        <v>74</v>
      </c>
      <c r="AY191" s="192" t="s">
        <v>151</v>
      </c>
    </row>
    <row r="192" spans="1:65" s="13" customFormat="1" ht="11.25">
      <c r="B192" s="190"/>
      <c r="D192" s="191" t="s">
        <v>158</v>
      </c>
      <c r="E192" s="192" t="s">
        <v>1</v>
      </c>
      <c r="F192" s="193" t="s">
        <v>803</v>
      </c>
      <c r="H192" s="194">
        <v>16.600000000000001</v>
      </c>
      <c r="I192" s="195"/>
      <c r="L192" s="190"/>
      <c r="M192" s="196"/>
      <c r="N192" s="197"/>
      <c r="O192" s="197"/>
      <c r="P192" s="197"/>
      <c r="Q192" s="197"/>
      <c r="R192" s="197"/>
      <c r="S192" s="197"/>
      <c r="T192" s="198"/>
      <c r="AT192" s="192" t="s">
        <v>158</v>
      </c>
      <c r="AU192" s="192" t="s">
        <v>83</v>
      </c>
      <c r="AV192" s="13" t="s">
        <v>83</v>
      </c>
      <c r="AW192" s="13" t="s">
        <v>31</v>
      </c>
      <c r="AX192" s="13" t="s">
        <v>74</v>
      </c>
      <c r="AY192" s="192" t="s">
        <v>151</v>
      </c>
    </row>
    <row r="193" spans="1:65" s="14" customFormat="1" ht="11.25">
      <c r="B193" s="199"/>
      <c r="D193" s="191" t="s">
        <v>158</v>
      </c>
      <c r="E193" s="200" t="s">
        <v>1</v>
      </c>
      <c r="F193" s="201" t="s">
        <v>163</v>
      </c>
      <c r="H193" s="202">
        <v>95.6</v>
      </c>
      <c r="I193" s="203"/>
      <c r="L193" s="199"/>
      <c r="M193" s="204"/>
      <c r="N193" s="205"/>
      <c r="O193" s="205"/>
      <c r="P193" s="205"/>
      <c r="Q193" s="205"/>
      <c r="R193" s="205"/>
      <c r="S193" s="205"/>
      <c r="T193" s="206"/>
      <c r="AT193" s="200" t="s">
        <v>158</v>
      </c>
      <c r="AU193" s="200" t="s">
        <v>83</v>
      </c>
      <c r="AV193" s="14" t="s">
        <v>89</v>
      </c>
      <c r="AW193" s="14" t="s">
        <v>31</v>
      </c>
      <c r="AX193" s="14" t="s">
        <v>74</v>
      </c>
      <c r="AY193" s="200" t="s">
        <v>151</v>
      </c>
    </row>
    <row r="194" spans="1:65" s="13" customFormat="1" ht="11.25">
      <c r="B194" s="190"/>
      <c r="D194" s="191" t="s">
        <v>158</v>
      </c>
      <c r="E194" s="192" t="s">
        <v>1</v>
      </c>
      <c r="F194" s="193" t="s">
        <v>814</v>
      </c>
      <c r="H194" s="194">
        <v>191.2</v>
      </c>
      <c r="I194" s="195"/>
      <c r="L194" s="190"/>
      <c r="M194" s="196"/>
      <c r="N194" s="197"/>
      <c r="O194" s="197"/>
      <c r="P194" s="197"/>
      <c r="Q194" s="197"/>
      <c r="R194" s="197"/>
      <c r="S194" s="197"/>
      <c r="T194" s="198"/>
      <c r="AT194" s="192" t="s">
        <v>158</v>
      </c>
      <c r="AU194" s="192" t="s">
        <v>83</v>
      </c>
      <c r="AV194" s="13" t="s">
        <v>83</v>
      </c>
      <c r="AW194" s="13" t="s">
        <v>31</v>
      </c>
      <c r="AX194" s="13" t="s">
        <v>79</v>
      </c>
      <c r="AY194" s="192" t="s">
        <v>151</v>
      </c>
    </row>
    <row r="195" spans="1:65" s="13" customFormat="1" ht="11.25">
      <c r="B195" s="190"/>
      <c r="D195" s="191" t="s">
        <v>158</v>
      </c>
      <c r="F195" s="193" t="s">
        <v>815</v>
      </c>
      <c r="H195" s="194">
        <v>200.76</v>
      </c>
      <c r="I195" s="195"/>
      <c r="L195" s="190"/>
      <c r="M195" s="196"/>
      <c r="N195" s="197"/>
      <c r="O195" s="197"/>
      <c r="P195" s="197"/>
      <c r="Q195" s="197"/>
      <c r="R195" s="197"/>
      <c r="S195" s="197"/>
      <c r="T195" s="198"/>
      <c r="AT195" s="192" t="s">
        <v>158</v>
      </c>
      <c r="AU195" s="192" t="s">
        <v>83</v>
      </c>
      <c r="AV195" s="13" t="s">
        <v>83</v>
      </c>
      <c r="AW195" s="13" t="s">
        <v>3</v>
      </c>
      <c r="AX195" s="13" t="s">
        <v>79</v>
      </c>
      <c r="AY195" s="192" t="s">
        <v>151</v>
      </c>
    </row>
    <row r="196" spans="1:65" s="2" customFormat="1" ht="24" customHeight="1">
      <c r="A196" s="33"/>
      <c r="B196" s="141"/>
      <c r="C196" s="222" t="s">
        <v>207</v>
      </c>
      <c r="D196" s="222" t="s">
        <v>392</v>
      </c>
      <c r="E196" s="223" t="s">
        <v>816</v>
      </c>
      <c r="F196" s="224" t="s">
        <v>817</v>
      </c>
      <c r="G196" s="225" t="s">
        <v>263</v>
      </c>
      <c r="H196" s="226">
        <v>62.58</v>
      </c>
      <c r="I196" s="227"/>
      <c r="J196" s="228">
        <f>ROUND(I196*H196,2)</f>
        <v>0</v>
      </c>
      <c r="K196" s="229"/>
      <c r="L196" s="230"/>
      <c r="M196" s="231" t="s">
        <v>1</v>
      </c>
      <c r="N196" s="232" t="s">
        <v>39</v>
      </c>
      <c r="O196" s="59"/>
      <c r="P196" s="186">
        <f>O196*H196</f>
        <v>0</v>
      </c>
      <c r="Q196" s="186">
        <v>2.0000000000000001E-4</v>
      </c>
      <c r="R196" s="186">
        <f>Q196*H196</f>
        <v>1.2516000000000001E-2</v>
      </c>
      <c r="S196" s="186">
        <v>0</v>
      </c>
      <c r="T196" s="18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8" t="s">
        <v>195</v>
      </c>
      <c r="AT196" s="188" t="s">
        <v>392</v>
      </c>
      <c r="AU196" s="188" t="s">
        <v>83</v>
      </c>
      <c r="AY196" s="18" t="s">
        <v>151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8" t="s">
        <v>79</v>
      </c>
      <c r="BK196" s="189">
        <f>ROUND(I196*H196,2)</f>
        <v>0</v>
      </c>
      <c r="BL196" s="18" t="s">
        <v>89</v>
      </c>
      <c r="BM196" s="188" t="s">
        <v>818</v>
      </c>
    </row>
    <row r="197" spans="1:65" s="16" customFormat="1" ht="11.25">
      <c r="B197" s="215"/>
      <c r="D197" s="191" t="s">
        <v>158</v>
      </c>
      <c r="E197" s="216" t="s">
        <v>1</v>
      </c>
      <c r="F197" s="217" t="s">
        <v>804</v>
      </c>
      <c r="H197" s="216" t="s">
        <v>1</v>
      </c>
      <c r="I197" s="218"/>
      <c r="L197" s="215"/>
      <c r="M197" s="219"/>
      <c r="N197" s="220"/>
      <c r="O197" s="220"/>
      <c r="P197" s="220"/>
      <c r="Q197" s="220"/>
      <c r="R197" s="220"/>
      <c r="S197" s="220"/>
      <c r="T197" s="221"/>
      <c r="AT197" s="216" t="s">
        <v>158</v>
      </c>
      <c r="AU197" s="216" t="s">
        <v>83</v>
      </c>
      <c r="AV197" s="16" t="s">
        <v>79</v>
      </c>
      <c r="AW197" s="16" t="s">
        <v>31</v>
      </c>
      <c r="AX197" s="16" t="s">
        <v>74</v>
      </c>
      <c r="AY197" s="216" t="s">
        <v>151</v>
      </c>
    </row>
    <row r="198" spans="1:65" s="13" customFormat="1" ht="11.25">
      <c r="B198" s="190"/>
      <c r="D198" s="191" t="s">
        <v>158</v>
      </c>
      <c r="E198" s="192" t="s">
        <v>1</v>
      </c>
      <c r="F198" s="193" t="s">
        <v>805</v>
      </c>
      <c r="H198" s="194">
        <v>29.8</v>
      </c>
      <c r="I198" s="195"/>
      <c r="L198" s="190"/>
      <c r="M198" s="196"/>
      <c r="N198" s="197"/>
      <c r="O198" s="197"/>
      <c r="P198" s="197"/>
      <c r="Q198" s="197"/>
      <c r="R198" s="197"/>
      <c r="S198" s="197"/>
      <c r="T198" s="198"/>
      <c r="AT198" s="192" t="s">
        <v>158</v>
      </c>
      <c r="AU198" s="192" t="s">
        <v>83</v>
      </c>
      <c r="AV198" s="13" t="s">
        <v>83</v>
      </c>
      <c r="AW198" s="13" t="s">
        <v>31</v>
      </c>
      <c r="AX198" s="13" t="s">
        <v>74</v>
      </c>
      <c r="AY198" s="192" t="s">
        <v>151</v>
      </c>
    </row>
    <row r="199" spans="1:65" s="14" customFormat="1" ht="11.25">
      <c r="B199" s="199"/>
      <c r="D199" s="191" t="s">
        <v>158</v>
      </c>
      <c r="E199" s="200" t="s">
        <v>1</v>
      </c>
      <c r="F199" s="201" t="s">
        <v>163</v>
      </c>
      <c r="H199" s="202">
        <v>29.8</v>
      </c>
      <c r="I199" s="203"/>
      <c r="L199" s="199"/>
      <c r="M199" s="204"/>
      <c r="N199" s="205"/>
      <c r="O199" s="205"/>
      <c r="P199" s="205"/>
      <c r="Q199" s="205"/>
      <c r="R199" s="205"/>
      <c r="S199" s="205"/>
      <c r="T199" s="206"/>
      <c r="AT199" s="200" t="s">
        <v>158</v>
      </c>
      <c r="AU199" s="200" t="s">
        <v>83</v>
      </c>
      <c r="AV199" s="14" t="s">
        <v>89</v>
      </c>
      <c r="AW199" s="14" t="s">
        <v>31</v>
      </c>
      <c r="AX199" s="14" t="s">
        <v>74</v>
      </c>
      <c r="AY199" s="200" t="s">
        <v>151</v>
      </c>
    </row>
    <row r="200" spans="1:65" s="13" customFormat="1" ht="11.25">
      <c r="B200" s="190"/>
      <c r="D200" s="191" t="s">
        <v>158</v>
      </c>
      <c r="E200" s="192" t="s">
        <v>1</v>
      </c>
      <c r="F200" s="193" t="s">
        <v>819</v>
      </c>
      <c r="H200" s="194">
        <v>59.6</v>
      </c>
      <c r="I200" s="195"/>
      <c r="L200" s="190"/>
      <c r="M200" s="196"/>
      <c r="N200" s="197"/>
      <c r="O200" s="197"/>
      <c r="P200" s="197"/>
      <c r="Q200" s="197"/>
      <c r="R200" s="197"/>
      <c r="S200" s="197"/>
      <c r="T200" s="198"/>
      <c r="AT200" s="192" t="s">
        <v>158</v>
      </c>
      <c r="AU200" s="192" t="s">
        <v>83</v>
      </c>
      <c r="AV200" s="13" t="s">
        <v>83</v>
      </c>
      <c r="AW200" s="13" t="s">
        <v>31</v>
      </c>
      <c r="AX200" s="13" t="s">
        <v>79</v>
      </c>
      <c r="AY200" s="192" t="s">
        <v>151</v>
      </c>
    </row>
    <row r="201" spans="1:65" s="13" customFormat="1" ht="11.25">
      <c r="B201" s="190"/>
      <c r="D201" s="191" t="s">
        <v>158</v>
      </c>
      <c r="F201" s="193" t="s">
        <v>820</v>
      </c>
      <c r="H201" s="194">
        <v>62.58</v>
      </c>
      <c r="I201" s="195"/>
      <c r="L201" s="190"/>
      <c r="M201" s="196"/>
      <c r="N201" s="197"/>
      <c r="O201" s="197"/>
      <c r="P201" s="197"/>
      <c r="Q201" s="197"/>
      <c r="R201" s="197"/>
      <c r="S201" s="197"/>
      <c r="T201" s="198"/>
      <c r="AT201" s="192" t="s">
        <v>158</v>
      </c>
      <c r="AU201" s="192" t="s">
        <v>83</v>
      </c>
      <c r="AV201" s="13" t="s">
        <v>83</v>
      </c>
      <c r="AW201" s="13" t="s">
        <v>3</v>
      </c>
      <c r="AX201" s="13" t="s">
        <v>79</v>
      </c>
      <c r="AY201" s="192" t="s">
        <v>151</v>
      </c>
    </row>
    <row r="202" spans="1:65" s="2" customFormat="1" ht="24" customHeight="1">
      <c r="A202" s="33"/>
      <c r="B202" s="141"/>
      <c r="C202" s="176" t="s">
        <v>211</v>
      </c>
      <c r="D202" s="176" t="s">
        <v>153</v>
      </c>
      <c r="E202" s="177" t="s">
        <v>208</v>
      </c>
      <c r="F202" s="178" t="s">
        <v>209</v>
      </c>
      <c r="G202" s="179" t="s">
        <v>167</v>
      </c>
      <c r="H202" s="180">
        <v>237</v>
      </c>
      <c r="I202" s="181"/>
      <c r="J202" s="182">
        <f>ROUND(I202*H202,2)</f>
        <v>0</v>
      </c>
      <c r="K202" s="183"/>
      <c r="L202" s="34"/>
      <c r="M202" s="184" t="s">
        <v>1</v>
      </c>
      <c r="N202" s="185" t="s">
        <v>39</v>
      </c>
      <c r="O202" s="59"/>
      <c r="P202" s="186">
        <f>O202*H202</f>
        <v>0</v>
      </c>
      <c r="Q202" s="186">
        <v>4.8999999999999998E-3</v>
      </c>
      <c r="R202" s="186">
        <f>Q202*H202</f>
        <v>1.1613</v>
      </c>
      <c r="S202" s="186">
        <v>0</v>
      </c>
      <c r="T202" s="18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8" t="s">
        <v>89</v>
      </c>
      <c r="AT202" s="188" t="s">
        <v>153</v>
      </c>
      <c r="AU202" s="188" t="s">
        <v>83</v>
      </c>
      <c r="AY202" s="18" t="s">
        <v>151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8" t="s">
        <v>79</v>
      </c>
      <c r="BK202" s="189">
        <f>ROUND(I202*H202,2)</f>
        <v>0</v>
      </c>
      <c r="BL202" s="18" t="s">
        <v>89</v>
      </c>
      <c r="BM202" s="188" t="s">
        <v>821</v>
      </c>
    </row>
    <row r="203" spans="1:65" s="2" customFormat="1" ht="24" customHeight="1">
      <c r="A203" s="33"/>
      <c r="B203" s="141"/>
      <c r="C203" s="176" t="s">
        <v>216</v>
      </c>
      <c r="D203" s="176" t="s">
        <v>153</v>
      </c>
      <c r="E203" s="177" t="s">
        <v>822</v>
      </c>
      <c r="F203" s="178" t="s">
        <v>823</v>
      </c>
      <c r="G203" s="179" t="s">
        <v>167</v>
      </c>
      <c r="H203" s="180">
        <v>41</v>
      </c>
      <c r="I203" s="181"/>
      <c r="J203" s="182">
        <f>ROUND(I203*H203,2)</f>
        <v>0</v>
      </c>
      <c r="K203" s="183"/>
      <c r="L203" s="34"/>
      <c r="M203" s="184" t="s">
        <v>1</v>
      </c>
      <c r="N203" s="185" t="s">
        <v>39</v>
      </c>
      <c r="O203" s="59"/>
      <c r="P203" s="186">
        <f>O203*H203</f>
        <v>0</v>
      </c>
      <c r="Q203" s="186">
        <v>6.28E-3</v>
      </c>
      <c r="R203" s="186">
        <f>Q203*H203</f>
        <v>0.25747999999999999</v>
      </c>
      <c r="S203" s="186">
        <v>0</v>
      </c>
      <c r="T203" s="18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8" t="s">
        <v>89</v>
      </c>
      <c r="AT203" s="188" t="s">
        <v>153</v>
      </c>
      <c r="AU203" s="188" t="s">
        <v>83</v>
      </c>
      <c r="AY203" s="18" t="s">
        <v>151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8" t="s">
        <v>79</v>
      </c>
      <c r="BK203" s="189">
        <f>ROUND(I203*H203,2)</f>
        <v>0</v>
      </c>
      <c r="BL203" s="18" t="s">
        <v>89</v>
      </c>
      <c r="BM203" s="188" t="s">
        <v>824</v>
      </c>
    </row>
    <row r="204" spans="1:65" s="2" customFormat="1" ht="24" customHeight="1">
      <c r="A204" s="33"/>
      <c r="B204" s="141"/>
      <c r="C204" s="176" t="s">
        <v>221</v>
      </c>
      <c r="D204" s="176" t="s">
        <v>153</v>
      </c>
      <c r="E204" s="177" t="s">
        <v>825</v>
      </c>
      <c r="F204" s="178" t="s">
        <v>826</v>
      </c>
      <c r="G204" s="179" t="s">
        <v>167</v>
      </c>
      <c r="H204" s="180">
        <v>220</v>
      </c>
      <c r="I204" s="181"/>
      <c r="J204" s="182">
        <f>ROUND(I204*H204,2)</f>
        <v>0</v>
      </c>
      <c r="K204" s="183"/>
      <c r="L204" s="34"/>
      <c r="M204" s="184" t="s">
        <v>1</v>
      </c>
      <c r="N204" s="185" t="s">
        <v>39</v>
      </c>
      <c r="O204" s="59"/>
      <c r="P204" s="186">
        <f>O204*H204</f>
        <v>0</v>
      </c>
      <c r="Q204" s="186">
        <v>6.28E-3</v>
      </c>
      <c r="R204" s="186">
        <f>Q204*H204</f>
        <v>1.3815999999999999</v>
      </c>
      <c r="S204" s="186">
        <v>0</v>
      </c>
      <c r="T204" s="18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8" t="s">
        <v>89</v>
      </c>
      <c r="AT204" s="188" t="s">
        <v>153</v>
      </c>
      <c r="AU204" s="188" t="s">
        <v>83</v>
      </c>
      <c r="AY204" s="18" t="s">
        <v>151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8" t="s">
        <v>79</v>
      </c>
      <c r="BK204" s="189">
        <f>ROUND(I204*H204,2)</f>
        <v>0</v>
      </c>
      <c r="BL204" s="18" t="s">
        <v>89</v>
      </c>
      <c r="BM204" s="188" t="s">
        <v>827</v>
      </c>
    </row>
    <row r="205" spans="1:65" s="13" customFormat="1" ht="11.25">
      <c r="B205" s="190"/>
      <c r="D205" s="191" t="s">
        <v>158</v>
      </c>
      <c r="E205" s="192" t="s">
        <v>1</v>
      </c>
      <c r="F205" s="193" t="s">
        <v>775</v>
      </c>
      <c r="H205" s="194">
        <v>196</v>
      </c>
      <c r="I205" s="195"/>
      <c r="L205" s="190"/>
      <c r="M205" s="196"/>
      <c r="N205" s="197"/>
      <c r="O205" s="197"/>
      <c r="P205" s="197"/>
      <c r="Q205" s="197"/>
      <c r="R205" s="197"/>
      <c r="S205" s="197"/>
      <c r="T205" s="198"/>
      <c r="AT205" s="192" t="s">
        <v>158</v>
      </c>
      <c r="AU205" s="192" t="s">
        <v>83</v>
      </c>
      <c r="AV205" s="13" t="s">
        <v>83</v>
      </c>
      <c r="AW205" s="13" t="s">
        <v>31</v>
      </c>
      <c r="AX205" s="13" t="s">
        <v>74</v>
      </c>
      <c r="AY205" s="192" t="s">
        <v>151</v>
      </c>
    </row>
    <row r="206" spans="1:65" s="15" customFormat="1" ht="11.25">
      <c r="B206" s="207"/>
      <c r="D206" s="191" t="s">
        <v>158</v>
      </c>
      <c r="E206" s="208" t="s">
        <v>1</v>
      </c>
      <c r="F206" s="209" t="s">
        <v>202</v>
      </c>
      <c r="H206" s="210">
        <v>196</v>
      </c>
      <c r="I206" s="211"/>
      <c r="L206" s="207"/>
      <c r="M206" s="212"/>
      <c r="N206" s="213"/>
      <c r="O206" s="213"/>
      <c r="P206" s="213"/>
      <c r="Q206" s="213"/>
      <c r="R206" s="213"/>
      <c r="S206" s="213"/>
      <c r="T206" s="214"/>
      <c r="AT206" s="208" t="s">
        <v>158</v>
      </c>
      <c r="AU206" s="208" t="s">
        <v>83</v>
      </c>
      <c r="AV206" s="15" t="s">
        <v>86</v>
      </c>
      <c r="AW206" s="15" t="s">
        <v>31</v>
      </c>
      <c r="AX206" s="15" t="s">
        <v>74</v>
      </c>
      <c r="AY206" s="208" t="s">
        <v>151</v>
      </c>
    </row>
    <row r="207" spans="1:65" s="16" customFormat="1" ht="11.25">
      <c r="B207" s="215"/>
      <c r="D207" s="191" t="s">
        <v>158</v>
      </c>
      <c r="E207" s="216" t="s">
        <v>1</v>
      </c>
      <c r="F207" s="217" t="s">
        <v>795</v>
      </c>
      <c r="H207" s="216" t="s">
        <v>1</v>
      </c>
      <c r="I207" s="218"/>
      <c r="L207" s="215"/>
      <c r="M207" s="219"/>
      <c r="N207" s="220"/>
      <c r="O207" s="220"/>
      <c r="P207" s="220"/>
      <c r="Q207" s="220"/>
      <c r="R207" s="220"/>
      <c r="S207" s="220"/>
      <c r="T207" s="221"/>
      <c r="AT207" s="216" t="s">
        <v>158</v>
      </c>
      <c r="AU207" s="216" t="s">
        <v>83</v>
      </c>
      <c r="AV207" s="16" t="s">
        <v>79</v>
      </c>
      <c r="AW207" s="16" t="s">
        <v>31</v>
      </c>
      <c r="AX207" s="16" t="s">
        <v>74</v>
      </c>
      <c r="AY207" s="216" t="s">
        <v>151</v>
      </c>
    </row>
    <row r="208" spans="1:65" s="13" customFormat="1" ht="11.25">
      <c r="B208" s="190"/>
      <c r="D208" s="191" t="s">
        <v>158</v>
      </c>
      <c r="E208" s="192" t="s">
        <v>1</v>
      </c>
      <c r="F208" s="193" t="s">
        <v>828</v>
      </c>
      <c r="H208" s="194">
        <v>7.2</v>
      </c>
      <c r="I208" s="195"/>
      <c r="L208" s="190"/>
      <c r="M208" s="196"/>
      <c r="N208" s="197"/>
      <c r="O208" s="197"/>
      <c r="P208" s="197"/>
      <c r="Q208" s="197"/>
      <c r="R208" s="197"/>
      <c r="S208" s="197"/>
      <c r="T208" s="198"/>
      <c r="AT208" s="192" t="s">
        <v>158</v>
      </c>
      <c r="AU208" s="192" t="s">
        <v>83</v>
      </c>
      <c r="AV208" s="13" t="s">
        <v>83</v>
      </c>
      <c r="AW208" s="13" t="s">
        <v>31</v>
      </c>
      <c r="AX208" s="13" t="s">
        <v>74</v>
      </c>
      <c r="AY208" s="192" t="s">
        <v>151</v>
      </c>
    </row>
    <row r="209" spans="1:65" s="13" customFormat="1" ht="11.25">
      <c r="B209" s="190"/>
      <c r="D209" s="191" t="s">
        <v>158</v>
      </c>
      <c r="E209" s="192" t="s">
        <v>1</v>
      </c>
      <c r="F209" s="193" t="s">
        <v>829</v>
      </c>
      <c r="H209" s="194">
        <v>3.1</v>
      </c>
      <c r="I209" s="195"/>
      <c r="L209" s="190"/>
      <c r="M209" s="196"/>
      <c r="N209" s="197"/>
      <c r="O209" s="197"/>
      <c r="P209" s="197"/>
      <c r="Q209" s="197"/>
      <c r="R209" s="197"/>
      <c r="S209" s="197"/>
      <c r="T209" s="198"/>
      <c r="AT209" s="192" t="s">
        <v>158</v>
      </c>
      <c r="AU209" s="192" t="s">
        <v>83</v>
      </c>
      <c r="AV209" s="13" t="s">
        <v>83</v>
      </c>
      <c r="AW209" s="13" t="s">
        <v>31</v>
      </c>
      <c r="AX209" s="13" t="s">
        <v>74</v>
      </c>
      <c r="AY209" s="192" t="s">
        <v>151</v>
      </c>
    </row>
    <row r="210" spans="1:65" s="13" customFormat="1" ht="11.25">
      <c r="B210" s="190"/>
      <c r="D210" s="191" t="s">
        <v>158</v>
      </c>
      <c r="E210" s="192" t="s">
        <v>1</v>
      </c>
      <c r="F210" s="193" t="s">
        <v>830</v>
      </c>
      <c r="H210" s="194">
        <v>1.425</v>
      </c>
      <c r="I210" s="195"/>
      <c r="L210" s="190"/>
      <c r="M210" s="196"/>
      <c r="N210" s="197"/>
      <c r="O210" s="197"/>
      <c r="P210" s="197"/>
      <c r="Q210" s="197"/>
      <c r="R210" s="197"/>
      <c r="S210" s="197"/>
      <c r="T210" s="198"/>
      <c r="AT210" s="192" t="s">
        <v>158</v>
      </c>
      <c r="AU210" s="192" t="s">
        <v>83</v>
      </c>
      <c r="AV210" s="13" t="s">
        <v>83</v>
      </c>
      <c r="AW210" s="13" t="s">
        <v>31</v>
      </c>
      <c r="AX210" s="13" t="s">
        <v>74</v>
      </c>
      <c r="AY210" s="192" t="s">
        <v>151</v>
      </c>
    </row>
    <row r="211" spans="1:65" s="13" customFormat="1" ht="11.25">
      <c r="B211" s="190"/>
      <c r="D211" s="191" t="s">
        <v>158</v>
      </c>
      <c r="E211" s="192" t="s">
        <v>1</v>
      </c>
      <c r="F211" s="193" t="s">
        <v>831</v>
      </c>
      <c r="H211" s="194">
        <v>1.3</v>
      </c>
      <c r="I211" s="195"/>
      <c r="L211" s="190"/>
      <c r="M211" s="196"/>
      <c r="N211" s="197"/>
      <c r="O211" s="197"/>
      <c r="P211" s="197"/>
      <c r="Q211" s="197"/>
      <c r="R211" s="197"/>
      <c r="S211" s="197"/>
      <c r="T211" s="198"/>
      <c r="AT211" s="192" t="s">
        <v>158</v>
      </c>
      <c r="AU211" s="192" t="s">
        <v>83</v>
      </c>
      <c r="AV211" s="13" t="s">
        <v>83</v>
      </c>
      <c r="AW211" s="13" t="s">
        <v>31</v>
      </c>
      <c r="AX211" s="13" t="s">
        <v>74</v>
      </c>
      <c r="AY211" s="192" t="s">
        <v>151</v>
      </c>
    </row>
    <row r="212" spans="1:65" s="13" customFormat="1" ht="11.25">
      <c r="B212" s="190"/>
      <c r="D212" s="191" t="s">
        <v>158</v>
      </c>
      <c r="E212" s="192" t="s">
        <v>1</v>
      </c>
      <c r="F212" s="193" t="s">
        <v>832</v>
      </c>
      <c r="H212" s="194">
        <v>2.2000000000000002</v>
      </c>
      <c r="I212" s="195"/>
      <c r="L212" s="190"/>
      <c r="M212" s="196"/>
      <c r="N212" s="197"/>
      <c r="O212" s="197"/>
      <c r="P212" s="197"/>
      <c r="Q212" s="197"/>
      <c r="R212" s="197"/>
      <c r="S212" s="197"/>
      <c r="T212" s="198"/>
      <c r="AT212" s="192" t="s">
        <v>158</v>
      </c>
      <c r="AU212" s="192" t="s">
        <v>83</v>
      </c>
      <c r="AV212" s="13" t="s">
        <v>83</v>
      </c>
      <c r="AW212" s="13" t="s">
        <v>31</v>
      </c>
      <c r="AX212" s="13" t="s">
        <v>74</v>
      </c>
      <c r="AY212" s="192" t="s">
        <v>151</v>
      </c>
    </row>
    <row r="213" spans="1:65" s="13" customFormat="1" ht="11.25">
      <c r="B213" s="190"/>
      <c r="D213" s="191" t="s">
        <v>158</v>
      </c>
      <c r="E213" s="192" t="s">
        <v>1</v>
      </c>
      <c r="F213" s="193" t="s">
        <v>833</v>
      </c>
      <c r="H213" s="194">
        <v>2.0750000000000002</v>
      </c>
      <c r="I213" s="195"/>
      <c r="L213" s="190"/>
      <c r="M213" s="196"/>
      <c r="N213" s="197"/>
      <c r="O213" s="197"/>
      <c r="P213" s="197"/>
      <c r="Q213" s="197"/>
      <c r="R213" s="197"/>
      <c r="S213" s="197"/>
      <c r="T213" s="198"/>
      <c r="AT213" s="192" t="s">
        <v>158</v>
      </c>
      <c r="AU213" s="192" t="s">
        <v>83</v>
      </c>
      <c r="AV213" s="13" t="s">
        <v>83</v>
      </c>
      <c r="AW213" s="13" t="s">
        <v>31</v>
      </c>
      <c r="AX213" s="13" t="s">
        <v>74</v>
      </c>
      <c r="AY213" s="192" t="s">
        <v>151</v>
      </c>
    </row>
    <row r="214" spans="1:65" s="13" customFormat="1" ht="11.25">
      <c r="B214" s="190"/>
      <c r="D214" s="191" t="s">
        <v>158</v>
      </c>
      <c r="E214" s="192" t="s">
        <v>1</v>
      </c>
      <c r="F214" s="193" t="s">
        <v>834</v>
      </c>
      <c r="H214" s="194">
        <v>2.4500000000000002</v>
      </c>
      <c r="I214" s="195"/>
      <c r="L214" s="190"/>
      <c r="M214" s="196"/>
      <c r="N214" s="197"/>
      <c r="O214" s="197"/>
      <c r="P214" s="197"/>
      <c r="Q214" s="197"/>
      <c r="R214" s="197"/>
      <c r="S214" s="197"/>
      <c r="T214" s="198"/>
      <c r="AT214" s="192" t="s">
        <v>158</v>
      </c>
      <c r="AU214" s="192" t="s">
        <v>83</v>
      </c>
      <c r="AV214" s="13" t="s">
        <v>83</v>
      </c>
      <c r="AW214" s="13" t="s">
        <v>31</v>
      </c>
      <c r="AX214" s="13" t="s">
        <v>74</v>
      </c>
      <c r="AY214" s="192" t="s">
        <v>151</v>
      </c>
    </row>
    <row r="215" spans="1:65" s="13" customFormat="1" ht="11.25">
      <c r="B215" s="190"/>
      <c r="D215" s="191" t="s">
        <v>158</v>
      </c>
      <c r="E215" s="192" t="s">
        <v>1</v>
      </c>
      <c r="F215" s="193" t="s">
        <v>835</v>
      </c>
      <c r="H215" s="194">
        <v>4.1500000000000004</v>
      </c>
      <c r="I215" s="195"/>
      <c r="L215" s="190"/>
      <c r="M215" s="196"/>
      <c r="N215" s="197"/>
      <c r="O215" s="197"/>
      <c r="P215" s="197"/>
      <c r="Q215" s="197"/>
      <c r="R215" s="197"/>
      <c r="S215" s="197"/>
      <c r="T215" s="198"/>
      <c r="AT215" s="192" t="s">
        <v>158</v>
      </c>
      <c r="AU215" s="192" t="s">
        <v>83</v>
      </c>
      <c r="AV215" s="13" t="s">
        <v>83</v>
      </c>
      <c r="AW215" s="13" t="s">
        <v>31</v>
      </c>
      <c r="AX215" s="13" t="s">
        <v>74</v>
      </c>
      <c r="AY215" s="192" t="s">
        <v>151</v>
      </c>
    </row>
    <row r="216" spans="1:65" s="15" customFormat="1" ht="11.25">
      <c r="B216" s="207"/>
      <c r="D216" s="191" t="s">
        <v>158</v>
      </c>
      <c r="E216" s="208" t="s">
        <v>1</v>
      </c>
      <c r="F216" s="209" t="s">
        <v>202</v>
      </c>
      <c r="H216" s="210">
        <v>23.9</v>
      </c>
      <c r="I216" s="211"/>
      <c r="L216" s="207"/>
      <c r="M216" s="212"/>
      <c r="N216" s="213"/>
      <c r="O216" s="213"/>
      <c r="P216" s="213"/>
      <c r="Q216" s="213"/>
      <c r="R216" s="213"/>
      <c r="S216" s="213"/>
      <c r="T216" s="214"/>
      <c r="AT216" s="208" t="s">
        <v>158</v>
      </c>
      <c r="AU216" s="208" t="s">
        <v>83</v>
      </c>
      <c r="AV216" s="15" t="s">
        <v>86</v>
      </c>
      <c r="AW216" s="15" t="s">
        <v>31</v>
      </c>
      <c r="AX216" s="15" t="s">
        <v>74</v>
      </c>
      <c r="AY216" s="208" t="s">
        <v>151</v>
      </c>
    </row>
    <row r="217" spans="1:65" s="14" customFormat="1" ht="11.25">
      <c r="B217" s="199"/>
      <c r="D217" s="191" t="s">
        <v>158</v>
      </c>
      <c r="E217" s="200" t="s">
        <v>1</v>
      </c>
      <c r="F217" s="201" t="s">
        <v>163</v>
      </c>
      <c r="H217" s="202">
        <v>219.89999999999998</v>
      </c>
      <c r="I217" s="203"/>
      <c r="L217" s="199"/>
      <c r="M217" s="204"/>
      <c r="N217" s="205"/>
      <c r="O217" s="205"/>
      <c r="P217" s="205"/>
      <c r="Q217" s="205"/>
      <c r="R217" s="205"/>
      <c r="S217" s="205"/>
      <c r="T217" s="206"/>
      <c r="AT217" s="200" t="s">
        <v>158</v>
      </c>
      <c r="AU217" s="200" t="s">
        <v>83</v>
      </c>
      <c r="AV217" s="14" t="s">
        <v>89</v>
      </c>
      <c r="AW217" s="14" t="s">
        <v>31</v>
      </c>
      <c r="AX217" s="14" t="s">
        <v>74</v>
      </c>
      <c r="AY217" s="200" t="s">
        <v>151</v>
      </c>
    </row>
    <row r="218" spans="1:65" s="13" customFormat="1" ht="11.25">
      <c r="B218" s="190"/>
      <c r="D218" s="191" t="s">
        <v>158</v>
      </c>
      <c r="E218" s="192" t="s">
        <v>1</v>
      </c>
      <c r="F218" s="193" t="s">
        <v>836</v>
      </c>
      <c r="H218" s="194">
        <v>220</v>
      </c>
      <c r="I218" s="195"/>
      <c r="L218" s="190"/>
      <c r="M218" s="196"/>
      <c r="N218" s="197"/>
      <c r="O218" s="197"/>
      <c r="P218" s="197"/>
      <c r="Q218" s="197"/>
      <c r="R218" s="197"/>
      <c r="S218" s="197"/>
      <c r="T218" s="198"/>
      <c r="AT218" s="192" t="s">
        <v>158</v>
      </c>
      <c r="AU218" s="192" t="s">
        <v>83</v>
      </c>
      <c r="AV218" s="13" t="s">
        <v>83</v>
      </c>
      <c r="AW218" s="13" t="s">
        <v>31</v>
      </c>
      <c r="AX218" s="13" t="s">
        <v>79</v>
      </c>
      <c r="AY218" s="192" t="s">
        <v>151</v>
      </c>
    </row>
    <row r="219" spans="1:65" s="2" customFormat="1" ht="16.5" customHeight="1">
      <c r="A219" s="33"/>
      <c r="B219" s="141"/>
      <c r="C219" s="176" t="s">
        <v>230</v>
      </c>
      <c r="D219" s="176" t="s">
        <v>153</v>
      </c>
      <c r="E219" s="177" t="s">
        <v>217</v>
      </c>
      <c r="F219" s="178" t="s">
        <v>837</v>
      </c>
      <c r="G219" s="179" t="s">
        <v>167</v>
      </c>
      <c r="H219" s="180">
        <v>237</v>
      </c>
      <c r="I219" s="181"/>
      <c r="J219" s="182">
        <f>ROUND(I219*H219,2)</f>
        <v>0</v>
      </c>
      <c r="K219" s="183"/>
      <c r="L219" s="34"/>
      <c r="M219" s="184" t="s">
        <v>1</v>
      </c>
      <c r="N219" s="185" t="s">
        <v>39</v>
      </c>
      <c r="O219" s="59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8" t="s">
        <v>89</v>
      </c>
      <c r="AT219" s="188" t="s">
        <v>153</v>
      </c>
      <c r="AU219" s="188" t="s">
        <v>83</v>
      </c>
      <c r="AY219" s="18" t="s">
        <v>151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8" t="s">
        <v>79</v>
      </c>
      <c r="BK219" s="189">
        <f>ROUND(I219*H219,2)</f>
        <v>0</v>
      </c>
      <c r="BL219" s="18" t="s">
        <v>89</v>
      </c>
      <c r="BM219" s="188" t="s">
        <v>838</v>
      </c>
    </row>
    <row r="220" spans="1:65" s="12" customFormat="1" ht="22.9" customHeight="1">
      <c r="B220" s="163"/>
      <c r="D220" s="164" t="s">
        <v>73</v>
      </c>
      <c r="E220" s="174" t="s">
        <v>193</v>
      </c>
      <c r="F220" s="174" t="s">
        <v>194</v>
      </c>
      <c r="I220" s="166"/>
      <c r="J220" s="175">
        <f>BK220</f>
        <v>0</v>
      </c>
      <c r="L220" s="163"/>
      <c r="M220" s="168"/>
      <c r="N220" s="169"/>
      <c r="O220" s="169"/>
      <c r="P220" s="170">
        <f>SUM(P221:P224)</f>
        <v>0</v>
      </c>
      <c r="Q220" s="169"/>
      <c r="R220" s="170">
        <f>SUM(R221:R224)</f>
        <v>9.0504000000000001E-3</v>
      </c>
      <c r="S220" s="169"/>
      <c r="T220" s="171">
        <f>SUM(T221:T224)</f>
        <v>0</v>
      </c>
      <c r="AR220" s="164" t="s">
        <v>79</v>
      </c>
      <c r="AT220" s="172" t="s">
        <v>73</v>
      </c>
      <c r="AU220" s="172" t="s">
        <v>79</v>
      </c>
      <c r="AY220" s="164" t="s">
        <v>151</v>
      </c>
      <c r="BK220" s="173">
        <f>SUM(BK221:BK224)</f>
        <v>0</v>
      </c>
    </row>
    <row r="221" spans="1:65" s="2" customFormat="1" ht="24" customHeight="1">
      <c r="A221" s="33"/>
      <c r="B221" s="141"/>
      <c r="C221" s="176" t="s">
        <v>235</v>
      </c>
      <c r="D221" s="176" t="s">
        <v>153</v>
      </c>
      <c r="E221" s="177" t="s">
        <v>212</v>
      </c>
      <c r="F221" s="178" t="s">
        <v>213</v>
      </c>
      <c r="G221" s="179" t="s">
        <v>167</v>
      </c>
      <c r="H221" s="180">
        <v>75.42</v>
      </c>
      <c r="I221" s="181"/>
      <c r="J221" s="182">
        <f>ROUND(I221*H221,2)</f>
        <v>0</v>
      </c>
      <c r="K221" s="183"/>
      <c r="L221" s="34"/>
      <c r="M221" s="184" t="s">
        <v>1</v>
      </c>
      <c r="N221" s="185" t="s">
        <v>39</v>
      </c>
      <c r="O221" s="59"/>
      <c r="P221" s="186">
        <f>O221*H221</f>
        <v>0</v>
      </c>
      <c r="Q221" s="186">
        <v>1.2E-4</v>
      </c>
      <c r="R221" s="186">
        <f>Q221*H221</f>
        <v>9.0504000000000001E-3</v>
      </c>
      <c r="S221" s="186">
        <v>0</v>
      </c>
      <c r="T221" s="18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8" t="s">
        <v>89</v>
      </c>
      <c r="AT221" s="188" t="s">
        <v>153</v>
      </c>
      <c r="AU221" s="188" t="s">
        <v>83</v>
      </c>
      <c r="AY221" s="18" t="s">
        <v>151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8" t="s">
        <v>79</v>
      </c>
      <c r="BK221" s="189">
        <f>ROUND(I221*H221,2)</f>
        <v>0</v>
      </c>
      <c r="BL221" s="18" t="s">
        <v>89</v>
      </c>
      <c r="BM221" s="188" t="s">
        <v>839</v>
      </c>
    </row>
    <row r="222" spans="1:65" s="13" customFormat="1" ht="22.5">
      <c r="B222" s="190"/>
      <c r="D222" s="191" t="s">
        <v>158</v>
      </c>
      <c r="E222" s="192" t="s">
        <v>1</v>
      </c>
      <c r="F222" s="193" t="s">
        <v>840</v>
      </c>
      <c r="H222" s="194">
        <v>62.4</v>
      </c>
      <c r="I222" s="195"/>
      <c r="L222" s="190"/>
      <c r="M222" s="196"/>
      <c r="N222" s="197"/>
      <c r="O222" s="197"/>
      <c r="P222" s="197"/>
      <c r="Q222" s="197"/>
      <c r="R222" s="197"/>
      <c r="S222" s="197"/>
      <c r="T222" s="198"/>
      <c r="AT222" s="192" t="s">
        <v>158</v>
      </c>
      <c r="AU222" s="192" t="s">
        <v>83</v>
      </c>
      <c r="AV222" s="13" t="s">
        <v>83</v>
      </c>
      <c r="AW222" s="13" t="s">
        <v>31</v>
      </c>
      <c r="AX222" s="13" t="s">
        <v>74</v>
      </c>
      <c r="AY222" s="192" t="s">
        <v>151</v>
      </c>
    </row>
    <row r="223" spans="1:65" s="13" customFormat="1" ht="11.25">
      <c r="B223" s="190"/>
      <c r="D223" s="191" t="s">
        <v>158</v>
      </c>
      <c r="E223" s="192" t="s">
        <v>1</v>
      </c>
      <c r="F223" s="193" t="s">
        <v>841</v>
      </c>
      <c r="H223" s="194">
        <v>13.02</v>
      </c>
      <c r="I223" s="195"/>
      <c r="L223" s="190"/>
      <c r="M223" s="196"/>
      <c r="N223" s="197"/>
      <c r="O223" s="197"/>
      <c r="P223" s="197"/>
      <c r="Q223" s="197"/>
      <c r="R223" s="197"/>
      <c r="S223" s="197"/>
      <c r="T223" s="198"/>
      <c r="AT223" s="192" t="s">
        <v>158</v>
      </c>
      <c r="AU223" s="192" t="s">
        <v>83</v>
      </c>
      <c r="AV223" s="13" t="s">
        <v>83</v>
      </c>
      <c r="AW223" s="13" t="s">
        <v>31</v>
      </c>
      <c r="AX223" s="13" t="s">
        <v>74</v>
      </c>
      <c r="AY223" s="192" t="s">
        <v>151</v>
      </c>
    </row>
    <row r="224" spans="1:65" s="14" customFormat="1" ht="11.25">
      <c r="B224" s="199"/>
      <c r="D224" s="191" t="s">
        <v>158</v>
      </c>
      <c r="E224" s="200" t="s">
        <v>1</v>
      </c>
      <c r="F224" s="201" t="s">
        <v>163</v>
      </c>
      <c r="H224" s="202">
        <v>75.42</v>
      </c>
      <c r="I224" s="203"/>
      <c r="L224" s="199"/>
      <c r="M224" s="204"/>
      <c r="N224" s="205"/>
      <c r="O224" s="205"/>
      <c r="P224" s="205"/>
      <c r="Q224" s="205"/>
      <c r="R224" s="205"/>
      <c r="S224" s="205"/>
      <c r="T224" s="206"/>
      <c r="AT224" s="200" t="s">
        <v>158</v>
      </c>
      <c r="AU224" s="200" t="s">
        <v>83</v>
      </c>
      <c r="AV224" s="14" t="s">
        <v>89</v>
      </c>
      <c r="AW224" s="14" t="s">
        <v>31</v>
      </c>
      <c r="AX224" s="14" t="s">
        <v>79</v>
      </c>
      <c r="AY224" s="200" t="s">
        <v>151</v>
      </c>
    </row>
    <row r="225" spans="1:65" s="12" customFormat="1" ht="22.9" customHeight="1">
      <c r="B225" s="163"/>
      <c r="D225" s="164" t="s">
        <v>73</v>
      </c>
      <c r="E225" s="174" t="s">
        <v>207</v>
      </c>
      <c r="F225" s="174" t="s">
        <v>220</v>
      </c>
      <c r="I225" s="166"/>
      <c r="J225" s="175">
        <f>BK225</f>
        <v>0</v>
      </c>
      <c r="L225" s="163"/>
      <c r="M225" s="168"/>
      <c r="N225" s="169"/>
      <c r="O225" s="169"/>
      <c r="P225" s="170">
        <f>SUM(P226:P247)</f>
        <v>0</v>
      </c>
      <c r="Q225" s="169"/>
      <c r="R225" s="170">
        <f>SUM(R226:R247)</f>
        <v>0</v>
      </c>
      <c r="S225" s="169"/>
      <c r="T225" s="171">
        <f>SUM(T226:T247)</f>
        <v>1.1850000000000001</v>
      </c>
      <c r="AR225" s="164" t="s">
        <v>79</v>
      </c>
      <c r="AT225" s="172" t="s">
        <v>73</v>
      </c>
      <c r="AU225" s="172" t="s">
        <v>79</v>
      </c>
      <c r="AY225" s="164" t="s">
        <v>151</v>
      </c>
      <c r="BK225" s="173">
        <f>SUM(BK226:BK247)</f>
        <v>0</v>
      </c>
    </row>
    <row r="226" spans="1:65" s="2" customFormat="1" ht="24" customHeight="1">
      <c r="A226" s="33"/>
      <c r="B226" s="141"/>
      <c r="C226" s="176" t="s">
        <v>8</v>
      </c>
      <c r="D226" s="176" t="s">
        <v>153</v>
      </c>
      <c r="E226" s="177" t="s">
        <v>842</v>
      </c>
      <c r="F226" s="178" t="s">
        <v>843</v>
      </c>
      <c r="G226" s="179" t="s">
        <v>167</v>
      </c>
      <c r="H226" s="180">
        <v>342</v>
      </c>
      <c r="I226" s="181"/>
      <c r="J226" s="182">
        <f>ROUND(I226*H226,2)</f>
        <v>0</v>
      </c>
      <c r="K226" s="183"/>
      <c r="L226" s="34"/>
      <c r="M226" s="184" t="s">
        <v>1</v>
      </c>
      <c r="N226" s="185" t="s">
        <v>39</v>
      </c>
      <c r="O226" s="59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8" t="s">
        <v>89</v>
      </c>
      <c r="AT226" s="188" t="s">
        <v>153</v>
      </c>
      <c r="AU226" s="188" t="s">
        <v>83</v>
      </c>
      <c r="AY226" s="18" t="s">
        <v>151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79</v>
      </c>
      <c r="BK226" s="189">
        <f>ROUND(I226*H226,2)</f>
        <v>0</v>
      </c>
      <c r="BL226" s="18" t="s">
        <v>89</v>
      </c>
      <c r="BM226" s="188" t="s">
        <v>844</v>
      </c>
    </row>
    <row r="227" spans="1:65" s="13" customFormat="1" ht="11.25">
      <c r="B227" s="190"/>
      <c r="D227" s="191" t="s">
        <v>158</v>
      </c>
      <c r="E227" s="192" t="s">
        <v>1</v>
      </c>
      <c r="F227" s="193" t="s">
        <v>845</v>
      </c>
      <c r="H227" s="194">
        <v>84.77</v>
      </c>
      <c r="I227" s="195"/>
      <c r="L227" s="190"/>
      <c r="M227" s="196"/>
      <c r="N227" s="197"/>
      <c r="O227" s="197"/>
      <c r="P227" s="197"/>
      <c r="Q227" s="197"/>
      <c r="R227" s="197"/>
      <c r="S227" s="197"/>
      <c r="T227" s="198"/>
      <c r="AT227" s="192" t="s">
        <v>158</v>
      </c>
      <c r="AU227" s="192" t="s">
        <v>83</v>
      </c>
      <c r="AV227" s="13" t="s">
        <v>83</v>
      </c>
      <c r="AW227" s="13" t="s">
        <v>31</v>
      </c>
      <c r="AX227" s="13" t="s">
        <v>74</v>
      </c>
      <c r="AY227" s="192" t="s">
        <v>151</v>
      </c>
    </row>
    <row r="228" spans="1:65" s="13" customFormat="1" ht="11.25">
      <c r="B228" s="190"/>
      <c r="D228" s="191" t="s">
        <v>158</v>
      </c>
      <c r="E228" s="192" t="s">
        <v>1</v>
      </c>
      <c r="F228" s="193" t="s">
        <v>846</v>
      </c>
      <c r="H228" s="194">
        <v>90.2</v>
      </c>
      <c r="I228" s="195"/>
      <c r="L228" s="190"/>
      <c r="M228" s="196"/>
      <c r="N228" s="197"/>
      <c r="O228" s="197"/>
      <c r="P228" s="197"/>
      <c r="Q228" s="197"/>
      <c r="R228" s="197"/>
      <c r="S228" s="197"/>
      <c r="T228" s="198"/>
      <c r="AT228" s="192" t="s">
        <v>158</v>
      </c>
      <c r="AU228" s="192" t="s">
        <v>83</v>
      </c>
      <c r="AV228" s="13" t="s">
        <v>83</v>
      </c>
      <c r="AW228" s="13" t="s">
        <v>31</v>
      </c>
      <c r="AX228" s="13" t="s">
        <v>74</v>
      </c>
      <c r="AY228" s="192" t="s">
        <v>151</v>
      </c>
    </row>
    <row r="229" spans="1:65" s="13" customFormat="1" ht="11.25">
      <c r="B229" s="190"/>
      <c r="D229" s="191" t="s">
        <v>158</v>
      </c>
      <c r="E229" s="192" t="s">
        <v>1</v>
      </c>
      <c r="F229" s="193" t="s">
        <v>847</v>
      </c>
      <c r="H229" s="194">
        <v>124.81</v>
      </c>
      <c r="I229" s="195"/>
      <c r="L229" s="190"/>
      <c r="M229" s="196"/>
      <c r="N229" s="197"/>
      <c r="O229" s="197"/>
      <c r="P229" s="197"/>
      <c r="Q229" s="197"/>
      <c r="R229" s="197"/>
      <c r="S229" s="197"/>
      <c r="T229" s="198"/>
      <c r="AT229" s="192" t="s">
        <v>158</v>
      </c>
      <c r="AU229" s="192" t="s">
        <v>83</v>
      </c>
      <c r="AV229" s="13" t="s">
        <v>83</v>
      </c>
      <c r="AW229" s="13" t="s">
        <v>31</v>
      </c>
      <c r="AX229" s="13" t="s">
        <v>74</v>
      </c>
      <c r="AY229" s="192" t="s">
        <v>151</v>
      </c>
    </row>
    <row r="230" spans="1:65" s="13" customFormat="1" ht="11.25">
      <c r="B230" s="190"/>
      <c r="D230" s="191" t="s">
        <v>158</v>
      </c>
      <c r="E230" s="192" t="s">
        <v>1</v>
      </c>
      <c r="F230" s="193" t="s">
        <v>848</v>
      </c>
      <c r="H230" s="194">
        <v>41.265000000000001</v>
      </c>
      <c r="I230" s="195"/>
      <c r="L230" s="190"/>
      <c r="M230" s="196"/>
      <c r="N230" s="197"/>
      <c r="O230" s="197"/>
      <c r="P230" s="197"/>
      <c r="Q230" s="197"/>
      <c r="R230" s="197"/>
      <c r="S230" s="197"/>
      <c r="T230" s="198"/>
      <c r="AT230" s="192" t="s">
        <v>158</v>
      </c>
      <c r="AU230" s="192" t="s">
        <v>83</v>
      </c>
      <c r="AV230" s="13" t="s">
        <v>83</v>
      </c>
      <c r="AW230" s="13" t="s">
        <v>31</v>
      </c>
      <c r="AX230" s="13" t="s">
        <v>74</v>
      </c>
      <c r="AY230" s="192" t="s">
        <v>151</v>
      </c>
    </row>
    <row r="231" spans="1:65" s="14" customFormat="1" ht="11.25">
      <c r="B231" s="199"/>
      <c r="D231" s="191" t="s">
        <v>158</v>
      </c>
      <c r="E231" s="200" t="s">
        <v>1</v>
      </c>
      <c r="F231" s="201" t="s">
        <v>163</v>
      </c>
      <c r="H231" s="202">
        <v>341.04500000000002</v>
      </c>
      <c r="I231" s="203"/>
      <c r="L231" s="199"/>
      <c r="M231" s="204"/>
      <c r="N231" s="205"/>
      <c r="O231" s="205"/>
      <c r="P231" s="205"/>
      <c r="Q231" s="205"/>
      <c r="R231" s="205"/>
      <c r="S231" s="205"/>
      <c r="T231" s="206"/>
      <c r="AT231" s="200" t="s">
        <v>158</v>
      </c>
      <c r="AU231" s="200" t="s">
        <v>83</v>
      </c>
      <c r="AV231" s="14" t="s">
        <v>89</v>
      </c>
      <c r="AW231" s="14" t="s">
        <v>31</v>
      </c>
      <c r="AX231" s="14" t="s">
        <v>74</v>
      </c>
      <c r="AY231" s="200" t="s">
        <v>151</v>
      </c>
    </row>
    <row r="232" spans="1:65" s="13" customFormat="1" ht="11.25">
      <c r="B232" s="190"/>
      <c r="D232" s="191" t="s">
        <v>158</v>
      </c>
      <c r="E232" s="192" t="s">
        <v>1</v>
      </c>
      <c r="F232" s="193" t="s">
        <v>849</v>
      </c>
      <c r="H232" s="194">
        <v>342</v>
      </c>
      <c r="I232" s="195"/>
      <c r="L232" s="190"/>
      <c r="M232" s="196"/>
      <c r="N232" s="197"/>
      <c r="O232" s="197"/>
      <c r="P232" s="197"/>
      <c r="Q232" s="197"/>
      <c r="R232" s="197"/>
      <c r="S232" s="197"/>
      <c r="T232" s="198"/>
      <c r="AT232" s="192" t="s">
        <v>158</v>
      </c>
      <c r="AU232" s="192" t="s">
        <v>83</v>
      </c>
      <c r="AV232" s="13" t="s">
        <v>83</v>
      </c>
      <c r="AW232" s="13" t="s">
        <v>31</v>
      </c>
      <c r="AX232" s="13" t="s">
        <v>79</v>
      </c>
      <c r="AY232" s="192" t="s">
        <v>151</v>
      </c>
    </row>
    <row r="233" spans="1:65" s="2" customFormat="1" ht="24" customHeight="1">
      <c r="A233" s="33"/>
      <c r="B233" s="141"/>
      <c r="C233" s="176" t="s">
        <v>242</v>
      </c>
      <c r="D233" s="176" t="s">
        <v>153</v>
      </c>
      <c r="E233" s="177" t="s">
        <v>850</v>
      </c>
      <c r="F233" s="178" t="s">
        <v>851</v>
      </c>
      <c r="G233" s="179" t="s">
        <v>167</v>
      </c>
      <c r="H233" s="180">
        <v>20520</v>
      </c>
      <c r="I233" s="181"/>
      <c r="J233" s="182">
        <f>ROUND(I233*H233,2)</f>
        <v>0</v>
      </c>
      <c r="K233" s="183"/>
      <c r="L233" s="34"/>
      <c r="M233" s="184" t="s">
        <v>1</v>
      </c>
      <c r="N233" s="185" t="s">
        <v>39</v>
      </c>
      <c r="O233" s="59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8" t="s">
        <v>89</v>
      </c>
      <c r="AT233" s="188" t="s">
        <v>153</v>
      </c>
      <c r="AU233" s="188" t="s">
        <v>83</v>
      </c>
      <c r="AY233" s="18" t="s">
        <v>151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8" t="s">
        <v>79</v>
      </c>
      <c r="BK233" s="189">
        <f>ROUND(I233*H233,2)</f>
        <v>0</v>
      </c>
      <c r="BL233" s="18" t="s">
        <v>89</v>
      </c>
      <c r="BM233" s="188" t="s">
        <v>852</v>
      </c>
    </row>
    <row r="234" spans="1:65" s="13" customFormat="1" ht="11.25">
      <c r="B234" s="190"/>
      <c r="D234" s="191" t="s">
        <v>158</v>
      </c>
      <c r="E234" s="192" t="s">
        <v>1</v>
      </c>
      <c r="F234" s="193" t="s">
        <v>853</v>
      </c>
      <c r="H234" s="194">
        <v>20520</v>
      </c>
      <c r="I234" s="195"/>
      <c r="L234" s="190"/>
      <c r="M234" s="196"/>
      <c r="N234" s="197"/>
      <c r="O234" s="197"/>
      <c r="P234" s="197"/>
      <c r="Q234" s="197"/>
      <c r="R234" s="197"/>
      <c r="S234" s="197"/>
      <c r="T234" s="198"/>
      <c r="AT234" s="192" t="s">
        <v>158</v>
      </c>
      <c r="AU234" s="192" t="s">
        <v>83</v>
      </c>
      <c r="AV234" s="13" t="s">
        <v>83</v>
      </c>
      <c r="AW234" s="13" t="s">
        <v>31</v>
      </c>
      <c r="AX234" s="13" t="s">
        <v>74</v>
      </c>
      <c r="AY234" s="192" t="s">
        <v>151</v>
      </c>
    </row>
    <row r="235" spans="1:65" s="14" customFormat="1" ht="11.25">
      <c r="B235" s="199"/>
      <c r="D235" s="191" t="s">
        <v>158</v>
      </c>
      <c r="E235" s="200" t="s">
        <v>1</v>
      </c>
      <c r="F235" s="201" t="s">
        <v>163</v>
      </c>
      <c r="H235" s="202">
        <v>20520</v>
      </c>
      <c r="I235" s="203"/>
      <c r="L235" s="199"/>
      <c r="M235" s="204"/>
      <c r="N235" s="205"/>
      <c r="O235" s="205"/>
      <c r="P235" s="205"/>
      <c r="Q235" s="205"/>
      <c r="R235" s="205"/>
      <c r="S235" s="205"/>
      <c r="T235" s="206"/>
      <c r="AT235" s="200" t="s">
        <v>158</v>
      </c>
      <c r="AU235" s="200" t="s">
        <v>83</v>
      </c>
      <c r="AV235" s="14" t="s">
        <v>89</v>
      </c>
      <c r="AW235" s="14" t="s">
        <v>31</v>
      </c>
      <c r="AX235" s="14" t="s">
        <v>79</v>
      </c>
      <c r="AY235" s="200" t="s">
        <v>151</v>
      </c>
    </row>
    <row r="236" spans="1:65" s="2" customFormat="1" ht="24" customHeight="1">
      <c r="A236" s="33"/>
      <c r="B236" s="141"/>
      <c r="C236" s="176" t="s">
        <v>248</v>
      </c>
      <c r="D236" s="176" t="s">
        <v>153</v>
      </c>
      <c r="E236" s="177" t="s">
        <v>854</v>
      </c>
      <c r="F236" s="178" t="s">
        <v>855</v>
      </c>
      <c r="G236" s="179" t="s">
        <v>167</v>
      </c>
      <c r="H236" s="180">
        <v>342</v>
      </c>
      <c r="I236" s="181"/>
      <c r="J236" s="182">
        <f>ROUND(I236*H236,2)</f>
        <v>0</v>
      </c>
      <c r="K236" s="183"/>
      <c r="L236" s="34"/>
      <c r="M236" s="184" t="s">
        <v>1</v>
      </c>
      <c r="N236" s="185" t="s">
        <v>39</v>
      </c>
      <c r="O236" s="59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8" t="s">
        <v>89</v>
      </c>
      <c r="AT236" s="188" t="s">
        <v>153</v>
      </c>
      <c r="AU236" s="188" t="s">
        <v>83</v>
      </c>
      <c r="AY236" s="18" t="s">
        <v>151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8" t="s">
        <v>79</v>
      </c>
      <c r="BK236" s="189">
        <f>ROUND(I236*H236,2)</f>
        <v>0</v>
      </c>
      <c r="BL236" s="18" t="s">
        <v>89</v>
      </c>
      <c r="BM236" s="188" t="s">
        <v>856</v>
      </c>
    </row>
    <row r="237" spans="1:65" s="2" customFormat="1" ht="16.5" customHeight="1">
      <c r="A237" s="33"/>
      <c r="B237" s="141"/>
      <c r="C237" s="176" t="s">
        <v>252</v>
      </c>
      <c r="D237" s="176" t="s">
        <v>153</v>
      </c>
      <c r="E237" s="177" t="s">
        <v>249</v>
      </c>
      <c r="F237" s="178" t="s">
        <v>250</v>
      </c>
      <c r="G237" s="179" t="s">
        <v>167</v>
      </c>
      <c r="H237" s="180">
        <v>342</v>
      </c>
      <c r="I237" s="181"/>
      <c r="J237" s="182">
        <f>ROUND(I237*H237,2)</f>
        <v>0</v>
      </c>
      <c r="K237" s="183"/>
      <c r="L237" s="34"/>
      <c r="M237" s="184" t="s">
        <v>1</v>
      </c>
      <c r="N237" s="185" t="s">
        <v>39</v>
      </c>
      <c r="O237" s="59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8" t="s">
        <v>89</v>
      </c>
      <c r="AT237" s="188" t="s">
        <v>153</v>
      </c>
      <c r="AU237" s="188" t="s">
        <v>83</v>
      </c>
      <c r="AY237" s="18" t="s">
        <v>151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8" t="s">
        <v>79</v>
      </c>
      <c r="BK237" s="189">
        <f>ROUND(I237*H237,2)</f>
        <v>0</v>
      </c>
      <c r="BL237" s="18" t="s">
        <v>89</v>
      </c>
      <c r="BM237" s="188" t="s">
        <v>857</v>
      </c>
    </row>
    <row r="238" spans="1:65" s="2" customFormat="1" ht="16.5" customHeight="1">
      <c r="A238" s="33"/>
      <c r="B238" s="141"/>
      <c r="C238" s="176" t="s">
        <v>256</v>
      </c>
      <c r="D238" s="176" t="s">
        <v>153</v>
      </c>
      <c r="E238" s="177" t="s">
        <v>253</v>
      </c>
      <c r="F238" s="178" t="s">
        <v>254</v>
      </c>
      <c r="G238" s="179" t="s">
        <v>167</v>
      </c>
      <c r="H238" s="180">
        <v>20520</v>
      </c>
      <c r="I238" s="181"/>
      <c r="J238" s="182">
        <f>ROUND(I238*H238,2)</f>
        <v>0</v>
      </c>
      <c r="K238" s="183"/>
      <c r="L238" s="34"/>
      <c r="M238" s="184" t="s">
        <v>1</v>
      </c>
      <c r="N238" s="185" t="s">
        <v>39</v>
      </c>
      <c r="O238" s="59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8" t="s">
        <v>89</v>
      </c>
      <c r="AT238" s="188" t="s">
        <v>153</v>
      </c>
      <c r="AU238" s="188" t="s">
        <v>83</v>
      </c>
      <c r="AY238" s="18" t="s">
        <v>151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8" t="s">
        <v>79</v>
      </c>
      <c r="BK238" s="189">
        <f>ROUND(I238*H238,2)</f>
        <v>0</v>
      </c>
      <c r="BL238" s="18" t="s">
        <v>89</v>
      </c>
      <c r="BM238" s="188" t="s">
        <v>858</v>
      </c>
    </row>
    <row r="239" spans="1:65" s="13" customFormat="1" ht="11.25">
      <c r="B239" s="190"/>
      <c r="D239" s="191" t="s">
        <v>158</v>
      </c>
      <c r="E239" s="192" t="s">
        <v>1</v>
      </c>
      <c r="F239" s="193" t="s">
        <v>853</v>
      </c>
      <c r="H239" s="194">
        <v>20520</v>
      </c>
      <c r="I239" s="195"/>
      <c r="L239" s="190"/>
      <c r="M239" s="196"/>
      <c r="N239" s="197"/>
      <c r="O239" s="197"/>
      <c r="P239" s="197"/>
      <c r="Q239" s="197"/>
      <c r="R239" s="197"/>
      <c r="S239" s="197"/>
      <c r="T239" s="198"/>
      <c r="AT239" s="192" t="s">
        <v>158</v>
      </c>
      <c r="AU239" s="192" t="s">
        <v>83</v>
      </c>
      <c r="AV239" s="13" t="s">
        <v>83</v>
      </c>
      <c r="AW239" s="13" t="s">
        <v>31</v>
      </c>
      <c r="AX239" s="13" t="s">
        <v>74</v>
      </c>
      <c r="AY239" s="192" t="s">
        <v>151</v>
      </c>
    </row>
    <row r="240" spans="1:65" s="14" customFormat="1" ht="11.25">
      <c r="B240" s="199"/>
      <c r="D240" s="191" t="s">
        <v>158</v>
      </c>
      <c r="E240" s="200" t="s">
        <v>1</v>
      </c>
      <c r="F240" s="201" t="s">
        <v>163</v>
      </c>
      <c r="H240" s="202">
        <v>20520</v>
      </c>
      <c r="I240" s="203"/>
      <c r="L240" s="199"/>
      <c r="M240" s="204"/>
      <c r="N240" s="205"/>
      <c r="O240" s="205"/>
      <c r="P240" s="205"/>
      <c r="Q240" s="205"/>
      <c r="R240" s="205"/>
      <c r="S240" s="205"/>
      <c r="T240" s="206"/>
      <c r="AT240" s="200" t="s">
        <v>158</v>
      </c>
      <c r="AU240" s="200" t="s">
        <v>83</v>
      </c>
      <c r="AV240" s="14" t="s">
        <v>89</v>
      </c>
      <c r="AW240" s="14" t="s">
        <v>31</v>
      </c>
      <c r="AX240" s="14" t="s">
        <v>79</v>
      </c>
      <c r="AY240" s="200" t="s">
        <v>151</v>
      </c>
    </row>
    <row r="241" spans="1:65" s="2" customFormat="1" ht="16.5" customHeight="1">
      <c r="A241" s="33"/>
      <c r="B241" s="141"/>
      <c r="C241" s="176" t="s">
        <v>260</v>
      </c>
      <c r="D241" s="176" t="s">
        <v>153</v>
      </c>
      <c r="E241" s="177" t="s">
        <v>257</v>
      </c>
      <c r="F241" s="178" t="s">
        <v>258</v>
      </c>
      <c r="G241" s="179" t="s">
        <v>167</v>
      </c>
      <c r="H241" s="180">
        <v>342</v>
      </c>
      <c r="I241" s="181"/>
      <c r="J241" s="182">
        <f>ROUND(I241*H241,2)</f>
        <v>0</v>
      </c>
      <c r="K241" s="183"/>
      <c r="L241" s="34"/>
      <c r="M241" s="184" t="s">
        <v>1</v>
      </c>
      <c r="N241" s="185" t="s">
        <v>39</v>
      </c>
      <c r="O241" s="59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8" t="s">
        <v>89</v>
      </c>
      <c r="AT241" s="188" t="s">
        <v>153</v>
      </c>
      <c r="AU241" s="188" t="s">
        <v>83</v>
      </c>
      <c r="AY241" s="18" t="s">
        <v>151</v>
      </c>
      <c r="BE241" s="189">
        <f>IF(N241="základní",J241,0)</f>
        <v>0</v>
      </c>
      <c r="BF241" s="189">
        <f>IF(N241="snížená",J241,0)</f>
        <v>0</v>
      </c>
      <c r="BG241" s="189">
        <f>IF(N241="zákl. přenesená",J241,0)</f>
        <v>0</v>
      </c>
      <c r="BH241" s="189">
        <f>IF(N241="sníž. přenesená",J241,0)</f>
        <v>0</v>
      </c>
      <c r="BI241" s="189">
        <f>IF(N241="nulová",J241,0)</f>
        <v>0</v>
      </c>
      <c r="BJ241" s="18" t="s">
        <v>79</v>
      </c>
      <c r="BK241" s="189">
        <f>ROUND(I241*H241,2)</f>
        <v>0</v>
      </c>
      <c r="BL241" s="18" t="s">
        <v>89</v>
      </c>
      <c r="BM241" s="188" t="s">
        <v>859</v>
      </c>
    </row>
    <row r="242" spans="1:65" s="2" customFormat="1" ht="16.5" customHeight="1">
      <c r="A242" s="33"/>
      <c r="B242" s="141"/>
      <c r="C242" s="176" t="s">
        <v>7</v>
      </c>
      <c r="D242" s="176" t="s">
        <v>153</v>
      </c>
      <c r="E242" s="177" t="s">
        <v>261</v>
      </c>
      <c r="F242" s="178" t="s">
        <v>262</v>
      </c>
      <c r="G242" s="179" t="s">
        <v>263</v>
      </c>
      <c r="H242" s="180">
        <v>6</v>
      </c>
      <c r="I242" s="181"/>
      <c r="J242" s="182">
        <f>ROUND(I242*H242,2)</f>
        <v>0</v>
      </c>
      <c r="K242" s="183"/>
      <c r="L242" s="34"/>
      <c r="M242" s="184" t="s">
        <v>1</v>
      </c>
      <c r="N242" s="185" t="s">
        <v>39</v>
      </c>
      <c r="O242" s="59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8" t="s">
        <v>89</v>
      </c>
      <c r="AT242" s="188" t="s">
        <v>153</v>
      </c>
      <c r="AU242" s="188" t="s">
        <v>83</v>
      </c>
      <c r="AY242" s="18" t="s">
        <v>151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79</v>
      </c>
      <c r="BK242" s="189">
        <f>ROUND(I242*H242,2)</f>
        <v>0</v>
      </c>
      <c r="BL242" s="18" t="s">
        <v>89</v>
      </c>
      <c r="BM242" s="188" t="s">
        <v>860</v>
      </c>
    </row>
    <row r="243" spans="1:65" s="2" customFormat="1" ht="24" customHeight="1">
      <c r="A243" s="33"/>
      <c r="B243" s="141"/>
      <c r="C243" s="176" t="s">
        <v>269</v>
      </c>
      <c r="D243" s="176" t="s">
        <v>153</v>
      </c>
      <c r="E243" s="177" t="s">
        <v>265</v>
      </c>
      <c r="F243" s="178" t="s">
        <v>266</v>
      </c>
      <c r="G243" s="179" t="s">
        <v>263</v>
      </c>
      <c r="H243" s="180">
        <v>360</v>
      </c>
      <c r="I243" s="181"/>
      <c r="J243" s="182">
        <f>ROUND(I243*H243,2)</f>
        <v>0</v>
      </c>
      <c r="K243" s="183"/>
      <c r="L243" s="34"/>
      <c r="M243" s="184" t="s">
        <v>1</v>
      </c>
      <c r="N243" s="185" t="s">
        <v>39</v>
      </c>
      <c r="O243" s="59"/>
      <c r="P243" s="186">
        <f>O243*H243</f>
        <v>0</v>
      </c>
      <c r="Q243" s="186">
        <v>0</v>
      </c>
      <c r="R243" s="186">
        <f>Q243*H243</f>
        <v>0</v>
      </c>
      <c r="S243" s="186">
        <v>0</v>
      </c>
      <c r="T243" s="18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8" t="s">
        <v>89</v>
      </c>
      <c r="AT243" s="188" t="s">
        <v>153</v>
      </c>
      <c r="AU243" s="188" t="s">
        <v>83</v>
      </c>
      <c r="AY243" s="18" t="s">
        <v>151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8" t="s">
        <v>79</v>
      </c>
      <c r="BK243" s="189">
        <f>ROUND(I243*H243,2)</f>
        <v>0</v>
      </c>
      <c r="BL243" s="18" t="s">
        <v>89</v>
      </c>
      <c r="BM243" s="188" t="s">
        <v>861</v>
      </c>
    </row>
    <row r="244" spans="1:65" s="13" customFormat="1" ht="11.25">
      <c r="B244" s="190"/>
      <c r="D244" s="191" t="s">
        <v>158</v>
      </c>
      <c r="E244" s="192" t="s">
        <v>1</v>
      </c>
      <c r="F244" s="193" t="s">
        <v>268</v>
      </c>
      <c r="H244" s="194">
        <v>360</v>
      </c>
      <c r="I244" s="195"/>
      <c r="L244" s="190"/>
      <c r="M244" s="196"/>
      <c r="N244" s="197"/>
      <c r="O244" s="197"/>
      <c r="P244" s="197"/>
      <c r="Q244" s="197"/>
      <c r="R244" s="197"/>
      <c r="S244" s="197"/>
      <c r="T244" s="198"/>
      <c r="AT244" s="192" t="s">
        <v>158</v>
      </c>
      <c r="AU244" s="192" t="s">
        <v>83</v>
      </c>
      <c r="AV244" s="13" t="s">
        <v>83</v>
      </c>
      <c r="AW244" s="13" t="s">
        <v>31</v>
      </c>
      <c r="AX244" s="13" t="s">
        <v>74</v>
      </c>
      <c r="AY244" s="192" t="s">
        <v>151</v>
      </c>
    </row>
    <row r="245" spans="1:65" s="14" customFormat="1" ht="11.25">
      <c r="B245" s="199"/>
      <c r="D245" s="191" t="s">
        <v>158</v>
      </c>
      <c r="E245" s="200" t="s">
        <v>1</v>
      </c>
      <c r="F245" s="201" t="s">
        <v>163</v>
      </c>
      <c r="H245" s="202">
        <v>360</v>
      </c>
      <c r="I245" s="203"/>
      <c r="L245" s="199"/>
      <c r="M245" s="204"/>
      <c r="N245" s="205"/>
      <c r="O245" s="205"/>
      <c r="P245" s="205"/>
      <c r="Q245" s="205"/>
      <c r="R245" s="205"/>
      <c r="S245" s="205"/>
      <c r="T245" s="206"/>
      <c r="AT245" s="200" t="s">
        <v>158</v>
      </c>
      <c r="AU245" s="200" t="s">
        <v>83</v>
      </c>
      <c r="AV245" s="14" t="s">
        <v>89</v>
      </c>
      <c r="AW245" s="14" t="s">
        <v>31</v>
      </c>
      <c r="AX245" s="14" t="s">
        <v>79</v>
      </c>
      <c r="AY245" s="200" t="s">
        <v>151</v>
      </c>
    </row>
    <row r="246" spans="1:65" s="2" customFormat="1" ht="16.5" customHeight="1">
      <c r="A246" s="33"/>
      <c r="B246" s="141"/>
      <c r="C246" s="176" t="s">
        <v>273</v>
      </c>
      <c r="D246" s="176" t="s">
        <v>153</v>
      </c>
      <c r="E246" s="177" t="s">
        <v>270</v>
      </c>
      <c r="F246" s="178" t="s">
        <v>271</v>
      </c>
      <c r="G246" s="179" t="s">
        <v>263</v>
      </c>
      <c r="H246" s="180">
        <v>6</v>
      </c>
      <c r="I246" s="181"/>
      <c r="J246" s="182">
        <f>ROUND(I246*H246,2)</f>
        <v>0</v>
      </c>
      <c r="K246" s="183"/>
      <c r="L246" s="34"/>
      <c r="M246" s="184" t="s">
        <v>1</v>
      </c>
      <c r="N246" s="185" t="s">
        <v>39</v>
      </c>
      <c r="O246" s="59"/>
      <c r="P246" s="186">
        <f>O246*H246</f>
        <v>0</v>
      </c>
      <c r="Q246" s="186">
        <v>0</v>
      </c>
      <c r="R246" s="186">
        <f>Q246*H246</f>
        <v>0</v>
      </c>
      <c r="S246" s="186">
        <v>0</v>
      </c>
      <c r="T246" s="18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8" t="s">
        <v>89</v>
      </c>
      <c r="AT246" s="188" t="s">
        <v>153</v>
      </c>
      <c r="AU246" s="188" t="s">
        <v>83</v>
      </c>
      <c r="AY246" s="18" t="s">
        <v>151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8" t="s">
        <v>79</v>
      </c>
      <c r="BK246" s="189">
        <f>ROUND(I246*H246,2)</f>
        <v>0</v>
      </c>
      <c r="BL246" s="18" t="s">
        <v>89</v>
      </c>
      <c r="BM246" s="188" t="s">
        <v>862</v>
      </c>
    </row>
    <row r="247" spans="1:65" s="2" customFormat="1" ht="24" customHeight="1">
      <c r="A247" s="33"/>
      <c r="B247" s="141"/>
      <c r="C247" s="176" t="s">
        <v>280</v>
      </c>
      <c r="D247" s="176" t="s">
        <v>153</v>
      </c>
      <c r="E247" s="177" t="s">
        <v>314</v>
      </c>
      <c r="F247" s="178" t="s">
        <v>315</v>
      </c>
      <c r="G247" s="179" t="s">
        <v>167</v>
      </c>
      <c r="H247" s="180">
        <v>237</v>
      </c>
      <c r="I247" s="181"/>
      <c r="J247" s="182">
        <f>ROUND(I247*H247,2)</f>
        <v>0</v>
      </c>
      <c r="K247" s="183"/>
      <c r="L247" s="34"/>
      <c r="M247" s="184" t="s">
        <v>1</v>
      </c>
      <c r="N247" s="185" t="s">
        <v>39</v>
      </c>
      <c r="O247" s="59"/>
      <c r="P247" s="186">
        <f>O247*H247</f>
        <v>0</v>
      </c>
      <c r="Q247" s="186">
        <v>0</v>
      </c>
      <c r="R247" s="186">
        <f>Q247*H247</f>
        <v>0</v>
      </c>
      <c r="S247" s="186">
        <v>5.0000000000000001E-3</v>
      </c>
      <c r="T247" s="187">
        <f>S247*H247</f>
        <v>1.1850000000000001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8" t="s">
        <v>89</v>
      </c>
      <c r="AT247" s="188" t="s">
        <v>153</v>
      </c>
      <c r="AU247" s="188" t="s">
        <v>83</v>
      </c>
      <c r="AY247" s="18" t="s">
        <v>151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8" t="s">
        <v>79</v>
      </c>
      <c r="BK247" s="189">
        <f>ROUND(I247*H247,2)</f>
        <v>0</v>
      </c>
      <c r="BL247" s="18" t="s">
        <v>89</v>
      </c>
      <c r="BM247" s="188" t="s">
        <v>863</v>
      </c>
    </row>
    <row r="248" spans="1:65" s="12" customFormat="1" ht="22.9" customHeight="1">
      <c r="B248" s="163"/>
      <c r="D248" s="164" t="s">
        <v>73</v>
      </c>
      <c r="E248" s="174" t="s">
        <v>322</v>
      </c>
      <c r="F248" s="174" t="s">
        <v>323</v>
      </c>
      <c r="I248" s="166"/>
      <c r="J248" s="175">
        <f>BK248</f>
        <v>0</v>
      </c>
      <c r="L248" s="163"/>
      <c r="M248" s="168"/>
      <c r="N248" s="169"/>
      <c r="O248" s="169"/>
      <c r="P248" s="170">
        <f>SUM(P249:P254)</f>
        <v>0</v>
      </c>
      <c r="Q248" s="169"/>
      <c r="R248" s="170">
        <f>SUM(R249:R254)</f>
        <v>0</v>
      </c>
      <c r="S248" s="169"/>
      <c r="T248" s="171">
        <f>SUM(T249:T254)</f>
        <v>0</v>
      </c>
      <c r="AR248" s="164" t="s">
        <v>79</v>
      </c>
      <c r="AT248" s="172" t="s">
        <v>73</v>
      </c>
      <c r="AU248" s="172" t="s">
        <v>79</v>
      </c>
      <c r="AY248" s="164" t="s">
        <v>151</v>
      </c>
      <c r="BK248" s="173">
        <f>SUM(BK249:BK254)</f>
        <v>0</v>
      </c>
    </row>
    <row r="249" spans="1:65" s="2" customFormat="1" ht="24" customHeight="1">
      <c r="A249" s="33"/>
      <c r="B249" s="141"/>
      <c r="C249" s="176" t="s">
        <v>285</v>
      </c>
      <c r="D249" s="176" t="s">
        <v>153</v>
      </c>
      <c r="E249" s="177" t="s">
        <v>325</v>
      </c>
      <c r="F249" s="178" t="s">
        <v>326</v>
      </c>
      <c r="G249" s="179" t="s">
        <v>176</v>
      </c>
      <c r="H249" s="180">
        <v>1.2230000000000001</v>
      </c>
      <c r="I249" s="181"/>
      <c r="J249" s="182">
        <f>ROUND(I249*H249,2)</f>
        <v>0</v>
      </c>
      <c r="K249" s="183"/>
      <c r="L249" s="34"/>
      <c r="M249" s="184" t="s">
        <v>1</v>
      </c>
      <c r="N249" s="185" t="s">
        <v>39</v>
      </c>
      <c r="O249" s="59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8" t="s">
        <v>89</v>
      </c>
      <c r="AT249" s="188" t="s">
        <v>153</v>
      </c>
      <c r="AU249" s="188" t="s">
        <v>83</v>
      </c>
      <c r="AY249" s="18" t="s">
        <v>151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8" t="s">
        <v>79</v>
      </c>
      <c r="BK249" s="189">
        <f>ROUND(I249*H249,2)</f>
        <v>0</v>
      </c>
      <c r="BL249" s="18" t="s">
        <v>89</v>
      </c>
      <c r="BM249" s="188" t="s">
        <v>864</v>
      </c>
    </row>
    <row r="250" spans="1:65" s="2" customFormat="1" ht="24" customHeight="1">
      <c r="A250" s="33"/>
      <c r="B250" s="141"/>
      <c r="C250" s="176" t="s">
        <v>291</v>
      </c>
      <c r="D250" s="176" t="s">
        <v>153</v>
      </c>
      <c r="E250" s="177" t="s">
        <v>329</v>
      </c>
      <c r="F250" s="178" t="s">
        <v>330</v>
      </c>
      <c r="G250" s="179" t="s">
        <v>176</v>
      </c>
      <c r="H250" s="180">
        <v>1.2230000000000001</v>
      </c>
      <c r="I250" s="181"/>
      <c r="J250" s="182">
        <f>ROUND(I250*H250,2)</f>
        <v>0</v>
      </c>
      <c r="K250" s="183"/>
      <c r="L250" s="34"/>
      <c r="M250" s="184" t="s">
        <v>1</v>
      </c>
      <c r="N250" s="185" t="s">
        <v>39</v>
      </c>
      <c r="O250" s="59"/>
      <c r="P250" s="186">
        <f>O250*H250</f>
        <v>0</v>
      </c>
      <c r="Q250" s="186">
        <v>0</v>
      </c>
      <c r="R250" s="186">
        <f>Q250*H250</f>
        <v>0</v>
      </c>
      <c r="S250" s="186">
        <v>0</v>
      </c>
      <c r="T250" s="18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8" t="s">
        <v>89</v>
      </c>
      <c r="AT250" s="188" t="s">
        <v>153</v>
      </c>
      <c r="AU250" s="188" t="s">
        <v>83</v>
      </c>
      <c r="AY250" s="18" t="s">
        <v>151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8" t="s">
        <v>79</v>
      </c>
      <c r="BK250" s="189">
        <f>ROUND(I250*H250,2)</f>
        <v>0</v>
      </c>
      <c r="BL250" s="18" t="s">
        <v>89</v>
      </c>
      <c r="BM250" s="188" t="s">
        <v>865</v>
      </c>
    </row>
    <row r="251" spans="1:65" s="2" customFormat="1" ht="24" customHeight="1">
      <c r="A251" s="33"/>
      <c r="B251" s="141"/>
      <c r="C251" s="176" t="s">
        <v>297</v>
      </c>
      <c r="D251" s="176" t="s">
        <v>153</v>
      </c>
      <c r="E251" s="177" t="s">
        <v>333</v>
      </c>
      <c r="F251" s="178" t="s">
        <v>334</v>
      </c>
      <c r="G251" s="179" t="s">
        <v>176</v>
      </c>
      <c r="H251" s="180">
        <v>12.23</v>
      </c>
      <c r="I251" s="181"/>
      <c r="J251" s="182">
        <f>ROUND(I251*H251,2)</f>
        <v>0</v>
      </c>
      <c r="K251" s="183"/>
      <c r="L251" s="34"/>
      <c r="M251" s="184" t="s">
        <v>1</v>
      </c>
      <c r="N251" s="185" t="s">
        <v>39</v>
      </c>
      <c r="O251" s="59"/>
      <c r="P251" s="186">
        <f>O251*H251</f>
        <v>0</v>
      </c>
      <c r="Q251" s="186">
        <v>0</v>
      </c>
      <c r="R251" s="186">
        <f>Q251*H251</f>
        <v>0</v>
      </c>
      <c r="S251" s="186">
        <v>0</v>
      </c>
      <c r="T251" s="18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88" t="s">
        <v>89</v>
      </c>
      <c r="AT251" s="188" t="s">
        <v>153</v>
      </c>
      <c r="AU251" s="188" t="s">
        <v>83</v>
      </c>
      <c r="AY251" s="18" t="s">
        <v>151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18" t="s">
        <v>79</v>
      </c>
      <c r="BK251" s="189">
        <f>ROUND(I251*H251,2)</f>
        <v>0</v>
      </c>
      <c r="BL251" s="18" t="s">
        <v>89</v>
      </c>
      <c r="BM251" s="188" t="s">
        <v>866</v>
      </c>
    </row>
    <row r="252" spans="1:65" s="13" customFormat="1" ht="11.25">
      <c r="B252" s="190"/>
      <c r="D252" s="191" t="s">
        <v>158</v>
      </c>
      <c r="F252" s="193" t="s">
        <v>867</v>
      </c>
      <c r="H252" s="194">
        <v>12.23</v>
      </c>
      <c r="I252" s="195"/>
      <c r="L252" s="190"/>
      <c r="M252" s="196"/>
      <c r="N252" s="197"/>
      <c r="O252" s="197"/>
      <c r="P252" s="197"/>
      <c r="Q252" s="197"/>
      <c r="R252" s="197"/>
      <c r="S252" s="197"/>
      <c r="T252" s="198"/>
      <c r="AT252" s="192" t="s">
        <v>158</v>
      </c>
      <c r="AU252" s="192" t="s">
        <v>83</v>
      </c>
      <c r="AV252" s="13" t="s">
        <v>83</v>
      </c>
      <c r="AW252" s="13" t="s">
        <v>3</v>
      </c>
      <c r="AX252" s="13" t="s">
        <v>79</v>
      </c>
      <c r="AY252" s="192" t="s">
        <v>151</v>
      </c>
    </row>
    <row r="253" spans="1:65" s="2" customFormat="1" ht="24" customHeight="1">
      <c r="A253" s="33"/>
      <c r="B253" s="141"/>
      <c r="C253" s="176" t="s">
        <v>302</v>
      </c>
      <c r="D253" s="176" t="s">
        <v>153</v>
      </c>
      <c r="E253" s="177" t="s">
        <v>347</v>
      </c>
      <c r="F253" s="178" t="s">
        <v>868</v>
      </c>
      <c r="G253" s="179" t="s">
        <v>176</v>
      </c>
      <c r="H253" s="180">
        <v>1.2230000000000001</v>
      </c>
      <c r="I253" s="181"/>
      <c r="J253" s="182">
        <f>ROUND(I253*H253,2)</f>
        <v>0</v>
      </c>
      <c r="K253" s="183"/>
      <c r="L253" s="34"/>
      <c r="M253" s="184" t="s">
        <v>1</v>
      </c>
      <c r="N253" s="185" t="s">
        <v>39</v>
      </c>
      <c r="O253" s="59"/>
      <c r="P253" s="186">
        <f>O253*H253</f>
        <v>0</v>
      </c>
      <c r="Q253" s="186">
        <v>0</v>
      </c>
      <c r="R253" s="186">
        <f>Q253*H253</f>
        <v>0</v>
      </c>
      <c r="S253" s="186">
        <v>0</v>
      </c>
      <c r="T253" s="18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8" t="s">
        <v>89</v>
      </c>
      <c r="AT253" s="188" t="s">
        <v>153</v>
      </c>
      <c r="AU253" s="188" t="s">
        <v>83</v>
      </c>
      <c r="AY253" s="18" t="s">
        <v>151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8" t="s">
        <v>79</v>
      </c>
      <c r="BK253" s="189">
        <f>ROUND(I253*H253,2)</f>
        <v>0</v>
      </c>
      <c r="BL253" s="18" t="s">
        <v>89</v>
      </c>
      <c r="BM253" s="188" t="s">
        <v>869</v>
      </c>
    </row>
    <row r="254" spans="1:65" s="2" customFormat="1" ht="24" customHeight="1">
      <c r="A254" s="33"/>
      <c r="B254" s="141"/>
      <c r="C254" s="176" t="s">
        <v>307</v>
      </c>
      <c r="D254" s="176" t="s">
        <v>153</v>
      </c>
      <c r="E254" s="177" t="s">
        <v>352</v>
      </c>
      <c r="F254" s="178" t="s">
        <v>353</v>
      </c>
      <c r="G254" s="179" t="s">
        <v>176</v>
      </c>
      <c r="H254" s="180">
        <v>5.5839999999999996</v>
      </c>
      <c r="I254" s="181"/>
      <c r="J254" s="182">
        <f>ROUND(I254*H254,2)</f>
        <v>0</v>
      </c>
      <c r="K254" s="183"/>
      <c r="L254" s="34"/>
      <c r="M254" s="184" t="s">
        <v>1</v>
      </c>
      <c r="N254" s="185" t="s">
        <v>39</v>
      </c>
      <c r="O254" s="59"/>
      <c r="P254" s="186">
        <f>O254*H254</f>
        <v>0</v>
      </c>
      <c r="Q254" s="186">
        <v>0</v>
      </c>
      <c r="R254" s="186">
        <f>Q254*H254</f>
        <v>0</v>
      </c>
      <c r="S254" s="186">
        <v>0</v>
      </c>
      <c r="T254" s="18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8" t="s">
        <v>89</v>
      </c>
      <c r="AT254" s="188" t="s">
        <v>153</v>
      </c>
      <c r="AU254" s="188" t="s">
        <v>83</v>
      </c>
      <c r="AY254" s="18" t="s">
        <v>151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8" t="s">
        <v>79</v>
      </c>
      <c r="BK254" s="189">
        <f>ROUND(I254*H254,2)</f>
        <v>0</v>
      </c>
      <c r="BL254" s="18" t="s">
        <v>89</v>
      </c>
      <c r="BM254" s="188" t="s">
        <v>870</v>
      </c>
    </row>
    <row r="255" spans="1:65" s="12" customFormat="1" ht="25.9" customHeight="1">
      <c r="B255" s="163"/>
      <c r="D255" s="164" t="s">
        <v>73</v>
      </c>
      <c r="E255" s="165" t="s">
        <v>356</v>
      </c>
      <c r="F255" s="165" t="s">
        <v>357</v>
      </c>
      <c r="I255" s="166"/>
      <c r="J255" s="167">
        <f>BK255</f>
        <v>0</v>
      </c>
      <c r="L255" s="163"/>
      <c r="M255" s="168"/>
      <c r="N255" s="169"/>
      <c r="O255" s="169"/>
      <c r="P255" s="170">
        <f>P256</f>
        <v>0</v>
      </c>
      <c r="Q255" s="169"/>
      <c r="R255" s="170">
        <f>R256</f>
        <v>8.2879999999999995E-2</v>
      </c>
      <c r="S255" s="169"/>
      <c r="T255" s="171">
        <f>T256</f>
        <v>3.78E-2</v>
      </c>
      <c r="AR255" s="164" t="s">
        <v>83</v>
      </c>
      <c r="AT255" s="172" t="s">
        <v>73</v>
      </c>
      <c r="AU255" s="172" t="s">
        <v>74</v>
      </c>
      <c r="AY255" s="164" t="s">
        <v>151</v>
      </c>
      <c r="BK255" s="173">
        <f>BK256</f>
        <v>0</v>
      </c>
    </row>
    <row r="256" spans="1:65" s="12" customFormat="1" ht="22.9" customHeight="1">
      <c r="B256" s="163"/>
      <c r="D256" s="164" t="s">
        <v>73</v>
      </c>
      <c r="E256" s="174" t="s">
        <v>487</v>
      </c>
      <c r="F256" s="174" t="s">
        <v>488</v>
      </c>
      <c r="I256" s="166"/>
      <c r="J256" s="175">
        <f>BK256</f>
        <v>0</v>
      </c>
      <c r="L256" s="163"/>
      <c r="M256" s="168"/>
      <c r="N256" s="169"/>
      <c r="O256" s="169"/>
      <c r="P256" s="170">
        <f>SUM(P257:P262)</f>
        <v>0</v>
      </c>
      <c r="Q256" s="169"/>
      <c r="R256" s="170">
        <f>SUM(R257:R262)</f>
        <v>8.2879999999999995E-2</v>
      </c>
      <c r="S256" s="169"/>
      <c r="T256" s="171">
        <f>SUM(T257:T262)</f>
        <v>3.78E-2</v>
      </c>
      <c r="AR256" s="164" t="s">
        <v>83</v>
      </c>
      <c r="AT256" s="172" t="s">
        <v>73</v>
      </c>
      <c r="AU256" s="172" t="s">
        <v>79</v>
      </c>
      <c r="AY256" s="164" t="s">
        <v>151</v>
      </c>
      <c r="BK256" s="173">
        <f>SUM(BK257:BK262)</f>
        <v>0</v>
      </c>
    </row>
    <row r="257" spans="1:65" s="2" customFormat="1" ht="24" customHeight="1">
      <c r="A257" s="33"/>
      <c r="B257" s="141"/>
      <c r="C257" s="176" t="s">
        <v>313</v>
      </c>
      <c r="D257" s="176" t="s">
        <v>153</v>
      </c>
      <c r="E257" s="177" t="s">
        <v>871</v>
      </c>
      <c r="F257" s="178" t="s">
        <v>872</v>
      </c>
      <c r="G257" s="179" t="s">
        <v>263</v>
      </c>
      <c r="H257" s="180">
        <v>28</v>
      </c>
      <c r="I257" s="181"/>
      <c r="J257" s="182">
        <f>ROUND(I257*H257,2)</f>
        <v>0</v>
      </c>
      <c r="K257" s="183"/>
      <c r="L257" s="34"/>
      <c r="M257" s="184" t="s">
        <v>1</v>
      </c>
      <c r="N257" s="185" t="s">
        <v>39</v>
      </c>
      <c r="O257" s="59"/>
      <c r="P257" s="186">
        <f>O257*H257</f>
        <v>0</v>
      </c>
      <c r="Q257" s="186">
        <v>2.96E-3</v>
      </c>
      <c r="R257" s="186">
        <f>Q257*H257</f>
        <v>8.2879999999999995E-2</v>
      </c>
      <c r="S257" s="186">
        <v>0</v>
      </c>
      <c r="T257" s="18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8" t="s">
        <v>242</v>
      </c>
      <c r="AT257" s="188" t="s">
        <v>153</v>
      </c>
      <c r="AU257" s="188" t="s">
        <v>83</v>
      </c>
      <c r="AY257" s="18" t="s">
        <v>151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8" t="s">
        <v>79</v>
      </c>
      <c r="BK257" s="189">
        <f>ROUND(I257*H257,2)</f>
        <v>0</v>
      </c>
      <c r="BL257" s="18" t="s">
        <v>242</v>
      </c>
      <c r="BM257" s="188" t="s">
        <v>873</v>
      </c>
    </row>
    <row r="258" spans="1:65" s="2" customFormat="1" ht="16.5" customHeight="1">
      <c r="A258" s="33"/>
      <c r="B258" s="141"/>
      <c r="C258" s="176" t="s">
        <v>317</v>
      </c>
      <c r="D258" s="176" t="s">
        <v>153</v>
      </c>
      <c r="E258" s="177" t="s">
        <v>508</v>
      </c>
      <c r="F258" s="178" t="s">
        <v>509</v>
      </c>
      <c r="G258" s="179" t="s">
        <v>263</v>
      </c>
      <c r="H258" s="180">
        <v>28</v>
      </c>
      <c r="I258" s="181"/>
      <c r="J258" s="182">
        <f>ROUND(I258*H258,2)</f>
        <v>0</v>
      </c>
      <c r="K258" s="183"/>
      <c r="L258" s="34"/>
      <c r="M258" s="184" t="s">
        <v>1</v>
      </c>
      <c r="N258" s="185" t="s">
        <v>39</v>
      </c>
      <c r="O258" s="59"/>
      <c r="P258" s="186">
        <f>O258*H258</f>
        <v>0</v>
      </c>
      <c r="Q258" s="186">
        <v>0</v>
      </c>
      <c r="R258" s="186">
        <f>Q258*H258</f>
        <v>0</v>
      </c>
      <c r="S258" s="186">
        <v>1.3500000000000001E-3</v>
      </c>
      <c r="T258" s="187">
        <f>S258*H258</f>
        <v>3.78E-2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8" t="s">
        <v>242</v>
      </c>
      <c r="AT258" s="188" t="s">
        <v>153</v>
      </c>
      <c r="AU258" s="188" t="s">
        <v>83</v>
      </c>
      <c r="AY258" s="18" t="s">
        <v>151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8" t="s">
        <v>79</v>
      </c>
      <c r="BK258" s="189">
        <f>ROUND(I258*H258,2)</f>
        <v>0</v>
      </c>
      <c r="BL258" s="18" t="s">
        <v>242</v>
      </c>
      <c r="BM258" s="188" t="s">
        <v>874</v>
      </c>
    </row>
    <row r="259" spans="1:65" s="13" customFormat="1" ht="11.25">
      <c r="B259" s="190"/>
      <c r="D259" s="191" t="s">
        <v>158</v>
      </c>
      <c r="E259" s="192" t="s">
        <v>1</v>
      </c>
      <c r="F259" s="193" t="s">
        <v>511</v>
      </c>
      <c r="H259" s="194">
        <v>27.7</v>
      </c>
      <c r="I259" s="195"/>
      <c r="L259" s="190"/>
      <c r="M259" s="196"/>
      <c r="N259" s="197"/>
      <c r="O259" s="197"/>
      <c r="P259" s="197"/>
      <c r="Q259" s="197"/>
      <c r="R259" s="197"/>
      <c r="S259" s="197"/>
      <c r="T259" s="198"/>
      <c r="AT259" s="192" t="s">
        <v>158</v>
      </c>
      <c r="AU259" s="192" t="s">
        <v>83</v>
      </c>
      <c r="AV259" s="13" t="s">
        <v>83</v>
      </c>
      <c r="AW259" s="13" t="s">
        <v>31</v>
      </c>
      <c r="AX259" s="13" t="s">
        <v>74</v>
      </c>
      <c r="AY259" s="192" t="s">
        <v>151</v>
      </c>
    </row>
    <row r="260" spans="1:65" s="14" customFormat="1" ht="11.25">
      <c r="B260" s="199"/>
      <c r="D260" s="191" t="s">
        <v>158</v>
      </c>
      <c r="E260" s="200" t="s">
        <v>1</v>
      </c>
      <c r="F260" s="201" t="s">
        <v>163</v>
      </c>
      <c r="H260" s="202">
        <v>27.7</v>
      </c>
      <c r="I260" s="203"/>
      <c r="L260" s="199"/>
      <c r="M260" s="204"/>
      <c r="N260" s="205"/>
      <c r="O260" s="205"/>
      <c r="P260" s="205"/>
      <c r="Q260" s="205"/>
      <c r="R260" s="205"/>
      <c r="S260" s="205"/>
      <c r="T260" s="206"/>
      <c r="AT260" s="200" t="s">
        <v>158</v>
      </c>
      <c r="AU260" s="200" t="s">
        <v>83</v>
      </c>
      <c r="AV260" s="14" t="s">
        <v>89</v>
      </c>
      <c r="AW260" s="14" t="s">
        <v>31</v>
      </c>
      <c r="AX260" s="14" t="s">
        <v>74</v>
      </c>
      <c r="AY260" s="200" t="s">
        <v>151</v>
      </c>
    </row>
    <row r="261" spans="1:65" s="13" customFormat="1" ht="11.25">
      <c r="B261" s="190"/>
      <c r="D261" s="191" t="s">
        <v>158</v>
      </c>
      <c r="E261" s="192" t="s">
        <v>1</v>
      </c>
      <c r="F261" s="193" t="s">
        <v>302</v>
      </c>
      <c r="H261" s="194">
        <v>28</v>
      </c>
      <c r="I261" s="195"/>
      <c r="L261" s="190"/>
      <c r="M261" s="196"/>
      <c r="N261" s="197"/>
      <c r="O261" s="197"/>
      <c r="P261" s="197"/>
      <c r="Q261" s="197"/>
      <c r="R261" s="197"/>
      <c r="S261" s="197"/>
      <c r="T261" s="198"/>
      <c r="AT261" s="192" t="s">
        <v>158</v>
      </c>
      <c r="AU261" s="192" t="s">
        <v>83</v>
      </c>
      <c r="AV261" s="13" t="s">
        <v>83</v>
      </c>
      <c r="AW261" s="13" t="s">
        <v>31</v>
      </c>
      <c r="AX261" s="13" t="s">
        <v>79</v>
      </c>
      <c r="AY261" s="192" t="s">
        <v>151</v>
      </c>
    </row>
    <row r="262" spans="1:65" s="2" customFormat="1" ht="24" customHeight="1">
      <c r="A262" s="33"/>
      <c r="B262" s="141"/>
      <c r="C262" s="176" t="s">
        <v>324</v>
      </c>
      <c r="D262" s="176" t="s">
        <v>153</v>
      </c>
      <c r="E262" s="177" t="s">
        <v>875</v>
      </c>
      <c r="F262" s="178" t="s">
        <v>876</v>
      </c>
      <c r="G262" s="179" t="s">
        <v>463</v>
      </c>
      <c r="H262" s="233"/>
      <c r="I262" s="181"/>
      <c r="J262" s="182">
        <f>ROUND(I262*H262,2)</f>
        <v>0</v>
      </c>
      <c r="K262" s="183"/>
      <c r="L262" s="34"/>
      <c r="M262" s="184" t="s">
        <v>1</v>
      </c>
      <c r="N262" s="185" t="s">
        <v>39</v>
      </c>
      <c r="O262" s="59"/>
      <c r="P262" s="186">
        <f>O262*H262</f>
        <v>0</v>
      </c>
      <c r="Q262" s="186">
        <v>0</v>
      </c>
      <c r="R262" s="186">
        <f>Q262*H262</f>
        <v>0</v>
      </c>
      <c r="S262" s="186">
        <v>0</v>
      </c>
      <c r="T262" s="187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8" t="s">
        <v>242</v>
      </c>
      <c r="AT262" s="188" t="s">
        <v>153</v>
      </c>
      <c r="AU262" s="188" t="s">
        <v>83</v>
      </c>
      <c r="AY262" s="18" t="s">
        <v>151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8" t="s">
        <v>79</v>
      </c>
      <c r="BK262" s="189">
        <f>ROUND(I262*H262,2)</f>
        <v>0</v>
      </c>
      <c r="BL262" s="18" t="s">
        <v>242</v>
      </c>
      <c r="BM262" s="188" t="s">
        <v>877</v>
      </c>
    </row>
    <row r="263" spans="1:65" s="12" customFormat="1" ht="25.9" customHeight="1">
      <c r="B263" s="163"/>
      <c r="D263" s="164" t="s">
        <v>73</v>
      </c>
      <c r="E263" s="165" t="s">
        <v>128</v>
      </c>
      <c r="F263" s="165" t="s">
        <v>727</v>
      </c>
      <c r="I263" s="166"/>
      <c r="J263" s="167">
        <f>BK263</f>
        <v>0</v>
      </c>
      <c r="L263" s="163"/>
      <c r="M263" s="168"/>
      <c r="N263" s="169"/>
      <c r="O263" s="169"/>
      <c r="P263" s="170">
        <f>P264+P268</f>
        <v>0</v>
      </c>
      <c r="Q263" s="169"/>
      <c r="R263" s="170">
        <f>R264+R268</f>
        <v>0</v>
      </c>
      <c r="S263" s="169"/>
      <c r="T263" s="171">
        <f>T264+T268</f>
        <v>0</v>
      </c>
      <c r="AR263" s="164" t="s">
        <v>181</v>
      </c>
      <c r="AT263" s="172" t="s">
        <v>73</v>
      </c>
      <c r="AU263" s="172" t="s">
        <v>74</v>
      </c>
      <c r="AY263" s="164" t="s">
        <v>151</v>
      </c>
      <c r="BK263" s="173">
        <f>BK264+BK268</f>
        <v>0</v>
      </c>
    </row>
    <row r="264" spans="1:65" s="12" customFormat="1" ht="22.9" customHeight="1">
      <c r="B264" s="163"/>
      <c r="D264" s="164" t="s">
        <v>73</v>
      </c>
      <c r="E264" s="174" t="s">
        <v>728</v>
      </c>
      <c r="F264" s="174" t="s">
        <v>729</v>
      </c>
      <c r="I264" s="166"/>
      <c r="J264" s="175">
        <f>BK264</f>
        <v>0</v>
      </c>
      <c r="L264" s="163"/>
      <c r="M264" s="168"/>
      <c r="N264" s="169"/>
      <c r="O264" s="169"/>
      <c r="P264" s="170">
        <f>SUM(P265:P267)</f>
        <v>0</v>
      </c>
      <c r="Q264" s="169"/>
      <c r="R264" s="170">
        <f>SUM(R265:R267)</f>
        <v>0</v>
      </c>
      <c r="S264" s="169"/>
      <c r="T264" s="171">
        <f>SUM(T265:T267)</f>
        <v>0</v>
      </c>
      <c r="AR264" s="164" t="s">
        <v>181</v>
      </c>
      <c r="AT264" s="172" t="s">
        <v>73</v>
      </c>
      <c r="AU264" s="172" t="s">
        <v>79</v>
      </c>
      <c r="AY264" s="164" t="s">
        <v>151</v>
      </c>
      <c r="BK264" s="173">
        <f>SUM(BK265:BK267)</f>
        <v>0</v>
      </c>
    </row>
    <row r="265" spans="1:65" s="2" customFormat="1" ht="16.5" customHeight="1">
      <c r="A265" s="33"/>
      <c r="B265" s="141"/>
      <c r="C265" s="176" t="s">
        <v>328</v>
      </c>
      <c r="D265" s="176" t="s">
        <v>153</v>
      </c>
      <c r="E265" s="177" t="s">
        <v>731</v>
      </c>
      <c r="F265" s="178" t="s">
        <v>732</v>
      </c>
      <c r="G265" s="179" t="s">
        <v>733</v>
      </c>
      <c r="H265" s="180">
        <v>1</v>
      </c>
      <c r="I265" s="181"/>
      <c r="J265" s="182">
        <f>ROUND(I265*H265,2)</f>
        <v>0</v>
      </c>
      <c r="K265" s="183"/>
      <c r="L265" s="34"/>
      <c r="M265" s="184" t="s">
        <v>1</v>
      </c>
      <c r="N265" s="185" t="s">
        <v>39</v>
      </c>
      <c r="O265" s="59"/>
      <c r="P265" s="186">
        <f>O265*H265</f>
        <v>0</v>
      </c>
      <c r="Q265" s="186">
        <v>0</v>
      </c>
      <c r="R265" s="186">
        <f>Q265*H265</f>
        <v>0</v>
      </c>
      <c r="S265" s="186">
        <v>0</v>
      </c>
      <c r="T265" s="18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8" t="s">
        <v>734</v>
      </c>
      <c r="AT265" s="188" t="s">
        <v>153</v>
      </c>
      <c r="AU265" s="188" t="s">
        <v>83</v>
      </c>
      <c r="AY265" s="18" t="s">
        <v>151</v>
      </c>
      <c r="BE265" s="189">
        <f>IF(N265="základní",J265,0)</f>
        <v>0</v>
      </c>
      <c r="BF265" s="189">
        <f>IF(N265="snížená",J265,0)</f>
        <v>0</v>
      </c>
      <c r="BG265" s="189">
        <f>IF(N265="zákl. přenesená",J265,0)</f>
        <v>0</v>
      </c>
      <c r="BH265" s="189">
        <f>IF(N265="sníž. přenesená",J265,0)</f>
        <v>0</v>
      </c>
      <c r="BI265" s="189">
        <f>IF(N265="nulová",J265,0)</f>
        <v>0</v>
      </c>
      <c r="BJ265" s="18" t="s">
        <v>79</v>
      </c>
      <c r="BK265" s="189">
        <f>ROUND(I265*H265,2)</f>
        <v>0</v>
      </c>
      <c r="BL265" s="18" t="s">
        <v>734</v>
      </c>
      <c r="BM265" s="188" t="s">
        <v>878</v>
      </c>
    </row>
    <row r="266" spans="1:65" s="2" customFormat="1" ht="16.5" customHeight="1">
      <c r="A266" s="33"/>
      <c r="B266" s="141"/>
      <c r="C266" s="176" t="s">
        <v>332</v>
      </c>
      <c r="D266" s="176" t="s">
        <v>153</v>
      </c>
      <c r="E266" s="177" t="s">
        <v>737</v>
      </c>
      <c r="F266" s="178" t="s">
        <v>738</v>
      </c>
      <c r="G266" s="179" t="s">
        <v>733</v>
      </c>
      <c r="H266" s="180">
        <v>1</v>
      </c>
      <c r="I266" s="181"/>
      <c r="J266" s="182">
        <f>ROUND(I266*H266,2)</f>
        <v>0</v>
      </c>
      <c r="K266" s="183"/>
      <c r="L266" s="34"/>
      <c r="M266" s="184" t="s">
        <v>1</v>
      </c>
      <c r="N266" s="185" t="s">
        <v>39</v>
      </c>
      <c r="O266" s="59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8" t="s">
        <v>734</v>
      </c>
      <c r="AT266" s="188" t="s">
        <v>153</v>
      </c>
      <c r="AU266" s="188" t="s">
        <v>83</v>
      </c>
      <c r="AY266" s="18" t="s">
        <v>151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8" t="s">
        <v>79</v>
      </c>
      <c r="BK266" s="189">
        <f>ROUND(I266*H266,2)</f>
        <v>0</v>
      </c>
      <c r="BL266" s="18" t="s">
        <v>734</v>
      </c>
      <c r="BM266" s="188" t="s">
        <v>879</v>
      </c>
    </row>
    <row r="267" spans="1:65" s="2" customFormat="1" ht="16.5" customHeight="1">
      <c r="A267" s="33"/>
      <c r="B267" s="141"/>
      <c r="C267" s="176" t="s">
        <v>337</v>
      </c>
      <c r="D267" s="176" t="s">
        <v>153</v>
      </c>
      <c r="E267" s="177" t="s">
        <v>741</v>
      </c>
      <c r="F267" s="178" t="s">
        <v>742</v>
      </c>
      <c r="G267" s="179" t="s">
        <v>733</v>
      </c>
      <c r="H267" s="180">
        <v>1</v>
      </c>
      <c r="I267" s="181"/>
      <c r="J267" s="182">
        <f>ROUND(I267*H267,2)</f>
        <v>0</v>
      </c>
      <c r="K267" s="183"/>
      <c r="L267" s="34"/>
      <c r="M267" s="184" t="s">
        <v>1</v>
      </c>
      <c r="N267" s="185" t="s">
        <v>39</v>
      </c>
      <c r="O267" s="59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88" t="s">
        <v>734</v>
      </c>
      <c r="AT267" s="188" t="s">
        <v>153</v>
      </c>
      <c r="AU267" s="188" t="s">
        <v>83</v>
      </c>
      <c r="AY267" s="18" t="s">
        <v>151</v>
      </c>
      <c r="BE267" s="189">
        <f>IF(N267="základní",J267,0)</f>
        <v>0</v>
      </c>
      <c r="BF267" s="189">
        <f>IF(N267="snížená",J267,0)</f>
        <v>0</v>
      </c>
      <c r="BG267" s="189">
        <f>IF(N267="zákl. přenesená",J267,0)</f>
        <v>0</v>
      </c>
      <c r="BH267" s="189">
        <f>IF(N267="sníž. přenesená",J267,0)</f>
        <v>0</v>
      </c>
      <c r="BI267" s="189">
        <f>IF(N267="nulová",J267,0)</f>
        <v>0</v>
      </c>
      <c r="BJ267" s="18" t="s">
        <v>79</v>
      </c>
      <c r="BK267" s="189">
        <f>ROUND(I267*H267,2)</f>
        <v>0</v>
      </c>
      <c r="BL267" s="18" t="s">
        <v>734</v>
      </c>
      <c r="BM267" s="188" t="s">
        <v>880</v>
      </c>
    </row>
    <row r="268" spans="1:65" s="12" customFormat="1" ht="22.9" customHeight="1">
      <c r="B268" s="163"/>
      <c r="D268" s="164" t="s">
        <v>73</v>
      </c>
      <c r="E268" s="174" t="s">
        <v>744</v>
      </c>
      <c r="F268" s="174" t="s">
        <v>127</v>
      </c>
      <c r="I268" s="166"/>
      <c r="J268" s="175">
        <f>BK268</f>
        <v>0</v>
      </c>
      <c r="L268" s="163"/>
      <c r="M268" s="168"/>
      <c r="N268" s="169"/>
      <c r="O268" s="169"/>
      <c r="P268" s="170">
        <f>SUM(P269:P272)</f>
        <v>0</v>
      </c>
      <c r="Q268" s="169"/>
      <c r="R268" s="170">
        <f>SUM(R269:R272)</f>
        <v>0</v>
      </c>
      <c r="S268" s="169"/>
      <c r="T268" s="171">
        <f>SUM(T269:T272)</f>
        <v>0</v>
      </c>
      <c r="AR268" s="164" t="s">
        <v>181</v>
      </c>
      <c r="AT268" s="172" t="s">
        <v>73</v>
      </c>
      <c r="AU268" s="172" t="s">
        <v>79</v>
      </c>
      <c r="AY268" s="164" t="s">
        <v>151</v>
      </c>
      <c r="BK268" s="173">
        <f>SUM(BK269:BK272)</f>
        <v>0</v>
      </c>
    </row>
    <row r="269" spans="1:65" s="2" customFormat="1" ht="16.5" customHeight="1">
      <c r="A269" s="33"/>
      <c r="B269" s="141"/>
      <c r="C269" s="176" t="s">
        <v>341</v>
      </c>
      <c r="D269" s="176" t="s">
        <v>153</v>
      </c>
      <c r="E269" s="177" t="s">
        <v>746</v>
      </c>
      <c r="F269" s="178" t="s">
        <v>747</v>
      </c>
      <c r="G269" s="179" t="s">
        <v>733</v>
      </c>
      <c r="H269" s="180">
        <v>1</v>
      </c>
      <c r="I269" s="181"/>
      <c r="J269" s="182">
        <f>ROUND(I269*H269,2)</f>
        <v>0</v>
      </c>
      <c r="K269" s="183"/>
      <c r="L269" s="34"/>
      <c r="M269" s="184" t="s">
        <v>1</v>
      </c>
      <c r="N269" s="185" t="s">
        <v>39</v>
      </c>
      <c r="O269" s="59"/>
      <c r="P269" s="186">
        <f>O269*H269</f>
        <v>0</v>
      </c>
      <c r="Q269" s="186">
        <v>0</v>
      </c>
      <c r="R269" s="186">
        <f>Q269*H269</f>
        <v>0</v>
      </c>
      <c r="S269" s="186">
        <v>0</v>
      </c>
      <c r="T269" s="18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8" t="s">
        <v>734</v>
      </c>
      <c r="AT269" s="188" t="s">
        <v>153</v>
      </c>
      <c r="AU269" s="188" t="s">
        <v>83</v>
      </c>
      <c r="AY269" s="18" t="s">
        <v>151</v>
      </c>
      <c r="BE269" s="189">
        <f>IF(N269="základní",J269,0)</f>
        <v>0</v>
      </c>
      <c r="BF269" s="189">
        <f>IF(N269="snížená",J269,0)</f>
        <v>0</v>
      </c>
      <c r="BG269" s="189">
        <f>IF(N269="zákl. přenesená",J269,0)</f>
        <v>0</v>
      </c>
      <c r="BH269" s="189">
        <f>IF(N269="sníž. přenesená",J269,0)</f>
        <v>0</v>
      </c>
      <c r="BI269" s="189">
        <f>IF(N269="nulová",J269,0)</f>
        <v>0</v>
      </c>
      <c r="BJ269" s="18" t="s">
        <v>79</v>
      </c>
      <c r="BK269" s="189">
        <f>ROUND(I269*H269,2)</f>
        <v>0</v>
      </c>
      <c r="BL269" s="18" t="s">
        <v>734</v>
      </c>
      <c r="BM269" s="188" t="s">
        <v>881</v>
      </c>
    </row>
    <row r="270" spans="1:65" s="2" customFormat="1" ht="16.5" customHeight="1">
      <c r="A270" s="33"/>
      <c r="B270" s="141"/>
      <c r="C270" s="176" t="s">
        <v>346</v>
      </c>
      <c r="D270" s="176" t="s">
        <v>153</v>
      </c>
      <c r="E270" s="177" t="s">
        <v>750</v>
      </c>
      <c r="F270" s="178" t="s">
        <v>751</v>
      </c>
      <c r="G270" s="179" t="s">
        <v>733</v>
      </c>
      <c r="H270" s="180">
        <v>1</v>
      </c>
      <c r="I270" s="181"/>
      <c r="J270" s="182">
        <f>ROUND(I270*H270,2)</f>
        <v>0</v>
      </c>
      <c r="K270" s="183"/>
      <c r="L270" s="34"/>
      <c r="M270" s="184" t="s">
        <v>1</v>
      </c>
      <c r="N270" s="185" t="s">
        <v>39</v>
      </c>
      <c r="O270" s="59"/>
      <c r="P270" s="186">
        <f>O270*H270</f>
        <v>0</v>
      </c>
      <c r="Q270" s="186">
        <v>0</v>
      </c>
      <c r="R270" s="186">
        <f>Q270*H270</f>
        <v>0</v>
      </c>
      <c r="S270" s="186">
        <v>0</v>
      </c>
      <c r="T270" s="18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8" t="s">
        <v>734</v>
      </c>
      <c r="AT270" s="188" t="s">
        <v>153</v>
      </c>
      <c r="AU270" s="188" t="s">
        <v>83</v>
      </c>
      <c r="AY270" s="18" t="s">
        <v>151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8" t="s">
        <v>79</v>
      </c>
      <c r="BK270" s="189">
        <f>ROUND(I270*H270,2)</f>
        <v>0</v>
      </c>
      <c r="BL270" s="18" t="s">
        <v>734</v>
      </c>
      <c r="BM270" s="188" t="s">
        <v>882</v>
      </c>
    </row>
    <row r="271" spans="1:65" s="2" customFormat="1" ht="16.5" customHeight="1">
      <c r="A271" s="33"/>
      <c r="B271" s="141"/>
      <c r="C271" s="176" t="s">
        <v>351</v>
      </c>
      <c r="D271" s="176" t="s">
        <v>153</v>
      </c>
      <c r="E271" s="177" t="s">
        <v>754</v>
      </c>
      <c r="F271" s="178" t="s">
        <v>755</v>
      </c>
      <c r="G271" s="179" t="s">
        <v>733</v>
      </c>
      <c r="H271" s="180">
        <v>1</v>
      </c>
      <c r="I271" s="181"/>
      <c r="J271" s="182">
        <f>ROUND(I271*H271,2)</f>
        <v>0</v>
      </c>
      <c r="K271" s="183"/>
      <c r="L271" s="34"/>
      <c r="M271" s="184" t="s">
        <v>1</v>
      </c>
      <c r="N271" s="185" t="s">
        <v>39</v>
      </c>
      <c r="O271" s="59"/>
      <c r="P271" s="186">
        <f>O271*H271</f>
        <v>0</v>
      </c>
      <c r="Q271" s="186">
        <v>0</v>
      </c>
      <c r="R271" s="186">
        <f>Q271*H271</f>
        <v>0</v>
      </c>
      <c r="S271" s="186">
        <v>0</v>
      </c>
      <c r="T271" s="18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8" t="s">
        <v>734</v>
      </c>
      <c r="AT271" s="188" t="s">
        <v>153</v>
      </c>
      <c r="AU271" s="188" t="s">
        <v>83</v>
      </c>
      <c r="AY271" s="18" t="s">
        <v>151</v>
      </c>
      <c r="BE271" s="189">
        <f>IF(N271="základní",J271,0)</f>
        <v>0</v>
      </c>
      <c r="BF271" s="189">
        <f>IF(N271="snížená",J271,0)</f>
        <v>0</v>
      </c>
      <c r="BG271" s="189">
        <f>IF(N271="zákl. přenesená",J271,0)</f>
        <v>0</v>
      </c>
      <c r="BH271" s="189">
        <f>IF(N271="sníž. přenesená",J271,0)</f>
        <v>0</v>
      </c>
      <c r="BI271" s="189">
        <f>IF(N271="nulová",J271,0)</f>
        <v>0</v>
      </c>
      <c r="BJ271" s="18" t="s">
        <v>79</v>
      </c>
      <c r="BK271" s="189">
        <f>ROUND(I271*H271,2)</f>
        <v>0</v>
      </c>
      <c r="BL271" s="18" t="s">
        <v>734</v>
      </c>
      <c r="BM271" s="188" t="s">
        <v>883</v>
      </c>
    </row>
    <row r="272" spans="1:65" s="2" customFormat="1" ht="16.5" customHeight="1">
      <c r="A272" s="33"/>
      <c r="B272" s="141"/>
      <c r="C272" s="176" t="s">
        <v>360</v>
      </c>
      <c r="D272" s="176" t="s">
        <v>153</v>
      </c>
      <c r="E272" s="177" t="s">
        <v>758</v>
      </c>
      <c r="F272" s="178" t="s">
        <v>759</v>
      </c>
      <c r="G272" s="179" t="s">
        <v>733</v>
      </c>
      <c r="H272" s="180">
        <v>1</v>
      </c>
      <c r="I272" s="181"/>
      <c r="J272" s="182">
        <f>ROUND(I272*H272,2)</f>
        <v>0</v>
      </c>
      <c r="K272" s="183"/>
      <c r="L272" s="34"/>
      <c r="M272" s="234" t="s">
        <v>1</v>
      </c>
      <c r="N272" s="235" t="s">
        <v>39</v>
      </c>
      <c r="O272" s="236"/>
      <c r="P272" s="237">
        <f>O272*H272</f>
        <v>0</v>
      </c>
      <c r="Q272" s="237">
        <v>0</v>
      </c>
      <c r="R272" s="237">
        <f>Q272*H272</f>
        <v>0</v>
      </c>
      <c r="S272" s="237">
        <v>0</v>
      </c>
      <c r="T272" s="238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8" t="s">
        <v>734</v>
      </c>
      <c r="AT272" s="188" t="s">
        <v>153</v>
      </c>
      <c r="AU272" s="188" t="s">
        <v>83</v>
      </c>
      <c r="AY272" s="18" t="s">
        <v>151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8" t="s">
        <v>79</v>
      </c>
      <c r="BK272" s="189">
        <f>ROUND(I272*H272,2)</f>
        <v>0</v>
      </c>
      <c r="BL272" s="18" t="s">
        <v>734</v>
      </c>
      <c r="BM272" s="188" t="s">
        <v>884</v>
      </c>
    </row>
    <row r="273" spans="1:31" s="2" customFormat="1" ht="6.95" customHeight="1">
      <c r="A273" s="33"/>
      <c r="B273" s="48"/>
      <c r="C273" s="49"/>
      <c r="D273" s="49"/>
      <c r="E273" s="49"/>
      <c r="F273" s="49"/>
      <c r="G273" s="49"/>
      <c r="H273" s="49"/>
      <c r="I273" s="123"/>
      <c r="J273" s="49"/>
      <c r="K273" s="49"/>
      <c r="L273" s="34"/>
      <c r="M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</row>
  </sheetData>
  <autoFilter ref="C135:K272"/>
  <mergeCells count="14">
    <mergeCell ref="D114:F114"/>
    <mergeCell ref="E126:H126"/>
    <mergeCell ref="E128:H128"/>
    <mergeCell ref="L2:V2"/>
    <mergeCell ref="E87:H87"/>
    <mergeCell ref="D110:F110"/>
    <mergeCell ref="D111:F111"/>
    <mergeCell ref="D112:F112"/>
    <mergeCell ref="D113:F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topLeftCell="A14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92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15</v>
      </c>
      <c r="I6" s="94"/>
      <c r="L6" s="21"/>
    </row>
    <row r="7" spans="1:46" s="1" customFormat="1" ht="25.5" customHeight="1">
      <c r="B7" s="21"/>
      <c r="E7" s="278" t="str">
        <f>'Rekapitulace stavby'!K6</f>
        <v>Stavební úpravy a nástavba objektu střediska volného času Fokus, K Nemocnici 23, Nový Jičín</v>
      </c>
      <c r="F7" s="279"/>
      <c r="G7" s="279"/>
      <c r="H7" s="279"/>
      <c r="I7" s="94"/>
      <c r="L7" s="21"/>
    </row>
    <row r="8" spans="1:46" s="2" customFormat="1" ht="12" customHeight="1">
      <c r="A8" s="33"/>
      <c r="B8" s="34"/>
      <c r="C8" s="33"/>
      <c r="D8" s="28" t="s">
        <v>93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8" t="s">
        <v>885</v>
      </c>
      <c r="F9" s="280"/>
      <c r="G9" s="280"/>
      <c r="H9" s="28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9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98" t="s">
        <v>21</v>
      </c>
      <c r="J12" s="56" t="str">
        <f>'Rekapitulace stavby'!AN8</f>
        <v>28. 5. 2020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9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9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9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1" t="str">
        <f>'Rekapitulace stavby'!E14</f>
        <v>Vyplň údaj</v>
      </c>
      <c r="F18" s="261"/>
      <c r="G18" s="261"/>
      <c r="H18" s="261"/>
      <c r="I18" s="9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9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26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5" t="s">
        <v>1</v>
      </c>
      <c r="F27" s="265"/>
      <c r="G27" s="265"/>
      <c r="H27" s="26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26" t="s">
        <v>95</v>
      </c>
      <c r="E30" s="33"/>
      <c r="F30" s="33"/>
      <c r="G30" s="33"/>
      <c r="H30" s="33"/>
      <c r="I30" s="97"/>
      <c r="J30" s="104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105" t="s">
        <v>96</v>
      </c>
      <c r="E31" s="33"/>
      <c r="F31" s="33"/>
      <c r="G31" s="33"/>
      <c r="H31" s="33"/>
      <c r="I31" s="97"/>
      <c r="J31" s="104">
        <f>J109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6" t="s">
        <v>34</v>
      </c>
      <c r="E32" s="33"/>
      <c r="F32" s="33"/>
      <c r="G32" s="33"/>
      <c r="H32" s="33"/>
      <c r="I32" s="97"/>
      <c r="J32" s="72">
        <f>ROUND(J30 + J31,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3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10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8" t="s">
        <v>38</v>
      </c>
      <c r="E35" s="28" t="s">
        <v>39</v>
      </c>
      <c r="F35" s="109">
        <f>ROUND((SUM(BE109:BE116) + SUM(BE136:BE177)),  2)</f>
        <v>0</v>
      </c>
      <c r="G35" s="33"/>
      <c r="H35" s="33"/>
      <c r="I35" s="110">
        <v>0.21</v>
      </c>
      <c r="J35" s="109">
        <f>ROUND(((SUM(BE109:BE116) + SUM(BE136:BE177))*I35),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40</v>
      </c>
      <c r="F36" s="109">
        <f>ROUND((SUM(BF109:BF116) + SUM(BF136:BF177)),  2)</f>
        <v>0</v>
      </c>
      <c r="G36" s="33"/>
      <c r="H36" s="33"/>
      <c r="I36" s="110">
        <v>0.15</v>
      </c>
      <c r="J36" s="109">
        <f>ROUND(((SUM(BF109:BF116) + SUM(BF136:BF177))*I36),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09">
        <f>ROUND((SUM(BG109:BG116) + SUM(BG136:BG177)),  2)</f>
        <v>0</v>
      </c>
      <c r="G37" s="33"/>
      <c r="H37" s="33"/>
      <c r="I37" s="110">
        <v>0.21</v>
      </c>
      <c r="J37" s="109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42</v>
      </c>
      <c r="F38" s="109">
        <f>ROUND((SUM(BH109:BH116) + SUM(BH136:BH177)),  2)</f>
        <v>0</v>
      </c>
      <c r="G38" s="33"/>
      <c r="H38" s="33"/>
      <c r="I38" s="110">
        <v>0.15</v>
      </c>
      <c r="J38" s="109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43</v>
      </c>
      <c r="F39" s="109">
        <f>ROUND((SUM(BI109:BI116) + SUM(BI136:BI177)),  2)</f>
        <v>0</v>
      </c>
      <c r="G39" s="33"/>
      <c r="H39" s="33"/>
      <c r="I39" s="110">
        <v>0</v>
      </c>
      <c r="J39" s="109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1"/>
      <c r="D41" s="112" t="s">
        <v>44</v>
      </c>
      <c r="E41" s="61"/>
      <c r="F41" s="61"/>
      <c r="G41" s="113" t="s">
        <v>45</v>
      </c>
      <c r="H41" s="114" t="s">
        <v>46</v>
      </c>
      <c r="I41" s="115"/>
      <c r="J41" s="116">
        <f>SUM(J32:J39)</f>
        <v>0</v>
      </c>
      <c r="K41" s="117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97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18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19" t="s">
        <v>50</v>
      </c>
      <c r="G61" s="46" t="s">
        <v>49</v>
      </c>
      <c r="H61" s="36"/>
      <c r="I61" s="120"/>
      <c r="J61" s="121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2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19" t="s">
        <v>50</v>
      </c>
      <c r="G76" s="46" t="s">
        <v>49</v>
      </c>
      <c r="H76" s="36"/>
      <c r="I76" s="120"/>
      <c r="J76" s="121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3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4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8" t="str">
        <f>E7</f>
        <v>Stavební úpravy a nástavba objektu střediska volného času Fokus, K Nemocnici 23, Nový Jičín</v>
      </c>
      <c r="F85" s="279"/>
      <c r="G85" s="279"/>
      <c r="H85" s="279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8" t="str">
        <f>E9</f>
        <v>3 - Stavební úpravy učebny digitálních technologií</v>
      </c>
      <c r="F87" s="280"/>
      <c r="G87" s="280"/>
      <c r="H87" s="28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98" t="s">
        <v>21</v>
      </c>
      <c r="J89" s="56" t="str">
        <f>IF(J12="","",J12)</f>
        <v>28. 5. 2020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23</v>
      </c>
      <c r="D91" s="33"/>
      <c r="E91" s="33"/>
      <c r="F91" s="26" t="str">
        <f>E15</f>
        <v>Středisko volného času Fokus, Nový Jičín</v>
      </c>
      <c r="G91" s="33"/>
      <c r="H91" s="33"/>
      <c r="I91" s="98" t="s">
        <v>29</v>
      </c>
      <c r="J91" s="31" t="str">
        <f>E21</f>
        <v>ARCHITRÁV s.r.o. Nový Jičín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5" t="s">
        <v>98</v>
      </c>
      <c r="D94" s="111"/>
      <c r="E94" s="111"/>
      <c r="F94" s="111"/>
      <c r="G94" s="111"/>
      <c r="H94" s="111"/>
      <c r="I94" s="126"/>
      <c r="J94" s="127" t="s">
        <v>99</v>
      </c>
      <c r="K94" s="111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8" t="s">
        <v>100</v>
      </c>
      <c r="D96" s="33"/>
      <c r="E96" s="33"/>
      <c r="F96" s="33"/>
      <c r="G96" s="33"/>
      <c r="H96" s="33"/>
      <c r="I96" s="97"/>
      <c r="J96" s="72">
        <f>J136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1:65" s="9" customFormat="1" ht="24.95" customHeight="1">
      <c r="B97" s="129"/>
      <c r="D97" s="130" t="s">
        <v>102</v>
      </c>
      <c r="E97" s="131"/>
      <c r="F97" s="131"/>
      <c r="G97" s="131"/>
      <c r="H97" s="131"/>
      <c r="I97" s="132"/>
      <c r="J97" s="133">
        <f>J137</f>
        <v>0</v>
      </c>
      <c r="L97" s="129"/>
    </row>
    <row r="98" spans="1:65" s="10" customFormat="1" ht="19.899999999999999" customHeight="1">
      <c r="B98" s="134"/>
      <c r="D98" s="135" t="s">
        <v>886</v>
      </c>
      <c r="E98" s="136"/>
      <c r="F98" s="136"/>
      <c r="G98" s="136"/>
      <c r="H98" s="136"/>
      <c r="I98" s="137"/>
      <c r="J98" s="138">
        <f>J138</f>
        <v>0</v>
      </c>
      <c r="L98" s="134"/>
    </row>
    <row r="99" spans="1:65" s="10" customFormat="1" ht="19.899999999999999" customHeight="1">
      <c r="B99" s="134"/>
      <c r="D99" s="135" t="s">
        <v>887</v>
      </c>
      <c r="E99" s="136"/>
      <c r="F99" s="136"/>
      <c r="G99" s="136"/>
      <c r="H99" s="136"/>
      <c r="I99" s="137"/>
      <c r="J99" s="138">
        <f>J141</f>
        <v>0</v>
      </c>
      <c r="L99" s="134"/>
    </row>
    <row r="100" spans="1:65" s="10" customFormat="1" ht="19.899999999999999" customHeight="1">
      <c r="B100" s="134"/>
      <c r="D100" s="135" t="s">
        <v>108</v>
      </c>
      <c r="E100" s="136"/>
      <c r="F100" s="136"/>
      <c r="G100" s="136"/>
      <c r="H100" s="136"/>
      <c r="I100" s="137"/>
      <c r="J100" s="138">
        <f>J147</f>
        <v>0</v>
      </c>
      <c r="L100" s="134"/>
    </row>
    <row r="101" spans="1:65" s="9" customFormat="1" ht="24.95" customHeight="1">
      <c r="B101" s="129"/>
      <c r="D101" s="130" t="s">
        <v>109</v>
      </c>
      <c r="E101" s="131"/>
      <c r="F101" s="131"/>
      <c r="G101" s="131"/>
      <c r="H101" s="131"/>
      <c r="I101" s="132"/>
      <c r="J101" s="133">
        <f>J149</f>
        <v>0</v>
      </c>
      <c r="L101" s="129"/>
    </row>
    <row r="102" spans="1:65" s="10" customFormat="1" ht="19.899999999999999" customHeight="1">
      <c r="B102" s="134"/>
      <c r="D102" s="135" t="s">
        <v>114</v>
      </c>
      <c r="E102" s="136"/>
      <c r="F102" s="136"/>
      <c r="G102" s="136"/>
      <c r="H102" s="136"/>
      <c r="I102" s="137"/>
      <c r="J102" s="138">
        <f>J150</f>
        <v>0</v>
      </c>
      <c r="L102" s="134"/>
    </row>
    <row r="103" spans="1:65" s="10" customFormat="1" ht="19.899999999999999" customHeight="1">
      <c r="B103" s="134"/>
      <c r="D103" s="135" t="s">
        <v>119</v>
      </c>
      <c r="E103" s="136"/>
      <c r="F103" s="136"/>
      <c r="G103" s="136"/>
      <c r="H103" s="136"/>
      <c r="I103" s="137"/>
      <c r="J103" s="138">
        <f>J155</f>
        <v>0</v>
      </c>
      <c r="L103" s="134"/>
    </row>
    <row r="104" spans="1:65" s="10" customFormat="1" ht="19.899999999999999" customHeight="1">
      <c r="B104" s="134"/>
      <c r="D104" s="135" t="s">
        <v>888</v>
      </c>
      <c r="E104" s="136"/>
      <c r="F104" s="136"/>
      <c r="G104" s="136"/>
      <c r="H104" s="136"/>
      <c r="I104" s="137"/>
      <c r="J104" s="138">
        <f>J168</f>
        <v>0</v>
      </c>
      <c r="L104" s="134"/>
    </row>
    <row r="105" spans="1:65" s="9" customFormat="1" ht="24.95" customHeight="1">
      <c r="B105" s="129"/>
      <c r="D105" s="130" t="s">
        <v>889</v>
      </c>
      <c r="E105" s="131"/>
      <c r="F105" s="131"/>
      <c r="G105" s="131"/>
      <c r="H105" s="131"/>
      <c r="I105" s="132"/>
      <c r="J105" s="133">
        <f>J171</f>
        <v>0</v>
      </c>
      <c r="L105" s="129"/>
    </row>
    <row r="106" spans="1:65" s="10" customFormat="1" ht="19.899999999999999" customHeight="1">
      <c r="B106" s="134"/>
      <c r="D106" s="135" t="s">
        <v>890</v>
      </c>
      <c r="E106" s="136"/>
      <c r="F106" s="136"/>
      <c r="G106" s="136"/>
      <c r="H106" s="136"/>
      <c r="I106" s="137"/>
      <c r="J106" s="138">
        <f>J172</f>
        <v>0</v>
      </c>
      <c r="L106" s="134"/>
    </row>
    <row r="107" spans="1:65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65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65" s="2" customFormat="1" ht="29.25" customHeight="1">
      <c r="A109" s="33"/>
      <c r="B109" s="34"/>
      <c r="C109" s="128" t="s">
        <v>126</v>
      </c>
      <c r="D109" s="33"/>
      <c r="E109" s="33"/>
      <c r="F109" s="33"/>
      <c r="G109" s="33"/>
      <c r="H109" s="33"/>
      <c r="I109" s="97"/>
      <c r="J109" s="139">
        <f>ROUND(J110 + J111 + J112 + J113 + J114 + J115,2)</f>
        <v>0</v>
      </c>
      <c r="K109" s="33"/>
      <c r="L109" s="43"/>
      <c r="N109" s="140" t="s">
        <v>38</v>
      </c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65" s="2" customFormat="1" ht="18" customHeight="1">
      <c r="A110" s="33"/>
      <c r="B110" s="141"/>
      <c r="C110" s="97"/>
      <c r="D110" s="282" t="s">
        <v>127</v>
      </c>
      <c r="E110" s="283"/>
      <c r="F110" s="283"/>
      <c r="G110" s="97"/>
      <c r="H110" s="97"/>
      <c r="I110" s="97"/>
      <c r="J110" s="143">
        <v>0</v>
      </c>
      <c r="K110" s="97"/>
      <c r="L110" s="144"/>
      <c r="M110" s="145"/>
      <c r="N110" s="146" t="s">
        <v>39</v>
      </c>
      <c r="O110" s="145"/>
      <c r="P110" s="145"/>
      <c r="Q110" s="145"/>
      <c r="R110" s="145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7" t="s">
        <v>128</v>
      </c>
      <c r="AZ110" s="145"/>
      <c r="BA110" s="145"/>
      <c r="BB110" s="145"/>
      <c r="BC110" s="145"/>
      <c r="BD110" s="145"/>
      <c r="BE110" s="148">
        <f t="shared" ref="BE110:BE115" si="0">IF(N110="základní",J110,0)</f>
        <v>0</v>
      </c>
      <c r="BF110" s="148">
        <f t="shared" ref="BF110:BF115" si="1">IF(N110="snížená",J110,0)</f>
        <v>0</v>
      </c>
      <c r="BG110" s="148">
        <f t="shared" ref="BG110:BG115" si="2">IF(N110="zákl. přenesená",J110,0)</f>
        <v>0</v>
      </c>
      <c r="BH110" s="148">
        <f t="shared" ref="BH110:BH115" si="3">IF(N110="sníž. přenesená",J110,0)</f>
        <v>0</v>
      </c>
      <c r="BI110" s="148">
        <f t="shared" ref="BI110:BI115" si="4">IF(N110="nulová",J110,0)</f>
        <v>0</v>
      </c>
      <c r="BJ110" s="147" t="s">
        <v>79</v>
      </c>
      <c r="BK110" s="145"/>
      <c r="BL110" s="145"/>
      <c r="BM110" s="145"/>
    </row>
    <row r="111" spans="1:65" s="2" customFormat="1" ht="18" customHeight="1">
      <c r="A111" s="33"/>
      <c r="B111" s="141"/>
      <c r="C111" s="97"/>
      <c r="D111" s="282" t="s">
        <v>129</v>
      </c>
      <c r="E111" s="283"/>
      <c r="F111" s="283"/>
      <c r="G111" s="97"/>
      <c r="H111" s="97"/>
      <c r="I111" s="97"/>
      <c r="J111" s="143">
        <v>0</v>
      </c>
      <c r="K111" s="97"/>
      <c r="L111" s="144"/>
      <c r="M111" s="145"/>
      <c r="N111" s="146" t="s">
        <v>39</v>
      </c>
      <c r="O111" s="145"/>
      <c r="P111" s="145"/>
      <c r="Q111" s="145"/>
      <c r="R111" s="145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7" t="s">
        <v>128</v>
      </c>
      <c r="AZ111" s="145"/>
      <c r="BA111" s="145"/>
      <c r="BB111" s="145"/>
      <c r="BC111" s="145"/>
      <c r="BD111" s="145"/>
      <c r="BE111" s="148">
        <f t="shared" si="0"/>
        <v>0</v>
      </c>
      <c r="BF111" s="148">
        <f t="shared" si="1"/>
        <v>0</v>
      </c>
      <c r="BG111" s="148">
        <f t="shared" si="2"/>
        <v>0</v>
      </c>
      <c r="BH111" s="148">
        <f t="shared" si="3"/>
        <v>0</v>
      </c>
      <c r="BI111" s="148">
        <f t="shared" si="4"/>
        <v>0</v>
      </c>
      <c r="BJ111" s="147" t="s">
        <v>79</v>
      </c>
      <c r="BK111" s="145"/>
      <c r="BL111" s="145"/>
      <c r="BM111" s="145"/>
    </row>
    <row r="112" spans="1:65" s="2" customFormat="1" ht="18" customHeight="1">
      <c r="A112" s="33"/>
      <c r="B112" s="141"/>
      <c r="C112" s="97"/>
      <c r="D112" s="282" t="s">
        <v>130</v>
      </c>
      <c r="E112" s="283"/>
      <c r="F112" s="283"/>
      <c r="G112" s="97"/>
      <c r="H112" s="97"/>
      <c r="I112" s="97"/>
      <c r="J112" s="143">
        <v>0</v>
      </c>
      <c r="K112" s="97"/>
      <c r="L112" s="144"/>
      <c r="M112" s="145"/>
      <c r="N112" s="146" t="s">
        <v>39</v>
      </c>
      <c r="O112" s="145"/>
      <c r="P112" s="145"/>
      <c r="Q112" s="145"/>
      <c r="R112" s="145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7" t="s">
        <v>128</v>
      </c>
      <c r="AZ112" s="145"/>
      <c r="BA112" s="145"/>
      <c r="BB112" s="145"/>
      <c r="BC112" s="145"/>
      <c r="BD112" s="145"/>
      <c r="BE112" s="148">
        <f t="shared" si="0"/>
        <v>0</v>
      </c>
      <c r="BF112" s="148">
        <f t="shared" si="1"/>
        <v>0</v>
      </c>
      <c r="BG112" s="148">
        <f t="shared" si="2"/>
        <v>0</v>
      </c>
      <c r="BH112" s="148">
        <f t="shared" si="3"/>
        <v>0</v>
      </c>
      <c r="BI112" s="148">
        <f t="shared" si="4"/>
        <v>0</v>
      </c>
      <c r="BJ112" s="147" t="s">
        <v>79</v>
      </c>
      <c r="BK112" s="145"/>
      <c r="BL112" s="145"/>
      <c r="BM112" s="145"/>
    </row>
    <row r="113" spans="1:65" s="2" customFormat="1" ht="18" customHeight="1">
      <c r="A113" s="33"/>
      <c r="B113" s="141"/>
      <c r="C113" s="97"/>
      <c r="D113" s="282" t="s">
        <v>131</v>
      </c>
      <c r="E113" s="283"/>
      <c r="F113" s="283"/>
      <c r="G113" s="97"/>
      <c r="H113" s="97"/>
      <c r="I113" s="97"/>
      <c r="J113" s="143">
        <v>0</v>
      </c>
      <c r="K113" s="97"/>
      <c r="L113" s="144"/>
      <c r="M113" s="145"/>
      <c r="N113" s="146" t="s">
        <v>39</v>
      </c>
      <c r="O113" s="145"/>
      <c r="P113" s="145"/>
      <c r="Q113" s="145"/>
      <c r="R113" s="145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7" t="s">
        <v>128</v>
      </c>
      <c r="AZ113" s="145"/>
      <c r="BA113" s="145"/>
      <c r="BB113" s="145"/>
      <c r="BC113" s="145"/>
      <c r="BD113" s="145"/>
      <c r="BE113" s="148">
        <f t="shared" si="0"/>
        <v>0</v>
      </c>
      <c r="BF113" s="148">
        <f t="shared" si="1"/>
        <v>0</v>
      </c>
      <c r="BG113" s="148">
        <f t="shared" si="2"/>
        <v>0</v>
      </c>
      <c r="BH113" s="148">
        <f t="shared" si="3"/>
        <v>0</v>
      </c>
      <c r="BI113" s="148">
        <f t="shared" si="4"/>
        <v>0</v>
      </c>
      <c r="BJ113" s="147" t="s">
        <v>79</v>
      </c>
      <c r="BK113" s="145"/>
      <c r="BL113" s="145"/>
      <c r="BM113" s="145"/>
    </row>
    <row r="114" spans="1:65" s="2" customFormat="1" ht="18" customHeight="1">
      <c r="A114" s="33"/>
      <c r="B114" s="141"/>
      <c r="C114" s="97"/>
      <c r="D114" s="282" t="s">
        <v>132</v>
      </c>
      <c r="E114" s="283"/>
      <c r="F114" s="283"/>
      <c r="G114" s="97"/>
      <c r="H114" s="97"/>
      <c r="I114" s="97"/>
      <c r="J114" s="143">
        <v>0</v>
      </c>
      <c r="K114" s="97"/>
      <c r="L114" s="144"/>
      <c r="M114" s="145"/>
      <c r="N114" s="146" t="s">
        <v>39</v>
      </c>
      <c r="O114" s="145"/>
      <c r="P114" s="145"/>
      <c r="Q114" s="145"/>
      <c r="R114" s="145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7" t="s">
        <v>128</v>
      </c>
      <c r="AZ114" s="145"/>
      <c r="BA114" s="145"/>
      <c r="BB114" s="145"/>
      <c r="BC114" s="145"/>
      <c r="BD114" s="145"/>
      <c r="BE114" s="148">
        <f t="shared" si="0"/>
        <v>0</v>
      </c>
      <c r="BF114" s="148">
        <f t="shared" si="1"/>
        <v>0</v>
      </c>
      <c r="BG114" s="148">
        <f t="shared" si="2"/>
        <v>0</v>
      </c>
      <c r="BH114" s="148">
        <f t="shared" si="3"/>
        <v>0</v>
      </c>
      <c r="BI114" s="148">
        <f t="shared" si="4"/>
        <v>0</v>
      </c>
      <c r="BJ114" s="147" t="s">
        <v>79</v>
      </c>
      <c r="BK114" s="145"/>
      <c r="BL114" s="145"/>
      <c r="BM114" s="145"/>
    </row>
    <row r="115" spans="1:65" s="2" customFormat="1" ht="18" customHeight="1">
      <c r="A115" s="33"/>
      <c r="B115" s="141"/>
      <c r="C115" s="97"/>
      <c r="D115" s="142" t="s">
        <v>133</v>
      </c>
      <c r="E115" s="97"/>
      <c r="F115" s="97"/>
      <c r="G115" s="97"/>
      <c r="H115" s="97"/>
      <c r="I115" s="97"/>
      <c r="J115" s="143">
        <f>ROUND(J30*T115,2)</f>
        <v>0</v>
      </c>
      <c r="K115" s="97"/>
      <c r="L115" s="144"/>
      <c r="M115" s="145"/>
      <c r="N115" s="146" t="s">
        <v>39</v>
      </c>
      <c r="O115" s="145"/>
      <c r="P115" s="145"/>
      <c r="Q115" s="145"/>
      <c r="R115" s="145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7" t="s">
        <v>134</v>
      </c>
      <c r="AZ115" s="145"/>
      <c r="BA115" s="145"/>
      <c r="BB115" s="145"/>
      <c r="BC115" s="145"/>
      <c r="BD115" s="145"/>
      <c r="BE115" s="148">
        <f t="shared" si="0"/>
        <v>0</v>
      </c>
      <c r="BF115" s="148">
        <f t="shared" si="1"/>
        <v>0</v>
      </c>
      <c r="BG115" s="148">
        <f t="shared" si="2"/>
        <v>0</v>
      </c>
      <c r="BH115" s="148">
        <f t="shared" si="3"/>
        <v>0</v>
      </c>
      <c r="BI115" s="148">
        <f t="shared" si="4"/>
        <v>0</v>
      </c>
      <c r="BJ115" s="147" t="s">
        <v>79</v>
      </c>
      <c r="BK115" s="145"/>
      <c r="BL115" s="145"/>
      <c r="BM115" s="145"/>
    </row>
    <row r="116" spans="1:65" s="2" customFormat="1" ht="11.25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9.25" customHeight="1">
      <c r="A117" s="33"/>
      <c r="B117" s="34"/>
      <c r="C117" s="149" t="s">
        <v>135</v>
      </c>
      <c r="D117" s="111"/>
      <c r="E117" s="111"/>
      <c r="F117" s="111"/>
      <c r="G117" s="111"/>
      <c r="H117" s="111"/>
      <c r="I117" s="126"/>
      <c r="J117" s="150">
        <f>ROUND(J96+J109,2)</f>
        <v>0</v>
      </c>
      <c r="K117" s="111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48"/>
      <c r="C118" s="49"/>
      <c r="D118" s="49"/>
      <c r="E118" s="49"/>
      <c r="F118" s="49"/>
      <c r="G118" s="49"/>
      <c r="H118" s="49"/>
      <c r="I118" s="123"/>
      <c r="J118" s="49"/>
      <c r="K118" s="49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65" s="2" customFormat="1" ht="6.95" customHeight="1">
      <c r="A122" s="33"/>
      <c r="B122" s="50"/>
      <c r="C122" s="51"/>
      <c r="D122" s="51"/>
      <c r="E122" s="51"/>
      <c r="F122" s="51"/>
      <c r="G122" s="51"/>
      <c r="H122" s="51"/>
      <c r="I122" s="124"/>
      <c r="J122" s="51"/>
      <c r="K122" s="51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24.95" customHeight="1">
      <c r="A123" s="33"/>
      <c r="B123" s="34"/>
      <c r="C123" s="22" t="s">
        <v>136</v>
      </c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2" customFormat="1" ht="12" customHeight="1">
      <c r="A125" s="33"/>
      <c r="B125" s="34"/>
      <c r="C125" s="28" t="s">
        <v>15</v>
      </c>
      <c r="D125" s="33"/>
      <c r="E125" s="33"/>
      <c r="F125" s="33"/>
      <c r="G125" s="33"/>
      <c r="H125" s="33"/>
      <c r="I125" s="97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5" s="2" customFormat="1" ht="25.5" customHeight="1">
      <c r="A126" s="33"/>
      <c r="B126" s="34"/>
      <c r="C126" s="33"/>
      <c r="D126" s="33"/>
      <c r="E126" s="278" t="str">
        <f>E7</f>
        <v>Stavební úpravy a nástavba objektu střediska volného času Fokus, K Nemocnici 23, Nový Jičín</v>
      </c>
      <c r="F126" s="279"/>
      <c r="G126" s="279"/>
      <c r="H126" s="279"/>
      <c r="I126" s="97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5" s="2" customFormat="1" ht="12" customHeight="1">
      <c r="A127" s="33"/>
      <c r="B127" s="34"/>
      <c r="C127" s="28" t="s">
        <v>93</v>
      </c>
      <c r="D127" s="33"/>
      <c r="E127" s="33"/>
      <c r="F127" s="33"/>
      <c r="G127" s="33"/>
      <c r="H127" s="33"/>
      <c r="I127" s="97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65" s="2" customFormat="1" ht="16.5" customHeight="1">
      <c r="A128" s="33"/>
      <c r="B128" s="34"/>
      <c r="C128" s="33"/>
      <c r="D128" s="33"/>
      <c r="E128" s="258" t="str">
        <f>E9</f>
        <v>3 - Stavební úpravy učebny digitálních technologií</v>
      </c>
      <c r="F128" s="280"/>
      <c r="G128" s="280"/>
      <c r="H128" s="280"/>
      <c r="I128" s="97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97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19</v>
      </c>
      <c r="D130" s="33"/>
      <c r="E130" s="33"/>
      <c r="F130" s="26" t="str">
        <f>F12</f>
        <v xml:space="preserve"> </v>
      </c>
      <c r="G130" s="33"/>
      <c r="H130" s="33"/>
      <c r="I130" s="98" t="s">
        <v>21</v>
      </c>
      <c r="J130" s="56" t="str">
        <f>IF(J12="","",J12)</f>
        <v>28. 5. 2020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97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27.95" customHeight="1">
      <c r="A132" s="33"/>
      <c r="B132" s="34"/>
      <c r="C132" s="28" t="s">
        <v>23</v>
      </c>
      <c r="D132" s="33"/>
      <c r="E132" s="33"/>
      <c r="F132" s="26" t="str">
        <f>E15</f>
        <v>Středisko volného času Fokus, Nový Jičín</v>
      </c>
      <c r="G132" s="33"/>
      <c r="H132" s="33"/>
      <c r="I132" s="98" t="s">
        <v>29</v>
      </c>
      <c r="J132" s="31" t="str">
        <f>E21</f>
        <v>ARCHITRÁV s.r.o. Nový Jičín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27</v>
      </c>
      <c r="D133" s="33"/>
      <c r="E133" s="33"/>
      <c r="F133" s="26" t="str">
        <f>IF(E18="","",E18)</f>
        <v>Vyplň údaj</v>
      </c>
      <c r="G133" s="33"/>
      <c r="H133" s="33"/>
      <c r="I133" s="98" t="s">
        <v>32</v>
      </c>
      <c r="J133" s="31" t="str">
        <f>E24</f>
        <v xml:space="preserve"> 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97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51"/>
      <c r="B135" s="152"/>
      <c r="C135" s="153" t="s">
        <v>137</v>
      </c>
      <c r="D135" s="154" t="s">
        <v>59</v>
      </c>
      <c r="E135" s="154" t="s">
        <v>55</v>
      </c>
      <c r="F135" s="154" t="s">
        <v>56</v>
      </c>
      <c r="G135" s="154" t="s">
        <v>138</v>
      </c>
      <c r="H135" s="154" t="s">
        <v>139</v>
      </c>
      <c r="I135" s="155" t="s">
        <v>140</v>
      </c>
      <c r="J135" s="156" t="s">
        <v>99</v>
      </c>
      <c r="K135" s="157" t="s">
        <v>141</v>
      </c>
      <c r="L135" s="158"/>
      <c r="M135" s="63" t="s">
        <v>1</v>
      </c>
      <c r="N135" s="64" t="s">
        <v>38</v>
      </c>
      <c r="O135" s="64" t="s">
        <v>142</v>
      </c>
      <c r="P135" s="64" t="s">
        <v>143</v>
      </c>
      <c r="Q135" s="64" t="s">
        <v>144</v>
      </c>
      <c r="R135" s="64" t="s">
        <v>145</v>
      </c>
      <c r="S135" s="64" t="s">
        <v>146</v>
      </c>
      <c r="T135" s="65" t="s">
        <v>147</v>
      </c>
      <c r="U135" s="15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/>
    </row>
    <row r="136" spans="1:65" s="2" customFormat="1" ht="22.9" customHeight="1">
      <c r="A136" s="33"/>
      <c r="B136" s="34"/>
      <c r="C136" s="70" t="s">
        <v>148</v>
      </c>
      <c r="D136" s="33"/>
      <c r="E136" s="33"/>
      <c r="F136" s="33"/>
      <c r="G136" s="33"/>
      <c r="H136" s="33"/>
      <c r="I136" s="97"/>
      <c r="J136" s="159">
        <f>BK136</f>
        <v>0</v>
      </c>
      <c r="K136" s="33"/>
      <c r="L136" s="34"/>
      <c r="M136" s="66"/>
      <c r="N136" s="57"/>
      <c r="O136" s="67"/>
      <c r="P136" s="160">
        <f>P137+P149+P171</f>
        <v>0</v>
      </c>
      <c r="Q136" s="67"/>
      <c r="R136" s="160">
        <f>R137+R149+R171</f>
        <v>0.60211519999999996</v>
      </c>
      <c r="S136" s="67"/>
      <c r="T136" s="161">
        <f>T137+T149+T171</f>
        <v>8.473E-2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73</v>
      </c>
      <c r="AU136" s="18" t="s">
        <v>101</v>
      </c>
      <c r="BK136" s="162">
        <f>BK137+BK149+BK171</f>
        <v>0</v>
      </c>
    </row>
    <row r="137" spans="1:65" s="12" customFormat="1" ht="25.9" customHeight="1">
      <c r="B137" s="163"/>
      <c r="D137" s="164" t="s">
        <v>73</v>
      </c>
      <c r="E137" s="165" t="s">
        <v>149</v>
      </c>
      <c r="F137" s="165" t="s">
        <v>150</v>
      </c>
      <c r="I137" s="166"/>
      <c r="J137" s="167">
        <f>BK137</f>
        <v>0</v>
      </c>
      <c r="L137" s="163"/>
      <c r="M137" s="168"/>
      <c r="N137" s="169"/>
      <c r="O137" s="169"/>
      <c r="P137" s="170">
        <f>P138+P141+P147</f>
        <v>0</v>
      </c>
      <c r="Q137" s="169"/>
      <c r="R137" s="170">
        <f>R138+R141+R147</f>
        <v>4.5389999999999996E-3</v>
      </c>
      <c r="S137" s="169"/>
      <c r="T137" s="171">
        <f>T138+T141+T147</f>
        <v>0</v>
      </c>
      <c r="AR137" s="164" t="s">
        <v>79</v>
      </c>
      <c r="AT137" s="172" t="s">
        <v>73</v>
      </c>
      <c r="AU137" s="172" t="s">
        <v>74</v>
      </c>
      <c r="AY137" s="164" t="s">
        <v>151</v>
      </c>
      <c r="BK137" s="173">
        <f>BK138+BK141+BK147</f>
        <v>0</v>
      </c>
    </row>
    <row r="138" spans="1:65" s="12" customFormat="1" ht="22.9" customHeight="1">
      <c r="B138" s="163"/>
      <c r="D138" s="164" t="s">
        <v>73</v>
      </c>
      <c r="E138" s="174" t="s">
        <v>207</v>
      </c>
      <c r="F138" s="174" t="s">
        <v>891</v>
      </c>
      <c r="I138" s="166"/>
      <c r="J138" s="175">
        <f>BK138</f>
        <v>0</v>
      </c>
      <c r="L138" s="163"/>
      <c r="M138" s="168"/>
      <c r="N138" s="169"/>
      <c r="O138" s="169"/>
      <c r="P138" s="170">
        <f>SUM(P139:P140)</f>
        <v>0</v>
      </c>
      <c r="Q138" s="169"/>
      <c r="R138" s="170">
        <f>SUM(R139:R140)</f>
        <v>4.5389999999999996E-3</v>
      </c>
      <c r="S138" s="169"/>
      <c r="T138" s="171">
        <f>SUM(T139:T140)</f>
        <v>0</v>
      </c>
      <c r="AR138" s="164" t="s">
        <v>79</v>
      </c>
      <c r="AT138" s="172" t="s">
        <v>73</v>
      </c>
      <c r="AU138" s="172" t="s">
        <v>79</v>
      </c>
      <c r="AY138" s="164" t="s">
        <v>151</v>
      </c>
      <c r="BK138" s="173">
        <f>SUM(BK139:BK140)</f>
        <v>0</v>
      </c>
    </row>
    <row r="139" spans="1:65" s="2" customFormat="1" ht="24" customHeight="1">
      <c r="A139" s="33"/>
      <c r="B139" s="141"/>
      <c r="C139" s="176" t="s">
        <v>230</v>
      </c>
      <c r="D139" s="176" t="s">
        <v>153</v>
      </c>
      <c r="E139" s="177" t="s">
        <v>892</v>
      </c>
      <c r="F139" s="178" t="s">
        <v>893</v>
      </c>
      <c r="G139" s="179" t="s">
        <v>167</v>
      </c>
      <c r="H139" s="180">
        <v>26.7</v>
      </c>
      <c r="I139" s="181"/>
      <c r="J139" s="182">
        <f>ROUND(I139*H139,2)</f>
        <v>0</v>
      </c>
      <c r="K139" s="183"/>
      <c r="L139" s="34"/>
      <c r="M139" s="184" t="s">
        <v>1</v>
      </c>
      <c r="N139" s="185" t="s">
        <v>39</v>
      </c>
      <c r="O139" s="59"/>
      <c r="P139" s="186">
        <f>O139*H139</f>
        <v>0</v>
      </c>
      <c r="Q139" s="186">
        <v>1.2999999999999999E-4</v>
      </c>
      <c r="R139" s="186">
        <f>Q139*H139</f>
        <v>3.4709999999999997E-3</v>
      </c>
      <c r="S139" s="186">
        <v>0</v>
      </c>
      <c r="T139" s="18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8" t="s">
        <v>89</v>
      </c>
      <c r="AT139" s="188" t="s">
        <v>153</v>
      </c>
      <c r="AU139" s="188" t="s">
        <v>83</v>
      </c>
      <c r="AY139" s="18" t="s">
        <v>151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8" t="s">
        <v>79</v>
      </c>
      <c r="BK139" s="189">
        <f>ROUND(I139*H139,2)</f>
        <v>0</v>
      </c>
      <c r="BL139" s="18" t="s">
        <v>89</v>
      </c>
      <c r="BM139" s="188" t="s">
        <v>894</v>
      </c>
    </row>
    <row r="140" spans="1:65" s="2" customFormat="1" ht="24" customHeight="1">
      <c r="A140" s="33"/>
      <c r="B140" s="141"/>
      <c r="C140" s="176" t="s">
        <v>242</v>
      </c>
      <c r="D140" s="176" t="s">
        <v>153</v>
      </c>
      <c r="E140" s="177" t="s">
        <v>274</v>
      </c>
      <c r="F140" s="178" t="s">
        <v>275</v>
      </c>
      <c r="G140" s="179" t="s">
        <v>167</v>
      </c>
      <c r="H140" s="180">
        <v>26.7</v>
      </c>
      <c r="I140" s="181"/>
      <c r="J140" s="182">
        <f>ROUND(I140*H140,2)</f>
        <v>0</v>
      </c>
      <c r="K140" s="183"/>
      <c r="L140" s="34"/>
      <c r="M140" s="184" t="s">
        <v>1</v>
      </c>
      <c r="N140" s="185" t="s">
        <v>39</v>
      </c>
      <c r="O140" s="59"/>
      <c r="P140" s="186">
        <f>O140*H140</f>
        <v>0</v>
      </c>
      <c r="Q140" s="186">
        <v>4.0000000000000003E-5</v>
      </c>
      <c r="R140" s="186">
        <f>Q140*H140</f>
        <v>1.0680000000000002E-3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89</v>
      </c>
      <c r="AT140" s="188" t="s">
        <v>153</v>
      </c>
      <c r="AU140" s="188" t="s">
        <v>83</v>
      </c>
      <c r="AY140" s="18" t="s">
        <v>151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8" t="s">
        <v>79</v>
      </c>
      <c r="BK140" s="189">
        <f>ROUND(I140*H140,2)</f>
        <v>0</v>
      </c>
      <c r="BL140" s="18" t="s">
        <v>89</v>
      </c>
      <c r="BM140" s="188" t="s">
        <v>895</v>
      </c>
    </row>
    <row r="141" spans="1:65" s="12" customFormat="1" ht="22.9" customHeight="1">
      <c r="B141" s="163"/>
      <c r="D141" s="164" t="s">
        <v>73</v>
      </c>
      <c r="E141" s="174" t="s">
        <v>896</v>
      </c>
      <c r="F141" s="174" t="s">
        <v>897</v>
      </c>
      <c r="I141" s="166"/>
      <c r="J141" s="175">
        <f>BK141</f>
        <v>0</v>
      </c>
      <c r="L141" s="163"/>
      <c r="M141" s="168"/>
      <c r="N141" s="169"/>
      <c r="O141" s="169"/>
      <c r="P141" s="170">
        <f>SUM(P142:P146)</f>
        <v>0</v>
      </c>
      <c r="Q141" s="169"/>
      <c r="R141" s="170">
        <f>SUM(R142:R146)</f>
        <v>0</v>
      </c>
      <c r="S141" s="169"/>
      <c r="T141" s="171">
        <f>SUM(T142:T146)</f>
        <v>0</v>
      </c>
      <c r="AR141" s="164" t="s">
        <v>79</v>
      </c>
      <c r="AT141" s="172" t="s">
        <v>73</v>
      </c>
      <c r="AU141" s="172" t="s">
        <v>79</v>
      </c>
      <c r="AY141" s="164" t="s">
        <v>151</v>
      </c>
      <c r="BK141" s="173">
        <f>SUM(BK142:BK146)</f>
        <v>0</v>
      </c>
    </row>
    <row r="142" spans="1:65" s="2" customFormat="1" ht="24" customHeight="1">
      <c r="A142" s="33"/>
      <c r="B142" s="141"/>
      <c r="C142" s="176" t="s">
        <v>256</v>
      </c>
      <c r="D142" s="176" t="s">
        <v>153</v>
      </c>
      <c r="E142" s="177" t="s">
        <v>898</v>
      </c>
      <c r="F142" s="178" t="s">
        <v>899</v>
      </c>
      <c r="G142" s="179" t="s">
        <v>176</v>
      </c>
      <c r="H142" s="180">
        <v>8.5000000000000006E-2</v>
      </c>
      <c r="I142" s="181"/>
      <c r="J142" s="182">
        <f>ROUND(I142*H142,2)</f>
        <v>0</v>
      </c>
      <c r="K142" s="183"/>
      <c r="L142" s="34"/>
      <c r="M142" s="184" t="s">
        <v>1</v>
      </c>
      <c r="N142" s="185" t="s">
        <v>39</v>
      </c>
      <c r="O142" s="59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89</v>
      </c>
      <c r="AT142" s="188" t="s">
        <v>153</v>
      </c>
      <c r="AU142" s="188" t="s">
        <v>83</v>
      </c>
      <c r="AY142" s="18" t="s">
        <v>151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8" t="s">
        <v>79</v>
      </c>
      <c r="BK142" s="189">
        <f>ROUND(I142*H142,2)</f>
        <v>0</v>
      </c>
      <c r="BL142" s="18" t="s">
        <v>89</v>
      </c>
      <c r="BM142" s="188" t="s">
        <v>900</v>
      </c>
    </row>
    <row r="143" spans="1:65" s="2" customFormat="1" ht="24" customHeight="1">
      <c r="A143" s="33"/>
      <c r="B143" s="141"/>
      <c r="C143" s="176" t="s">
        <v>260</v>
      </c>
      <c r="D143" s="176" t="s">
        <v>153</v>
      </c>
      <c r="E143" s="177" t="s">
        <v>329</v>
      </c>
      <c r="F143" s="178" t="s">
        <v>901</v>
      </c>
      <c r="G143" s="179" t="s">
        <v>176</v>
      </c>
      <c r="H143" s="180">
        <v>8.5000000000000006E-2</v>
      </c>
      <c r="I143" s="181"/>
      <c r="J143" s="182">
        <f>ROUND(I143*H143,2)</f>
        <v>0</v>
      </c>
      <c r="K143" s="183"/>
      <c r="L143" s="34"/>
      <c r="M143" s="184" t="s">
        <v>1</v>
      </c>
      <c r="N143" s="185" t="s">
        <v>39</v>
      </c>
      <c r="O143" s="59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8" t="s">
        <v>89</v>
      </c>
      <c r="AT143" s="188" t="s">
        <v>153</v>
      </c>
      <c r="AU143" s="188" t="s">
        <v>83</v>
      </c>
      <c r="AY143" s="18" t="s">
        <v>151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8" t="s">
        <v>79</v>
      </c>
      <c r="BK143" s="189">
        <f>ROUND(I143*H143,2)</f>
        <v>0</v>
      </c>
      <c r="BL143" s="18" t="s">
        <v>89</v>
      </c>
      <c r="BM143" s="188" t="s">
        <v>902</v>
      </c>
    </row>
    <row r="144" spans="1:65" s="2" customFormat="1" ht="24" customHeight="1">
      <c r="A144" s="33"/>
      <c r="B144" s="141"/>
      <c r="C144" s="176" t="s">
        <v>7</v>
      </c>
      <c r="D144" s="176" t="s">
        <v>153</v>
      </c>
      <c r="E144" s="177" t="s">
        <v>333</v>
      </c>
      <c r="F144" s="178" t="s">
        <v>334</v>
      </c>
      <c r="G144" s="179" t="s">
        <v>176</v>
      </c>
      <c r="H144" s="180">
        <v>0.85</v>
      </c>
      <c r="I144" s="181"/>
      <c r="J144" s="182">
        <f>ROUND(I144*H144,2)</f>
        <v>0</v>
      </c>
      <c r="K144" s="183"/>
      <c r="L144" s="34"/>
      <c r="M144" s="184" t="s">
        <v>1</v>
      </c>
      <c r="N144" s="185" t="s">
        <v>39</v>
      </c>
      <c r="O144" s="59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8" t="s">
        <v>89</v>
      </c>
      <c r="AT144" s="188" t="s">
        <v>153</v>
      </c>
      <c r="AU144" s="188" t="s">
        <v>83</v>
      </c>
      <c r="AY144" s="18" t="s">
        <v>151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8" t="s">
        <v>79</v>
      </c>
      <c r="BK144" s="189">
        <f>ROUND(I144*H144,2)</f>
        <v>0</v>
      </c>
      <c r="BL144" s="18" t="s">
        <v>89</v>
      </c>
      <c r="BM144" s="188" t="s">
        <v>903</v>
      </c>
    </row>
    <row r="145" spans="1:65" s="13" customFormat="1" ht="11.25">
      <c r="B145" s="190"/>
      <c r="D145" s="191" t="s">
        <v>158</v>
      </c>
      <c r="F145" s="193" t="s">
        <v>904</v>
      </c>
      <c r="H145" s="194">
        <v>0.85</v>
      </c>
      <c r="I145" s="195"/>
      <c r="L145" s="190"/>
      <c r="M145" s="196"/>
      <c r="N145" s="197"/>
      <c r="O145" s="197"/>
      <c r="P145" s="197"/>
      <c r="Q145" s="197"/>
      <c r="R145" s="197"/>
      <c r="S145" s="197"/>
      <c r="T145" s="198"/>
      <c r="AT145" s="192" t="s">
        <v>158</v>
      </c>
      <c r="AU145" s="192" t="s">
        <v>83</v>
      </c>
      <c r="AV145" s="13" t="s">
        <v>83</v>
      </c>
      <c r="AW145" s="13" t="s">
        <v>3</v>
      </c>
      <c r="AX145" s="13" t="s">
        <v>79</v>
      </c>
      <c r="AY145" s="192" t="s">
        <v>151</v>
      </c>
    </row>
    <row r="146" spans="1:65" s="2" customFormat="1" ht="24" customHeight="1">
      <c r="A146" s="33"/>
      <c r="B146" s="141"/>
      <c r="C146" s="176" t="s">
        <v>269</v>
      </c>
      <c r="D146" s="176" t="s">
        <v>153</v>
      </c>
      <c r="E146" s="177" t="s">
        <v>905</v>
      </c>
      <c r="F146" s="178" t="s">
        <v>906</v>
      </c>
      <c r="G146" s="179" t="s">
        <v>176</v>
      </c>
      <c r="H146" s="180">
        <v>8.5000000000000006E-2</v>
      </c>
      <c r="I146" s="181"/>
      <c r="J146" s="182">
        <f>ROUND(I146*H146,2)</f>
        <v>0</v>
      </c>
      <c r="K146" s="183"/>
      <c r="L146" s="34"/>
      <c r="M146" s="184" t="s">
        <v>1</v>
      </c>
      <c r="N146" s="185" t="s">
        <v>39</v>
      </c>
      <c r="O146" s="59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8" t="s">
        <v>89</v>
      </c>
      <c r="AT146" s="188" t="s">
        <v>153</v>
      </c>
      <c r="AU146" s="188" t="s">
        <v>83</v>
      </c>
      <c r="AY146" s="18" t="s">
        <v>151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8" t="s">
        <v>79</v>
      </c>
      <c r="BK146" s="189">
        <f>ROUND(I146*H146,2)</f>
        <v>0</v>
      </c>
      <c r="BL146" s="18" t="s">
        <v>89</v>
      </c>
      <c r="BM146" s="188" t="s">
        <v>907</v>
      </c>
    </row>
    <row r="147" spans="1:65" s="12" customFormat="1" ht="22.9" customHeight="1">
      <c r="B147" s="163"/>
      <c r="D147" s="164" t="s">
        <v>73</v>
      </c>
      <c r="E147" s="174" t="s">
        <v>355</v>
      </c>
      <c r="F147" s="174" t="s">
        <v>323</v>
      </c>
      <c r="I147" s="166"/>
      <c r="J147" s="175">
        <f>BK147</f>
        <v>0</v>
      </c>
      <c r="L147" s="163"/>
      <c r="M147" s="168"/>
      <c r="N147" s="169"/>
      <c r="O147" s="169"/>
      <c r="P147" s="170">
        <f>P148</f>
        <v>0</v>
      </c>
      <c r="Q147" s="169"/>
      <c r="R147" s="170">
        <f>R148</f>
        <v>0</v>
      </c>
      <c r="S147" s="169"/>
      <c r="T147" s="171">
        <f>T148</f>
        <v>0</v>
      </c>
      <c r="AR147" s="164" t="s">
        <v>79</v>
      </c>
      <c r="AT147" s="172" t="s">
        <v>73</v>
      </c>
      <c r="AU147" s="172" t="s">
        <v>79</v>
      </c>
      <c r="AY147" s="164" t="s">
        <v>151</v>
      </c>
      <c r="BK147" s="173">
        <f>BK148</f>
        <v>0</v>
      </c>
    </row>
    <row r="148" spans="1:65" s="2" customFormat="1" ht="16.5" customHeight="1">
      <c r="A148" s="33"/>
      <c r="B148" s="141"/>
      <c r="C148" s="176" t="s">
        <v>252</v>
      </c>
      <c r="D148" s="176" t="s">
        <v>153</v>
      </c>
      <c r="E148" s="177" t="s">
        <v>908</v>
      </c>
      <c r="F148" s="178" t="s">
        <v>909</v>
      </c>
      <c r="G148" s="179" t="s">
        <v>176</v>
      </c>
      <c r="H148" s="180">
        <v>5.0000000000000001E-3</v>
      </c>
      <c r="I148" s="181"/>
      <c r="J148" s="182">
        <f>ROUND(I148*H148,2)</f>
        <v>0</v>
      </c>
      <c r="K148" s="183"/>
      <c r="L148" s="34"/>
      <c r="M148" s="184" t="s">
        <v>1</v>
      </c>
      <c r="N148" s="185" t="s">
        <v>39</v>
      </c>
      <c r="O148" s="59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8" t="s">
        <v>89</v>
      </c>
      <c r="AT148" s="188" t="s">
        <v>153</v>
      </c>
      <c r="AU148" s="188" t="s">
        <v>83</v>
      </c>
      <c r="AY148" s="18" t="s">
        <v>151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8" t="s">
        <v>79</v>
      </c>
      <c r="BK148" s="189">
        <f>ROUND(I148*H148,2)</f>
        <v>0</v>
      </c>
      <c r="BL148" s="18" t="s">
        <v>89</v>
      </c>
      <c r="BM148" s="188" t="s">
        <v>910</v>
      </c>
    </row>
    <row r="149" spans="1:65" s="12" customFormat="1" ht="25.9" customHeight="1">
      <c r="B149" s="163"/>
      <c r="D149" s="164" t="s">
        <v>73</v>
      </c>
      <c r="E149" s="165" t="s">
        <v>356</v>
      </c>
      <c r="F149" s="165" t="s">
        <v>357</v>
      </c>
      <c r="I149" s="166"/>
      <c r="J149" s="167">
        <f>BK149</f>
        <v>0</v>
      </c>
      <c r="L149" s="163"/>
      <c r="M149" s="168"/>
      <c r="N149" s="169"/>
      <c r="O149" s="169"/>
      <c r="P149" s="170">
        <f>P150+P155+P168</f>
        <v>0</v>
      </c>
      <c r="Q149" s="169"/>
      <c r="R149" s="170">
        <f>R150+R155+R168</f>
        <v>0.5975762</v>
      </c>
      <c r="S149" s="169"/>
      <c r="T149" s="171">
        <f>T150+T155+T168</f>
        <v>8.473E-2</v>
      </c>
      <c r="AR149" s="164" t="s">
        <v>83</v>
      </c>
      <c r="AT149" s="172" t="s">
        <v>73</v>
      </c>
      <c r="AU149" s="172" t="s">
        <v>74</v>
      </c>
      <c r="AY149" s="164" t="s">
        <v>151</v>
      </c>
      <c r="BK149" s="173">
        <f>BK150+BK155+BK168</f>
        <v>0</v>
      </c>
    </row>
    <row r="150" spans="1:65" s="12" customFormat="1" ht="22.9" customHeight="1">
      <c r="B150" s="163"/>
      <c r="D150" s="164" t="s">
        <v>73</v>
      </c>
      <c r="E150" s="174" t="s">
        <v>465</v>
      </c>
      <c r="F150" s="174" t="s">
        <v>466</v>
      </c>
      <c r="I150" s="166"/>
      <c r="J150" s="175">
        <f>BK150</f>
        <v>0</v>
      </c>
      <c r="L150" s="163"/>
      <c r="M150" s="168"/>
      <c r="N150" s="169"/>
      <c r="O150" s="169"/>
      <c r="P150" s="170">
        <f>SUM(P151:P154)</f>
        <v>0</v>
      </c>
      <c r="Q150" s="169"/>
      <c r="R150" s="170">
        <f>SUM(R151:R154)</f>
        <v>0.29535899999999998</v>
      </c>
      <c r="S150" s="169"/>
      <c r="T150" s="171">
        <f>SUM(T151:T154)</f>
        <v>0</v>
      </c>
      <c r="AR150" s="164" t="s">
        <v>83</v>
      </c>
      <c r="AT150" s="172" t="s">
        <v>73</v>
      </c>
      <c r="AU150" s="172" t="s">
        <v>79</v>
      </c>
      <c r="AY150" s="164" t="s">
        <v>151</v>
      </c>
      <c r="BK150" s="173">
        <f>SUM(BK151:BK154)</f>
        <v>0</v>
      </c>
    </row>
    <row r="151" spans="1:65" s="2" customFormat="1" ht="24" customHeight="1">
      <c r="A151" s="33"/>
      <c r="B151" s="141"/>
      <c r="C151" s="176" t="s">
        <v>195</v>
      </c>
      <c r="D151" s="176" t="s">
        <v>153</v>
      </c>
      <c r="E151" s="177" t="s">
        <v>911</v>
      </c>
      <c r="F151" s="178" t="s">
        <v>912</v>
      </c>
      <c r="G151" s="179" t="s">
        <v>263</v>
      </c>
      <c r="H151" s="180">
        <v>3</v>
      </c>
      <c r="I151" s="181"/>
      <c r="J151" s="182">
        <f>ROUND(I151*H151,2)</f>
        <v>0</v>
      </c>
      <c r="K151" s="183"/>
      <c r="L151" s="34"/>
      <c r="M151" s="184" t="s">
        <v>1</v>
      </c>
      <c r="N151" s="185" t="s">
        <v>39</v>
      </c>
      <c r="O151" s="59"/>
      <c r="P151" s="186">
        <f>O151*H151</f>
        <v>0</v>
      </c>
      <c r="Q151" s="186">
        <v>7.9399999999999991E-3</v>
      </c>
      <c r="R151" s="186">
        <f>Q151*H151</f>
        <v>2.3819999999999997E-2</v>
      </c>
      <c r="S151" s="186">
        <v>0</v>
      </c>
      <c r="T151" s="18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8" t="s">
        <v>242</v>
      </c>
      <c r="AT151" s="188" t="s">
        <v>153</v>
      </c>
      <c r="AU151" s="188" t="s">
        <v>83</v>
      </c>
      <c r="AY151" s="18" t="s">
        <v>151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8" t="s">
        <v>79</v>
      </c>
      <c r="BK151" s="189">
        <f>ROUND(I151*H151,2)</f>
        <v>0</v>
      </c>
      <c r="BL151" s="18" t="s">
        <v>242</v>
      </c>
      <c r="BM151" s="188" t="s">
        <v>913</v>
      </c>
    </row>
    <row r="152" spans="1:65" s="2" customFormat="1" ht="24" customHeight="1">
      <c r="A152" s="33"/>
      <c r="B152" s="141"/>
      <c r="C152" s="176" t="s">
        <v>207</v>
      </c>
      <c r="D152" s="176" t="s">
        <v>153</v>
      </c>
      <c r="E152" s="177" t="s">
        <v>914</v>
      </c>
      <c r="F152" s="178" t="s">
        <v>915</v>
      </c>
      <c r="G152" s="179" t="s">
        <v>167</v>
      </c>
      <c r="H152" s="180">
        <v>26.7</v>
      </c>
      <c r="I152" s="181"/>
      <c r="J152" s="182">
        <f>ROUND(I152*H152,2)</f>
        <v>0</v>
      </c>
      <c r="K152" s="183"/>
      <c r="L152" s="34"/>
      <c r="M152" s="184" t="s">
        <v>1</v>
      </c>
      <c r="N152" s="185" t="s">
        <v>39</v>
      </c>
      <c r="O152" s="59"/>
      <c r="P152" s="186">
        <f>O152*H152</f>
        <v>0</v>
      </c>
      <c r="Q152" s="186">
        <v>1.17E-3</v>
      </c>
      <c r="R152" s="186">
        <f>Q152*H152</f>
        <v>3.1238999999999999E-2</v>
      </c>
      <c r="S152" s="186">
        <v>0</v>
      </c>
      <c r="T152" s="18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8" t="s">
        <v>242</v>
      </c>
      <c r="AT152" s="188" t="s">
        <v>153</v>
      </c>
      <c r="AU152" s="188" t="s">
        <v>83</v>
      </c>
      <c r="AY152" s="18" t="s">
        <v>151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8" t="s">
        <v>79</v>
      </c>
      <c r="BK152" s="189">
        <f>ROUND(I152*H152,2)</f>
        <v>0</v>
      </c>
      <c r="BL152" s="18" t="s">
        <v>242</v>
      </c>
      <c r="BM152" s="188" t="s">
        <v>916</v>
      </c>
    </row>
    <row r="153" spans="1:65" s="2" customFormat="1" ht="16.5" customHeight="1">
      <c r="A153" s="33"/>
      <c r="B153" s="141"/>
      <c r="C153" s="222" t="s">
        <v>216</v>
      </c>
      <c r="D153" s="222" t="s">
        <v>392</v>
      </c>
      <c r="E153" s="223" t="s">
        <v>917</v>
      </c>
      <c r="F153" s="224" t="s">
        <v>918</v>
      </c>
      <c r="G153" s="225" t="s">
        <v>167</v>
      </c>
      <c r="H153" s="226">
        <v>26.7</v>
      </c>
      <c r="I153" s="227"/>
      <c r="J153" s="228">
        <f>ROUND(I153*H153,2)</f>
        <v>0</v>
      </c>
      <c r="K153" s="229"/>
      <c r="L153" s="230"/>
      <c r="M153" s="231" t="s">
        <v>1</v>
      </c>
      <c r="N153" s="232" t="s">
        <v>39</v>
      </c>
      <c r="O153" s="59"/>
      <c r="P153" s="186">
        <f>O153*H153</f>
        <v>0</v>
      </c>
      <c r="Q153" s="186">
        <v>8.9999999999999993E-3</v>
      </c>
      <c r="R153" s="186">
        <f>Q153*H153</f>
        <v>0.24029999999999999</v>
      </c>
      <c r="S153" s="186">
        <v>0</v>
      </c>
      <c r="T153" s="18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8" t="s">
        <v>324</v>
      </c>
      <c r="AT153" s="188" t="s">
        <v>392</v>
      </c>
      <c r="AU153" s="188" t="s">
        <v>83</v>
      </c>
      <c r="AY153" s="18" t="s">
        <v>151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8" t="s">
        <v>79</v>
      </c>
      <c r="BK153" s="189">
        <f>ROUND(I153*H153,2)</f>
        <v>0</v>
      </c>
      <c r="BL153" s="18" t="s">
        <v>242</v>
      </c>
      <c r="BM153" s="188" t="s">
        <v>919</v>
      </c>
    </row>
    <row r="154" spans="1:65" s="2" customFormat="1" ht="24" customHeight="1">
      <c r="A154" s="33"/>
      <c r="B154" s="141"/>
      <c r="C154" s="176" t="s">
        <v>221</v>
      </c>
      <c r="D154" s="176" t="s">
        <v>153</v>
      </c>
      <c r="E154" s="177" t="s">
        <v>920</v>
      </c>
      <c r="F154" s="178" t="s">
        <v>921</v>
      </c>
      <c r="G154" s="179" t="s">
        <v>176</v>
      </c>
      <c r="H154" s="180">
        <v>0.29499999999999998</v>
      </c>
      <c r="I154" s="181"/>
      <c r="J154" s="182">
        <f>ROUND(I154*H154,2)</f>
        <v>0</v>
      </c>
      <c r="K154" s="183"/>
      <c r="L154" s="34"/>
      <c r="M154" s="184" t="s">
        <v>1</v>
      </c>
      <c r="N154" s="185" t="s">
        <v>39</v>
      </c>
      <c r="O154" s="59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8" t="s">
        <v>242</v>
      </c>
      <c r="AT154" s="188" t="s">
        <v>153</v>
      </c>
      <c r="AU154" s="188" t="s">
        <v>83</v>
      </c>
      <c r="AY154" s="18" t="s">
        <v>151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8" t="s">
        <v>79</v>
      </c>
      <c r="BK154" s="189">
        <f>ROUND(I154*H154,2)</f>
        <v>0</v>
      </c>
      <c r="BL154" s="18" t="s">
        <v>242</v>
      </c>
      <c r="BM154" s="188" t="s">
        <v>922</v>
      </c>
    </row>
    <row r="155" spans="1:65" s="12" customFormat="1" ht="22.9" customHeight="1">
      <c r="B155" s="163"/>
      <c r="D155" s="164" t="s">
        <v>73</v>
      </c>
      <c r="E155" s="174" t="s">
        <v>648</v>
      </c>
      <c r="F155" s="174" t="s">
        <v>649</v>
      </c>
      <c r="I155" s="166"/>
      <c r="J155" s="175">
        <f>BK155</f>
        <v>0</v>
      </c>
      <c r="L155" s="163"/>
      <c r="M155" s="168"/>
      <c r="N155" s="169"/>
      <c r="O155" s="169"/>
      <c r="P155" s="170">
        <f>SUM(P156:P167)</f>
        <v>0</v>
      </c>
      <c r="Q155" s="169"/>
      <c r="R155" s="170">
        <f>SUM(R156:R167)</f>
        <v>0.2366772</v>
      </c>
      <c r="S155" s="169"/>
      <c r="T155" s="171">
        <f>SUM(T156:T167)</f>
        <v>6.6750000000000004E-2</v>
      </c>
      <c r="AR155" s="164" t="s">
        <v>83</v>
      </c>
      <c r="AT155" s="172" t="s">
        <v>73</v>
      </c>
      <c r="AU155" s="172" t="s">
        <v>79</v>
      </c>
      <c r="AY155" s="164" t="s">
        <v>151</v>
      </c>
      <c r="BK155" s="173">
        <f>SUM(BK156:BK167)</f>
        <v>0</v>
      </c>
    </row>
    <row r="156" spans="1:65" s="2" customFormat="1" ht="24" customHeight="1">
      <c r="A156" s="33"/>
      <c r="B156" s="141"/>
      <c r="C156" s="176" t="s">
        <v>83</v>
      </c>
      <c r="D156" s="176" t="s">
        <v>153</v>
      </c>
      <c r="E156" s="177" t="s">
        <v>923</v>
      </c>
      <c r="F156" s="178" t="s">
        <v>924</v>
      </c>
      <c r="G156" s="179" t="s">
        <v>167</v>
      </c>
      <c r="H156" s="180">
        <v>26.7</v>
      </c>
      <c r="I156" s="181"/>
      <c r="J156" s="182">
        <f>ROUND(I156*H156,2)</f>
        <v>0</v>
      </c>
      <c r="K156" s="183"/>
      <c r="L156" s="34"/>
      <c r="M156" s="184" t="s">
        <v>1</v>
      </c>
      <c r="N156" s="185" t="s">
        <v>39</v>
      </c>
      <c r="O156" s="59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242</v>
      </c>
      <c r="AT156" s="188" t="s">
        <v>153</v>
      </c>
      <c r="AU156" s="188" t="s">
        <v>83</v>
      </c>
      <c r="AY156" s="18" t="s">
        <v>151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8" t="s">
        <v>79</v>
      </c>
      <c r="BK156" s="189">
        <f>ROUND(I156*H156,2)</f>
        <v>0</v>
      </c>
      <c r="BL156" s="18" t="s">
        <v>242</v>
      </c>
      <c r="BM156" s="188" t="s">
        <v>925</v>
      </c>
    </row>
    <row r="157" spans="1:65" s="2" customFormat="1" ht="36" customHeight="1">
      <c r="A157" s="33"/>
      <c r="B157" s="141"/>
      <c r="C157" s="176" t="s">
        <v>189</v>
      </c>
      <c r="D157" s="176" t="s">
        <v>153</v>
      </c>
      <c r="E157" s="177" t="s">
        <v>926</v>
      </c>
      <c r="F157" s="178" t="s">
        <v>927</v>
      </c>
      <c r="G157" s="179" t="s">
        <v>167</v>
      </c>
      <c r="H157" s="180">
        <v>26.7</v>
      </c>
      <c r="I157" s="181"/>
      <c r="J157" s="182">
        <f>ROUND(I157*H157,2)</f>
        <v>0</v>
      </c>
      <c r="K157" s="183"/>
      <c r="L157" s="34"/>
      <c r="M157" s="184" t="s">
        <v>1</v>
      </c>
      <c r="N157" s="185" t="s">
        <v>39</v>
      </c>
      <c r="O157" s="59"/>
      <c r="P157" s="186">
        <f>O157*H157</f>
        <v>0</v>
      </c>
      <c r="Q157" s="186">
        <v>4.4999999999999997E-3</v>
      </c>
      <c r="R157" s="186">
        <f>Q157*H157</f>
        <v>0.12014999999999999</v>
      </c>
      <c r="S157" s="186">
        <v>0</v>
      </c>
      <c r="T157" s="18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8" t="s">
        <v>242</v>
      </c>
      <c r="AT157" s="188" t="s">
        <v>153</v>
      </c>
      <c r="AU157" s="188" t="s">
        <v>83</v>
      </c>
      <c r="AY157" s="18" t="s">
        <v>151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8" t="s">
        <v>79</v>
      </c>
      <c r="BK157" s="189">
        <f>ROUND(I157*H157,2)</f>
        <v>0</v>
      </c>
      <c r="BL157" s="18" t="s">
        <v>242</v>
      </c>
      <c r="BM157" s="188" t="s">
        <v>928</v>
      </c>
    </row>
    <row r="158" spans="1:65" s="2" customFormat="1" ht="24" customHeight="1">
      <c r="A158" s="33"/>
      <c r="B158" s="141"/>
      <c r="C158" s="176" t="s">
        <v>79</v>
      </c>
      <c r="D158" s="176" t="s">
        <v>153</v>
      </c>
      <c r="E158" s="177" t="s">
        <v>929</v>
      </c>
      <c r="F158" s="178" t="s">
        <v>930</v>
      </c>
      <c r="G158" s="179" t="s">
        <v>167</v>
      </c>
      <c r="H158" s="180">
        <v>26.7</v>
      </c>
      <c r="I158" s="181"/>
      <c r="J158" s="182">
        <f>ROUND(I158*H158,2)</f>
        <v>0</v>
      </c>
      <c r="K158" s="183"/>
      <c r="L158" s="34"/>
      <c r="M158" s="184" t="s">
        <v>1</v>
      </c>
      <c r="N158" s="185" t="s">
        <v>39</v>
      </c>
      <c r="O158" s="59"/>
      <c r="P158" s="186">
        <f>O158*H158</f>
        <v>0</v>
      </c>
      <c r="Q158" s="186">
        <v>0</v>
      </c>
      <c r="R158" s="186">
        <f>Q158*H158</f>
        <v>0</v>
      </c>
      <c r="S158" s="186">
        <v>2.5000000000000001E-3</v>
      </c>
      <c r="T158" s="187">
        <f>S158*H158</f>
        <v>6.6750000000000004E-2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8" t="s">
        <v>242</v>
      </c>
      <c r="AT158" s="188" t="s">
        <v>153</v>
      </c>
      <c r="AU158" s="188" t="s">
        <v>83</v>
      </c>
      <c r="AY158" s="18" t="s">
        <v>151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8" t="s">
        <v>79</v>
      </c>
      <c r="BK158" s="189">
        <f>ROUND(I158*H158,2)</f>
        <v>0</v>
      </c>
      <c r="BL158" s="18" t="s">
        <v>242</v>
      </c>
      <c r="BM158" s="188" t="s">
        <v>931</v>
      </c>
    </row>
    <row r="159" spans="1:65" s="2" customFormat="1" ht="16.5" customHeight="1">
      <c r="A159" s="33"/>
      <c r="B159" s="141"/>
      <c r="C159" s="176" t="s">
        <v>86</v>
      </c>
      <c r="D159" s="176" t="s">
        <v>153</v>
      </c>
      <c r="E159" s="177" t="s">
        <v>932</v>
      </c>
      <c r="F159" s="178" t="s">
        <v>933</v>
      </c>
      <c r="G159" s="179" t="s">
        <v>167</v>
      </c>
      <c r="H159" s="180">
        <v>26.7</v>
      </c>
      <c r="I159" s="181"/>
      <c r="J159" s="182">
        <f>ROUND(I159*H159,2)</f>
        <v>0</v>
      </c>
      <c r="K159" s="183"/>
      <c r="L159" s="34"/>
      <c r="M159" s="184" t="s">
        <v>1</v>
      </c>
      <c r="N159" s="185" t="s">
        <v>39</v>
      </c>
      <c r="O159" s="59"/>
      <c r="P159" s="186">
        <f>O159*H159</f>
        <v>0</v>
      </c>
      <c r="Q159" s="186">
        <v>2.9999999999999997E-4</v>
      </c>
      <c r="R159" s="186">
        <f>Q159*H159</f>
        <v>8.0099999999999998E-3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242</v>
      </c>
      <c r="AT159" s="188" t="s">
        <v>153</v>
      </c>
      <c r="AU159" s="188" t="s">
        <v>83</v>
      </c>
      <c r="AY159" s="18" t="s">
        <v>151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79</v>
      </c>
      <c r="BK159" s="189">
        <f>ROUND(I159*H159,2)</f>
        <v>0</v>
      </c>
      <c r="BL159" s="18" t="s">
        <v>242</v>
      </c>
      <c r="BM159" s="188" t="s">
        <v>934</v>
      </c>
    </row>
    <row r="160" spans="1:65" s="2" customFormat="1" ht="36" customHeight="1">
      <c r="A160" s="33"/>
      <c r="B160" s="141"/>
      <c r="C160" s="222" t="s">
        <v>89</v>
      </c>
      <c r="D160" s="222" t="s">
        <v>392</v>
      </c>
      <c r="E160" s="223" t="s">
        <v>935</v>
      </c>
      <c r="F160" s="224" t="s">
        <v>936</v>
      </c>
      <c r="G160" s="225" t="s">
        <v>167</v>
      </c>
      <c r="H160" s="226">
        <v>29.37</v>
      </c>
      <c r="I160" s="227"/>
      <c r="J160" s="228">
        <f>ROUND(I160*H160,2)</f>
        <v>0</v>
      </c>
      <c r="K160" s="229"/>
      <c r="L160" s="230"/>
      <c r="M160" s="231" t="s">
        <v>1</v>
      </c>
      <c r="N160" s="232" t="s">
        <v>39</v>
      </c>
      <c r="O160" s="59"/>
      <c r="P160" s="186">
        <f>O160*H160</f>
        <v>0</v>
      </c>
      <c r="Q160" s="186">
        <v>3.6800000000000001E-3</v>
      </c>
      <c r="R160" s="186">
        <f>Q160*H160</f>
        <v>0.10808160000000001</v>
      </c>
      <c r="S160" s="186">
        <v>0</v>
      </c>
      <c r="T160" s="18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8" t="s">
        <v>324</v>
      </c>
      <c r="AT160" s="188" t="s">
        <v>392</v>
      </c>
      <c r="AU160" s="188" t="s">
        <v>83</v>
      </c>
      <c r="AY160" s="18" t="s">
        <v>151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8" t="s">
        <v>79</v>
      </c>
      <c r="BK160" s="189">
        <f>ROUND(I160*H160,2)</f>
        <v>0</v>
      </c>
      <c r="BL160" s="18" t="s">
        <v>242</v>
      </c>
      <c r="BM160" s="188" t="s">
        <v>937</v>
      </c>
    </row>
    <row r="161" spans="1:65" s="13" customFormat="1" ht="11.25">
      <c r="B161" s="190"/>
      <c r="D161" s="191" t="s">
        <v>158</v>
      </c>
      <c r="F161" s="193" t="s">
        <v>938</v>
      </c>
      <c r="H161" s="194">
        <v>29.37</v>
      </c>
      <c r="I161" s="195"/>
      <c r="L161" s="190"/>
      <c r="M161" s="196"/>
      <c r="N161" s="197"/>
      <c r="O161" s="197"/>
      <c r="P161" s="197"/>
      <c r="Q161" s="197"/>
      <c r="R161" s="197"/>
      <c r="S161" s="197"/>
      <c r="T161" s="198"/>
      <c r="AT161" s="192" t="s">
        <v>158</v>
      </c>
      <c r="AU161" s="192" t="s">
        <v>83</v>
      </c>
      <c r="AV161" s="13" t="s">
        <v>83</v>
      </c>
      <c r="AW161" s="13" t="s">
        <v>3</v>
      </c>
      <c r="AX161" s="13" t="s">
        <v>79</v>
      </c>
      <c r="AY161" s="192" t="s">
        <v>151</v>
      </c>
    </row>
    <row r="162" spans="1:65" s="2" customFormat="1" ht="24" customHeight="1">
      <c r="A162" s="33"/>
      <c r="B162" s="141"/>
      <c r="C162" s="176" t="s">
        <v>181</v>
      </c>
      <c r="D162" s="176" t="s">
        <v>153</v>
      </c>
      <c r="E162" s="177" t="s">
        <v>939</v>
      </c>
      <c r="F162" s="178" t="s">
        <v>940</v>
      </c>
      <c r="G162" s="179" t="s">
        <v>263</v>
      </c>
      <c r="H162" s="180">
        <v>21.78</v>
      </c>
      <c r="I162" s="181"/>
      <c r="J162" s="182">
        <f>ROUND(I162*H162,2)</f>
        <v>0</v>
      </c>
      <c r="K162" s="183"/>
      <c r="L162" s="34"/>
      <c r="M162" s="184" t="s">
        <v>1</v>
      </c>
      <c r="N162" s="185" t="s">
        <v>39</v>
      </c>
      <c r="O162" s="59"/>
      <c r="P162" s="186">
        <f>O162*H162</f>
        <v>0</v>
      </c>
      <c r="Q162" s="186">
        <v>2.0000000000000002E-5</v>
      </c>
      <c r="R162" s="186">
        <f>Q162*H162</f>
        <v>4.3560000000000007E-4</v>
      </c>
      <c r="S162" s="186">
        <v>0</v>
      </c>
      <c r="T162" s="18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242</v>
      </c>
      <c r="AT162" s="188" t="s">
        <v>153</v>
      </c>
      <c r="AU162" s="188" t="s">
        <v>83</v>
      </c>
      <c r="AY162" s="18" t="s">
        <v>151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8" t="s">
        <v>79</v>
      </c>
      <c r="BK162" s="189">
        <f>ROUND(I162*H162,2)</f>
        <v>0</v>
      </c>
      <c r="BL162" s="18" t="s">
        <v>242</v>
      </c>
      <c r="BM162" s="188" t="s">
        <v>941</v>
      </c>
    </row>
    <row r="163" spans="1:65" s="13" customFormat="1" ht="11.25">
      <c r="B163" s="190"/>
      <c r="D163" s="191" t="s">
        <v>158</v>
      </c>
      <c r="E163" s="192" t="s">
        <v>1</v>
      </c>
      <c r="F163" s="193" t="s">
        <v>942</v>
      </c>
      <c r="H163" s="194">
        <v>20.8</v>
      </c>
      <c r="I163" s="195"/>
      <c r="L163" s="190"/>
      <c r="M163" s="196"/>
      <c r="N163" s="197"/>
      <c r="O163" s="197"/>
      <c r="P163" s="197"/>
      <c r="Q163" s="197"/>
      <c r="R163" s="197"/>
      <c r="S163" s="197"/>
      <c r="T163" s="198"/>
      <c r="AT163" s="192" t="s">
        <v>158</v>
      </c>
      <c r="AU163" s="192" t="s">
        <v>83</v>
      </c>
      <c r="AV163" s="13" t="s">
        <v>83</v>
      </c>
      <c r="AW163" s="13" t="s">
        <v>31</v>
      </c>
      <c r="AX163" s="13" t="s">
        <v>74</v>
      </c>
      <c r="AY163" s="192" t="s">
        <v>151</v>
      </c>
    </row>
    <row r="164" spans="1:65" s="13" customFormat="1" ht="11.25">
      <c r="B164" s="190"/>
      <c r="D164" s="191" t="s">
        <v>158</v>
      </c>
      <c r="E164" s="192" t="s">
        <v>1</v>
      </c>
      <c r="F164" s="193" t="s">
        <v>101</v>
      </c>
      <c r="H164" s="194">
        <v>-1</v>
      </c>
      <c r="I164" s="195"/>
      <c r="L164" s="190"/>
      <c r="M164" s="196"/>
      <c r="N164" s="197"/>
      <c r="O164" s="197"/>
      <c r="P164" s="197"/>
      <c r="Q164" s="197"/>
      <c r="R164" s="197"/>
      <c r="S164" s="197"/>
      <c r="T164" s="198"/>
      <c r="AT164" s="192" t="s">
        <v>158</v>
      </c>
      <c r="AU164" s="192" t="s">
        <v>83</v>
      </c>
      <c r="AV164" s="13" t="s">
        <v>83</v>
      </c>
      <c r="AW164" s="13" t="s">
        <v>31</v>
      </c>
      <c r="AX164" s="13" t="s">
        <v>74</v>
      </c>
      <c r="AY164" s="192" t="s">
        <v>151</v>
      </c>
    </row>
    <row r="165" spans="1:65" s="14" customFormat="1" ht="11.25">
      <c r="B165" s="199"/>
      <c r="D165" s="191" t="s">
        <v>158</v>
      </c>
      <c r="E165" s="200" t="s">
        <v>1</v>
      </c>
      <c r="F165" s="201" t="s">
        <v>163</v>
      </c>
      <c r="H165" s="202">
        <v>19.8</v>
      </c>
      <c r="I165" s="203"/>
      <c r="L165" s="199"/>
      <c r="M165" s="204"/>
      <c r="N165" s="205"/>
      <c r="O165" s="205"/>
      <c r="P165" s="205"/>
      <c r="Q165" s="205"/>
      <c r="R165" s="205"/>
      <c r="S165" s="205"/>
      <c r="T165" s="206"/>
      <c r="AT165" s="200" t="s">
        <v>158</v>
      </c>
      <c r="AU165" s="200" t="s">
        <v>83</v>
      </c>
      <c r="AV165" s="14" t="s">
        <v>89</v>
      </c>
      <c r="AW165" s="14" t="s">
        <v>31</v>
      </c>
      <c r="AX165" s="14" t="s">
        <v>74</v>
      </c>
      <c r="AY165" s="200" t="s">
        <v>151</v>
      </c>
    </row>
    <row r="166" spans="1:65" s="13" customFormat="1" ht="11.25">
      <c r="B166" s="190"/>
      <c r="D166" s="191" t="s">
        <v>158</v>
      </c>
      <c r="E166" s="192" t="s">
        <v>1</v>
      </c>
      <c r="F166" s="193" t="s">
        <v>943</v>
      </c>
      <c r="H166" s="194">
        <v>21.78</v>
      </c>
      <c r="I166" s="195"/>
      <c r="L166" s="190"/>
      <c r="M166" s="196"/>
      <c r="N166" s="197"/>
      <c r="O166" s="197"/>
      <c r="P166" s="197"/>
      <c r="Q166" s="197"/>
      <c r="R166" s="197"/>
      <c r="S166" s="197"/>
      <c r="T166" s="198"/>
      <c r="AT166" s="192" t="s">
        <v>158</v>
      </c>
      <c r="AU166" s="192" t="s">
        <v>83</v>
      </c>
      <c r="AV166" s="13" t="s">
        <v>83</v>
      </c>
      <c r="AW166" s="13" t="s">
        <v>31</v>
      </c>
      <c r="AX166" s="13" t="s">
        <v>79</v>
      </c>
      <c r="AY166" s="192" t="s">
        <v>151</v>
      </c>
    </row>
    <row r="167" spans="1:65" s="2" customFormat="1" ht="24" customHeight="1">
      <c r="A167" s="33"/>
      <c r="B167" s="141"/>
      <c r="C167" s="176" t="s">
        <v>185</v>
      </c>
      <c r="D167" s="176" t="s">
        <v>153</v>
      </c>
      <c r="E167" s="177" t="s">
        <v>944</v>
      </c>
      <c r="F167" s="178" t="s">
        <v>945</v>
      </c>
      <c r="G167" s="179" t="s">
        <v>176</v>
      </c>
      <c r="H167" s="180">
        <v>0.23699999999999999</v>
      </c>
      <c r="I167" s="181"/>
      <c r="J167" s="182">
        <f>ROUND(I167*H167,2)</f>
        <v>0</v>
      </c>
      <c r="K167" s="183"/>
      <c r="L167" s="34"/>
      <c r="M167" s="184" t="s">
        <v>1</v>
      </c>
      <c r="N167" s="185" t="s">
        <v>39</v>
      </c>
      <c r="O167" s="59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8" t="s">
        <v>242</v>
      </c>
      <c r="AT167" s="188" t="s">
        <v>153</v>
      </c>
      <c r="AU167" s="188" t="s">
        <v>83</v>
      </c>
      <c r="AY167" s="18" t="s">
        <v>151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8" t="s">
        <v>79</v>
      </c>
      <c r="BK167" s="189">
        <f>ROUND(I167*H167,2)</f>
        <v>0</v>
      </c>
      <c r="BL167" s="18" t="s">
        <v>242</v>
      </c>
      <c r="BM167" s="188" t="s">
        <v>946</v>
      </c>
    </row>
    <row r="168" spans="1:65" s="12" customFormat="1" ht="22.9" customHeight="1">
      <c r="B168" s="163"/>
      <c r="D168" s="164" t="s">
        <v>73</v>
      </c>
      <c r="E168" s="174" t="s">
        <v>711</v>
      </c>
      <c r="F168" s="174" t="s">
        <v>947</v>
      </c>
      <c r="I168" s="166"/>
      <c r="J168" s="175">
        <f>BK168</f>
        <v>0</v>
      </c>
      <c r="L168" s="163"/>
      <c r="M168" s="168"/>
      <c r="N168" s="169"/>
      <c r="O168" s="169"/>
      <c r="P168" s="170">
        <f>SUM(P169:P170)</f>
        <v>0</v>
      </c>
      <c r="Q168" s="169"/>
      <c r="R168" s="170">
        <f>SUM(R169:R170)</f>
        <v>6.5540000000000001E-2</v>
      </c>
      <c r="S168" s="169"/>
      <c r="T168" s="171">
        <f>SUM(T169:T170)</f>
        <v>1.7979999999999999E-2</v>
      </c>
      <c r="AR168" s="164" t="s">
        <v>83</v>
      </c>
      <c r="AT168" s="172" t="s">
        <v>73</v>
      </c>
      <c r="AU168" s="172" t="s">
        <v>79</v>
      </c>
      <c r="AY168" s="164" t="s">
        <v>151</v>
      </c>
      <c r="BK168" s="173">
        <f>SUM(BK169:BK170)</f>
        <v>0</v>
      </c>
    </row>
    <row r="169" spans="1:65" s="2" customFormat="1" ht="16.5" customHeight="1">
      <c r="A169" s="33"/>
      <c r="B169" s="141"/>
      <c r="C169" s="176" t="s">
        <v>235</v>
      </c>
      <c r="D169" s="176" t="s">
        <v>153</v>
      </c>
      <c r="E169" s="177" t="s">
        <v>948</v>
      </c>
      <c r="F169" s="178" t="s">
        <v>949</v>
      </c>
      <c r="G169" s="179" t="s">
        <v>167</v>
      </c>
      <c r="H169" s="180">
        <v>58</v>
      </c>
      <c r="I169" s="181"/>
      <c r="J169" s="182">
        <f>ROUND(I169*H169,2)</f>
        <v>0</v>
      </c>
      <c r="K169" s="183"/>
      <c r="L169" s="34"/>
      <c r="M169" s="184" t="s">
        <v>1</v>
      </c>
      <c r="N169" s="185" t="s">
        <v>39</v>
      </c>
      <c r="O169" s="59"/>
      <c r="P169" s="186">
        <f>O169*H169</f>
        <v>0</v>
      </c>
      <c r="Q169" s="186">
        <v>1E-3</v>
      </c>
      <c r="R169" s="186">
        <f>Q169*H169</f>
        <v>5.8000000000000003E-2</v>
      </c>
      <c r="S169" s="186">
        <v>3.1E-4</v>
      </c>
      <c r="T169" s="187">
        <f>S169*H169</f>
        <v>1.7979999999999999E-2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242</v>
      </c>
      <c r="AT169" s="188" t="s">
        <v>153</v>
      </c>
      <c r="AU169" s="188" t="s">
        <v>83</v>
      </c>
      <c r="AY169" s="18" t="s">
        <v>151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8" t="s">
        <v>79</v>
      </c>
      <c r="BK169" s="189">
        <f>ROUND(I169*H169,2)</f>
        <v>0</v>
      </c>
      <c r="BL169" s="18" t="s">
        <v>242</v>
      </c>
      <c r="BM169" s="188" t="s">
        <v>950</v>
      </c>
    </row>
    <row r="170" spans="1:65" s="2" customFormat="1" ht="24" customHeight="1">
      <c r="A170" s="33"/>
      <c r="B170" s="141"/>
      <c r="C170" s="176" t="s">
        <v>8</v>
      </c>
      <c r="D170" s="176" t="s">
        <v>153</v>
      </c>
      <c r="E170" s="177" t="s">
        <v>951</v>
      </c>
      <c r="F170" s="178" t="s">
        <v>952</v>
      </c>
      <c r="G170" s="179" t="s">
        <v>167</v>
      </c>
      <c r="H170" s="180">
        <v>58</v>
      </c>
      <c r="I170" s="181"/>
      <c r="J170" s="182">
        <f>ROUND(I170*H170,2)</f>
        <v>0</v>
      </c>
      <c r="K170" s="183"/>
      <c r="L170" s="34"/>
      <c r="M170" s="184" t="s">
        <v>1</v>
      </c>
      <c r="N170" s="185" t="s">
        <v>39</v>
      </c>
      <c r="O170" s="59"/>
      <c r="P170" s="186">
        <f>O170*H170</f>
        <v>0</v>
      </c>
      <c r="Q170" s="186">
        <v>1.2999999999999999E-4</v>
      </c>
      <c r="R170" s="186">
        <f>Q170*H170</f>
        <v>7.539999999999999E-3</v>
      </c>
      <c r="S170" s="186">
        <v>0</v>
      </c>
      <c r="T170" s="18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242</v>
      </c>
      <c r="AT170" s="188" t="s">
        <v>153</v>
      </c>
      <c r="AU170" s="188" t="s">
        <v>83</v>
      </c>
      <c r="AY170" s="18" t="s">
        <v>151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8" t="s">
        <v>79</v>
      </c>
      <c r="BK170" s="189">
        <f>ROUND(I170*H170,2)</f>
        <v>0</v>
      </c>
      <c r="BL170" s="18" t="s">
        <v>242</v>
      </c>
      <c r="BM170" s="188" t="s">
        <v>953</v>
      </c>
    </row>
    <row r="171" spans="1:65" s="12" customFormat="1" ht="25.9" customHeight="1">
      <c r="B171" s="163"/>
      <c r="D171" s="164" t="s">
        <v>73</v>
      </c>
      <c r="E171" s="165" t="s">
        <v>954</v>
      </c>
      <c r="F171" s="165" t="s">
        <v>954</v>
      </c>
      <c r="I171" s="166"/>
      <c r="J171" s="167">
        <f>BK171</f>
        <v>0</v>
      </c>
      <c r="L171" s="163"/>
      <c r="M171" s="168"/>
      <c r="N171" s="169"/>
      <c r="O171" s="169"/>
      <c r="P171" s="170">
        <f>P172</f>
        <v>0</v>
      </c>
      <c r="Q171" s="169"/>
      <c r="R171" s="170">
        <f>R172</f>
        <v>0</v>
      </c>
      <c r="S171" s="169"/>
      <c r="T171" s="171">
        <f>T172</f>
        <v>0</v>
      </c>
      <c r="AR171" s="164" t="s">
        <v>89</v>
      </c>
      <c r="AT171" s="172" t="s">
        <v>73</v>
      </c>
      <c r="AU171" s="172" t="s">
        <v>74</v>
      </c>
      <c r="AY171" s="164" t="s">
        <v>151</v>
      </c>
      <c r="BK171" s="173">
        <f>BK172</f>
        <v>0</v>
      </c>
    </row>
    <row r="172" spans="1:65" s="12" customFormat="1" ht="22.9" customHeight="1">
      <c r="B172" s="163"/>
      <c r="D172" s="164" t="s">
        <v>73</v>
      </c>
      <c r="E172" s="174" t="s">
        <v>955</v>
      </c>
      <c r="F172" s="174" t="s">
        <v>956</v>
      </c>
      <c r="I172" s="166"/>
      <c r="J172" s="175">
        <f>BK172</f>
        <v>0</v>
      </c>
      <c r="L172" s="163"/>
      <c r="M172" s="168"/>
      <c r="N172" s="169"/>
      <c r="O172" s="169"/>
      <c r="P172" s="170">
        <f>SUM(P173:P177)</f>
        <v>0</v>
      </c>
      <c r="Q172" s="169"/>
      <c r="R172" s="170">
        <f>SUM(R173:R177)</f>
        <v>0</v>
      </c>
      <c r="S172" s="169"/>
      <c r="T172" s="171">
        <f>SUM(T173:T177)</f>
        <v>0</v>
      </c>
      <c r="AR172" s="164" t="s">
        <v>89</v>
      </c>
      <c r="AT172" s="172" t="s">
        <v>73</v>
      </c>
      <c r="AU172" s="172" t="s">
        <v>79</v>
      </c>
      <c r="AY172" s="164" t="s">
        <v>151</v>
      </c>
      <c r="BK172" s="173">
        <f>SUM(BK173:BK177)</f>
        <v>0</v>
      </c>
    </row>
    <row r="173" spans="1:65" s="2" customFormat="1" ht="16.5" customHeight="1">
      <c r="A173" s="33"/>
      <c r="B173" s="141"/>
      <c r="C173" s="176" t="s">
        <v>273</v>
      </c>
      <c r="D173" s="176" t="s">
        <v>153</v>
      </c>
      <c r="E173" s="177" t="s">
        <v>957</v>
      </c>
      <c r="F173" s="178" t="s">
        <v>958</v>
      </c>
      <c r="G173" s="179" t="s">
        <v>263</v>
      </c>
      <c r="H173" s="180">
        <v>20.7</v>
      </c>
      <c r="I173" s="181"/>
      <c r="J173" s="182">
        <f>ROUND(I173*H173,2)</f>
        <v>0</v>
      </c>
      <c r="K173" s="183"/>
      <c r="L173" s="34"/>
      <c r="M173" s="184" t="s">
        <v>1</v>
      </c>
      <c r="N173" s="185" t="s">
        <v>39</v>
      </c>
      <c r="O173" s="59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959</v>
      </c>
      <c r="AT173" s="188" t="s">
        <v>153</v>
      </c>
      <c r="AU173" s="188" t="s">
        <v>83</v>
      </c>
      <c r="AY173" s="18" t="s">
        <v>151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8" t="s">
        <v>79</v>
      </c>
      <c r="BK173" s="189">
        <f>ROUND(I173*H173,2)</f>
        <v>0</v>
      </c>
      <c r="BL173" s="18" t="s">
        <v>959</v>
      </c>
      <c r="BM173" s="188" t="s">
        <v>960</v>
      </c>
    </row>
    <row r="174" spans="1:65" s="2" customFormat="1" ht="24" customHeight="1">
      <c r="A174" s="33"/>
      <c r="B174" s="141"/>
      <c r="C174" s="176" t="s">
        <v>280</v>
      </c>
      <c r="D174" s="176" t="s">
        <v>153</v>
      </c>
      <c r="E174" s="177" t="s">
        <v>961</v>
      </c>
      <c r="F174" s="178" t="s">
        <v>962</v>
      </c>
      <c r="G174" s="179" t="s">
        <v>495</v>
      </c>
      <c r="H174" s="180">
        <v>6</v>
      </c>
      <c r="I174" s="181"/>
      <c r="J174" s="182">
        <f>ROUND(I174*H174,2)</f>
        <v>0</v>
      </c>
      <c r="K174" s="183"/>
      <c r="L174" s="34"/>
      <c r="M174" s="184" t="s">
        <v>1</v>
      </c>
      <c r="N174" s="185" t="s">
        <v>39</v>
      </c>
      <c r="O174" s="59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959</v>
      </c>
      <c r="AT174" s="188" t="s">
        <v>153</v>
      </c>
      <c r="AU174" s="188" t="s">
        <v>83</v>
      </c>
      <c r="AY174" s="18" t="s">
        <v>151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8" t="s">
        <v>79</v>
      </c>
      <c r="BK174" s="189">
        <f>ROUND(I174*H174,2)</f>
        <v>0</v>
      </c>
      <c r="BL174" s="18" t="s">
        <v>959</v>
      </c>
      <c r="BM174" s="188" t="s">
        <v>963</v>
      </c>
    </row>
    <row r="175" spans="1:65" s="2" customFormat="1" ht="24" customHeight="1">
      <c r="A175" s="33"/>
      <c r="B175" s="141"/>
      <c r="C175" s="176" t="s">
        <v>285</v>
      </c>
      <c r="D175" s="176" t="s">
        <v>153</v>
      </c>
      <c r="E175" s="177" t="s">
        <v>964</v>
      </c>
      <c r="F175" s="178" t="s">
        <v>965</v>
      </c>
      <c r="G175" s="179" t="s">
        <v>495</v>
      </c>
      <c r="H175" s="180">
        <v>12</v>
      </c>
      <c r="I175" s="181"/>
      <c r="J175" s="182">
        <f>ROUND(I175*H175,2)</f>
        <v>0</v>
      </c>
      <c r="K175" s="183"/>
      <c r="L175" s="34"/>
      <c r="M175" s="184" t="s">
        <v>1</v>
      </c>
      <c r="N175" s="185" t="s">
        <v>39</v>
      </c>
      <c r="O175" s="59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959</v>
      </c>
      <c r="AT175" s="188" t="s">
        <v>153</v>
      </c>
      <c r="AU175" s="188" t="s">
        <v>83</v>
      </c>
      <c r="AY175" s="18" t="s">
        <v>151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79</v>
      </c>
      <c r="BK175" s="189">
        <f>ROUND(I175*H175,2)</f>
        <v>0</v>
      </c>
      <c r="BL175" s="18" t="s">
        <v>959</v>
      </c>
      <c r="BM175" s="188" t="s">
        <v>966</v>
      </c>
    </row>
    <row r="176" spans="1:65" s="2" customFormat="1" ht="24" customHeight="1">
      <c r="A176" s="33"/>
      <c r="B176" s="141"/>
      <c r="C176" s="176" t="s">
        <v>291</v>
      </c>
      <c r="D176" s="176" t="s">
        <v>153</v>
      </c>
      <c r="E176" s="177" t="s">
        <v>967</v>
      </c>
      <c r="F176" s="178" t="s">
        <v>968</v>
      </c>
      <c r="G176" s="179" t="s">
        <v>167</v>
      </c>
      <c r="H176" s="180">
        <v>12.9</v>
      </c>
      <c r="I176" s="181"/>
      <c r="J176" s="182">
        <f>ROUND(I176*H176,2)</f>
        <v>0</v>
      </c>
      <c r="K176" s="183"/>
      <c r="L176" s="34"/>
      <c r="M176" s="184" t="s">
        <v>1</v>
      </c>
      <c r="N176" s="185" t="s">
        <v>39</v>
      </c>
      <c r="O176" s="59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8" t="s">
        <v>959</v>
      </c>
      <c r="AT176" s="188" t="s">
        <v>153</v>
      </c>
      <c r="AU176" s="188" t="s">
        <v>83</v>
      </c>
      <c r="AY176" s="18" t="s">
        <v>151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8" t="s">
        <v>79</v>
      </c>
      <c r="BK176" s="189">
        <f>ROUND(I176*H176,2)</f>
        <v>0</v>
      </c>
      <c r="BL176" s="18" t="s">
        <v>959</v>
      </c>
      <c r="BM176" s="188" t="s">
        <v>969</v>
      </c>
    </row>
    <row r="177" spans="1:65" s="2" customFormat="1" ht="24" customHeight="1">
      <c r="A177" s="33"/>
      <c r="B177" s="141"/>
      <c r="C177" s="176" t="s">
        <v>297</v>
      </c>
      <c r="D177" s="176" t="s">
        <v>153</v>
      </c>
      <c r="E177" s="177" t="s">
        <v>970</v>
      </c>
      <c r="F177" s="178" t="s">
        <v>971</v>
      </c>
      <c r="G177" s="179" t="s">
        <v>495</v>
      </c>
      <c r="H177" s="180">
        <v>1</v>
      </c>
      <c r="I177" s="181"/>
      <c r="J177" s="182">
        <f>ROUND(I177*H177,2)</f>
        <v>0</v>
      </c>
      <c r="K177" s="183"/>
      <c r="L177" s="34"/>
      <c r="M177" s="234" t="s">
        <v>1</v>
      </c>
      <c r="N177" s="235" t="s">
        <v>39</v>
      </c>
      <c r="O177" s="236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8" t="s">
        <v>959</v>
      </c>
      <c r="AT177" s="188" t="s">
        <v>153</v>
      </c>
      <c r="AU177" s="188" t="s">
        <v>83</v>
      </c>
      <c r="AY177" s="18" t="s">
        <v>151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8" t="s">
        <v>79</v>
      </c>
      <c r="BK177" s="189">
        <f>ROUND(I177*H177,2)</f>
        <v>0</v>
      </c>
      <c r="BL177" s="18" t="s">
        <v>959</v>
      </c>
      <c r="BM177" s="188" t="s">
        <v>972</v>
      </c>
    </row>
    <row r="178" spans="1:65" s="2" customFormat="1" ht="6.95" customHeight="1">
      <c r="A178" s="33"/>
      <c r="B178" s="48"/>
      <c r="C178" s="49"/>
      <c r="D178" s="49"/>
      <c r="E178" s="49"/>
      <c r="F178" s="49"/>
      <c r="G178" s="49"/>
      <c r="H178" s="49"/>
      <c r="I178" s="123"/>
      <c r="J178" s="49"/>
      <c r="K178" s="49"/>
      <c r="L178" s="34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autoFilter ref="C135:K177"/>
  <mergeCells count="14">
    <mergeCell ref="D114:F114"/>
    <mergeCell ref="E126:H126"/>
    <mergeCell ref="E128:H128"/>
    <mergeCell ref="L2:V2"/>
    <mergeCell ref="E87:H87"/>
    <mergeCell ref="D110:F110"/>
    <mergeCell ref="D111:F111"/>
    <mergeCell ref="D112:F112"/>
    <mergeCell ref="D113:F11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50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92</v>
      </c>
      <c r="I4" s="94"/>
      <c r="L4" s="21"/>
      <c r="M4" s="96" t="s">
        <v>10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15</v>
      </c>
      <c r="I6" s="94"/>
      <c r="L6" s="21"/>
    </row>
    <row r="7" spans="1:46" s="1" customFormat="1" ht="25.5" customHeight="1">
      <c r="B7" s="21"/>
      <c r="E7" s="278" t="str">
        <f>'Rekapitulace stavby'!K6</f>
        <v>Stavební úpravy a nástavba objektu střediska volného času Fokus, K Nemocnici 23, Nový Jičín</v>
      </c>
      <c r="F7" s="279"/>
      <c r="G7" s="279"/>
      <c r="H7" s="279"/>
      <c r="I7" s="94"/>
      <c r="L7" s="21"/>
    </row>
    <row r="8" spans="1:46" s="2" customFormat="1" ht="12" customHeight="1">
      <c r="A8" s="33"/>
      <c r="B8" s="34"/>
      <c r="C8" s="33"/>
      <c r="D8" s="28" t="s">
        <v>93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58" t="s">
        <v>973</v>
      </c>
      <c r="F9" s="280"/>
      <c r="G9" s="280"/>
      <c r="H9" s="280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9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98" t="s">
        <v>21</v>
      </c>
      <c r="J12" s="56" t="str">
        <f>'Rekapitulace stavby'!AN8</f>
        <v>28. 5. 2020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9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9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98" t="s">
        <v>24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1" t="str">
        <f>'Rekapitulace stavby'!E14</f>
        <v>Vyplň údaj</v>
      </c>
      <c r="F18" s="261"/>
      <c r="G18" s="261"/>
      <c r="H18" s="261"/>
      <c r="I18" s="98" t="s">
        <v>26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9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24</v>
      </c>
      <c r="J23" s="26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IF('Rekapitulace stavby'!E20="","",'Rekapitulace stavby'!E20)</f>
        <v xml:space="preserve"> </v>
      </c>
      <c r="F24" s="33"/>
      <c r="G24" s="33"/>
      <c r="H24" s="33"/>
      <c r="I24" s="98" t="s">
        <v>26</v>
      </c>
      <c r="J24" s="26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65" t="s">
        <v>1</v>
      </c>
      <c r="F27" s="265"/>
      <c r="G27" s="265"/>
      <c r="H27" s="265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4"/>
      <c r="C30" s="33"/>
      <c r="D30" s="26" t="s">
        <v>95</v>
      </c>
      <c r="E30" s="33"/>
      <c r="F30" s="33"/>
      <c r="G30" s="33"/>
      <c r="H30" s="33"/>
      <c r="I30" s="97"/>
      <c r="J30" s="104">
        <f>J96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4"/>
      <c r="C31" s="33"/>
      <c r="D31" s="105" t="s">
        <v>96</v>
      </c>
      <c r="E31" s="33"/>
      <c r="F31" s="33"/>
      <c r="G31" s="33"/>
      <c r="H31" s="33"/>
      <c r="I31" s="97"/>
      <c r="J31" s="104">
        <f>J116</f>
        <v>0</v>
      </c>
      <c r="K31" s="33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6" t="s">
        <v>34</v>
      </c>
      <c r="E32" s="33"/>
      <c r="F32" s="33"/>
      <c r="G32" s="33"/>
      <c r="H32" s="33"/>
      <c r="I32" s="97"/>
      <c r="J32" s="72">
        <f>ROUND(J30 + J31,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3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10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8" t="s">
        <v>38</v>
      </c>
      <c r="E35" s="28" t="s">
        <v>39</v>
      </c>
      <c r="F35" s="109">
        <f>ROUND((SUM(BE116:BE123) + SUM(BE143:BE250)),  2)</f>
        <v>0</v>
      </c>
      <c r="G35" s="33"/>
      <c r="H35" s="33"/>
      <c r="I35" s="110">
        <v>0.21</v>
      </c>
      <c r="J35" s="109">
        <f>ROUND(((SUM(BE116:BE123) + SUM(BE143:BE250))*I35),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40</v>
      </c>
      <c r="F36" s="109">
        <f>ROUND((SUM(BF116:BF123) + SUM(BF143:BF250)),  2)</f>
        <v>0</v>
      </c>
      <c r="G36" s="33"/>
      <c r="H36" s="33"/>
      <c r="I36" s="110">
        <v>0.15</v>
      </c>
      <c r="J36" s="109">
        <f>ROUND(((SUM(BF116:BF123) + SUM(BF143:BF250))*I36),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41</v>
      </c>
      <c r="F37" s="109">
        <f>ROUND((SUM(BG116:BG123) + SUM(BG143:BG250)),  2)</f>
        <v>0</v>
      </c>
      <c r="G37" s="33"/>
      <c r="H37" s="33"/>
      <c r="I37" s="110">
        <v>0.21</v>
      </c>
      <c r="J37" s="109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42</v>
      </c>
      <c r="F38" s="109">
        <f>ROUND((SUM(BH116:BH123) + SUM(BH143:BH250)),  2)</f>
        <v>0</v>
      </c>
      <c r="G38" s="33"/>
      <c r="H38" s="33"/>
      <c r="I38" s="110">
        <v>0.15</v>
      </c>
      <c r="J38" s="109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43</v>
      </c>
      <c r="F39" s="109">
        <f>ROUND((SUM(BI116:BI123) + SUM(BI143:BI250)),  2)</f>
        <v>0</v>
      </c>
      <c r="G39" s="33"/>
      <c r="H39" s="33"/>
      <c r="I39" s="110">
        <v>0</v>
      </c>
      <c r="J39" s="109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1"/>
      <c r="D41" s="112" t="s">
        <v>44</v>
      </c>
      <c r="E41" s="61"/>
      <c r="F41" s="61"/>
      <c r="G41" s="113" t="s">
        <v>45</v>
      </c>
      <c r="H41" s="114" t="s">
        <v>46</v>
      </c>
      <c r="I41" s="115"/>
      <c r="J41" s="116">
        <f>SUM(J32:J39)</f>
        <v>0</v>
      </c>
      <c r="K41" s="117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97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47</v>
      </c>
      <c r="E50" s="45"/>
      <c r="F50" s="45"/>
      <c r="G50" s="44" t="s">
        <v>48</v>
      </c>
      <c r="H50" s="45"/>
      <c r="I50" s="118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49</v>
      </c>
      <c r="E61" s="36"/>
      <c r="F61" s="119" t="s">
        <v>50</v>
      </c>
      <c r="G61" s="46" t="s">
        <v>49</v>
      </c>
      <c r="H61" s="36"/>
      <c r="I61" s="120"/>
      <c r="J61" s="121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122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49</v>
      </c>
      <c r="E76" s="36"/>
      <c r="F76" s="119" t="s">
        <v>50</v>
      </c>
      <c r="G76" s="46" t="s">
        <v>49</v>
      </c>
      <c r="H76" s="36"/>
      <c r="I76" s="120"/>
      <c r="J76" s="121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3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4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5.5" customHeight="1">
      <c r="A85" s="33"/>
      <c r="B85" s="34"/>
      <c r="C85" s="33"/>
      <c r="D85" s="33"/>
      <c r="E85" s="278" t="str">
        <f>E7</f>
        <v>Stavební úpravy a nástavba objektu střediska volného času Fokus, K Nemocnici 23, Nový Jičín</v>
      </c>
      <c r="F85" s="279"/>
      <c r="G85" s="279"/>
      <c r="H85" s="279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93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58" t="str">
        <f>E9</f>
        <v>4 - Předláždění příjezdové komunikace a dvora</v>
      </c>
      <c r="F87" s="280"/>
      <c r="G87" s="280"/>
      <c r="H87" s="280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 xml:space="preserve"> </v>
      </c>
      <c r="G89" s="33"/>
      <c r="H89" s="33"/>
      <c r="I89" s="98" t="s">
        <v>21</v>
      </c>
      <c r="J89" s="56" t="str">
        <f>IF(J12="","",J12)</f>
        <v>28. 5. 2020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23</v>
      </c>
      <c r="D91" s="33"/>
      <c r="E91" s="33"/>
      <c r="F91" s="26" t="str">
        <f>E15</f>
        <v>Středisko volného času Fokus, Nový Jičín</v>
      </c>
      <c r="G91" s="33"/>
      <c r="H91" s="33"/>
      <c r="I91" s="98" t="s">
        <v>29</v>
      </c>
      <c r="J91" s="31" t="str">
        <f>E21</f>
        <v>ARCHITRÁV s.r.o. Nový Jičín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5" t="s">
        <v>98</v>
      </c>
      <c r="D94" s="111"/>
      <c r="E94" s="111"/>
      <c r="F94" s="111"/>
      <c r="G94" s="111"/>
      <c r="H94" s="111"/>
      <c r="I94" s="126"/>
      <c r="J94" s="127" t="s">
        <v>99</v>
      </c>
      <c r="K94" s="111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8" t="s">
        <v>100</v>
      </c>
      <c r="D96" s="33"/>
      <c r="E96" s="33"/>
      <c r="F96" s="33"/>
      <c r="G96" s="33"/>
      <c r="H96" s="33"/>
      <c r="I96" s="97"/>
      <c r="J96" s="72">
        <f>J143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101</v>
      </c>
    </row>
    <row r="97" spans="2:12" s="9" customFormat="1" ht="24.95" customHeight="1">
      <c r="B97" s="129"/>
      <c r="D97" s="130" t="s">
        <v>102</v>
      </c>
      <c r="E97" s="131"/>
      <c r="F97" s="131"/>
      <c r="G97" s="131"/>
      <c r="H97" s="131"/>
      <c r="I97" s="132"/>
      <c r="J97" s="133">
        <f>J144</f>
        <v>0</v>
      </c>
      <c r="L97" s="129"/>
    </row>
    <row r="98" spans="2:12" s="10" customFormat="1" ht="19.899999999999999" customHeight="1">
      <c r="B98" s="134"/>
      <c r="D98" s="135" t="s">
        <v>974</v>
      </c>
      <c r="E98" s="136"/>
      <c r="F98" s="136"/>
      <c r="G98" s="136"/>
      <c r="H98" s="136"/>
      <c r="I98" s="137"/>
      <c r="J98" s="138">
        <f>J145</f>
        <v>0</v>
      </c>
      <c r="L98" s="134"/>
    </row>
    <row r="99" spans="2:12" s="10" customFormat="1" ht="19.899999999999999" customHeight="1">
      <c r="B99" s="134"/>
      <c r="D99" s="135" t="s">
        <v>975</v>
      </c>
      <c r="E99" s="136"/>
      <c r="F99" s="136"/>
      <c r="G99" s="136"/>
      <c r="H99" s="136"/>
      <c r="I99" s="137"/>
      <c r="J99" s="138">
        <f>J163</f>
        <v>0</v>
      </c>
      <c r="L99" s="134"/>
    </row>
    <row r="100" spans="2:12" s="10" customFormat="1" ht="19.899999999999999" customHeight="1">
      <c r="B100" s="134"/>
      <c r="D100" s="135" t="s">
        <v>976</v>
      </c>
      <c r="E100" s="136"/>
      <c r="F100" s="136"/>
      <c r="G100" s="136"/>
      <c r="H100" s="136"/>
      <c r="I100" s="137"/>
      <c r="J100" s="138">
        <f>J165</f>
        <v>0</v>
      </c>
      <c r="L100" s="134"/>
    </row>
    <row r="101" spans="2:12" s="10" customFormat="1" ht="19.899999999999999" customHeight="1">
      <c r="B101" s="134"/>
      <c r="D101" s="135" t="s">
        <v>977</v>
      </c>
      <c r="E101" s="136"/>
      <c r="F101" s="136"/>
      <c r="G101" s="136"/>
      <c r="H101" s="136"/>
      <c r="I101" s="137"/>
      <c r="J101" s="138">
        <f>J172</f>
        <v>0</v>
      </c>
      <c r="L101" s="134"/>
    </row>
    <row r="102" spans="2:12" s="10" customFormat="1" ht="19.899999999999999" customHeight="1">
      <c r="B102" s="134"/>
      <c r="D102" s="135" t="s">
        <v>978</v>
      </c>
      <c r="E102" s="136"/>
      <c r="F102" s="136"/>
      <c r="G102" s="136"/>
      <c r="H102" s="136"/>
      <c r="I102" s="137"/>
      <c r="J102" s="138">
        <f>J182</f>
        <v>0</v>
      </c>
      <c r="L102" s="134"/>
    </row>
    <row r="103" spans="2:12" s="10" customFormat="1" ht="19.899999999999999" customHeight="1">
      <c r="B103" s="134"/>
      <c r="D103" s="135" t="s">
        <v>106</v>
      </c>
      <c r="E103" s="136"/>
      <c r="F103" s="136"/>
      <c r="G103" s="136"/>
      <c r="H103" s="136"/>
      <c r="I103" s="137"/>
      <c r="J103" s="138">
        <f>J195</f>
        <v>0</v>
      </c>
      <c r="L103" s="134"/>
    </row>
    <row r="104" spans="2:12" s="10" customFormat="1" ht="19.899999999999999" customHeight="1">
      <c r="B104" s="134"/>
      <c r="D104" s="135" t="s">
        <v>979</v>
      </c>
      <c r="E104" s="136"/>
      <c r="F104" s="136"/>
      <c r="G104" s="136"/>
      <c r="H104" s="136"/>
      <c r="I104" s="137"/>
      <c r="J104" s="138">
        <f>J201</f>
        <v>0</v>
      </c>
      <c r="L104" s="134"/>
    </row>
    <row r="105" spans="2:12" s="10" customFormat="1" ht="19.899999999999999" customHeight="1">
      <c r="B105" s="134"/>
      <c r="D105" s="135" t="s">
        <v>107</v>
      </c>
      <c r="E105" s="136"/>
      <c r="F105" s="136"/>
      <c r="G105" s="136"/>
      <c r="H105" s="136"/>
      <c r="I105" s="137"/>
      <c r="J105" s="138">
        <f>J203</f>
        <v>0</v>
      </c>
      <c r="L105" s="134"/>
    </row>
    <row r="106" spans="2:12" s="10" customFormat="1" ht="19.899999999999999" customHeight="1">
      <c r="B106" s="134"/>
      <c r="D106" s="135" t="s">
        <v>887</v>
      </c>
      <c r="E106" s="136"/>
      <c r="F106" s="136"/>
      <c r="G106" s="136"/>
      <c r="H106" s="136"/>
      <c r="I106" s="137"/>
      <c r="J106" s="138">
        <f>J208</f>
        <v>0</v>
      </c>
      <c r="L106" s="134"/>
    </row>
    <row r="107" spans="2:12" s="9" customFormat="1" ht="24.95" customHeight="1">
      <c r="B107" s="129"/>
      <c r="D107" s="130" t="s">
        <v>109</v>
      </c>
      <c r="E107" s="131"/>
      <c r="F107" s="131"/>
      <c r="G107" s="131"/>
      <c r="H107" s="131"/>
      <c r="I107" s="132"/>
      <c r="J107" s="133">
        <f>J216</f>
        <v>0</v>
      </c>
      <c r="L107" s="129"/>
    </row>
    <row r="108" spans="2:12" s="10" customFormat="1" ht="19.899999999999999" customHeight="1">
      <c r="B108" s="134"/>
      <c r="D108" s="135" t="s">
        <v>110</v>
      </c>
      <c r="E108" s="136"/>
      <c r="F108" s="136"/>
      <c r="G108" s="136"/>
      <c r="H108" s="136"/>
      <c r="I108" s="137"/>
      <c r="J108" s="138">
        <f>J217</f>
        <v>0</v>
      </c>
      <c r="L108" s="134"/>
    </row>
    <row r="109" spans="2:12" s="10" customFormat="1" ht="19.899999999999999" customHeight="1">
      <c r="B109" s="134"/>
      <c r="D109" s="135" t="s">
        <v>116</v>
      </c>
      <c r="E109" s="136"/>
      <c r="F109" s="136"/>
      <c r="G109" s="136"/>
      <c r="H109" s="136"/>
      <c r="I109" s="137"/>
      <c r="J109" s="138">
        <f>J230</f>
        <v>0</v>
      </c>
      <c r="L109" s="134"/>
    </row>
    <row r="110" spans="2:12" s="10" customFormat="1" ht="19.899999999999999" customHeight="1">
      <c r="B110" s="134"/>
      <c r="D110" s="135" t="s">
        <v>117</v>
      </c>
      <c r="E110" s="136"/>
      <c r="F110" s="136"/>
      <c r="G110" s="136"/>
      <c r="H110" s="136"/>
      <c r="I110" s="137"/>
      <c r="J110" s="138">
        <f>J234</f>
        <v>0</v>
      </c>
      <c r="L110" s="134"/>
    </row>
    <row r="111" spans="2:12" s="9" customFormat="1" ht="24.95" customHeight="1">
      <c r="B111" s="129"/>
      <c r="D111" s="130" t="s">
        <v>123</v>
      </c>
      <c r="E111" s="131"/>
      <c r="F111" s="131"/>
      <c r="G111" s="131"/>
      <c r="H111" s="131"/>
      <c r="I111" s="132"/>
      <c r="J111" s="133">
        <f>J240</f>
        <v>0</v>
      </c>
      <c r="L111" s="129"/>
    </row>
    <row r="112" spans="2:12" s="10" customFormat="1" ht="19.899999999999999" customHeight="1">
      <c r="B112" s="134"/>
      <c r="D112" s="135" t="s">
        <v>124</v>
      </c>
      <c r="E112" s="136"/>
      <c r="F112" s="136"/>
      <c r="G112" s="136"/>
      <c r="H112" s="136"/>
      <c r="I112" s="137"/>
      <c r="J112" s="138">
        <f>J241</f>
        <v>0</v>
      </c>
      <c r="L112" s="134"/>
    </row>
    <row r="113" spans="1:65" s="10" customFormat="1" ht="19.899999999999999" customHeight="1">
      <c r="B113" s="134"/>
      <c r="D113" s="135" t="s">
        <v>125</v>
      </c>
      <c r="E113" s="136"/>
      <c r="F113" s="136"/>
      <c r="G113" s="136"/>
      <c r="H113" s="136"/>
      <c r="I113" s="137"/>
      <c r="J113" s="138">
        <f>J246</f>
        <v>0</v>
      </c>
      <c r="L113" s="134"/>
    </row>
    <row r="114" spans="1:65" s="2" customFormat="1" ht="21.75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9.25" customHeight="1">
      <c r="A116" s="33"/>
      <c r="B116" s="34"/>
      <c r="C116" s="128" t="s">
        <v>126</v>
      </c>
      <c r="D116" s="33"/>
      <c r="E116" s="33"/>
      <c r="F116" s="33"/>
      <c r="G116" s="33"/>
      <c r="H116" s="33"/>
      <c r="I116" s="97"/>
      <c r="J116" s="139">
        <f>ROUND(J117 + J118 + J119 + J120 + J121 + J122,2)</f>
        <v>0</v>
      </c>
      <c r="K116" s="33"/>
      <c r="L116" s="43"/>
      <c r="N116" s="140" t="s">
        <v>38</v>
      </c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8" customHeight="1">
      <c r="A117" s="33"/>
      <c r="B117" s="141"/>
      <c r="C117" s="97"/>
      <c r="D117" s="282" t="s">
        <v>127</v>
      </c>
      <c r="E117" s="283"/>
      <c r="F117" s="283"/>
      <c r="G117" s="97"/>
      <c r="H117" s="97"/>
      <c r="I117" s="97"/>
      <c r="J117" s="143">
        <v>0</v>
      </c>
      <c r="K117" s="97"/>
      <c r="L117" s="144"/>
      <c r="M117" s="145"/>
      <c r="N117" s="146" t="s">
        <v>39</v>
      </c>
      <c r="O117" s="145"/>
      <c r="P117" s="145"/>
      <c r="Q117" s="145"/>
      <c r="R117" s="145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7" t="s">
        <v>128</v>
      </c>
      <c r="AZ117" s="145"/>
      <c r="BA117" s="145"/>
      <c r="BB117" s="145"/>
      <c r="BC117" s="145"/>
      <c r="BD117" s="145"/>
      <c r="BE117" s="148">
        <f t="shared" ref="BE117:BE122" si="0">IF(N117="základní",J117,0)</f>
        <v>0</v>
      </c>
      <c r="BF117" s="148">
        <f t="shared" ref="BF117:BF122" si="1">IF(N117="snížená",J117,0)</f>
        <v>0</v>
      </c>
      <c r="BG117" s="148">
        <f t="shared" ref="BG117:BG122" si="2">IF(N117="zákl. přenesená",J117,0)</f>
        <v>0</v>
      </c>
      <c r="BH117" s="148">
        <f t="shared" ref="BH117:BH122" si="3">IF(N117="sníž. přenesená",J117,0)</f>
        <v>0</v>
      </c>
      <c r="BI117" s="148">
        <f t="shared" ref="BI117:BI122" si="4">IF(N117="nulová",J117,0)</f>
        <v>0</v>
      </c>
      <c r="BJ117" s="147" t="s">
        <v>79</v>
      </c>
      <c r="BK117" s="145"/>
      <c r="BL117" s="145"/>
      <c r="BM117" s="145"/>
    </row>
    <row r="118" spans="1:65" s="2" customFormat="1" ht="18" customHeight="1">
      <c r="A118" s="33"/>
      <c r="B118" s="141"/>
      <c r="C118" s="97"/>
      <c r="D118" s="282" t="s">
        <v>129</v>
      </c>
      <c r="E118" s="283"/>
      <c r="F118" s="283"/>
      <c r="G118" s="97"/>
      <c r="H118" s="97"/>
      <c r="I118" s="97"/>
      <c r="J118" s="143">
        <v>0</v>
      </c>
      <c r="K118" s="97"/>
      <c r="L118" s="144"/>
      <c r="M118" s="145"/>
      <c r="N118" s="146" t="s">
        <v>39</v>
      </c>
      <c r="O118" s="145"/>
      <c r="P118" s="145"/>
      <c r="Q118" s="145"/>
      <c r="R118" s="145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7" t="s">
        <v>128</v>
      </c>
      <c r="AZ118" s="145"/>
      <c r="BA118" s="145"/>
      <c r="BB118" s="145"/>
      <c r="BC118" s="145"/>
      <c r="BD118" s="145"/>
      <c r="BE118" s="148">
        <f t="shared" si="0"/>
        <v>0</v>
      </c>
      <c r="BF118" s="148">
        <f t="shared" si="1"/>
        <v>0</v>
      </c>
      <c r="BG118" s="148">
        <f t="shared" si="2"/>
        <v>0</v>
      </c>
      <c r="BH118" s="148">
        <f t="shared" si="3"/>
        <v>0</v>
      </c>
      <c r="BI118" s="148">
        <f t="shared" si="4"/>
        <v>0</v>
      </c>
      <c r="BJ118" s="147" t="s">
        <v>79</v>
      </c>
      <c r="BK118" s="145"/>
      <c r="BL118" s="145"/>
      <c r="BM118" s="145"/>
    </row>
    <row r="119" spans="1:65" s="2" customFormat="1" ht="18" customHeight="1">
      <c r="A119" s="33"/>
      <c r="B119" s="141"/>
      <c r="C119" s="97"/>
      <c r="D119" s="282" t="s">
        <v>130</v>
      </c>
      <c r="E119" s="283"/>
      <c r="F119" s="283"/>
      <c r="G119" s="97"/>
      <c r="H119" s="97"/>
      <c r="I119" s="97"/>
      <c r="J119" s="143">
        <v>0</v>
      </c>
      <c r="K119" s="97"/>
      <c r="L119" s="144"/>
      <c r="M119" s="145"/>
      <c r="N119" s="146" t="s">
        <v>39</v>
      </c>
      <c r="O119" s="145"/>
      <c r="P119" s="145"/>
      <c r="Q119" s="145"/>
      <c r="R119" s="145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7" t="s">
        <v>128</v>
      </c>
      <c r="AZ119" s="145"/>
      <c r="BA119" s="145"/>
      <c r="BB119" s="145"/>
      <c r="BC119" s="145"/>
      <c r="BD119" s="145"/>
      <c r="BE119" s="148">
        <f t="shared" si="0"/>
        <v>0</v>
      </c>
      <c r="BF119" s="148">
        <f t="shared" si="1"/>
        <v>0</v>
      </c>
      <c r="BG119" s="148">
        <f t="shared" si="2"/>
        <v>0</v>
      </c>
      <c r="BH119" s="148">
        <f t="shared" si="3"/>
        <v>0</v>
      </c>
      <c r="BI119" s="148">
        <f t="shared" si="4"/>
        <v>0</v>
      </c>
      <c r="BJ119" s="147" t="s">
        <v>79</v>
      </c>
      <c r="BK119" s="145"/>
      <c r="BL119" s="145"/>
      <c r="BM119" s="145"/>
    </row>
    <row r="120" spans="1:65" s="2" customFormat="1" ht="18" customHeight="1">
      <c r="A120" s="33"/>
      <c r="B120" s="141"/>
      <c r="C120" s="97"/>
      <c r="D120" s="282" t="s">
        <v>131</v>
      </c>
      <c r="E120" s="283"/>
      <c r="F120" s="283"/>
      <c r="G120" s="97"/>
      <c r="H120" s="97"/>
      <c r="I120" s="97"/>
      <c r="J120" s="143">
        <v>0</v>
      </c>
      <c r="K120" s="97"/>
      <c r="L120" s="144"/>
      <c r="M120" s="145"/>
      <c r="N120" s="146" t="s">
        <v>39</v>
      </c>
      <c r="O120" s="145"/>
      <c r="P120" s="145"/>
      <c r="Q120" s="145"/>
      <c r="R120" s="145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7" t="s">
        <v>128</v>
      </c>
      <c r="AZ120" s="145"/>
      <c r="BA120" s="145"/>
      <c r="BB120" s="145"/>
      <c r="BC120" s="145"/>
      <c r="BD120" s="145"/>
      <c r="BE120" s="148">
        <f t="shared" si="0"/>
        <v>0</v>
      </c>
      <c r="BF120" s="148">
        <f t="shared" si="1"/>
        <v>0</v>
      </c>
      <c r="BG120" s="148">
        <f t="shared" si="2"/>
        <v>0</v>
      </c>
      <c r="BH120" s="148">
        <f t="shared" si="3"/>
        <v>0</v>
      </c>
      <c r="BI120" s="148">
        <f t="shared" si="4"/>
        <v>0</v>
      </c>
      <c r="BJ120" s="147" t="s">
        <v>79</v>
      </c>
      <c r="BK120" s="145"/>
      <c r="BL120" s="145"/>
      <c r="BM120" s="145"/>
    </row>
    <row r="121" spans="1:65" s="2" customFormat="1" ht="18" customHeight="1">
      <c r="A121" s="33"/>
      <c r="B121" s="141"/>
      <c r="C121" s="97"/>
      <c r="D121" s="282" t="s">
        <v>132</v>
      </c>
      <c r="E121" s="283"/>
      <c r="F121" s="283"/>
      <c r="G121" s="97"/>
      <c r="H121" s="97"/>
      <c r="I121" s="97"/>
      <c r="J121" s="143">
        <v>0</v>
      </c>
      <c r="K121" s="97"/>
      <c r="L121" s="144"/>
      <c r="M121" s="145"/>
      <c r="N121" s="146" t="s">
        <v>39</v>
      </c>
      <c r="O121" s="145"/>
      <c r="P121" s="145"/>
      <c r="Q121" s="145"/>
      <c r="R121" s="145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7" t="s">
        <v>128</v>
      </c>
      <c r="AZ121" s="145"/>
      <c r="BA121" s="145"/>
      <c r="BB121" s="145"/>
      <c r="BC121" s="145"/>
      <c r="BD121" s="145"/>
      <c r="BE121" s="148">
        <f t="shared" si="0"/>
        <v>0</v>
      </c>
      <c r="BF121" s="148">
        <f t="shared" si="1"/>
        <v>0</v>
      </c>
      <c r="BG121" s="148">
        <f t="shared" si="2"/>
        <v>0</v>
      </c>
      <c r="BH121" s="148">
        <f t="shared" si="3"/>
        <v>0</v>
      </c>
      <c r="BI121" s="148">
        <f t="shared" si="4"/>
        <v>0</v>
      </c>
      <c r="BJ121" s="147" t="s">
        <v>79</v>
      </c>
      <c r="BK121" s="145"/>
      <c r="BL121" s="145"/>
      <c r="BM121" s="145"/>
    </row>
    <row r="122" spans="1:65" s="2" customFormat="1" ht="18" customHeight="1">
      <c r="A122" s="33"/>
      <c r="B122" s="141"/>
      <c r="C122" s="97"/>
      <c r="D122" s="142" t="s">
        <v>133</v>
      </c>
      <c r="E122" s="97"/>
      <c r="F122" s="97"/>
      <c r="G122" s="97"/>
      <c r="H122" s="97"/>
      <c r="I122" s="97"/>
      <c r="J122" s="143">
        <f>ROUND(J30*T122,2)</f>
        <v>0</v>
      </c>
      <c r="K122" s="97"/>
      <c r="L122" s="144"/>
      <c r="M122" s="145"/>
      <c r="N122" s="146" t="s">
        <v>39</v>
      </c>
      <c r="O122" s="145"/>
      <c r="P122" s="145"/>
      <c r="Q122" s="145"/>
      <c r="R122" s="145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7" t="s">
        <v>134</v>
      </c>
      <c r="AZ122" s="145"/>
      <c r="BA122" s="145"/>
      <c r="BB122" s="145"/>
      <c r="BC122" s="145"/>
      <c r="BD122" s="145"/>
      <c r="BE122" s="148">
        <f t="shared" si="0"/>
        <v>0</v>
      </c>
      <c r="BF122" s="148">
        <f t="shared" si="1"/>
        <v>0</v>
      </c>
      <c r="BG122" s="148">
        <f t="shared" si="2"/>
        <v>0</v>
      </c>
      <c r="BH122" s="148">
        <f t="shared" si="3"/>
        <v>0</v>
      </c>
      <c r="BI122" s="148">
        <f t="shared" si="4"/>
        <v>0</v>
      </c>
      <c r="BJ122" s="147" t="s">
        <v>79</v>
      </c>
      <c r="BK122" s="145"/>
      <c r="BL122" s="145"/>
      <c r="BM122" s="145"/>
    </row>
    <row r="123" spans="1:65" s="2" customFormat="1" ht="11.25">
      <c r="A123" s="33"/>
      <c r="B123" s="34"/>
      <c r="C123" s="33"/>
      <c r="D123" s="33"/>
      <c r="E123" s="33"/>
      <c r="F123" s="33"/>
      <c r="G123" s="33"/>
      <c r="H123" s="33"/>
      <c r="I123" s="97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29.25" customHeight="1">
      <c r="A124" s="33"/>
      <c r="B124" s="34"/>
      <c r="C124" s="149" t="s">
        <v>135</v>
      </c>
      <c r="D124" s="111"/>
      <c r="E124" s="111"/>
      <c r="F124" s="111"/>
      <c r="G124" s="111"/>
      <c r="H124" s="111"/>
      <c r="I124" s="126"/>
      <c r="J124" s="150">
        <f>ROUND(J96+J116,2)</f>
        <v>0</v>
      </c>
      <c r="K124" s="111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2" customFormat="1" ht="6.95" customHeight="1">
      <c r="A125" s="33"/>
      <c r="B125" s="48"/>
      <c r="C125" s="49"/>
      <c r="D125" s="49"/>
      <c r="E125" s="49"/>
      <c r="F125" s="49"/>
      <c r="G125" s="49"/>
      <c r="H125" s="49"/>
      <c r="I125" s="123"/>
      <c r="J125" s="49"/>
      <c r="K125" s="49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9" spans="1:63" s="2" customFormat="1" ht="6.95" customHeight="1">
      <c r="A129" s="33"/>
      <c r="B129" s="50"/>
      <c r="C129" s="51"/>
      <c r="D129" s="51"/>
      <c r="E129" s="51"/>
      <c r="F129" s="51"/>
      <c r="G129" s="51"/>
      <c r="H129" s="51"/>
      <c r="I129" s="124"/>
      <c r="J129" s="51"/>
      <c r="K129" s="51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3" s="2" customFormat="1" ht="24.95" customHeight="1">
      <c r="A130" s="33"/>
      <c r="B130" s="34"/>
      <c r="C130" s="22" t="s">
        <v>136</v>
      </c>
      <c r="D130" s="33"/>
      <c r="E130" s="33"/>
      <c r="F130" s="33"/>
      <c r="G130" s="33"/>
      <c r="H130" s="33"/>
      <c r="I130" s="97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3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97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3" s="2" customFormat="1" ht="12" customHeight="1">
      <c r="A132" s="33"/>
      <c r="B132" s="34"/>
      <c r="C132" s="28" t="s">
        <v>15</v>
      </c>
      <c r="D132" s="33"/>
      <c r="E132" s="33"/>
      <c r="F132" s="33"/>
      <c r="G132" s="33"/>
      <c r="H132" s="33"/>
      <c r="I132" s="97"/>
      <c r="J132" s="33"/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3" s="2" customFormat="1" ht="25.5" customHeight="1">
      <c r="A133" s="33"/>
      <c r="B133" s="34"/>
      <c r="C133" s="33"/>
      <c r="D133" s="33"/>
      <c r="E133" s="278" t="str">
        <f>E7</f>
        <v>Stavební úpravy a nástavba objektu střediska volného času Fokus, K Nemocnici 23, Nový Jičín</v>
      </c>
      <c r="F133" s="279"/>
      <c r="G133" s="279"/>
      <c r="H133" s="279"/>
      <c r="I133" s="97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3" s="2" customFormat="1" ht="12" customHeight="1">
      <c r="A134" s="33"/>
      <c r="B134" s="34"/>
      <c r="C134" s="28" t="s">
        <v>93</v>
      </c>
      <c r="D134" s="33"/>
      <c r="E134" s="33"/>
      <c r="F134" s="33"/>
      <c r="G134" s="33"/>
      <c r="H134" s="33"/>
      <c r="I134" s="97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3" s="2" customFormat="1" ht="16.5" customHeight="1">
      <c r="A135" s="33"/>
      <c r="B135" s="34"/>
      <c r="C135" s="33"/>
      <c r="D135" s="33"/>
      <c r="E135" s="258" t="str">
        <f>E9</f>
        <v>4 - Předláždění příjezdové komunikace a dvora</v>
      </c>
      <c r="F135" s="280"/>
      <c r="G135" s="280"/>
      <c r="H135" s="280"/>
      <c r="I135" s="97"/>
      <c r="J135" s="33"/>
      <c r="K135" s="33"/>
      <c r="L135" s="4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3" s="2" customFormat="1" ht="6.95" customHeight="1">
      <c r="A136" s="33"/>
      <c r="B136" s="34"/>
      <c r="C136" s="33"/>
      <c r="D136" s="33"/>
      <c r="E136" s="33"/>
      <c r="F136" s="33"/>
      <c r="G136" s="33"/>
      <c r="H136" s="33"/>
      <c r="I136" s="97"/>
      <c r="J136" s="33"/>
      <c r="K136" s="33"/>
      <c r="L136" s="4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3" s="2" customFormat="1" ht="12" customHeight="1">
      <c r="A137" s="33"/>
      <c r="B137" s="34"/>
      <c r="C137" s="28" t="s">
        <v>19</v>
      </c>
      <c r="D137" s="33"/>
      <c r="E137" s="33"/>
      <c r="F137" s="26" t="str">
        <f>F12</f>
        <v xml:space="preserve"> </v>
      </c>
      <c r="G137" s="33"/>
      <c r="H137" s="33"/>
      <c r="I137" s="98" t="s">
        <v>21</v>
      </c>
      <c r="J137" s="56" t="str">
        <f>IF(J12="","",J12)</f>
        <v>28. 5. 2020</v>
      </c>
      <c r="K137" s="33"/>
      <c r="L137" s="4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3" s="2" customFormat="1" ht="6.95" customHeight="1">
      <c r="A138" s="33"/>
      <c r="B138" s="34"/>
      <c r="C138" s="33"/>
      <c r="D138" s="33"/>
      <c r="E138" s="33"/>
      <c r="F138" s="33"/>
      <c r="G138" s="33"/>
      <c r="H138" s="33"/>
      <c r="I138" s="97"/>
      <c r="J138" s="33"/>
      <c r="K138" s="33"/>
      <c r="L138" s="4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3" s="2" customFormat="1" ht="27.95" customHeight="1">
      <c r="A139" s="33"/>
      <c r="B139" s="34"/>
      <c r="C139" s="28" t="s">
        <v>23</v>
      </c>
      <c r="D139" s="33"/>
      <c r="E139" s="33"/>
      <c r="F139" s="26" t="str">
        <f>E15</f>
        <v>Středisko volného času Fokus, Nový Jičín</v>
      </c>
      <c r="G139" s="33"/>
      <c r="H139" s="33"/>
      <c r="I139" s="98" t="s">
        <v>29</v>
      </c>
      <c r="J139" s="31" t="str">
        <f>E21</f>
        <v>ARCHITRÁV s.r.o. Nový Jičín</v>
      </c>
      <c r="K139" s="33"/>
      <c r="L139" s="4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3" s="2" customFormat="1" ht="15.2" customHeight="1">
      <c r="A140" s="33"/>
      <c r="B140" s="34"/>
      <c r="C140" s="28" t="s">
        <v>27</v>
      </c>
      <c r="D140" s="33"/>
      <c r="E140" s="33"/>
      <c r="F140" s="26" t="str">
        <f>IF(E18="","",E18)</f>
        <v>Vyplň údaj</v>
      </c>
      <c r="G140" s="33"/>
      <c r="H140" s="33"/>
      <c r="I140" s="98" t="s">
        <v>32</v>
      </c>
      <c r="J140" s="31" t="str">
        <f>E24</f>
        <v xml:space="preserve"> </v>
      </c>
      <c r="K140" s="33"/>
      <c r="L140" s="4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63" s="2" customFormat="1" ht="10.35" customHeight="1">
      <c r="A141" s="33"/>
      <c r="B141" s="34"/>
      <c r="C141" s="33"/>
      <c r="D141" s="33"/>
      <c r="E141" s="33"/>
      <c r="F141" s="33"/>
      <c r="G141" s="33"/>
      <c r="H141" s="33"/>
      <c r="I141" s="97"/>
      <c r="J141" s="33"/>
      <c r="K141" s="33"/>
      <c r="L141" s="4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63" s="11" customFormat="1" ht="29.25" customHeight="1">
      <c r="A142" s="151"/>
      <c r="B142" s="152"/>
      <c r="C142" s="153" t="s">
        <v>137</v>
      </c>
      <c r="D142" s="154" t="s">
        <v>59</v>
      </c>
      <c r="E142" s="154" t="s">
        <v>55</v>
      </c>
      <c r="F142" s="154" t="s">
        <v>56</v>
      </c>
      <c r="G142" s="154" t="s">
        <v>138</v>
      </c>
      <c r="H142" s="154" t="s">
        <v>139</v>
      </c>
      <c r="I142" s="155" t="s">
        <v>140</v>
      </c>
      <c r="J142" s="156" t="s">
        <v>99</v>
      </c>
      <c r="K142" s="157" t="s">
        <v>141</v>
      </c>
      <c r="L142" s="158"/>
      <c r="M142" s="63" t="s">
        <v>1</v>
      </c>
      <c r="N142" s="64" t="s">
        <v>38</v>
      </c>
      <c r="O142" s="64" t="s">
        <v>142</v>
      </c>
      <c r="P142" s="64" t="s">
        <v>143</v>
      </c>
      <c r="Q142" s="64" t="s">
        <v>144</v>
      </c>
      <c r="R142" s="64" t="s">
        <v>145</v>
      </c>
      <c r="S142" s="64" t="s">
        <v>146</v>
      </c>
      <c r="T142" s="65" t="s">
        <v>147</v>
      </c>
      <c r="U142" s="15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/>
    </row>
    <row r="143" spans="1:63" s="2" customFormat="1" ht="22.9" customHeight="1">
      <c r="A143" s="33"/>
      <c r="B143" s="34"/>
      <c r="C143" s="70" t="s">
        <v>148</v>
      </c>
      <c r="D143" s="33"/>
      <c r="E143" s="33"/>
      <c r="F143" s="33"/>
      <c r="G143" s="33"/>
      <c r="H143" s="33"/>
      <c r="I143" s="97"/>
      <c r="J143" s="159">
        <f>BK143</f>
        <v>0</v>
      </c>
      <c r="K143" s="33"/>
      <c r="L143" s="34"/>
      <c r="M143" s="66"/>
      <c r="N143" s="57"/>
      <c r="O143" s="67"/>
      <c r="P143" s="160">
        <f>P144+P216+P240</f>
        <v>0</v>
      </c>
      <c r="Q143" s="67"/>
      <c r="R143" s="160">
        <f>R144+R216+R240</f>
        <v>140.88175190999999</v>
      </c>
      <c r="S143" s="67"/>
      <c r="T143" s="161">
        <f>T144+T216+T240</f>
        <v>132.19999999999999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73</v>
      </c>
      <c r="AU143" s="18" t="s">
        <v>101</v>
      </c>
      <c r="BK143" s="162">
        <f>BK144+BK216+BK240</f>
        <v>0</v>
      </c>
    </row>
    <row r="144" spans="1:63" s="12" customFormat="1" ht="25.9" customHeight="1">
      <c r="B144" s="163"/>
      <c r="D144" s="164" t="s">
        <v>73</v>
      </c>
      <c r="E144" s="165" t="s">
        <v>149</v>
      </c>
      <c r="F144" s="165" t="s">
        <v>150</v>
      </c>
      <c r="I144" s="166"/>
      <c r="J144" s="167">
        <f>BK144</f>
        <v>0</v>
      </c>
      <c r="L144" s="163"/>
      <c r="M144" s="168"/>
      <c r="N144" s="169"/>
      <c r="O144" s="169"/>
      <c r="P144" s="170">
        <f>P145+P163+P165+P172+P182+P195+P201+P203+P208</f>
        <v>0</v>
      </c>
      <c r="Q144" s="169"/>
      <c r="R144" s="170">
        <f>R145+R163+R165+R172+R182+R195+R201+R203+R208</f>
        <v>140.76131470999999</v>
      </c>
      <c r="S144" s="169"/>
      <c r="T144" s="171">
        <f>T145+T163+T165+T172+T182+T195+T201+T203+T208</f>
        <v>132.19999999999999</v>
      </c>
      <c r="AR144" s="164" t="s">
        <v>79</v>
      </c>
      <c r="AT144" s="172" t="s">
        <v>73</v>
      </c>
      <c r="AU144" s="172" t="s">
        <v>74</v>
      </c>
      <c r="AY144" s="164" t="s">
        <v>151</v>
      </c>
      <c r="BK144" s="173">
        <f>BK145+BK163+BK165+BK172+BK182+BK195+BK201+BK203+BK208</f>
        <v>0</v>
      </c>
    </row>
    <row r="145" spans="1:65" s="12" customFormat="1" ht="22.9" customHeight="1">
      <c r="B145" s="163"/>
      <c r="D145" s="164" t="s">
        <v>73</v>
      </c>
      <c r="E145" s="174" t="s">
        <v>79</v>
      </c>
      <c r="F145" s="174" t="s">
        <v>980</v>
      </c>
      <c r="I145" s="166"/>
      <c r="J145" s="175">
        <f>BK145</f>
        <v>0</v>
      </c>
      <c r="L145" s="163"/>
      <c r="M145" s="168"/>
      <c r="N145" s="169"/>
      <c r="O145" s="169"/>
      <c r="P145" s="170">
        <f>SUM(P146:P162)</f>
        <v>0</v>
      </c>
      <c r="Q145" s="169"/>
      <c r="R145" s="170">
        <f>SUM(R146:R162)</f>
        <v>0</v>
      </c>
      <c r="S145" s="169"/>
      <c r="T145" s="171">
        <f>SUM(T146:T162)</f>
        <v>132.19999999999999</v>
      </c>
      <c r="AR145" s="164" t="s">
        <v>79</v>
      </c>
      <c r="AT145" s="172" t="s">
        <v>73</v>
      </c>
      <c r="AU145" s="172" t="s">
        <v>79</v>
      </c>
      <c r="AY145" s="164" t="s">
        <v>151</v>
      </c>
      <c r="BK145" s="173">
        <f>SUM(BK146:BK162)</f>
        <v>0</v>
      </c>
    </row>
    <row r="146" spans="1:65" s="2" customFormat="1" ht="24" customHeight="1">
      <c r="A146" s="33"/>
      <c r="B146" s="141"/>
      <c r="C146" s="176" t="s">
        <v>79</v>
      </c>
      <c r="D146" s="176" t="s">
        <v>153</v>
      </c>
      <c r="E146" s="177" t="s">
        <v>981</v>
      </c>
      <c r="F146" s="178" t="s">
        <v>982</v>
      </c>
      <c r="G146" s="179" t="s">
        <v>167</v>
      </c>
      <c r="H146" s="180">
        <v>330.5</v>
      </c>
      <c r="I146" s="181"/>
      <c r="J146" s="182">
        <f>ROUND(I146*H146,2)</f>
        <v>0</v>
      </c>
      <c r="K146" s="183"/>
      <c r="L146" s="34"/>
      <c r="M146" s="184" t="s">
        <v>1</v>
      </c>
      <c r="N146" s="185" t="s">
        <v>39</v>
      </c>
      <c r="O146" s="59"/>
      <c r="P146" s="186">
        <f>O146*H146</f>
        <v>0</v>
      </c>
      <c r="Q146" s="186">
        <v>0</v>
      </c>
      <c r="R146" s="186">
        <f>Q146*H146</f>
        <v>0</v>
      </c>
      <c r="S146" s="186">
        <v>0.18</v>
      </c>
      <c r="T146" s="187">
        <f>S146*H146</f>
        <v>59.489999999999995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8" t="s">
        <v>89</v>
      </c>
      <c r="AT146" s="188" t="s">
        <v>153</v>
      </c>
      <c r="AU146" s="188" t="s">
        <v>83</v>
      </c>
      <c r="AY146" s="18" t="s">
        <v>151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8" t="s">
        <v>79</v>
      </c>
      <c r="BK146" s="189">
        <f>ROUND(I146*H146,2)</f>
        <v>0</v>
      </c>
      <c r="BL146" s="18" t="s">
        <v>89</v>
      </c>
      <c r="BM146" s="188" t="s">
        <v>983</v>
      </c>
    </row>
    <row r="147" spans="1:65" s="2" customFormat="1" ht="16.5" customHeight="1">
      <c r="A147" s="33"/>
      <c r="B147" s="141"/>
      <c r="C147" s="176" t="s">
        <v>83</v>
      </c>
      <c r="D147" s="176" t="s">
        <v>153</v>
      </c>
      <c r="E147" s="177" t="s">
        <v>984</v>
      </c>
      <c r="F147" s="178" t="s">
        <v>985</v>
      </c>
      <c r="G147" s="179" t="s">
        <v>167</v>
      </c>
      <c r="H147" s="180">
        <v>330.5</v>
      </c>
      <c r="I147" s="181"/>
      <c r="J147" s="182">
        <f>ROUND(I147*H147,2)</f>
        <v>0</v>
      </c>
      <c r="K147" s="183"/>
      <c r="L147" s="34"/>
      <c r="M147" s="184" t="s">
        <v>1</v>
      </c>
      <c r="N147" s="185" t="s">
        <v>39</v>
      </c>
      <c r="O147" s="59"/>
      <c r="P147" s="186">
        <f>O147*H147</f>
        <v>0</v>
      </c>
      <c r="Q147" s="186">
        <v>0</v>
      </c>
      <c r="R147" s="186">
        <f>Q147*H147</f>
        <v>0</v>
      </c>
      <c r="S147" s="186">
        <v>0.22</v>
      </c>
      <c r="T147" s="187">
        <f>S147*H147</f>
        <v>72.709999999999994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8" t="s">
        <v>89</v>
      </c>
      <c r="AT147" s="188" t="s">
        <v>153</v>
      </c>
      <c r="AU147" s="188" t="s">
        <v>83</v>
      </c>
      <c r="AY147" s="18" t="s">
        <v>151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8" t="s">
        <v>79</v>
      </c>
      <c r="BK147" s="189">
        <f>ROUND(I147*H147,2)</f>
        <v>0</v>
      </c>
      <c r="BL147" s="18" t="s">
        <v>89</v>
      </c>
      <c r="BM147" s="188" t="s">
        <v>986</v>
      </c>
    </row>
    <row r="148" spans="1:65" s="2" customFormat="1" ht="24" customHeight="1">
      <c r="A148" s="33"/>
      <c r="B148" s="141"/>
      <c r="C148" s="176" t="s">
        <v>86</v>
      </c>
      <c r="D148" s="176" t="s">
        <v>153</v>
      </c>
      <c r="E148" s="177" t="s">
        <v>987</v>
      </c>
      <c r="F148" s="178" t="s">
        <v>988</v>
      </c>
      <c r="G148" s="179" t="s">
        <v>156</v>
      </c>
      <c r="H148" s="180">
        <v>102.455</v>
      </c>
      <c r="I148" s="181"/>
      <c r="J148" s="182">
        <f>ROUND(I148*H148,2)</f>
        <v>0</v>
      </c>
      <c r="K148" s="183"/>
      <c r="L148" s="34"/>
      <c r="M148" s="184" t="s">
        <v>1</v>
      </c>
      <c r="N148" s="185" t="s">
        <v>39</v>
      </c>
      <c r="O148" s="59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8" t="s">
        <v>89</v>
      </c>
      <c r="AT148" s="188" t="s">
        <v>153</v>
      </c>
      <c r="AU148" s="188" t="s">
        <v>83</v>
      </c>
      <c r="AY148" s="18" t="s">
        <v>151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8" t="s">
        <v>79</v>
      </c>
      <c r="BK148" s="189">
        <f>ROUND(I148*H148,2)</f>
        <v>0</v>
      </c>
      <c r="BL148" s="18" t="s">
        <v>89</v>
      </c>
      <c r="BM148" s="188" t="s">
        <v>989</v>
      </c>
    </row>
    <row r="149" spans="1:65" s="13" customFormat="1" ht="11.25">
      <c r="B149" s="190"/>
      <c r="D149" s="191" t="s">
        <v>158</v>
      </c>
      <c r="E149" s="192" t="s">
        <v>1</v>
      </c>
      <c r="F149" s="193" t="s">
        <v>990</v>
      </c>
      <c r="H149" s="194">
        <v>102.455</v>
      </c>
      <c r="I149" s="195"/>
      <c r="L149" s="190"/>
      <c r="M149" s="196"/>
      <c r="N149" s="197"/>
      <c r="O149" s="197"/>
      <c r="P149" s="197"/>
      <c r="Q149" s="197"/>
      <c r="R149" s="197"/>
      <c r="S149" s="197"/>
      <c r="T149" s="198"/>
      <c r="AT149" s="192" t="s">
        <v>158</v>
      </c>
      <c r="AU149" s="192" t="s">
        <v>83</v>
      </c>
      <c r="AV149" s="13" t="s">
        <v>83</v>
      </c>
      <c r="AW149" s="13" t="s">
        <v>31</v>
      </c>
      <c r="AX149" s="13" t="s">
        <v>74</v>
      </c>
      <c r="AY149" s="192" t="s">
        <v>151</v>
      </c>
    </row>
    <row r="150" spans="1:65" s="14" customFormat="1" ht="11.25">
      <c r="B150" s="199"/>
      <c r="D150" s="191" t="s">
        <v>158</v>
      </c>
      <c r="E150" s="200" t="s">
        <v>1</v>
      </c>
      <c r="F150" s="201" t="s">
        <v>163</v>
      </c>
      <c r="H150" s="202">
        <v>102.455</v>
      </c>
      <c r="I150" s="203"/>
      <c r="L150" s="199"/>
      <c r="M150" s="204"/>
      <c r="N150" s="205"/>
      <c r="O150" s="205"/>
      <c r="P150" s="205"/>
      <c r="Q150" s="205"/>
      <c r="R150" s="205"/>
      <c r="S150" s="205"/>
      <c r="T150" s="206"/>
      <c r="AT150" s="200" t="s">
        <v>158</v>
      </c>
      <c r="AU150" s="200" t="s">
        <v>83</v>
      </c>
      <c r="AV150" s="14" t="s">
        <v>89</v>
      </c>
      <c r="AW150" s="14" t="s">
        <v>31</v>
      </c>
      <c r="AX150" s="14" t="s">
        <v>79</v>
      </c>
      <c r="AY150" s="200" t="s">
        <v>151</v>
      </c>
    </row>
    <row r="151" spans="1:65" s="2" customFormat="1" ht="24" customHeight="1">
      <c r="A151" s="33"/>
      <c r="B151" s="141"/>
      <c r="C151" s="176" t="s">
        <v>89</v>
      </c>
      <c r="D151" s="176" t="s">
        <v>153</v>
      </c>
      <c r="E151" s="177" t="s">
        <v>991</v>
      </c>
      <c r="F151" s="178" t="s">
        <v>992</v>
      </c>
      <c r="G151" s="179" t="s">
        <v>156</v>
      </c>
      <c r="H151" s="180">
        <v>6.4870000000000001</v>
      </c>
      <c r="I151" s="181"/>
      <c r="J151" s="182">
        <f>ROUND(I151*H151,2)</f>
        <v>0</v>
      </c>
      <c r="K151" s="183"/>
      <c r="L151" s="34"/>
      <c r="M151" s="184" t="s">
        <v>1</v>
      </c>
      <c r="N151" s="185" t="s">
        <v>39</v>
      </c>
      <c r="O151" s="59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8" t="s">
        <v>89</v>
      </c>
      <c r="AT151" s="188" t="s">
        <v>153</v>
      </c>
      <c r="AU151" s="188" t="s">
        <v>83</v>
      </c>
      <c r="AY151" s="18" t="s">
        <v>151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8" t="s">
        <v>79</v>
      </c>
      <c r="BK151" s="189">
        <f>ROUND(I151*H151,2)</f>
        <v>0</v>
      </c>
      <c r="BL151" s="18" t="s">
        <v>89</v>
      </c>
      <c r="BM151" s="188" t="s">
        <v>993</v>
      </c>
    </row>
    <row r="152" spans="1:65" s="16" customFormat="1" ht="11.25">
      <c r="B152" s="215"/>
      <c r="D152" s="191" t="s">
        <v>158</v>
      </c>
      <c r="E152" s="216" t="s">
        <v>1</v>
      </c>
      <c r="F152" s="217" t="s">
        <v>994</v>
      </c>
      <c r="H152" s="216" t="s">
        <v>1</v>
      </c>
      <c r="I152" s="218"/>
      <c r="L152" s="215"/>
      <c r="M152" s="219"/>
      <c r="N152" s="220"/>
      <c r="O152" s="220"/>
      <c r="P152" s="220"/>
      <c r="Q152" s="220"/>
      <c r="R152" s="220"/>
      <c r="S152" s="220"/>
      <c r="T152" s="221"/>
      <c r="AT152" s="216" t="s">
        <v>158</v>
      </c>
      <c r="AU152" s="216" t="s">
        <v>83</v>
      </c>
      <c r="AV152" s="16" t="s">
        <v>79</v>
      </c>
      <c r="AW152" s="16" t="s">
        <v>31</v>
      </c>
      <c r="AX152" s="16" t="s">
        <v>74</v>
      </c>
      <c r="AY152" s="216" t="s">
        <v>151</v>
      </c>
    </row>
    <row r="153" spans="1:65" s="13" customFormat="1" ht="11.25">
      <c r="B153" s="190"/>
      <c r="D153" s="191" t="s">
        <v>158</v>
      </c>
      <c r="E153" s="192" t="s">
        <v>1</v>
      </c>
      <c r="F153" s="193" t="s">
        <v>995</v>
      </c>
      <c r="H153" s="194">
        <v>6.4870000000000001</v>
      </c>
      <c r="I153" s="195"/>
      <c r="L153" s="190"/>
      <c r="M153" s="196"/>
      <c r="N153" s="197"/>
      <c r="O153" s="197"/>
      <c r="P153" s="197"/>
      <c r="Q153" s="197"/>
      <c r="R153" s="197"/>
      <c r="S153" s="197"/>
      <c r="T153" s="198"/>
      <c r="AT153" s="192" t="s">
        <v>158</v>
      </c>
      <c r="AU153" s="192" t="s">
        <v>83</v>
      </c>
      <c r="AV153" s="13" t="s">
        <v>83</v>
      </c>
      <c r="AW153" s="13" t="s">
        <v>31</v>
      </c>
      <c r="AX153" s="13" t="s">
        <v>79</v>
      </c>
      <c r="AY153" s="192" t="s">
        <v>151</v>
      </c>
    </row>
    <row r="154" spans="1:65" s="2" customFormat="1" ht="24" customHeight="1">
      <c r="A154" s="33"/>
      <c r="B154" s="141"/>
      <c r="C154" s="176" t="s">
        <v>181</v>
      </c>
      <c r="D154" s="176" t="s">
        <v>153</v>
      </c>
      <c r="E154" s="177" t="s">
        <v>996</v>
      </c>
      <c r="F154" s="178" t="s">
        <v>997</v>
      </c>
      <c r="G154" s="179" t="s">
        <v>156</v>
      </c>
      <c r="H154" s="180">
        <v>108.94199999999999</v>
      </c>
      <c r="I154" s="181"/>
      <c r="J154" s="182">
        <f>ROUND(I154*H154,2)</f>
        <v>0</v>
      </c>
      <c r="K154" s="183"/>
      <c r="L154" s="34"/>
      <c r="M154" s="184" t="s">
        <v>1</v>
      </c>
      <c r="N154" s="185" t="s">
        <v>39</v>
      </c>
      <c r="O154" s="59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8" t="s">
        <v>89</v>
      </c>
      <c r="AT154" s="188" t="s">
        <v>153</v>
      </c>
      <c r="AU154" s="188" t="s">
        <v>83</v>
      </c>
      <c r="AY154" s="18" t="s">
        <v>151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8" t="s">
        <v>79</v>
      </c>
      <c r="BK154" s="189">
        <f>ROUND(I154*H154,2)</f>
        <v>0</v>
      </c>
      <c r="BL154" s="18" t="s">
        <v>89</v>
      </c>
      <c r="BM154" s="188" t="s">
        <v>998</v>
      </c>
    </row>
    <row r="155" spans="1:65" s="13" customFormat="1" ht="11.25">
      <c r="B155" s="190"/>
      <c r="D155" s="191" t="s">
        <v>158</v>
      </c>
      <c r="E155" s="192" t="s">
        <v>1</v>
      </c>
      <c r="F155" s="193" t="s">
        <v>999</v>
      </c>
      <c r="H155" s="194">
        <v>108.94199999999999</v>
      </c>
      <c r="I155" s="195"/>
      <c r="L155" s="190"/>
      <c r="M155" s="196"/>
      <c r="N155" s="197"/>
      <c r="O155" s="197"/>
      <c r="P155" s="197"/>
      <c r="Q155" s="197"/>
      <c r="R155" s="197"/>
      <c r="S155" s="197"/>
      <c r="T155" s="198"/>
      <c r="AT155" s="192" t="s">
        <v>158</v>
      </c>
      <c r="AU155" s="192" t="s">
        <v>83</v>
      </c>
      <c r="AV155" s="13" t="s">
        <v>83</v>
      </c>
      <c r="AW155" s="13" t="s">
        <v>31</v>
      </c>
      <c r="AX155" s="13" t="s">
        <v>79</v>
      </c>
      <c r="AY155" s="192" t="s">
        <v>151</v>
      </c>
    </row>
    <row r="156" spans="1:65" s="2" customFormat="1" ht="24" customHeight="1">
      <c r="A156" s="33"/>
      <c r="B156" s="141"/>
      <c r="C156" s="176" t="s">
        <v>185</v>
      </c>
      <c r="D156" s="176" t="s">
        <v>153</v>
      </c>
      <c r="E156" s="177" t="s">
        <v>1000</v>
      </c>
      <c r="F156" s="178" t="s">
        <v>1001</v>
      </c>
      <c r="G156" s="179" t="s">
        <v>156</v>
      </c>
      <c r="H156" s="180">
        <v>108.94199999999999</v>
      </c>
      <c r="I156" s="181"/>
      <c r="J156" s="182">
        <f>ROUND(I156*H156,2)</f>
        <v>0</v>
      </c>
      <c r="K156" s="183"/>
      <c r="L156" s="34"/>
      <c r="M156" s="184" t="s">
        <v>1</v>
      </c>
      <c r="N156" s="185" t="s">
        <v>39</v>
      </c>
      <c r="O156" s="59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89</v>
      </c>
      <c r="AT156" s="188" t="s">
        <v>153</v>
      </c>
      <c r="AU156" s="188" t="s">
        <v>83</v>
      </c>
      <c r="AY156" s="18" t="s">
        <v>151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8" t="s">
        <v>79</v>
      </c>
      <c r="BK156" s="189">
        <f>ROUND(I156*H156,2)</f>
        <v>0</v>
      </c>
      <c r="BL156" s="18" t="s">
        <v>89</v>
      </c>
      <c r="BM156" s="188" t="s">
        <v>1002</v>
      </c>
    </row>
    <row r="157" spans="1:65" s="2" customFormat="1" ht="24" customHeight="1">
      <c r="A157" s="33"/>
      <c r="B157" s="141"/>
      <c r="C157" s="176" t="s">
        <v>189</v>
      </c>
      <c r="D157" s="176" t="s">
        <v>153</v>
      </c>
      <c r="E157" s="177" t="s">
        <v>1003</v>
      </c>
      <c r="F157" s="178" t="s">
        <v>1004</v>
      </c>
      <c r="G157" s="179" t="s">
        <v>156</v>
      </c>
      <c r="H157" s="180">
        <v>108.94199999999999</v>
      </c>
      <c r="I157" s="181"/>
      <c r="J157" s="182">
        <f>ROUND(I157*H157,2)</f>
        <v>0</v>
      </c>
      <c r="K157" s="183"/>
      <c r="L157" s="34"/>
      <c r="M157" s="184" t="s">
        <v>1</v>
      </c>
      <c r="N157" s="185" t="s">
        <v>39</v>
      </c>
      <c r="O157" s="59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8" t="s">
        <v>89</v>
      </c>
      <c r="AT157" s="188" t="s">
        <v>153</v>
      </c>
      <c r="AU157" s="188" t="s">
        <v>83</v>
      </c>
      <c r="AY157" s="18" t="s">
        <v>151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8" t="s">
        <v>79</v>
      </c>
      <c r="BK157" s="189">
        <f>ROUND(I157*H157,2)</f>
        <v>0</v>
      </c>
      <c r="BL157" s="18" t="s">
        <v>89</v>
      </c>
      <c r="BM157" s="188" t="s">
        <v>1005</v>
      </c>
    </row>
    <row r="158" spans="1:65" s="13" customFormat="1" ht="11.25">
      <c r="B158" s="190"/>
      <c r="D158" s="191" t="s">
        <v>158</v>
      </c>
      <c r="E158" s="192" t="s">
        <v>1</v>
      </c>
      <c r="F158" s="193" t="s">
        <v>1006</v>
      </c>
      <c r="H158" s="194">
        <v>108.94199999999999</v>
      </c>
      <c r="I158" s="195"/>
      <c r="L158" s="190"/>
      <c r="M158" s="196"/>
      <c r="N158" s="197"/>
      <c r="O158" s="197"/>
      <c r="P158" s="197"/>
      <c r="Q158" s="197"/>
      <c r="R158" s="197"/>
      <c r="S158" s="197"/>
      <c r="T158" s="198"/>
      <c r="AT158" s="192" t="s">
        <v>158</v>
      </c>
      <c r="AU158" s="192" t="s">
        <v>83</v>
      </c>
      <c r="AV158" s="13" t="s">
        <v>83</v>
      </c>
      <c r="AW158" s="13" t="s">
        <v>31</v>
      </c>
      <c r="AX158" s="13" t="s">
        <v>79</v>
      </c>
      <c r="AY158" s="192" t="s">
        <v>151</v>
      </c>
    </row>
    <row r="159" spans="1:65" s="2" customFormat="1" ht="16.5" customHeight="1">
      <c r="A159" s="33"/>
      <c r="B159" s="141"/>
      <c r="C159" s="176" t="s">
        <v>195</v>
      </c>
      <c r="D159" s="176" t="s">
        <v>153</v>
      </c>
      <c r="E159" s="177" t="s">
        <v>1007</v>
      </c>
      <c r="F159" s="178" t="s">
        <v>1008</v>
      </c>
      <c r="G159" s="179" t="s">
        <v>156</v>
      </c>
      <c r="H159" s="180">
        <v>108.94199999999999</v>
      </c>
      <c r="I159" s="181"/>
      <c r="J159" s="182">
        <f>ROUND(I159*H159,2)</f>
        <v>0</v>
      </c>
      <c r="K159" s="183"/>
      <c r="L159" s="34"/>
      <c r="M159" s="184" t="s">
        <v>1</v>
      </c>
      <c r="N159" s="185" t="s">
        <v>39</v>
      </c>
      <c r="O159" s="59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89</v>
      </c>
      <c r="AT159" s="188" t="s">
        <v>153</v>
      </c>
      <c r="AU159" s="188" t="s">
        <v>83</v>
      </c>
      <c r="AY159" s="18" t="s">
        <v>151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8" t="s">
        <v>79</v>
      </c>
      <c r="BK159" s="189">
        <f>ROUND(I159*H159,2)</f>
        <v>0</v>
      </c>
      <c r="BL159" s="18" t="s">
        <v>89</v>
      </c>
      <c r="BM159" s="188" t="s">
        <v>1009</v>
      </c>
    </row>
    <row r="160" spans="1:65" s="2" customFormat="1" ht="24" customHeight="1">
      <c r="A160" s="33"/>
      <c r="B160" s="141"/>
      <c r="C160" s="176" t="s">
        <v>207</v>
      </c>
      <c r="D160" s="176" t="s">
        <v>153</v>
      </c>
      <c r="E160" s="177" t="s">
        <v>1010</v>
      </c>
      <c r="F160" s="178" t="s">
        <v>1011</v>
      </c>
      <c r="G160" s="179" t="s">
        <v>176</v>
      </c>
      <c r="H160" s="180">
        <v>185.20099999999999</v>
      </c>
      <c r="I160" s="181"/>
      <c r="J160" s="182">
        <f>ROUND(I160*H160,2)</f>
        <v>0</v>
      </c>
      <c r="K160" s="183"/>
      <c r="L160" s="34"/>
      <c r="M160" s="184" t="s">
        <v>1</v>
      </c>
      <c r="N160" s="185" t="s">
        <v>39</v>
      </c>
      <c r="O160" s="59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8" t="s">
        <v>89</v>
      </c>
      <c r="AT160" s="188" t="s">
        <v>153</v>
      </c>
      <c r="AU160" s="188" t="s">
        <v>83</v>
      </c>
      <c r="AY160" s="18" t="s">
        <v>151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8" t="s">
        <v>79</v>
      </c>
      <c r="BK160" s="189">
        <f>ROUND(I160*H160,2)</f>
        <v>0</v>
      </c>
      <c r="BL160" s="18" t="s">
        <v>89</v>
      </c>
      <c r="BM160" s="188" t="s">
        <v>1012</v>
      </c>
    </row>
    <row r="161" spans="1:65" s="13" customFormat="1" ht="11.25">
      <c r="B161" s="190"/>
      <c r="D161" s="191" t="s">
        <v>158</v>
      </c>
      <c r="E161" s="192" t="s">
        <v>1</v>
      </c>
      <c r="F161" s="193" t="s">
        <v>1013</v>
      </c>
      <c r="H161" s="194">
        <v>185.20099999999999</v>
      </c>
      <c r="I161" s="195"/>
      <c r="L161" s="190"/>
      <c r="M161" s="196"/>
      <c r="N161" s="197"/>
      <c r="O161" s="197"/>
      <c r="P161" s="197"/>
      <c r="Q161" s="197"/>
      <c r="R161" s="197"/>
      <c r="S161" s="197"/>
      <c r="T161" s="198"/>
      <c r="AT161" s="192" t="s">
        <v>158</v>
      </c>
      <c r="AU161" s="192" t="s">
        <v>83</v>
      </c>
      <c r="AV161" s="13" t="s">
        <v>83</v>
      </c>
      <c r="AW161" s="13" t="s">
        <v>31</v>
      </c>
      <c r="AX161" s="13" t="s">
        <v>79</v>
      </c>
      <c r="AY161" s="192" t="s">
        <v>151</v>
      </c>
    </row>
    <row r="162" spans="1:65" s="2" customFormat="1" ht="16.5" customHeight="1">
      <c r="A162" s="33"/>
      <c r="B162" s="141"/>
      <c r="C162" s="176" t="s">
        <v>211</v>
      </c>
      <c r="D162" s="176" t="s">
        <v>153</v>
      </c>
      <c r="E162" s="177" t="s">
        <v>1014</v>
      </c>
      <c r="F162" s="178" t="s">
        <v>1015</v>
      </c>
      <c r="G162" s="179" t="s">
        <v>167</v>
      </c>
      <c r="H162" s="180">
        <v>330.5</v>
      </c>
      <c r="I162" s="181"/>
      <c r="J162" s="182">
        <f>ROUND(I162*H162,2)</f>
        <v>0</v>
      </c>
      <c r="K162" s="183"/>
      <c r="L162" s="34"/>
      <c r="M162" s="184" t="s">
        <v>1</v>
      </c>
      <c r="N162" s="185" t="s">
        <v>39</v>
      </c>
      <c r="O162" s="59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89</v>
      </c>
      <c r="AT162" s="188" t="s">
        <v>153</v>
      </c>
      <c r="AU162" s="188" t="s">
        <v>83</v>
      </c>
      <c r="AY162" s="18" t="s">
        <v>151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8" t="s">
        <v>79</v>
      </c>
      <c r="BK162" s="189">
        <f>ROUND(I162*H162,2)</f>
        <v>0</v>
      </c>
      <c r="BL162" s="18" t="s">
        <v>89</v>
      </c>
      <c r="BM162" s="188" t="s">
        <v>1016</v>
      </c>
    </row>
    <row r="163" spans="1:65" s="12" customFormat="1" ht="22.9" customHeight="1">
      <c r="B163" s="163"/>
      <c r="D163" s="164" t="s">
        <v>73</v>
      </c>
      <c r="E163" s="174" t="s">
        <v>252</v>
      </c>
      <c r="F163" s="174" t="s">
        <v>1017</v>
      </c>
      <c r="I163" s="166"/>
      <c r="J163" s="175">
        <f>BK163</f>
        <v>0</v>
      </c>
      <c r="L163" s="163"/>
      <c r="M163" s="168"/>
      <c r="N163" s="169"/>
      <c r="O163" s="169"/>
      <c r="P163" s="170">
        <f>P164</f>
        <v>0</v>
      </c>
      <c r="Q163" s="169"/>
      <c r="R163" s="170">
        <f>R164</f>
        <v>0</v>
      </c>
      <c r="S163" s="169"/>
      <c r="T163" s="171">
        <f>T164</f>
        <v>0</v>
      </c>
      <c r="AR163" s="164" t="s">
        <v>79</v>
      </c>
      <c r="AT163" s="172" t="s">
        <v>73</v>
      </c>
      <c r="AU163" s="172" t="s">
        <v>79</v>
      </c>
      <c r="AY163" s="164" t="s">
        <v>151</v>
      </c>
      <c r="BK163" s="173">
        <f>BK164</f>
        <v>0</v>
      </c>
    </row>
    <row r="164" spans="1:65" s="2" customFormat="1" ht="16.5" customHeight="1">
      <c r="A164" s="33"/>
      <c r="B164" s="141"/>
      <c r="C164" s="176" t="s">
        <v>216</v>
      </c>
      <c r="D164" s="176" t="s">
        <v>153</v>
      </c>
      <c r="E164" s="177" t="s">
        <v>1018</v>
      </c>
      <c r="F164" s="178" t="s">
        <v>1019</v>
      </c>
      <c r="G164" s="179" t="s">
        <v>425</v>
      </c>
      <c r="H164" s="180">
        <v>1</v>
      </c>
      <c r="I164" s="181"/>
      <c r="J164" s="182">
        <f>ROUND(I164*H164,2)</f>
        <v>0</v>
      </c>
      <c r="K164" s="183"/>
      <c r="L164" s="34"/>
      <c r="M164" s="184" t="s">
        <v>1</v>
      </c>
      <c r="N164" s="185" t="s">
        <v>39</v>
      </c>
      <c r="O164" s="59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89</v>
      </c>
      <c r="AT164" s="188" t="s">
        <v>153</v>
      </c>
      <c r="AU164" s="188" t="s">
        <v>83</v>
      </c>
      <c r="AY164" s="18" t="s">
        <v>151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8" t="s">
        <v>79</v>
      </c>
      <c r="BK164" s="189">
        <f>ROUND(I164*H164,2)</f>
        <v>0</v>
      </c>
      <c r="BL164" s="18" t="s">
        <v>89</v>
      </c>
      <c r="BM164" s="188" t="s">
        <v>1020</v>
      </c>
    </row>
    <row r="165" spans="1:65" s="12" customFormat="1" ht="22.9" customHeight="1">
      <c r="B165" s="163"/>
      <c r="D165" s="164" t="s">
        <v>73</v>
      </c>
      <c r="E165" s="174" t="s">
        <v>83</v>
      </c>
      <c r="F165" s="174" t="s">
        <v>1021</v>
      </c>
      <c r="I165" s="166"/>
      <c r="J165" s="175">
        <f>BK165</f>
        <v>0</v>
      </c>
      <c r="L165" s="163"/>
      <c r="M165" s="168"/>
      <c r="N165" s="169"/>
      <c r="O165" s="169"/>
      <c r="P165" s="170">
        <f>SUM(P166:P171)</f>
        <v>0</v>
      </c>
      <c r="Q165" s="169"/>
      <c r="R165" s="170">
        <f>SUM(R166:R171)</f>
        <v>14.199738809999999</v>
      </c>
      <c r="S165" s="169"/>
      <c r="T165" s="171">
        <f>SUM(T166:T171)</f>
        <v>0</v>
      </c>
      <c r="AR165" s="164" t="s">
        <v>79</v>
      </c>
      <c r="AT165" s="172" t="s">
        <v>73</v>
      </c>
      <c r="AU165" s="172" t="s">
        <v>79</v>
      </c>
      <c r="AY165" s="164" t="s">
        <v>151</v>
      </c>
      <c r="BK165" s="173">
        <f>SUM(BK166:BK171)</f>
        <v>0</v>
      </c>
    </row>
    <row r="166" spans="1:65" s="2" customFormat="1" ht="16.5" customHeight="1">
      <c r="A166" s="33"/>
      <c r="B166" s="141"/>
      <c r="C166" s="176" t="s">
        <v>221</v>
      </c>
      <c r="D166" s="176" t="s">
        <v>153</v>
      </c>
      <c r="E166" s="177" t="s">
        <v>1022</v>
      </c>
      <c r="F166" s="178" t="s">
        <v>1023</v>
      </c>
      <c r="G166" s="179" t="s">
        <v>156</v>
      </c>
      <c r="H166" s="180">
        <v>5.766</v>
      </c>
      <c r="I166" s="181"/>
      <c r="J166" s="182">
        <f>ROUND(I166*H166,2)</f>
        <v>0</v>
      </c>
      <c r="K166" s="183"/>
      <c r="L166" s="34"/>
      <c r="M166" s="184" t="s">
        <v>1</v>
      </c>
      <c r="N166" s="185" t="s">
        <v>39</v>
      </c>
      <c r="O166" s="59"/>
      <c r="P166" s="186">
        <f>O166*H166</f>
        <v>0</v>
      </c>
      <c r="Q166" s="186">
        <v>2.45329</v>
      </c>
      <c r="R166" s="186">
        <f>Q166*H166</f>
        <v>14.14567014</v>
      </c>
      <c r="S166" s="186">
        <v>0</v>
      </c>
      <c r="T166" s="18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89</v>
      </c>
      <c r="AT166" s="188" t="s">
        <v>153</v>
      </c>
      <c r="AU166" s="188" t="s">
        <v>83</v>
      </c>
      <c r="AY166" s="18" t="s">
        <v>151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8" t="s">
        <v>79</v>
      </c>
      <c r="BK166" s="189">
        <f>ROUND(I166*H166,2)</f>
        <v>0</v>
      </c>
      <c r="BL166" s="18" t="s">
        <v>89</v>
      </c>
      <c r="BM166" s="188" t="s">
        <v>1024</v>
      </c>
    </row>
    <row r="167" spans="1:65" s="16" customFormat="1" ht="11.25">
      <c r="B167" s="215"/>
      <c r="D167" s="191" t="s">
        <v>158</v>
      </c>
      <c r="E167" s="216" t="s">
        <v>1</v>
      </c>
      <c r="F167" s="217" t="s">
        <v>994</v>
      </c>
      <c r="H167" s="216" t="s">
        <v>1</v>
      </c>
      <c r="I167" s="218"/>
      <c r="L167" s="215"/>
      <c r="M167" s="219"/>
      <c r="N167" s="220"/>
      <c r="O167" s="220"/>
      <c r="P167" s="220"/>
      <c r="Q167" s="220"/>
      <c r="R167" s="220"/>
      <c r="S167" s="220"/>
      <c r="T167" s="221"/>
      <c r="AT167" s="216" t="s">
        <v>158</v>
      </c>
      <c r="AU167" s="216" t="s">
        <v>83</v>
      </c>
      <c r="AV167" s="16" t="s">
        <v>79</v>
      </c>
      <c r="AW167" s="16" t="s">
        <v>31</v>
      </c>
      <c r="AX167" s="16" t="s">
        <v>74</v>
      </c>
      <c r="AY167" s="216" t="s">
        <v>151</v>
      </c>
    </row>
    <row r="168" spans="1:65" s="13" customFormat="1" ht="11.25">
      <c r="B168" s="190"/>
      <c r="D168" s="191" t="s">
        <v>158</v>
      </c>
      <c r="E168" s="192" t="s">
        <v>1</v>
      </c>
      <c r="F168" s="193" t="s">
        <v>1025</v>
      </c>
      <c r="H168" s="194">
        <v>5.766</v>
      </c>
      <c r="I168" s="195"/>
      <c r="L168" s="190"/>
      <c r="M168" s="196"/>
      <c r="N168" s="197"/>
      <c r="O168" s="197"/>
      <c r="P168" s="197"/>
      <c r="Q168" s="197"/>
      <c r="R168" s="197"/>
      <c r="S168" s="197"/>
      <c r="T168" s="198"/>
      <c r="AT168" s="192" t="s">
        <v>158</v>
      </c>
      <c r="AU168" s="192" t="s">
        <v>83</v>
      </c>
      <c r="AV168" s="13" t="s">
        <v>83</v>
      </c>
      <c r="AW168" s="13" t="s">
        <v>31</v>
      </c>
      <c r="AX168" s="13" t="s">
        <v>79</v>
      </c>
      <c r="AY168" s="192" t="s">
        <v>151</v>
      </c>
    </row>
    <row r="169" spans="1:65" s="2" customFormat="1" ht="16.5" customHeight="1">
      <c r="A169" s="33"/>
      <c r="B169" s="141"/>
      <c r="C169" s="176" t="s">
        <v>230</v>
      </c>
      <c r="D169" s="176" t="s">
        <v>153</v>
      </c>
      <c r="E169" s="177" t="s">
        <v>1026</v>
      </c>
      <c r="F169" s="178" t="s">
        <v>1027</v>
      </c>
      <c r="G169" s="179" t="s">
        <v>176</v>
      </c>
      <c r="H169" s="180">
        <v>5.0999999999999997E-2</v>
      </c>
      <c r="I169" s="181"/>
      <c r="J169" s="182">
        <f>ROUND(I169*H169,2)</f>
        <v>0</v>
      </c>
      <c r="K169" s="183"/>
      <c r="L169" s="34"/>
      <c r="M169" s="184" t="s">
        <v>1</v>
      </c>
      <c r="N169" s="185" t="s">
        <v>39</v>
      </c>
      <c r="O169" s="59"/>
      <c r="P169" s="186">
        <f>O169*H169</f>
        <v>0</v>
      </c>
      <c r="Q169" s="186">
        <v>1.0601700000000001</v>
      </c>
      <c r="R169" s="186">
        <f>Q169*H169</f>
        <v>5.4068669999999999E-2</v>
      </c>
      <c r="S169" s="186">
        <v>0</v>
      </c>
      <c r="T169" s="18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89</v>
      </c>
      <c r="AT169" s="188" t="s">
        <v>153</v>
      </c>
      <c r="AU169" s="188" t="s">
        <v>83</v>
      </c>
      <c r="AY169" s="18" t="s">
        <v>151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8" t="s">
        <v>79</v>
      </c>
      <c r="BK169" s="189">
        <f>ROUND(I169*H169,2)</f>
        <v>0</v>
      </c>
      <c r="BL169" s="18" t="s">
        <v>89</v>
      </c>
      <c r="BM169" s="188" t="s">
        <v>1028</v>
      </c>
    </row>
    <row r="170" spans="1:65" s="16" customFormat="1" ht="11.25">
      <c r="B170" s="215"/>
      <c r="D170" s="191" t="s">
        <v>158</v>
      </c>
      <c r="E170" s="216" t="s">
        <v>1</v>
      </c>
      <c r="F170" s="217" t="s">
        <v>994</v>
      </c>
      <c r="H170" s="216" t="s">
        <v>1</v>
      </c>
      <c r="I170" s="218"/>
      <c r="L170" s="215"/>
      <c r="M170" s="219"/>
      <c r="N170" s="220"/>
      <c r="O170" s="220"/>
      <c r="P170" s="220"/>
      <c r="Q170" s="220"/>
      <c r="R170" s="220"/>
      <c r="S170" s="220"/>
      <c r="T170" s="221"/>
      <c r="AT170" s="216" t="s">
        <v>158</v>
      </c>
      <c r="AU170" s="216" t="s">
        <v>83</v>
      </c>
      <c r="AV170" s="16" t="s">
        <v>79</v>
      </c>
      <c r="AW170" s="16" t="s">
        <v>31</v>
      </c>
      <c r="AX170" s="16" t="s">
        <v>74</v>
      </c>
      <c r="AY170" s="216" t="s">
        <v>151</v>
      </c>
    </row>
    <row r="171" spans="1:65" s="13" customFormat="1" ht="11.25">
      <c r="B171" s="190"/>
      <c r="D171" s="191" t="s">
        <v>158</v>
      </c>
      <c r="E171" s="192" t="s">
        <v>1</v>
      </c>
      <c r="F171" s="193" t="s">
        <v>1029</v>
      </c>
      <c r="H171" s="194">
        <v>5.0999999999999997E-2</v>
      </c>
      <c r="I171" s="195"/>
      <c r="L171" s="190"/>
      <c r="M171" s="196"/>
      <c r="N171" s="197"/>
      <c r="O171" s="197"/>
      <c r="P171" s="197"/>
      <c r="Q171" s="197"/>
      <c r="R171" s="197"/>
      <c r="S171" s="197"/>
      <c r="T171" s="198"/>
      <c r="AT171" s="192" t="s">
        <v>158</v>
      </c>
      <c r="AU171" s="192" t="s">
        <v>83</v>
      </c>
      <c r="AV171" s="13" t="s">
        <v>83</v>
      </c>
      <c r="AW171" s="13" t="s">
        <v>31</v>
      </c>
      <c r="AX171" s="13" t="s">
        <v>79</v>
      </c>
      <c r="AY171" s="192" t="s">
        <v>151</v>
      </c>
    </row>
    <row r="172" spans="1:65" s="12" customFormat="1" ht="22.9" customHeight="1">
      <c r="B172" s="163"/>
      <c r="D172" s="164" t="s">
        <v>73</v>
      </c>
      <c r="E172" s="174" t="s">
        <v>86</v>
      </c>
      <c r="F172" s="174" t="s">
        <v>1030</v>
      </c>
      <c r="I172" s="166"/>
      <c r="J172" s="175">
        <f>BK172</f>
        <v>0</v>
      </c>
      <c r="L172" s="163"/>
      <c r="M172" s="168"/>
      <c r="N172" s="169"/>
      <c r="O172" s="169"/>
      <c r="P172" s="170">
        <f>SUM(P173:P181)</f>
        <v>0</v>
      </c>
      <c r="Q172" s="169"/>
      <c r="R172" s="170">
        <f>SUM(R173:R181)</f>
        <v>10.213622900000001</v>
      </c>
      <c r="S172" s="169"/>
      <c r="T172" s="171">
        <f>SUM(T173:T181)</f>
        <v>0</v>
      </c>
      <c r="AR172" s="164" t="s">
        <v>79</v>
      </c>
      <c r="AT172" s="172" t="s">
        <v>73</v>
      </c>
      <c r="AU172" s="172" t="s">
        <v>79</v>
      </c>
      <c r="AY172" s="164" t="s">
        <v>151</v>
      </c>
      <c r="BK172" s="173">
        <f>SUM(BK173:BK181)</f>
        <v>0</v>
      </c>
    </row>
    <row r="173" spans="1:65" s="2" customFormat="1" ht="24" customHeight="1">
      <c r="A173" s="33"/>
      <c r="B173" s="141"/>
      <c r="C173" s="176" t="s">
        <v>235</v>
      </c>
      <c r="D173" s="176" t="s">
        <v>153</v>
      </c>
      <c r="E173" s="177" t="s">
        <v>1031</v>
      </c>
      <c r="F173" s="178" t="s">
        <v>1032</v>
      </c>
      <c r="G173" s="179" t="s">
        <v>495</v>
      </c>
      <c r="H173" s="180">
        <v>9</v>
      </c>
      <c r="I173" s="181"/>
      <c r="J173" s="182">
        <f>ROUND(I173*H173,2)</f>
        <v>0</v>
      </c>
      <c r="K173" s="183"/>
      <c r="L173" s="34"/>
      <c r="M173" s="184" t="s">
        <v>1</v>
      </c>
      <c r="N173" s="185" t="s">
        <v>39</v>
      </c>
      <c r="O173" s="59"/>
      <c r="P173" s="186">
        <f>O173*H173</f>
        <v>0</v>
      </c>
      <c r="Q173" s="186">
        <v>4.6800000000000001E-3</v>
      </c>
      <c r="R173" s="186">
        <f>Q173*H173</f>
        <v>4.2120000000000005E-2</v>
      </c>
      <c r="S173" s="186">
        <v>0</v>
      </c>
      <c r="T173" s="18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89</v>
      </c>
      <c r="AT173" s="188" t="s">
        <v>153</v>
      </c>
      <c r="AU173" s="188" t="s">
        <v>83</v>
      </c>
      <c r="AY173" s="18" t="s">
        <v>151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8" t="s">
        <v>79</v>
      </c>
      <c r="BK173" s="189">
        <f>ROUND(I173*H173,2)</f>
        <v>0</v>
      </c>
      <c r="BL173" s="18" t="s">
        <v>89</v>
      </c>
      <c r="BM173" s="188" t="s">
        <v>1033</v>
      </c>
    </row>
    <row r="174" spans="1:65" s="2" customFormat="1" ht="24" customHeight="1">
      <c r="A174" s="33"/>
      <c r="B174" s="141"/>
      <c r="C174" s="222" t="s">
        <v>8</v>
      </c>
      <c r="D174" s="222" t="s">
        <v>392</v>
      </c>
      <c r="E174" s="223" t="s">
        <v>1034</v>
      </c>
      <c r="F174" s="224" t="s">
        <v>1035</v>
      </c>
      <c r="G174" s="225" t="s">
        <v>495</v>
      </c>
      <c r="H174" s="226">
        <v>9</v>
      </c>
      <c r="I174" s="227"/>
      <c r="J174" s="228">
        <f>ROUND(I174*H174,2)</f>
        <v>0</v>
      </c>
      <c r="K174" s="229"/>
      <c r="L174" s="230"/>
      <c r="M174" s="231" t="s">
        <v>1</v>
      </c>
      <c r="N174" s="232" t="s">
        <v>39</v>
      </c>
      <c r="O174" s="59"/>
      <c r="P174" s="186">
        <f>O174*H174</f>
        <v>0</v>
      </c>
      <c r="Q174" s="186">
        <v>2.8E-3</v>
      </c>
      <c r="R174" s="186">
        <f>Q174*H174</f>
        <v>2.52E-2</v>
      </c>
      <c r="S174" s="186">
        <v>0</v>
      </c>
      <c r="T174" s="18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195</v>
      </c>
      <c r="AT174" s="188" t="s">
        <v>392</v>
      </c>
      <c r="AU174" s="188" t="s">
        <v>83</v>
      </c>
      <c r="AY174" s="18" t="s">
        <v>151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8" t="s">
        <v>79</v>
      </c>
      <c r="BK174" s="189">
        <f>ROUND(I174*H174,2)</f>
        <v>0</v>
      </c>
      <c r="BL174" s="18" t="s">
        <v>89</v>
      </c>
      <c r="BM174" s="188" t="s">
        <v>1036</v>
      </c>
    </row>
    <row r="175" spans="1:65" s="2" customFormat="1" ht="24" customHeight="1">
      <c r="A175" s="33"/>
      <c r="B175" s="141"/>
      <c r="C175" s="176" t="s">
        <v>242</v>
      </c>
      <c r="D175" s="176" t="s">
        <v>153</v>
      </c>
      <c r="E175" s="177" t="s">
        <v>1037</v>
      </c>
      <c r="F175" s="178" t="s">
        <v>1038</v>
      </c>
      <c r="G175" s="179" t="s">
        <v>167</v>
      </c>
      <c r="H175" s="180">
        <v>12.72</v>
      </c>
      <c r="I175" s="181"/>
      <c r="J175" s="182">
        <f>ROUND(I175*H175,2)</f>
        <v>0</v>
      </c>
      <c r="K175" s="183"/>
      <c r="L175" s="34"/>
      <c r="M175" s="184" t="s">
        <v>1</v>
      </c>
      <c r="N175" s="185" t="s">
        <v>39</v>
      </c>
      <c r="O175" s="59"/>
      <c r="P175" s="186">
        <f>O175*H175</f>
        <v>0</v>
      </c>
      <c r="Q175" s="186">
        <v>0.29104000000000002</v>
      </c>
      <c r="R175" s="186">
        <f>Q175*H175</f>
        <v>3.7020288000000003</v>
      </c>
      <c r="S175" s="186">
        <v>0</v>
      </c>
      <c r="T175" s="18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89</v>
      </c>
      <c r="AT175" s="188" t="s">
        <v>153</v>
      </c>
      <c r="AU175" s="188" t="s">
        <v>83</v>
      </c>
      <c r="AY175" s="18" t="s">
        <v>151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8" t="s">
        <v>79</v>
      </c>
      <c r="BK175" s="189">
        <f>ROUND(I175*H175,2)</f>
        <v>0</v>
      </c>
      <c r="BL175" s="18" t="s">
        <v>89</v>
      </c>
      <c r="BM175" s="188" t="s">
        <v>1039</v>
      </c>
    </row>
    <row r="176" spans="1:65" s="13" customFormat="1" ht="11.25">
      <c r="B176" s="190"/>
      <c r="D176" s="191" t="s">
        <v>158</v>
      </c>
      <c r="E176" s="192" t="s">
        <v>1</v>
      </c>
      <c r="F176" s="193" t="s">
        <v>1040</v>
      </c>
      <c r="H176" s="194">
        <v>12.72</v>
      </c>
      <c r="I176" s="195"/>
      <c r="L176" s="190"/>
      <c r="M176" s="196"/>
      <c r="N176" s="197"/>
      <c r="O176" s="197"/>
      <c r="P176" s="197"/>
      <c r="Q176" s="197"/>
      <c r="R176" s="197"/>
      <c r="S176" s="197"/>
      <c r="T176" s="198"/>
      <c r="AT176" s="192" t="s">
        <v>158</v>
      </c>
      <c r="AU176" s="192" t="s">
        <v>83</v>
      </c>
      <c r="AV176" s="13" t="s">
        <v>83</v>
      </c>
      <c r="AW176" s="13" t="s">
        <v>31</v>
      </c>
      <c r="AX176" s="13" t="s">
        <v>79</v>
      </c>
      <c r="AY176" s="192" t="s">
        <v>151</v>
      </c>
    </row>
    <row r="177" spans="1:65" s="2" customFormat="1" ht="24" customHeight="1">
      <c r="A177" s="33"/>
      <c r="B177" s="141"/>
      <c r="C177" s="176" t="s">
        <v>248</v>
      </c>
      <c r="D177" s="176" t="s">
        <v>153</v>
      </c>
      <c r="E177" s="177" t="s">
        <v>1041</v>
      </c>
      <c r="F177" s="178" t="s">
        <v>1042</v>
      </c>
      <c r="G177" s="179" t="s">
        <v>263</v>
      </c>
      <c r="H177" s="180">
        <v>22</v>
      </c>
      <c r="I177" s="181"/>
      <c r="J177" s="182">
        <f>ROUND(I177*H177,2)</f>
        <v>0</v>
      </c>
      <c r="K177" s="183"/>
      <c r="L177" s="34"/>
      <c r="M177" s="184" t="s">
        <v>1</v>
      </c>
      <c r="N177" s="185" t="s">
        <v>39</v>
      </c>
      <c r="O177" s="59"/>
      <c r="P177" s="186">
        <f>O177*H177</f>
        <v>0</v>
      </c>
      <c r="Q177" s="186">
        <v>3.6400000000000002E-2</v>
      </c>
      <c r="R177" s="186">
        <f>Q177*H177</f>
        <v>0.80080000000000007</v>
      </c>
      <c r="S177" s="186">
        <v>0</v>
      </c>
      <c r="T177" s="18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8" t="s">
        <v>89</v>
      </c>
      <c r="AT177" s="188" t="s">
        <v>153</v>
      </c>
      <c r="AU177" s="188" t="s">
        <v>83</v>
      </c>
      <c r="AY177" s="18" t="s">
        <v>151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8" t="s">
        <v>79</v>
      </c>
      <c r="BK177" s="189">
        <f>ROUND(I177*H177,2)</f>
        <v>0</v>
      </c>
      <c r="BL177" s="18" t="s">
        <v>89</v>
      </c>
      <c r="BM177" s="188" t="s">
        <v>1043</v>
      </c>
    </row>
    <row r="178" spans="1:65" s="2" customFormat="1" ht="16.5" customHeight="1">
      <c r="A178" s="33"/>
      <c r="B178" s="141"/>
      <c r="C178" s="176" t="s">
        <v>252</v>
      </c>
      <c r="D178" s="176" t="s">
        <v>153</v>
      </c>
      <c r="E178" s="177" t="s">
        <v>1044</v>
      </c>
      <c r="F178" s="178" t="s">
        <v>1045</v>
      </c>
      <c r="G178" s="179" t="s">
        <v>156</v>
      </c>
      <c r="H178" s="180">
        <v>2.29</v>
      </c>
      <c r="I178" s="181"/>
      <c r="J178" s="182">
        <f>ROUND(I178*H178,2)</f>
        <v>0</v>
      </c>
      <c r="K178" s="183"/>
      <c r="L178" s="34"/>
      <c r="M178" s="184" t="s">
        <v>1</v>
      </c>
      <c r="N178" s="185" t="s">
        <v>39</v>
      </c>
      <c r="O178" s="59"/>
      <c r="P178" s="186">
        <f>O178*H178</f>
        <v>0</v>
      </c>
      <c r="Q178" s="186">
        <v>2.45329</v>
      </c>
      <c r="R178" s="186">
        <f>Q178*H178</f>
        <v>5.6180341</v>
      </c>
      <c r="S178" s="186">
        <v>0</v>
      </c>
      <c r="T178" s="18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89</v>
      </c>
      <c r="AT178" s="188" t="s">
        <v>153</v>
      </c>
      <c r="AU178" s="188" t="s">
        <v>83</v>
      </c>
      <c r="AY178" s="18" t="s">
        <v>151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8" t="s">
        <v>79</v>
      </c>
      <c r="BK178" s="189">
        <f>ROUND(I178*H178,2)</f>
        <v>0</v>
      </c>
      <c r="BL178" s="18" t="s">
        <v>89</v>
      </c>
      <c r="BM178" s="188" t="s">
        <v>1046</v>
      </c>
    </row>
    <row r="179" spans="1:65" s="13" customFormat="1" ht="11.25">
      <c r="B179" s="190"/>
      <c r="D179" s="191" t="s">
        <v>158</v>
      </c>
      <c r="E179" s="192" t="s">
        <v>1</v>
      </c>
      <c r="F179" s="193" t="s">
        <v>1047</v>
      </c>
      <c r="H179" s="194">
        <v>2.29</v>
      </c>
      <c r="I179" s="195"/>
      <c r="L179" s="190"/>
      <c r="M179" s="196"/>
      <c r="N179" s="197"/>
      <c r="O179" s="197"/>
      <c r="P179" s="197"/>
      <c r="Q179" s="197"/>
      <c r="R179" s="197"/>
      <c r="S179" s="197"/>
      <c r="T179" s="198"/>
      <c r="AT179" s="192" t="s">
        <v>158</v>
      </c>
      <c r="AU179" s="192" t="s">
        <v>83</v>
      </c>
      <c r="AV179" s="13" t="s">
        <v>83</v>
      </c>
      <c r="AW179" s="13" t="s">
        <v>31</v>
      </c>
      <c r="AX179" s="13" t="s">
        <v>79</v>
      </c>
      <c r="AY179" s="192" t="s">
        <v>151</v>
      </c>
    </row>
    <row r="180" spans="1:65" s="2" customFormat="1" ht="24" customHeight="1">
      <c r="A180" s="33"/>
      <c r="B180" s="141"/>
      <c r="C180" s="176" t="s">
        <v>256</v>
      </c>
      <c r="D180" s="176" t="s">
        <v>153</v>
      </c>
      <c r="E180" s="177" t="s">
        <v>1048</v>
      </c>
      <c r="F180" s="178" t="s">
        <v>1049</v>
      </c>
      <c r="G180" s="179" t="s">
        <v>263</v>
      </c>
      <c r="H180" s="180">
        <v>21.2</v>
      </c>
      <c r="I180" s="181"/>
      <c r="J180" s="182">
        <f>ROUND(I180*H180,2)</f>
        <v>0</v>
      </c>
      <c r="K180" s="183"/>
      <c r="L180" s="34"/>
      <c r="M180" s="184" t="s">
        <v>1</v>
      </c>
      <c r="N180" s="185" t="s">
        <v>39</v>
      </c>
      <c r="O180" s="59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8" t="s">
        <v>89</v>
      </c>
      <c r="AT180" s="188" t="s">
        <v>153</v>
      </c>
      <c r="AU180" s="188" t="s">
        <v>83</v>
      </c>
      <c r="AY180" s="18" t="s">
        <v>151</v>
      </c>
      <c r="BE180" s="189">
        <f>IF(N180="základní",J180,0)</f>
        <v>0</v>
      </c>
      <c r="BF180" s="189">
        <f>IF(N180="snížená",J180,0)</f>
        <v>0</v>
      </c>
      <c r="BG180" s="189">
        <f>IF(N180="zákl. přenesená",J180,0)</f>
        <v>0</v>
      </c>
      <c r="BH180" s="189">
        <f>IF(N180="sníž. přenesená",J180,0)</f>
        <v>0</v>
      </c>
      <c r="BI180" s="189">
        <f>IF(N180="nulová",J180,0)</f>
        <v>0</v>
      </c>
      <c r="BJ180" s="18" t="s">
        <v>79</v>
      </c>
      <c r="BK180" s="189">
        <f>ROUND(I180*H180,2)</f>
        <v>0</v>
      </c>
      <c r="BL180" s="18" t="s">
        <v>89</v>
      </c>
      <c r="BM180" s="188" t="s">
        <v>1050</v>
      </c>
    </row>
    <row r="181" spans="1:65" s="2" customFormat="1" ht="24" customHeight="1">
      <c r="A181" s="33"/>
      <c r="B181" s="141"/>
      <c r="C181" s="222" t="s">
        <v>260</v>
      </c>
      <c r="D181" s="222" t="s">
        <v>392</v>
      </c>
      <c r="E181" s="223" t="s">
        <v>1051</v>
      </c>
      <c r="F181" s="224" t="s">
        <v>1052</v>
      </c>
      <c r="G181" s="225" t="s">
        <v>263</v>
      </c>
      <c r="H181" s="226">
        <v>21.2</v>
      </c>
      <c r="I181" s="227"/>
      <c r="J181" s="228">
        <f>ROUND(I181*H181,2)</f>
        <v>0</v>
      </c>
      <c r="K181" s="229"/>
      <c r="L181" s="230"/>
      <c r="M181" s="231" t="s">
        <v>1</v>
      </c>
      <c r="N181" s="232" t="s">
        <v>39</v>
      </c>
      <c r="O181" s="59"/>
      <c r="P181" s="186">
        <f>O181*H181</f>
        <v>0</v>
      </c>
      <c r="Q181" s="186">
        <v>1.1999999999999999E-3</v>
      </c>
      <c r="R181" s="186">
        <f>Q181*H181</f>
        <v>2.5439999999999997E-2</v>
      </c>
      <c r="S181" s="186">
        <v>0</v>
      </c>
      <c r="T181" s="18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8" t="s">
        <v>195</v>
      </c>
      <c r="AT181" s="188" t="s">
        <v>392</v>
      </c>
      <c r="AU181" s="188" t="s">
        <v>83</v>
      </c>
      <c r="AY181" s="18" t="s">
        <v>151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8" t="s">
        <v>79</v>
      </c>
      <c r="BK181" s="189">
        <f>ROUND(I181*H181,2)</f>
        <v>0</v>
      </c>
      <c r="BL181" s="18" t="s">
        <v>89</v>
      </c>
      <c r="BM181" s="188" t="s">
        <v>1053</v>
      </c>
    </row>
    <row r="182" spans="1:65" s="12" customFormat="1" ht="22.9" customHeight="1">
      <c r="B182" s="163"/>
      <c r="D182" s="164" t="s">
        <v>73</v>
      </c>
      <c r="E182" s="174" t="s">
        <v>181</v>
      </c>
      <c r="F182" s="174" t="s">
        <v>1054</v>
      </c>
      <c r="I182" s="166"/>
      <c r="J182" s="175">
        <f>BK182</f>
        <v>0</v>
      </c>
      <c r="L182" s="163"/>
      <c r="M182" s="168"/>
      <c r="N182" s="169"/>
      <c r="O182" s="169"/>
      <c r="P182" s="170">
        <f>SUM(P183:P194)</f>
        <v>0</v>
      </c>
      <c r="Q182" s="169"/>
      <c r="R182" s="170">
        <f>SUM(R183:R194)</f>
        <v>93.746324999999999</v>
      </c>
      <c r="S182" s="169"/>
      <c r="T182" s="171">
        <f>SUM(T183:T194)</f>
        <v>0</v>
      </c>
      <c r="AR182" s="164" t="s">
        <v>79</v>
      </c>
      <c r="AT182" s="172" t="s">
        <v>73</v>
      </c>
      <c r="AU182" s="172" t="s">
        <v>79</v>
      </c>
      <c r="AY182" s="164" t="s">
        <v>151</v>
      </c>
      <c r="BK182" s="173">
        <f>SUM(BK183:BK194)</f>
        <v>0</v>
      </c>
    </row>
    <row r="183" spans="1:65" s="2" customFormat="1" ht="16.5" customHeight="1">
      <c r="A183" s="33"/>
      <c r="B183" s="141"/>
      <c r="C183" s="176" t="s">
        <v>7</v>
      </c>
      <c r="D183" s="176" t="s">
        <v>153</v>
      </c>
      <c r="E183" s="177" t="s">
        <v>1055</v>
      </c>
      <c r="F183" s="178" t="s">
        <v>1056</v>
      </c>
      <c r="G183" s="179" t="s">
        <v>167</v>
      </c>
      <c r="H183" s="180">
        <v>330.5</v>
      </c>
      <c r="I183" s="181"/>
      <c r="J183" s="182">
        <f>ROUND(I183*H183,2)</f>
        <v>0</v>
      </c>
      <c r="K183" s="183"/>
      <c r="L183" s="34"/>
      <c r="M183" s="184" t="s">
        <v>1</v>
      </c>
      <c r="N183" s="185" t="s">
        <v>39</v>
      </c>
      <c r="O183" s="59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8" t="s">
        <v>89</v>
      </c>
      <c r="AT183" s="188" t="s">
        <v>153</v>
      </c>
      <c r="AU183" s="188" t="s">
        <v>83</v>
      </c>
      <c r="AY183" s="18" t="s">
        <v>151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8" t="s">
        <v>79</v>
      </c>
      <c r="BK183" s="189">
        <f>ROUND(I183*H183,2)</f>
        <v>0</v>
      </c>
      <c r="BL183" s="18" t="s">
        <v>89</v>
      </c>
      <c r="BM183" s="188" t="s">
        <v>1057</v>
      </c>
    </row>
    <row r="184" spans="1:65" s="2" customFormat="1" ht="16.5" customHeight="1">
      <c r="A184" s="33"/>
      <c r="B184" s="141"/>
      <c r="C184" s="176" t="s">
        <v>269</v>
      </c>
      <c r="D184" s="176" t="s">
        <v>153</v>
      </c>
      <c r="E184" s="177" t="s">
        <v>1058</v>
      </c>
      <c r="F184" s="178" t="s">
        <v>1059</v>
      </c>
      <c r="G184" s="179" t="s">
        <v>167</v>
      </c>
      <c r="H184" s="180">
        <v>330.5</v>
      </c>
      <c r="I184" s="181"/>
      <c r="J184" s="182">
        <f>ROUND(I184*H184,2)</f>
        <v>0</v>
      </c>
      <c r="K184" s="183"/>
      <c r="L184" s="34"/>
      <c r="M184" s="184" t="s">
        <v>1</v>
      </c>
      <c r="N184" s="185" t="s">
        <v>39</v>
      </c>
      <c r="O184" s="59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8" t="s">
        <v>89</v>
      </c>
      <c r="AT184" s="188" t="s">
        <v>153</v>
      </c>
      <c r="AU184" s="188" t="s">
        <v>83</v>
      </c>
      <c r="AY184" s="18" t="s">
        <v>151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8" t="s">
        <v>79</v>
      </c>
      <c r="BK184" s="189">
        <f>ROUND(I184*H184,2)</f>
        <v>0</v>
      </c>
      <c r="BL184" s="18" t="s">
        <v>89</v>
      </c>
      <c r="BM184" s="188" t="s">
        <v>1060</v>
      </c>
    </row>
    <row r="185" spans="1:65" s="2" customFormat="1" ht="24" customHeight="1">
      <c r="A185" s="33"/>
      <c r="B185" s="141"/>
      <c r="C185" s="176" t="s">
        <v>273</v>
      </c>
      <c r="D185" s="176" t="s">
        <v>153</v>
      </c>
      <c r="E185" s="177" t="s">
        <v>1061</v>
      </c>
      <c r="F185" s="178" t="s">
        <v>1062</v>
      </c>
      <c r="G185" s="179" t="s">
        <v>167</v>
      </c>
      <c r="H185" s="180">
        <v>330.5</v>
      </c>
      <c r="I185" s="181"/>
      <c r="J185" s="182">
        <f>ROUND(I185*H185,2)</f>
        <v>0</v>
      </c>
      <c r="K185" s="183"/>
      <c r="L185" s="34"/>
      <c r="M185" s="184" t="s">
        <v>1</v>
      </c>
      <c r="N185" s="185" t="s">
        <v>39</v>
      </c>
      <c r="O185" s="59"/>
      <c r="P185" s="186">
        <f>O185*H185</f>
        <v>0</v>
      </c>
      <c r="Q185" s="186">
        <v>8.5650000000000004E-2</v>
      </c>
      <c r="R185" s="186">
        <f>Q185*H185</f>
        <v>28.307325000000002</v>
      </c>
      <c r="S185" s="186">
        <v>0</v>
      </c>
      <c r="T185" s="18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8" t="s">
        <v>89</v>
      </c>
      <c r="AT185" s="188" t="s">
        <v>153</v>
      </c>
      <c r="AU185" s="188" t="s">
        <v>83</v>
      </c>
      <c r="AY185" s="18" t="s">
        <v>151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8" t="s">
        <v>79</v>
      </c>
      <c r="BK185" s="189">
        <f>ROUND(I185*H185,2)</f>
        <v>0</v>
      </c>
      <c r="BL185" s="18" t="s">
        <v>89</v>
      </c>
      <c r="BM185" s="188" t="s">
        <v>1063</v>
      </c>
    </row>
    <row r="186" spans="1:65" s="16" customFormat="1" ht="11.25">
      <c r="B186" s="215"/>
      <c r="D186" s="191" t="s">
        <v>158</v>
      </c>
      <c r="E186" s="216" t="s">
        <v>1</v>
      </c>
      <c r="F186" s="217" t="s">
        <v>1064</v>
      </c>
      <c r="H186" s="216" t="s">
        <v>1</v>
      </c>
      <c r="I186" s="218"/>
      <c r="L186" s="215"/>
      <c r="M186" s="219"/>
      <c r="N186" s="220"/>
      <c r="O186" s="220"/>
      <c r="P186" s="220"/>
      <c r="Q186" s="220"/>
      <c r="R186" s="220"/>
      <c r="S186" s="220"/>
      <c r="T186" s="221"/>
      <c r="AT186" s="216" t="s">
        <v>158</v>
      </c>
      <c r="AU186" s="216" t="s">
        <v>83</v>
      </c>
      <c r="AV186" s="16" t="s">
        <v>79</v>
      </c>
      <c r="AW186" s="16" t="s">
        <v>31</v>
      </c>
      <c r="AX186" s="16" t="s">
        <v>74</v>
      </c>
      <c r="AY186" s="216" t="s">
        <v>151</v>
      </c>
    </row>
    <row r="187" spans="1:65" s="13" customFormat="1" ht="11.25">
      <c r="B187" s="190"/>
      <c r="D187" s="191" t="s">
        <v>158</v>
      </c>
      <c r="E187" s="192" t="s">
        <v>1</v>
      </c>
      <c r="F187" s="193" t="s">
        <v>753</v>
      </c>
      <c r="H187" s="194">
        <v>116</v>
      </c>
      <c r="I187" s="195"/>
      <c r="L187" s="190"/>
      <c r="M187" s="196"/>
      <c r="N187" s="197"/>
      <c r="O187" s="197"/>
      <c r="P187" s="197"/>
      <c r="Q187" s="197"/>
      <c r="R187" s="197"/>
      <c r="S187" s="197"/>
      <c r="T187" s="198"/>
      <c r="AT187" s="192" t="s">
        <v>158</v>
      </c>
      <c r="AU187" s="192" t="s">
        <v>83</v>
      </c>
      <c r="AV187" s="13" t="s">
        <v>83</v>
      </c>
      <c r="AW187" s="13" t="s">
        <v>31</v>
      </c>
      <c r="AX187" s="13" t="s">
        <v>74</v>
      </c>
      <c r="AY187" s="192" t="s">
        <v>151</v>
      </c>
    </row>
    <row r="188" spans="1:65" s="16" customFormat="1" ht="11.25">
      <c r="B188" s="215"/>
      <c r="D188" s="191" t="s">
        <v>158</v>
      </c>
      <c r="E188" s="216" t="s">
        <v>1</v>
      </c>
      <c r="F188" s="217" t="s">
        <v>1065</v>
      </c>
      <c r="H188" s="216" t="s">
        <v>1</v>
      </c>
      <c r="I188" s="218"/>
      <c r="L188" s="215"/>
      <c r="M188" s="219"/>
      <c r="N188" s="220"/>
      <c r="O188" s="220"/>
      <c r="P188" s="220"/>
      <c r="Q188" s="220"/>
      <c r="R188" s="220"/>
      <c r="S188" s="220"/>
      <c r="T188" s="221"/>
      <c r="AT188" s="216" t="s">
        <v>158</v>
      </c>
      <c r="AU188" s="216" t="s">
        <v>83</v>
      </c>
      <c r="AV188" s="16" t="s">
        <v>79</v>
      </c>
      <c r="AW188" s="16" t="s">
        <v>31</v>
      </c>
      <c r="AX188" s="16" t="s">
        <v>74</v>
      </c>
      <c r="AY188" s="216" t="s">
        <v>151</v>
      </c>
    </row>
    <row r="189" spans="1:65" s="13" customFormat="1" ht="11.25">
      <c r="B189" s="190"/>
      <c r="D189" s="191" t="s">
        <v>158</v>
      </c>
      <c r="E189" s="192" t="s">
        <v>1</v>
      </c>
      <c r="F189" s="193" t="s">
        <v>1066</v>
      </c>
      <c r="H189" s="194">
        <v>197</v>
      </c>
      <c r="I189" s="195"/>
      <c r="L189" s="190"/>
      <c r="M189" s="196"/>
      <c r="N189" s="197"/>
      <c r="O189" s="197"/>
      <c r="P189" s="197"/>
      <c r="Q189" s="197"/>
      <c r="R189" s="197"/>
      <c r="S189" s="197"/>
      <c r="T189" s="198"/>
      <c r="AT189" s="192" t="s">
        <v>158</v>
      </c>
      <c r="AU189" s="192" t="s">
        <v>83</v>
      </c>
      <c r="AV189" s="13" t="s">
        <v>83</v>
      </c>
      <c r="AW189" s="13" t="s">
        <v>31</v>
      </c>
      <c r="AX189" s="13" t="s">
        <v>74</v>
      </c>
      <c r="AY189" s="192" t="s">
        <v>151</v>
      </c>
    </row>
    <row r="190" spans="1:65" s="16" customFormat="1" ht="11.25">
      <c r="B190" s="215"/>
      <c r="D190" s="191" t="s">
        <v>158</v>
      </c>
      <c r="E190" s="216" t="s">
        <v>1</v>
      </c>
      <c r="F190" s="217" t="s">
        <v>1067</v>
      </c>
      <c r="H190" s="216" t="s">
        <v>1</v>
      </c>
      <c r="I190" s="218"/>
      <c r="L190" s="215"/>
      <c r="M190" s="219"/>
      <c r="N190" s="220"/>
      <c r="O190" s="220"/>
      <c r="P190" s="220"/>
      <c r="Q190" s="220"/>
      <c r="R190" s="220"/>
      <c r="S190" s="220"/>
      <c r="T190" s="221"/>
      <c r="AT190" s="216" t="s">
        <v>158</v>
      </c>
      <c r="AU190" s="216" t="s">
        <v>83</v>
      </c>
      <c r="AV190" s="16" t="s">
        <v>79</v>
      </c>
      <c r="AW190" s="16" t="s">
        <v>31</v>
      </c>
      <c r="AX190" s="16" t="s">
        <v>74</v>
      </c>
      <c r="AY190" s="216" t="s">
        <v>151</v>
      </c>
    </row>
    <row r="191" spans="1:65" s="13" customFormat="1" ht="11.25">
      <c r="B191" s="190"/>
      <c r="D191" s="191" t="s">
        <v>158</v>
      </c>
      <c r="E191" s="192" t="s">
        <v>1</v>
      </c>
      <c r="F191" s="193" t="s">
        <v>1068</v>
      </c>
      <c r="H191" s="194">
        <v>17.5</v>
      </c>
      <c r="I191" s="195"/>
      <c r="L191" s="190"/>
      <c r="M191" s="196"/>
      <c r="N191" s="197"/>
      <c r="O191" s="197"/>
      <c r="P191" s="197"/>
      <c r="Q191" s="197"/>
      <c r="R191" s="197"/>
      <c r="S191" s="197"/>
      <c r="T191" s="198"/>
      <c r="AT191" s="192" t="s">
        <v>158</v>
      </c>
      <c r="AU191" s="192" t="s">
        <v>83</v>
      </c>
      <c r="AV191" s="13" t="s">
        <v>83</v>
      </c>
      <c r="AW191" s="13" t="s">
        <v>31</v>
      </c>
      <c r="AX191" s="13" t="s">
        <v>74</v>
      </c>
      <c r="AY191" s="192" t="s">
        <v>151</v>
      </c>
    </row>
    <row r="192" spans="1:65" s="14" customFormat="1" ht="11.25">
      <c r="B192" s="199"/>
      <c r="D192" s="191" t="s">
        <v>158</v>
      </c>
      <c r="E192" s="200" t="s">
        <v>1</v>
      </c>
      <c r="F192" s="201" t="s">
        <v>163</v>
      </c>
      <c r="H192" s="202">
        <v>330.5</v>
      </c>
      <c r="I192" s="203"/>
      <c r="L192" s="199"/>
      <c r="M192" s="204"/>
      <c r="N192" s="205"/>
      <c r="O192" s="205"/>
      <c r="P192" s="205"/>
      <c r="Q192" s="205"/>
      <c r="R192" s="205"/>
      <c r="S192" s="205"/>
      <c r="T192" s="206"/>
      <c r="AT192" s="200" t="s">
        <v>158</v>
      </c>
      <c r="AU192" s="200" t="s">
        <v>83</v>
      </c>
      <c r="AV192" s="14" t="s">
        <v>89</v>
      </c>
      <c r="AW192" s="14" t="s">
        <v>31</v>
      </c>
      <c r="AX192" s="14" t="s">
        <v>79</v>
      </c>
      <c r="AY192" s="200" t="s">
        <v>151</v>
      </c>
    </row>
    <row r="193" spans="1:65" s="2" customFormat="1" ht="16.5" customHeight="1">
      <c r="A193" s="33"/>
      <c r="B193" s="141"/>
      <c r="C193" s="222" t="s">
        <v>280</v>
      </c>
      <c r="D193" s="222" t="s">
        <v>392</v>
      </c>
      <c r="E193" s="223" t="s">
        <v>1069</v>
      </c>
      <c r="F193" s="224" t="s">
        <v>1070</v>
      </c>
      <c r="G193" s="225" t="s">
        <v>167</v>
      </c>
      <c r="H193" s="226">
        <v>363.55</v>
      </c>
      <c r="I193" s="227"/>
      <c r="J193" s="228">
        <f>ROUND(I193*H193,2)</f>
        <v>0</v>
      </c>
      <c r="K193" s="229"/>
      <c r="L193" s="230"/>
      <c r="M193" s="231" t="s">
        <v>1</v>
      </c>
      <c r="N193" s="232" t="s">
        <v>39</v>
      </c>
      <c r="O193" s="59"/>
      <c r="P193" s="186">
        <f>O193*H193</f>
        <v>0</v>
      </c>
      <c r="Q193" s="186">
        <v>0.18</v>
      </c>
      <c r="R193" s="186">
        <f>Q193*H193</f>
        <v>65.438999999999993</v>
      </c>
      <c r="S193" s="186">
        <v>0</v>
      </c>
      <c r="T193" s="18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8" t="s">
        <v>195</v>
      </c>
      <c r="AT193" s="188" t="s">
        <v>392</v>
      </c>
      <c r="AU193" s="188" t="s">
        <v>83</v>
      </c>
      <c r="AY193" s="18" t="s">
        <v>151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8" t="s">
        <v>79</v>
      </c>
      <c r="BK193" s="189">
        <f>ROUND(I193*H193,2)</f>
        <v>0</v>
      </c>
      <c r="BL193" s="18" t="s">
        <v>89</v>
      </c>
      <c r="BM193" s="188" t="s">
        <v>1071</v>
      </c>
    </row>
    <row r="194" spans="1:65" s="13" customFormat="1" ht="11.25">
      <c r="B194" s="190"/>
      <c r="D194" s="191" t="s">
        <v>158</v>
      </c>
      <c r="F194" s="193" t="s">
        <v>1072</v>
      </c>
      <c r="H194" s="194">
        <v>363.55</v>
      </c>
      <c r="I194" s="195"/>
      <c r="L194" s="190"/>
      <c r="M194" s="196"/>
      <c r="N194" s="197"/>
      <c r="O194" s="197"/>
      <c r="P194" s="197"/>
      <c r="Q194" s="197"/>
      <c r="R194" s="197"/>
      <c r="S194" s="197"/>
      <c r="T194" s="198"/>
      <c r="AT194" s="192" t="s">
        <v>158</v>
      </c>
      <c r="AU194" s="192" t="s">
        <v>83</v>
      </c>
      <c r="AV194" s="13" t="s">
        <v>83</v>
      </c>
      <c r="AW194" s="13" t="s">
        <v>3</v>
      </c>
      <c r="AX194" s="13" t="s">
        <v>79</v>
      </c>
      <c r="AY194" s="192" t="s">
        <v>151</v>
      </c>
    </row>
    <row r="195" spans="1:65" s="12" customFormat="1" ht="22.9" customHeight="1">
      <c r="B195" s="163"/>
      <c r="D195" s="164" t="s">
        <v>73</v>
      </c>
      <c r="E195" s="174" t="s">
        <v>207</v>
      </c>
      <c r="F195" s="174" t="s">
        <v>220</v>
      </c>
      <c r="I195" s="166"/>
      <c r="J195" s="175">
        <f>BK195</f>
        <v>0</v>
      </c>
      <c r="L195" s="163"/>
      <c r="M195" s="168"/>
      <c r="N195" s="169"/>
      <c r="O195" s="169"/>
      <c r="P195" s="170">
        <f>SUM(P196:P200)</f>
        <v>0</v>
      </c>
      <c r="Q195" s="169"/>
      <c r="R195" s="170">
        <f>SUM(R196:R200)</f>
        <v>22.601627999999998</v>
      </c>
      <c r="S195" s="169"/>
      <c r="T195" s="171">
        <f>SUM(T196:T200)</f>
        <v>0</v>
      </c>
      <c r="AR195" s="164" t="s">
        <v>79</v>
      </c>
      <c r="AT195" s="172" t="s">
        <v>73</v>
      </c>
      <c r="AU195" s="172" t="s">
        <v>79</v>
      </c>
      <c r="AY195" s="164" t="s">
        <v>151</v>
      </c>
      <c r="BK195" s="173">
        <f>SUM(BK196:BK200)</f>
        <v>0</v>
      </c>
    </row>
    <row r="196" spans="1:65" s="2" customFormat="1" ht="24" customHeight="1">
      <c r="A196" s="33"/>
      <c r="B196" s="141"/>
      <c r="C196" s="176" t="s">
        <v>285</v>
      </c>
      <c r="D196" s="176" t="s">
        <v>153</v>
      </c>
      <c r="E196" s="177" t="s">
        <v>1073</v>
      </c>
      <c r="F196" s="178" t="s">
        <v>1074</v>
      </c>
      <c r="G196" s="179" t="s">
        <v>263</v>
      </c>
      <c r="H196" s="180">
        <v>70</v>
      </c>
      <c r="I196" s="181"/>
      <c r="J196" s="182">
        <f>ROUND(I196*H196,2)</f>
        <v>0</v>
      </c>
      <c r="K196" s="183"/>
      <c r="L196" s="34"/>
      <c r="M196" s="184" t="s">
        <v>1</v>
      </c>
      <c r="N196" s="185" t="s">
        <v>39</v>
      </c>
      <c r="O196" s="59"/>
      <c r="P196" s="186">
        <f>O196*H196</f>
        <v>0</v>
      </c>
      <c r="Q196" s="186">
        <v>0.1295</v>
      </c>
      <c r="R196" s="186">
        <f>Q196*H196</f>
        <v>9.0649999999999995</v>
      </c>
      <c r="S196" s="186">
        <v>0</v>
      </c>
      <c r="T196" s="18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8" t="s">
        <v>89</v>
      </c>
      <c r="AT196" s="188" t="s">
        <v>153</v>
      </c>
      <c r="AU196" s="188" t="s">
        <v>83</v>
      </c>
      <c r="AY196" s="18" t="s">
        <v>151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8" t="s">
        <v>79</v>
      </c>
      <c r="BK196" s="189">
        <f>ROUND(I196*H196,2)</f>
        <v>0</v>
      </c>
      <c r="BL196" s="18" t="s">
        <v>89</v>
      </c>
      <c r="BM196" s="188" t="s">
        <v>1075</v>
      </c>
    </row>
    <row r="197" spans="1:65" s="2" customFormat="1" ht="24" customHeight="1">
      <c r="A197" s="33"/>
      <c r="B197" s="141"/>
      <c r="C197" s="222" t="s">
        <v>291</v>
      </c>
      <c r="D197" s="222" t="s">
        <v>392</v>
      </c>
      <c r="E197" s="223" t="s">
        <v>1076</v>
      </c>
      <c r="F197" s="224" t="s">
        <v>1077</v>
      </c>
      <c r="G197" s="225" t="s">
        <v>495</v>
      </c>
      <c r="H197" s="226">
        <v>70</v>
      </c>
      <c r="I197" s="227"/>
      <c r="J197" s="228">
        <f>ROUND(I197*H197,2)</f>
        <v>0</v>
      </c>
      <c r="K197" s="229"/>
      <c r="L197" s="230"/>
      <c r="M197" s="231" t="s">
        <v>1</v>
      </c>
      <c r="N197" s="232" t="s">
        <v>39</v>
      </c>
      <c r="O197" s="59"/>
      <c r="P197" s="186">
        <f>O197*H197</f>
        <v>0</v>
      </c>
      <c r="Q197" s="186">
        <v>5.8000000000000003E-2</v>
      </c>
      <c r="R197" s="186">
        <f>Q197*H197</f>
        <v>4.0600000000000005</v>
      </c>
      <c r="S197" s="186">
        <v>0</v>
      </c>
      <c r="T197" s="18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8" t="s">
        <v>195</v>
      </c>
      <c r="AT197" s="188" t="s">
        <v>392</v>
      </c>
      <c r="AU197" s="188" t="s">
        <v>83</v>
      </c>
      <c r="AY197" s="18" t="s">
        <v>151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8" t="s">
        <v>79</v>
      </c>
      <c r="BK197" s="189">
        <f>ROUND(I197*H197,2)</f>
        <v>0</v>
      </c>
      <c r="BL197" s="18" t="s">
        <v>89</v>
      </c>
      <c r="BM197" s="188" t="s">
        <v>1078</v>
      </c>
    </row>
    <row r="198" spans="1:65" s="2" customFormat="1" ht="24" customHeight="1">
      <c r="A198" s="33"/>
      <c r="B198" s="141"/>
      <c r="C198" s="176" t="s">
        <v>297</v>
      </c>
      <c r="D198" s="176" t="s">
        <v>153</v>
      </c>
      <c r="E198" s="177" t="s">
        <v>1079</v>
      </c>
      <c r="F198" s="178" t="s">
        <v>1080</v>
      </c>
      <c r="G198" s="179" t="s">
        <v>156</v>
      </c>
      <c r="H198" s="180">
        <v>4.2</v>
      </c>
      <c r="I198" s="181"/>
      <c r="J198" s="182">
        <f>ROUND(I198*H198,2)</f>
        <v>0</v>
      </c>
      <c r="K198" s="183"/>
      <c r="L198" s="34"/>
      <c r="M198" s="184" t="s">
        <v>1</v>
      </c>
      <c r="N198" s="185" t="s">
        <v>39</v>
      </c>
      <c r="O198" s="59"/>
      <c r="P198" s="186">
        <f>O198*H198</f>
        <v>0</v>
      </c>
      <c r="Q198" s="186">
        <v>2.2563399999999998</v>
      </c>
      <c r="R198" s="186">
        <f>Q198*H198</f>
        <v>9.4766279999999998</v>
      </c>
      <c r="S198" s="186">
        <v>0</v>
      </c>
      <c r="T198" s="18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8" t="s">
        <v>89</v>
      </c>
      <c r="AT198" s="188" t="s">
        <v>153</v>
      </c>
      <c r="AU198" s="188" t="s">
        <v>83</v>
      </c>
      <c r="AY198" s="18" t="s">
        <v>151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8" t="s">
        <v>79</v>
      </c>
      <c r="BK198" s="189">
        <f>ROUND(I198*H198,2)</f>
        <v>0</v>
      </c>
      <c r="BL198" s="18" t="s">
        <v>89</v>
      </c>
      <c r="BM198" s="188" t="s">
        <v>1081</v>
      </c>
    </row>
    <row r="199" spans="1:65" s="13" customFormat="1" ht="11.25">
      <c r="B199" s="190"/>
      <c r="D199" s="191" t="s">
        <v>158</v>
      </c>
      <c r="E199" s="192" t="s">
        <v>1</v>
      </c>
      <c r="F199" s="193" t="s">
        <v>1082</v>
      </c>
      <c r="H199" s="194">
        <v>4.2</v>
      </c>
      <c r="I199" s="195"/>
      <c r="L199" s="190"/>
      <c r="M199" s="196"/>
      <c r="N199" s="197"/>
      <c r="O199" s="197"/>
      <c r="P199" s="197"/>
      <c r="Q199" s="197"/>
      <c r="R199" s="197"/>
      <c r="S199" s="197"/>
      <c r="T199" s="198"/>
      <c r="AT199" s="192" t="s">
        <v>158</v>
      </c>
      <c r="AU199" s="192" t="s">
        <v>83</v>
      </c>
      <c r="AV199" s="13" t="s">
        <v>83</v>
      </c>
      <c r="AW199" s="13" t="s">
        <v>31</v>
      </c>
      <c r="AX199" s="13" t="s">
        <v>74</v>
      </c>
      <c r="AY199" s="192" t="s">
        <v>151</v>
      </c>
    </row>
    <row r="200" spans="1:65" s="14" customFormat="1" ht="11.25">
      <c r="B200" s="199"/>
      <c r="D200" s="191" t="s">
        <v>158</v>
      </c>
      <c r="E200" s="200" t="s">
        <v>1</v>
      </c>
      <c r="F200" s="201" t="s">
        <v>163</v>
      </c>
      <c r="H200" s="202">
        <v>4.2</v>
      </c>
      <c r="I200" s="203"/>
      <c r="L200" s="199"/>
      <c r="M200" s="204"/>
      <c r="N200" s="205"/>
      <c r="O200" s="205"/>
      <c r="P200" s="205"/>
      <c r="Q200" s="205"/>
      <c r="R200" s="205"/>
      <c r="S200" s="205"/>
      <c r="T200" s="206"/>
      <c r="AT200" s="200" t="s">
        <v>158</v>
      </c>
      <c r="AU200" s="200" t="s">
        <v>83</v>
      </c>
      <c r="AV200" s="14" t="s">
        <v>89</v>
      </c>
      <c r="AW200" s="14" t="s">
        <v>31</v>
      </c>
      <c r="AX200" s="14" t="s">
        <v>79</v>
      </c>
      <c r="AY200" s="200" t="s">
        <v>151</v>
      </c>
    </row>
    <row r="201" spans="1:65" s="12" customFormat="1" ht="22.9" customHeight="1">
      <c r="B201" s="163"/>
      <c r="D201" s="164" t="s">
        <v>73</v>
      </c>
      <c r="E201" s="174" t="s">
        <v>634</v>
      </c>
      <c r="F201" s="174" t="s">
        <v>1083</v>
      </c>
      <c r="I201" s="166"/>
      <c r="J201" s="175">
        <f>BK201</f>
        <v>0</v>
      </c>
      <c r="L201" s="163"/>
      <c r="M201" s="168"/>
      <c r="N201" s="169"/>
      <c r="O201" s="169"/>
      <c r="P201" s="170">
        <f>P202</f>
        <v>0</v>
      </c>
      <c r="Q201" s="169"/>
      <c r="R201" s="170">
        <f>R202</f>
        <v>0</v>
      </c>
      <c r="S201" s="169"/>
      <c r="T201" s="171">
        <f>T202</f>
        <v>0</v>
      </c>
      <c r="AR201" s="164" t="s">
        <v>79</v>
      </c>
      <c r="AT201" s="172" t="s">
        <v>73</v>
      </c>
      <c r="AU201" s="172" t="s">
        <v>79</v>
      </c>
      <c r="AY201" s="164" t="s">
        <v>151</v>
      </c>
      <c r="BK201" s="173">
        <f>BK202</f>
        <v>0</v>
      </c>
    </row>
    <row r="202" spans="1:65" s="2" customFormat="1" ht="24" customHeight="1">
      <c r="A202" s="33"/>
      <c r="B202" s="141"/>
      <c r="C202" s="176" t="s">
        <v>302</v>
      </c>
      <c r="D202" s="176" t="s">
        <v>153</v>
      </c>
      <c r="E202" s="177" t="s">
        <v>1084</v>
      </c>
      <c r="F202" s="178" t="s">
        <v>1085</v>
      </c>
      <c r="G202" s="179" t="s">
        <v>495</v>
      </c>
      <c r="H202" s="180">
        <v>2</v>
      </c>
      <c r="I202" s="181"/>
      <c r="J202" s="182">
        <f>ROUND(I202*H202,2)</f>
        <v>0</v>
      </c>
      <c r="K202" s="183"/>
      <c r="L202" s="34"/>
      <c r="M202" s="184" t="s">
        <v>1</v>
      </c>
      <c r="N202" s="185" t="s">
        <v>39</v>
      </c>
      <c r="O202" s="59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8" t="s">
        <v>89</v>
      </c>
      <c r="AT202" s="188" t="s">
        <v>153</v>
      </c>
      <c r="AU202" s="188" t="s">
        <v>83</v>
      </c>
      <c r="AY202" s="18" t="s">
        <v>151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8" t="s">
        <v>79</v>
      </c>
      <c r="BK202" s="189">
        <f>ROUND(I202*H202,2)</f>
        <v>0</v>
      </c>
      <c r="BL202" s="18" t="s">
        <v>89</v>
      </c>
      <c r="BM202" s="188" t="s">
        <v>1086</v>
      </c>
    </row>
    <row r="203" spans="1:65" s="12" customFormat="1" ht="22.9" customHeight="1">
      <c r="B203" s="163"/>
      <c r="D203" s="164" t="s">
        <v>73</v>
      </c>
      <c r="E203" s="174" t="s">
        <v>322</v>
      </c>
      <c r="F203" s="174" t="s">
        <v>323</v>
      </c>
      <c r="I203" s="166"/>
      <c r="J203" s="175">
        <f>BK203</f>
        <v>0</v>
      </c>
      <c r="L203" s="163"/>
      <c r="M203" s="168"/>
      <c r="N203" s="169"/>
      <c r="O203" s="169"/>
      <c r="P203" s="170">
        <f>SUM(P204:P207)</f>
        <v>0</v>
      </c>
      <c r="Q203" s="169"/>
      <c r="R203" s="170">
        <f>SUM(R204:R207)</f>
        <v>0</v>
      </c>
      <c r="S203" s="169"/>
      <c r="T203" s="171">
        <f>SUM(T204:T207)</f>
        <v>0</v>
      </c>
      <c r="AR203" s="164" t="s">
        <v>79</v>
      </c>
      <c r="AT203" s="172" t="s">
        <v>73</v>
      </c>
      <c r="AU203" s="172" t="s">
        <v>79</v>
      </c>
      <c r="AY203" s="164" t="s">
        <v>151</v>
      </c>
      <c r="BK203" s="173">
        <f>SUM(BK204:BK207)</f>
        <v>0</v>
      </c>
    </row>
    <row r="204" spans="1:65" s="2" customFormat="1" ht="24" customHeight="1">
      <c r="A204" s="33"/>
      <c r="B204" s="141"/>
      <c r="C204" s="176" t="s">
        <v>307</v>
      </c>
      <c r="D204" s="176" t="s">
        <v>153</v>
      </c>
      <c r="E204" s="177" t="s">
        <v>1087</v>
      </c>
      <c r="F204" s="178" t="s">
        <v>1088</v>
      </c>
      <c r="G204" s="179" t="s">
        <v>176</v>
      </c>
      <c r="H204" s="180">
        <v>337.53</v>
      </c>
      <c r="I204" s="181"/>
      <c r="J204" s="182">
        <f>ROUND(I204*H204,2)</f>
        <v>0</v>
      </c>
      <c r="K204" s="183"/>
      <c r="L204" s="34"/>
      <c r="M204" s="184" t="s">
        <v>1</v>
      </c>
      <c r="N204" s="185" t="s">
        <v>39</v>
      </c>
      <c r="O204" s="59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8" t="s">
        <v>89</v>
      </c>
      <c r="AT204" s="188" t="s">
        <v>153</v>
      </c>
      <c r="AU204" s="188" t="s">
        <v>83</v>
      </c>
      <c r="AY204" s="18" t="s">
        <v>151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8" t="s">
        <v>79</v>
      </c>
      <c r="BK204" s="189">
        <f>ROUND(I204*H204,2)</f>
        <v>0</v>
      </c>
      <c r="BL204" s="18" t="s">
        <v>89</v>
      </c>
      <c r="BM204" s="188" t="s">
        <v>1089</v>
      </c>
    </row>
    <row r="205" spans="1:65" s="13" customFormat="1" ht="11.25">
      <c r="B205" s="190"/>
      <c r="D205" s="191" t="s">
        <v>158</v>
      </c>
      <c r="E205" s="192" t="s">
        <v>1</v>
      </c>
      <c r="F205" s="193" t="s">
        <v>1090</v>
      </c>
      <c r="H205" s="194">
        <v>140.88200000000001</v>
      </c>
      <c r="I205" s="195"/>
      <c r="L205" s="190"/>
      <c r="M205" s="196"/>
      <c r="N205" s="197"/>
      <c r="O205" s="197"/>
      <c r="P205" s="197"/>
      <c r="Q205" s="197"/>
      <c r="R205" s="197"/>
      <c r="S205" s="197"/>
      <c r="T205" s="198"/>
      <c r="AT205" s="192" t="s">
        <v>158</v>
      </c>
      <c r="AU205" s="192" t="s">
        <v>83</v>
      </c>
      <c r="AV205" s="13" t="s">
        <v>83</v>
      </c>
      <c r="AW205" s="13" t="s">
        <v>31</v>
      </c>
      <c r="AX205" s="13" t="s">
        <v>74</v>
      </c>
      <c r="AY205" s="192" t="s">
        <v>151</v>
      </c>
    </row>
    <row r="206" spans="1:65" s="13" customFormat="1" ht="11.25">
      <c r="B206" s="190"/>
      <c r="D206" s="191" t="s">
        <v>158</v>
      </c>
      <c r="E206" s="192" t="s">
        <v>1</v>
      </c>
      <c r="F206" s="193" t="s">
        <v>1091</v>
      </c>
      <c r="H206" s="194">
        <v>196.648</v>
      </c>
      <c r="I206" s="195"/>
      <c r="L206" s="190"/>
      <c r="M206" s="196"/>
      <c r="N206" s="197"/>
      <c r="O206" s="197"/>
      <c r="P206" s="197"/>
      <c r="Q206" s="197"/>
      <c r="R206" s="197"/>
      <c r="S206" s="197"/>
      <c r="T206" s="198"/>
      <c r="AT206" s="192" t="s">
        <v>158</v>
      </c>
      <c r="AU206" s="192" t="s">
        <v>83</v>
      </c>
      <c r="AV206" s="13" t="s">
        <v>83</v>
      </c>
      <c r="AW206" s="13" t="s">
        <v>31</v>
      </c>
      <c r="AX206" s="13" t="s">
        <v>74</v>
      </c>
      <c r="AY206" s="192" t="s">
        <v>151</v>
      </c>
    </row>
    <row r="207" spans="1:65" s="14" customFormat="1" ht="11.25">
      <c r="B207" s="199"/>
      <c r="D207" s="191" t="s">
        <v>158</v>
      </c>
      <c r="E207" s="200" t="s">
        <v>1</v>
      </c>
      <c r="F207" s="201" t="s">
        <v>163</v>
      </c>
      <c r="H207" s="202">
        <v>337.53</v>
      </c>
      <c r="I207" s="203"/>
      <c r="L207" s="199"/>
      <c r="M207" s="204"/>
      <c r="N207" s="205"/>
      <c r="O207" s="205"/>
      <c r="P207" s="205"/>
      <c r="Q207" s="205"/>
      <c r="R207" s="205"/>
      <c r="S207" s="205"/>
      <c r="T207" s="206"/>
      <c r="AT207" s="200" t="s">
        <v>158</v>
      </c>
      <c r="AU207" s="200" t="s">
        <v>83</v>
      </c>
      <c r="AV207" s="14" t="s">
        <v>89</v>
      </c>
      <c r="AW207" s="14" t="s">
        <v>31</v>
      </c>
      <c r="AX207" s="14" t="s">
        <v>79</v>
      </c>
      <c r="AY207" s="200" t="s">
        <v>151</v>
      </c>
    </row>
    <row r="208" spans="1:65" s="12" customFormat="1" ht="22.9" customHeight="1">
      <c r="B208" s="163"/>
      <c r="D208" s="164" t="s">
        <v>73</v>
      </c>
      <c r="E208" s="174" t="s">
        <v>896</v>
      </c>
      <c r="F208" s="174" t="s">
        <v>897</v>
      </c>
      <c r="I208" s="166"/>
      <c r="J208" s="175">
        <f>BK208</f>
        <v>0</v>
      </c>
      <c r="L208" s="163"/>
      <c r="M208" s="168"/>
      <c r="N208" s="169"/>
      <c r="O208" s="169"/>
      <c r="P208" s="170">
        <f>SUM(P209:P215)</f>
        <v>0</v>
      </c>
      <c r="Q208" s="169"/>
      <c r="R208" s="170">
        <f>SUM(R209:R215)</f>
        <v>0</v>
      </c>
      <c r="S208" s="169"/>
      <c r="T208" s="171">
        <f>SUM(T209:T215)</f>
        <v>0</v>
      </c>
      <c r="AR208" s="164" t="s">
        <v>79</v>
      </c>
      <c r="AT208" s="172" t="s">
        <v>73</v>
      </c>
      <c r="AU208" s="172" t="s">
        <v>79</v>
      </c>
      <c r="AY208" s="164" t="s">
        <v>151</v>
      </c>
      <c r="BK208" s="173">
        <f>SUM(BK209:BK215)</f>
        <v>0</v>
      </c>
    </row>
    <row r="209" spans="1:65" s="2" customFormat="1" ht="24" customHeight="1">
      <c r="A209" s="33"/>
      <c r="B209" s="141"/>
      <c r="C209" s="176" t="s">
        <v>313</v>
      </c>
      <c r="D209" s="176" t="s">
        <v>153</v>
      </c>
      <c r="E209" s="177" t="s">
        <v>1092</v>
      </c>
      <c r="F209" s="178" t="s">
        <v>1093</v>
      </c>
      <c r="G209" s="179" t="s">
        <v>176</v>
      </c>
      <c r="H209" s="180">
        <v>132.19999999999999</v>
      </c>
      <c r="I209" s="181"/>
      <c r="J209" s="182">
        <f>ROUND(I209*H209,2)</f>
        <v>0</v>
      </c>
      <c r="K209" s="183"/>
      <c r="L209" s="34"/>
      <c r="M209" s="184" t="s">
        <v>1</v>
      </c>
      <c r="N209" s="185" t="s">
        <v>39</v>
      </c>
      <c r="O209" s="59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8" t="s">
        <v>89</v>
      </c>
      <c r="AT209" s="188" t="s">
        <v>153</v>
      </c>
      <c r="AU209" s="188" t="s">
        <v>83</v>
      </c>
      <c r="AY209" s="18" t="s">
        <v>151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8" t="s">
        <v>79</v>
      </c>
      <c r="BK209" s="189">
        <f>ROUND(I209*H209,2)</f>
        <v>0</v>
      </c>
      <c r="BL209" s="18" t="s">
        <v>89</v>
      </c>
      <c r="BM209" s="188" t="s">
        <v>1094</v>
      </c>
    </row>
    <row r="210" spans="1:65" s="2" customFormat="1" ht="24" customHeight="1">
      <c r="A210" s="33"/>
      <c r="B210" s="141"/>
      <c r="C210" s="176" t="s">
        <v>317</v>
      </c>
      <c r="D210" s="176" t="s">
        <v>153</v>
      </c>
      <c r="E210" s="177" t="s">
        <v>1095</v>
      </c>
      <c r="F210" s="178" t="s">
        <v>1096</v>
      </c>
      <c r="G210" s="179" t="s">
        <v>176</v>
      </c>
      <c r="H210" s="180">
        <v>1322</v>
      </c>
      <c r="I210" s="181"/>
      <c r="J210" s="182">
        <f>ROUND(I210*H210,2)</f>
        <v>0</v>
      </c>
      <c r="K210" s="183"/>
      <c r="L210" s="34"/>
      <c r="M210" s="184" t="s">
        <v>1</v>
      </c>
      <c r="N210" s="185" t="s">
        <v>39</v>
      </c>
      <c r="O210" s="59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8" t="s">
        <v>89</v>
      </c>
      <c r="AT210" s="188" t="s">
        <v>153</v>
      </c>
      <c r="AU210" s="188" t="s">
        <v>83</v>
      </c>
      <c r="AY210" s="18" t="s">
        <v>151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18" t="s">
        <v>79</v>
      </c>
      <c r="BK210" s="189">
        <f>ROUND(I210*H210,2)</f>
        <v>0</v>
      </c>
      <c r="BL210" s="18" t="s">
        <v>89</v>
      </c>
      <c r="BM210" s="188" t="s">
        <v>1097</v>
      </c>
    </row>
    <row r="211" spans="1:65" s="13" customFormat="1" ht="11.25">
      <c r="B211" s="190"/>
      <c r="D211" s="191" t="s">
        <v>158</v>
      </c>
      <c r="F211" s="193" t="s">
        <v>1098</v>
      </c>
      <c r="H211" s="194">
        <v>1322</v>
      </c>
      <c r="I211" s="195"/>
      <c r="L211" s="190"/>
      <c r="M211" s="196"/>
      <c r="N211" s="197"/>
      <c r="O211" s="197"/>
      <c r="P211" s="197"/>
      <c r="Q211" s="197"/>
      <c r="R211" s="197"/>
      <c r="S211" s="197"/>
      <c r="T211" s="198"/>
      <c r="AT211" s="192" t="s">
        <v>158</v>
      </c>
      <c r="AU211" s="192" t="s">
        <v>83</v>
      </c>
      <c r="AV211" s="13" t="s">
        <v>83</v>
      </c>
      <c r="AW211" s="13" t="s">
        <v>3</v>
      </c>
      <c r="AX211" s="13" t="s">
        <v>79</v>
      </c>
      <c r="AY211" s="192" t="s">
        <v>151</v>
      </c>
    </row>
    <row r="212" spans="1:65" s="2" customFormat="1" ht="24" customHeight="1">
      <c r="A212" s="33"/>
      <c r="B212" s="141"/>
      <c r="C212" s="176" t="s">
        <v>324</v>
      </c>
      <c r="D212" s="176" t="s">
        <v>153</v>
      </c>
      <c r="E212" s="177" t="s">
        <v>1099</v>
      </c>
      <c r="F212" s="178" t="s">
        <v>1100</v>
      </c>
      <c r="G212" s="179" t="s">
        <v>176</v>
      </c>
      <c r="H212" s="180">
        <v>132.19999999999999</v>
      </c>
      <c r="I212" s="181"/>
      <c r="J212" s="182">
        <f>ROUND(I212*H212,2)</f>
        <v>0</v>
      </c>
      <c r="K212" s="183"/>
      <c r="L212" s="34"/>
      <c r="M212" s="184" t="s">
        <v>1</v>
      </c>
      <c r="N212" s="185" t="s">
        <v>39</v>
      </c>
      <c r="O212" s="59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8" t="s">
        <v>89</v>
      </c>
      <c r="AT212" s="188" t="s">
        <v>153</v>
      </c>
      <c r="AU212" s="188" t="s">
        <v>83</v>
      </c>
      <c r="AY212" s="18" t="s">
        <v>151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8" t="s">
        <v>79</v>
      </c>
      <c r="BK212" s="189">
        <f>ROUND(I212*H212,2)</f>
        <v>0</v>
      </c>
      <c r="BL212" s="18" t="s">
        <v>89</v>
      </c>
      <c r="BM212" s="188" t="s">
        <v>1101</v>
      </c>
    </row>
    <row r="213" spans="1:65" s="2" customFormat="1" ht="24" customHeight="1">
      <c r="A213" s="33"/>
      <c r="B213" s="141"/>
      <c r="C213" s="176" t="s">
        <v>328</v>
      </c>
      <c r="D213" s="176" t="s">
        <v>153</v>
      </c>
      <c r="E213" s="177" t="s">
        <v>1102</v>
      </c>
      <c r="F213" s="178" t="s">
        <v>1103</v>
      </c>
      <c r="G213" s="179" t="s">
        <v>176</v>
      </c>
      <c r="H213" s="180">
        <v>72.709999999999994</v>
      </c>
      <c r="I213" s="181"/>
      <c r="J213" s="182">
        <f>ROUND(I213*H213,2)</f>
        <v>0</v>
      </c>
      <c r="K213" s="183"/>
      <c r="L213" s="34"/>
      <c r="M213" s="184" t="s">
        <v>1</v>
      </c>
      <c r="N213" s="185" t="s">
        <v>39</v>
      </c>
      <c r="O213" s="59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8" t="s">
        <v>89</v>
      </c>
      <c r="AT213" s="188" t="s">
        <v>153</v>
      </c>
      <c r="AU213" s="188" t="s">
        <v>83</v>
      </c>
      <c r="AY213" s="18" t="s">
        <v>151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8" t="s">
        <v>79</v>
      </c>
      <c r="BK213" s="189">
        <f>ROUND(I213*H213,2)</f>
        <v>0</v>
      </c>
      <c r="BL213" s="18" t="s">
        <v>89</v>
      </c>
      <c r="BM213" s="188" t="s">
        <v>1104</v>
      </c>
    </row>
    <row r="214" spans="1:65" s="2" customFormat="1" ht="24" customHeight="1">
      <c r="A214" s="33"/>
      <c r="B214" s="141"/>
      <c r="C214" s="176" t="s">
        <v>332</v>
      </c>
      <c r="D214" s="176" t="s">
        <v>153</v>
      </c>
      <c r="E214" s="177" t="s">
        <v>1105</v>
      </c>
      <c r="F214" s="178" t="s">
        <v>1106</v>
      </c>
      <c r="G214" s="179" t="s">
        <v>176</v>
      </c>
      <c r="H214" s="180">
        <v>59.49</v>
      </c>
      <c r="I214" s="181"/>
      <c r="J214" s="182">
        <f>ROUND(I214*H214,2)</f>
        <v>0</v>
      </c>
      <c r="K214" s="183"/>
      <c r="L214" s="34"/>
      <c r="M214" s="184" t="s">
        <v>1</v>
      </c>
      <c r="N214" s="185" t="s">
        <v>39</v>
      </c>
      <c r="O214" s="59"/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8" t="s">
        <v>89</v>
      </c>
      <c r="AT214" s="188" t="s">
        <v>153</v>
      </c>
      <c r="AU214" s="188" t="s">
        <v>83</v>
      </c>
      <c r="AY214" s="18" t="s">
        <v>151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8" t="s">
        <v>79</v>
      </c>
      <c r="BK214" s="189">
        <f>ROUND(I214*H214,2)</f>
        <v>0</v>
      </c>
      <c r="BL214" s="18" t="s">
        <v>89</v>
      </c>
      <c r="BM214" s="188" t="s">
        <v>1107</v>
      </c>
    </row>
    <row r="215" spans="1:65" s="13" customFormat="1" ht="11.25">
      <c r="B215" s="190"/>
      <c r="D215" s="191" t="s">
        <v>158</v>
      </c>
      <c r="E215" s="192" t="s">
        <v>1</v>
      </c>
      <c r="F215" s="193" t="s">
        <v>1108</v>
      </c>
      <c r="H215" s="194">
        <v>59.49</v>
      </c>
      <c r="I215" s="195"/>
      <c r="L215" s="190"/>
      <c r="M215" s="196"/>
      <c r="N215" s="197"/>
      <c r="O215" s="197"/>
      <c r="P215" s="197"/>
      <c r="Q215" s="197"/>
      <c r="R215" s="197"/>
      <c r="S215" s="197"/>
      <c r="T215" s="198"/>
      <c r="AT215" s="192" t="s">
        <v>158</v>
      </c>
      <c r="AU215" s="192" t="s">
        <v>83</v>
      </c>
      <c r="AV215" s="13" t="s">
        <v>83</v>
      </c>
      <c r="AW215" s="13" t="s">
        <v>31</v>
      </c>
      <c r="AX215" s="13" t="s">
        <v>79</v>
      </c>
      <c r="AY215" s="192" t="s">
        <v>151</v>
      </c>
    </row>
    <row r="216" spans="1:65" s="12" customFormat="1" ht="25.9" customHeight="1">
      <c r="B216" s="163"/>
      <c r="D216" s="164" t="s">
        <v>73</v>
      </c>
      <c r="E216" s="165" t="s">
        <v>356</v>
      </c>
      <c r="F216" s="165" t="s">
        <v>357</v>
      </c>
      <c r="I216" s="166"/>
      <c r="J216" s="167">
        <f>BK216</f>
        <v>0</v>
      </c>
      <c r="L216" s="163"/>
      <c r="M216" s="168"/>
      <c r="N216" s="169"/>
      <c r="O216" s="169"/>
      <c r="P216" s="170">
        <f>P217+P230+P234</f>
        <v>0</v>
      </c>
      <c r="Q216" s="169"/>
      <c r="R216" s="170">
        <f>R217+R230+R234</f>
        <v>0.12043719999999999</v>
      </c>
      <c r="S216" s="169"/>
      <c r="T216" s="171">
        <f>T217+T230+T234</f>
        <v>0</v>
      </c>
      <c r="AR216" s="164" t="s">
        <v>83</v>
      </c>
      <c r="AT216" s="172" t="s">
        <v>73</v>
      </c>
      <c r="AU216" s="172" t="s">
        <v>74</v>
      </c>
      <c r="AY216" s="164" t="s">
        <v>151</v>
      </c>
      <c r="BK216" s="173">
        <f>BK217+BK230+BK234</f>
        <v>0</v>
      </c>
    </row>
    <row r="217" spans="1:65" s="12" customFormat="1" ht="22.9" customHeight="1">
      <c r="B217" s="163"/>
      <c r="D217" s="164" t="s">
        <v>73</v>
      </c>
      <c r="E217" s="174" t="s">
        <v>358</v>
      </c>
      <c r="F217" s="174" t="s">
        <v>359</v>
      </c>
      <c r="I217" s="166"/>
      <c r="J217" s="175">
        <f>BK217</f>
        <v>0</v>
      </c>
      <c r="L217" s="163"/>
      <c r="M217" s="168"/>
      <c r="N217" s="169"/>
      <c r="O217" s="169"/>
      <c r="P217" s="170">
        <f>SUM(P218:P229)</f>
        <v>0</v>
      </c>
      <c r="Q217" s="169"/>
      <c r="R217" s="170">
        <f>SUM(R218:R229)</f>
        <v>0.12043719999999999</v>
      </c>
      <c r="S217" s="169"/>
      <c r="T217" s="171">
        <f>SUM(T218:T229)</f>
        <v>0</v>
      </c>
      <c r="AR217" s="164" t="s">
        <v>83</v>
      </c>
      <c r="AT217" s="172" t="s">
        <v>73</v>
      </c>
      <c r="AU217" s="172" t="s">
        <v>79</v>
      </c>
      <c r="AY217" s="164" t="s">
        <v>151</v>
      </c>
      <c r="BK217" s="173">
        <f>SUM(BK218:BK229)</f>
        <v>0</v>
      </c>
    </row>
    <row r="218" spans="1:65" s="2" customFormat="1" ht="24" customHeight="1">
      <c r="A218" s="33"/>
      <c r="B218" s="141"/>
      <c r="C218" s="176" t="s">
        <v>337</v>
      </c>
      <c r="D218" s="176" t="s">
        <v>153</v>
      </c>
      <c r="E218" s="177" t="s">
        <v>1109</v>
      </c>
      <c r="F218" s="178" t="s">
        <v>1110</v>
      </c>
      <c r="G218" s="179" t="s">
        <v>167</v>
      </c>
      <c r="H218" s="180">
        <v>22.26</v>
      </c>
      <c r="I218" s="181"/>
      <c r="J218" s="182">
        <f>ROUND(I218*H218,2)</f>
        <v>0</v>
      </c>
      <c r="K218" s="183"/>
      <c r="L218" s="34"/>
      <c r="M218" s="184" t="s">
        <v>1</v>
      </c>
      <c r="N218" s="185" t="s">
        <v>39</v>
      </c>
      <c r="O218" s="59"/>
      <c r="P218" s="186">
        <f>O218*H218</f>
        <v>0</v>
      </c>
      <c r="Q218" s="186">
        <v>7.7999999999999999E-4</v>
      </c>
      <c r="R218" s="186">
        <f>Q218*H218</f>
        <v>1.7362800000000001E-2</v>
      </c>
      <c r="S218" s="186">
        <v>0</v>
      </c>
      <c r="T218" s="18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8" t="s">
        <v>242</v>
      </c>
      <c r="AT218" s="188" t="s">
        <v>153</v>
      </c>
      <c r="AU218" s="188" t="s">
        <v>83</v>
      </c>
      <c r="AY218" s="18" t="s">
        <v>151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8" t="s">
        <v>79</v>
      </c>
      <c r="BK218" s="189">
        <f>ROUND(I218*H218,2)</f>
        <v>0</v>
      </c>
      <c r="BL218" s="18" t="s">
        <v>242</v>
      </c>
      <c r="BM218" s="188" t="s">
        <v>1111</v>
      </c>
    </row>
    <row r="219" spans="1:65" s="16" customFormat="1" ht="11.25">
      <c r="B219" s="215"/>
      <c r="D219" s="191" t="s">
        <v>158</v>
      </c>
      <c r="E219" s="216" t="s">
        <v>1</v>
      </c>
      <c r="F219" s="217" t="s">
        <v>994</v>
      </c>
      <c r="H219" s="216" t="s">
        <v>1</v>
      </c>
      <c r="I219" s="218"/>
      <c r="L219" s="215"/>
      <c r="M219" s="219"/>
      <c r="N219" s="220"/>
      <c r="O219" s="220"/>
      <c r="P219" s="220"/>
      <c r="Q219" s="220"/>
      <c r="R219" s="220"/>
      <c r="S219" s="220"/>
      <c r="T219" s="221"/>
      <c r="AT219" s="216" t="s">
        <v>158</v>
      </c>
      <c r="AU219" s="216" t="s">
        <v>83</v>
      </c>
      <c r="AV219" s="16" t="s">
        <v>79</v>
      </c>
      <c r="AW219" s="16" t="s">
        <v>31</v>
      </c>
      <c r="AX219" s="16" t="s">
        <v>74</v>
      </c>
      <c r="AY219" s="216" t="s">
        <v>151</v>
      </c>
    </row>
    <row r="220" spans="1:65" s="13" customFormat="1" ht="11.25">
      <c r="B220" s="190"/>
      <c r="D220" s="191" t="s">
        <v>158</v>
      </c>
      <c r="E220" s="192" t="s">
        <v>1</v>
      </c>
      <c r="F220" s="193" t="s">
        <v>1112</v>
      </c>
      <c r="H220" s="194">
        <v>22.26</v>
      </c>
      <c r="I220" s="195"/>
      <c r="L220" s="190"/>
      <c r="M220" s="196"/>
      <c r="N220" s="197"/>
      <c r="O220" s="197"/>
      <c r="P220" s="197"/>
      <c r="Q220" s="197"/>
      <c r="R220" s="197"/>
      <c r="S220" s="197"/>
      <c r="T220" s="198"/>
      <c r="AT220" s="192" t="s">
        <v>158</v>
      </c>
      <c r="AU220" s="192" t="s">
        <v>83</v>
      </c>
      <c r="AV220" s="13" t="s">
        <v>83</v>
      </c>
      <c r="AW220" s="13" t="s">
        <v>31</v>
      </c>
      <c r="AX220" s="13" t="s">
        <v>79</v>
      </c>
      <c r="AY220" s="192" t="s">
        <v>151</v>
      </c>
    </row>
    <row r="221" spans="1:65" s="2" customFormat="1" ht="24" customHeight="1">
      <c r="A221" s="33"/>
      <c r="B221" s="141"/>
      <c r="C221" s="176" t="s">
        <v>341</v>
      </c>
      <c r="D221" s="176" t="s">
        <v>153</v>
      </c>
      <c r="E221" s="177" t="s">
        <v>1113</v>
      </c>
      <c r="F221" s="178" t="s">
        <v>1114</v>
      </c>
      <c r="G221" s="179" t="s">
        <v>167</v>
      </c>
      <c r="H221" s="180">
        <v>8.48</v>
      </c>
      <c r="I221" s="181"/>
      <c r="J221" s="182">
        <f>ROUND(I221*H221,2)</f>
        <v>0</v>
      </c>
      <c r="K221" s="183"/>
      <c r="L221" s="34"/>
      <c r="M221" s="184" t="s">
        <v>1</v>
      </c>
      <c r="N221" s="185" t="s">
        <v>39</v>
      </c>
      <c r="O221" s="59"/>
      <c r="P221" s="186">
        <f>O221*H221</f>
        <v>0</v>
      </c>
      <c r="Q221" s="186">
        <v>4.0000000000000002E-4</v>
      </c>
      <c r="R221" s="186">
        <f>Q221*H221</f>
        <v>3.3920000000000005E-3</v>
      </c>
      <c r="S221" s="186">
        <v>0</v>
      </c>
      <c r="T221" s="18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8" t="s">
        <v>242</v>
      </c>
      <c r="AT221" s="188" t="s">
        <v>153</v>
      </c>
      <c r="AU221" s="188" t="s">
        <v>83</v>
      </c>
      <c r="AY221" s="18" t="s">
        <v>151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8" t="s">
        <v>79</v>
      </c>
      <c r="BK221" s="189">
        <f>ROUND(I221*H221,2)</f>
        <v>0</v>
      </c>
      <c r="BL221" s="18" t="s">
        <v>242</v>
      </c>
      <c r="BM221" s="188" t="s">
        <v>1115</v>
      </c>
    </row>
    <row r="222" spans="1:65" s="13" customFormat="1" ht="11.25">
      <c r="B222" s="190"/>
      <c r="D222" s="191" t="s">
        <v>158</v>
      </c>
      <c r="E222" s="192" t="s">
        <v>1</v>
      </c>
      <c r="F222" s="193" t="s">
        <v>1116</v>
      </c>
      <c r="H222" s="194">
        <v>8.48</v>
      </c>
      <c r="I222" s="195"/>
      <c r="L222" s="190"/>
      <c r="M222" s="196"/>
      <c r="N222" s="197"/>
      <c r="O222" s="197"/>
      <c r="P222" s="197"/>
      <c r="Q222" s="197"/>
      <c r="R222" s="197"/>
      <c r="S222" s="197"/>
      <c r="T222" s="198"/>
      <c r="AT222" s="192" t="s">
        <v>158</v>
      </c>
      <c r="AU222" s="192" t="s">
        <v>83</v>
      </c>
      <c r="AV222" s="13" t="s">
        <v>83</v>
      </c>
      <c r="AW222" s="13" t="s">
        <v>31</v>
      </c>
      <c r="AX222" s="13" t="s">
        <v>79</v>
      </c>
      <c r="AY222" s="192" t="s">
        <v>151</v>
      </c>
    </row>
    <row r="223" spans="1:65" s="2" customFormat="1" ht="24" customHeight="1">
      <c r="A223" s="33"/>
      <c r="B223" s="141"/>
      <c r="C223" s="176" t="s">
        <v>346</v>
      </c>
      <c r="D223" s="176" t="s">
        <v>153</v>
      </c>
      <c r="E223" s="177" t="s">
        <v>1117</v>
      </c>
      <c r="F223" s="178" t="s">
        <v>1118</v>
      </c>
      <c r="G223" s="179" t="s">
        <v>167</v>
      </c>
      <c r="H223" s="180">
        <v>12.72</v>
      </c>
      <c r="I223" s="181"/>
      <c r="J223" s="182">
        <f>ROUND(I223*H223,2)</f>
        <v>0</v>
      </c>
      <c r="K223" s="183"/>
      <c r="L223" s="34"/>
      <c r="M223" s="184" t="s">
        <v>1</v>
      </c>
      <c r="N223" s="185" t="s">
        <v>39</v>
      </c>
      <c r="O223" s="59"/>
      <c r="P223" s="186">
        <f>O223*H223</f>
        <v>0</v>
      </c>
      <c r="Q223" s="186">
        <v>4.0000000000000002E-4</v>
      </c>
      <c r="R223" s="186">
        <f>Q223*H223</f>
        <v>5.0880000000000005E-3</v>
      </c>
      <c r="S223" s="186">
        <v>0</v>
      </c>
      <c r="T223" s="18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8" t="s">
        <v>242</v>
      </c>
      <c r="AT223" s="188" t="s">
        <v>153</v>
      </c>
      <c r="AU223" s="188" t="s">
        <v>83</v>
      </c>
      <c r="AY223" s="18" t="s">
        <v>151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8" t="s">
        <v>79</v>
      </c>
      <c r="BK223" s="189">
        <f>ROUND(I223*H223,2)</f>
        <v>0</v>
      </c>
      <c r="BL223" s="18" t="s">
        <v>242</v>
      </c>
      <c r="BM223" s="188" t="s">
        <v>1119</v>
      </c>
    </row>
    <row r="224" spans="1:65" s="16" customFormat="1" ht="11.25">
      <c r="B224" s="215"/>
      <c r="D224" s="191" t="s">
        <v>158</v>
      </c>
      <c r="E224" s="216" t="s">
        <v>1</v>
      </c>
      <c r="F224" s="217" t="s">
        <v>994</v>
      </c>
      <c r="H224" s="216" t="s">
        <v>1</v>
      </c>
      <c r="I224" s="218"/>
      <c r="L224" s="215"/>
      <c r="M224" s="219"/>
      <c r="N224" s="220"/>
      <c r="O224" s="220"/>
      <c r="P224" s="220"/>
      <c r="Q224" s="220"/>
      <c r="R224" s="220"/>
      <c r="S224" s="220"/>
      <c r="T224" s="221"/>
      <c r="AT224" s="216" t="s">
        <v>158</v>
      </c>
      <c r="AU224" s="216" t="s">
        <v>83</v>
      </c>
      <c r="AV224" s="16" t="s">
        <v>79</v>
      </c>
      <c r="AW224" s="16" t="s">
        <v>31</v>
      </c>
      <c r="AX224" s="16" t="s">
        <v>74</v>
      </c>
      <c r="AY224" s="216" t="s">
        <v>151</v>
      </c>
    </row>
    <row r="225" spans="1:65" s="13" customFormat="1" ht="11.25">
      <c r="B225" s="190"/>
      <c r="D225" s="191" t="s">
        <v>158</v>
      </c>
      <c r="E225" s="192" t="s">
        <v>1</v>
      </c>
      <c r="F225" s="193" t="s">
        <v>1040</v>
      </c>
      <c r="H225" s="194">
        <v>12.72</v>
      </c>
      <c r="I225" s="195"/>
      <c r="L225" s="190"/>
      <c r="M225" s="196"/>
      <c r="N225" s="197"/>
      <c r="O225" s="197"/>
      <c r="P225" s="197"/>
      <c r="Q225" s="197"/>
      <c r="R225" s="197"/>
      <c r="S225" s="197"/>
      <c r="T225" s="198"/>
      <c r="AT225" s="192" t="s">
        <v>158</v>
      </c>
      <c r="AU225" s="192" t="s">
        <v>83</v>
      </c>
      <c r="AV225" s="13" t="s">
        <v>83</v>
      </c>
      <c r="AW225" s="13" t="s">
        <v>31</v>
      </c>
      <c r="AX225" s="13" t="s">
        <v>79</v>
      </c>
      <c r="AY225" s="192" t="s">
        <v>151</v>
      </c>
    </row>
    <row r="226" spans="1:65" s="2" customFormat="1" ht="16.5" customHeight="1">
      <c r="A226" s="33"/>
      <c r="B226" s="141"/>
      <c r="C226" s="222" t="s">
        <v>351</v>
      </c>
      <c r="D226" s="222" t="s">
        <v>392</v>
      </c>
      <c r="E226" s="223" t="s">
        <v>1120</v>
      </c>
      <c r="F226" s="224" t="s">
        <v>1121</v>
      </c>
      <c r="G226" s="225" t="s">
        <v>167</v>
      </c>
      <c r="H226" s="226">
        <v>24.38</v>
      </c>
      <c r="I226" s="227"/>
      <c r="J226" s="228">
        <f>ROUND(I226*H226,2)</f>
        <v>0</v>
      </c>
      <c r="K226" s="229"/>
      <c r="L226" s="230"/>
      <c r="M226" s="231" t="s">
        <v>1</v>
      </c>
      <c r="N226" s="232" t="s">
        <v>39</v>
      </c>
      <c r="O226" s="59"/>
      <c r="P226" s="186">
        <f>O226*H226</f>
        <v>0</v>
      </c>
      <c r="Q226" s="186">
        <v>3.8800000000000002E-3</v>
      </c>
      <c r="R226" s="186">
        <f>Q226*H226</f>
        <v>9.4594399999999995E-2</v>
      </c>
      <c r="S226" s="186">
        <v>0</v>
      </c>
      <c r="T226" s="187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8" t="s">
        <v>324</v>
      </c>
      <c r="AT226" s="188" t="s">
        <v>392</v>
      </c>
      <c r="AU226" s="188" t="s">
        <v>83</v>
      </c>
      <c r="AY226" s="18" t="s">
        <v>151</v>
      </c>
      <c r="BE226" s="189">
        <f>IF(N226="základní",J226,0)</f>
        <v>0</v>
      </c>
      <c r="BF226" s="189">
        <f>IF(N226="snížená",J226,0)</f>
        <v>0</v>
      </c>
      <c r="BG226" s="189">
        <f>IF(N226="zákl. přenesená",J226,0)</f>
        <v>0</v>
      </c>
      <c r="BH226" s="189">
        <f>IF(N226="sníž. přenesená",J226,0)</f>
        <v>0</v>
      </c>
      <c r="BI226" s="189">
        <f>IF(N226="nulová",J226,0)</f>
        <v>0</v>
      </c>
      <c r="BJ226" s="18" t="s">
        <v>79</v>
      </c>
      <c r="BK226" s="189">
        <f>ROUND(I226*H226,2)</f>
        <v>0</v>
      </c>
      <c r="BL226" s="18" t="s">
        <v>242</v>
      </c>
      <c r="BM226" s="188" t="s">
        <v>1122</v>
      </c>
    </row>
    <row r="227" spans="1:65" s="13" customFormat="1" ht="11.25">
      <c r="B227" s="190"/>
      <c r="D227" s="191" t="s">
        <v>158</v>
      </c>
      <c r="E227" s="192" t="s">
        <v>1</v>
      </c>
      <c r="F227" s="193" t="s">
        <v>1123</v>
      </c>
      <c r="H227" s="194">
        <v>21.2</v>
      </c>
      <c r="I227" s="195"/>
      <c r="L227" s="190"/>
      <c r="M227" s="196"/>
      <c r="N227" s="197"/>
      <c r="O227" s="197"/>
      <c r="P227" s="197"/>
      <c r="Q227" s="197"/>
      <c r="R227" s="197"/>
      <c r="S227" s="197"/>
      <c r="T227" s="198"/>
      <c r="AT227" s="192" t="s">
        <v>158</v>
      </c>
      <c r="AU227" s="192" t="s">
        <v>83</v>
      </c>
      <c r="AV227" s="13" t="s">
        <v>83</v>
      </c>
      <c r="AW227" s="13" t="s">
        <v>31</v>
      </c>
      <c r="AX227" s="13" t="s">
        <v>79</v>
      </c>
      <c r="AY227" s="192" t="s">
        <v>151</v>
      </c>
    </row>
    <row r="228" spans="1:65" s="13" customFormat="1" ht="11.25">
      <c r="B228" s="190"/>
      <c r="D228" s="191" t="s">
        <v>158</v>
      </c>
      <c r="F228" s="193" t="s">
        <v>1124</v>
      </c>
      <c r="H228" s="194">
        <v>24.38</v>
      </c>
      <c r="I228" s="195"/>
      <c r="L228" s="190"/>
      <c r="M228" s="196"/>
      <c r="N228" s="197"/>
      <c r="O228" s="197"/>
      <c r="P228" s="197"/>
      <c r="Q228" s="197"/>
      <c r="R228" s="197"/>
      <c r="S228" s="197"/>
      <c r="T228" s="198"/>
      <c r="AT228" s="192" t="s">
        <v>158</v>
      </c>
      <c r="AU228" s="192" t="s">
        <v>83</v>
      </c>
      <c r="AV228" s="13" t="s">
        <v>83</v>
      </c>
      <c r="AW228" s="13" t="s">
        <v>3</v>
      </c>
      <c r="AX228" s="13" t="s">
        <v>79</v>
      </c>
      <c r="AY228" s="192" t="s">
        <v>151</v>
      </c>
    </row>
    <row r="229" spans="1:65" s="2" customFormat="1" ht="24" customHeight="1">
      <c r="A229" s="33"/>
      <c r="B229" s="141"/>
      <c r="C229" s="176" t="s">
        <v>360</v>
      </c>
      <c r="D229" s="176" t="s">
        <v>153</v>
      </c>
      <c r="E229" s="177" t="s">
        <v>1125</v>
      </c>
      <c r="F229" s="178" t="s">
        <v>1126</v>
      </c>
      <c r="G229" s="179" t="s">
        <v>176</v>
      </c>
      <c r="H229" s="180">
        <v>0.12</v>
      </c>
      <c r="I229" s="181"/>
      <c r="J229" s="182">
        <f>ROUND(I229*H229,2)</f>
        <v>0</v>
      </c>
      <c r="K229" s="183"/>
      <c r="L229" s="34"/>
      <c r="M229" s="184" t="s">
        <v>1</v>
      </c>
      <c r="N229" s="185" t="s">
        <v>39</v>
      </c>
      <c r="O229" s="59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8" t="s">
        <v>242</v>
      </c>
      <c r="AT229" s="188" t="s">
        <v>153</v>
      </c>
      <c r="AU229" s="188" t="s">
        <v>83</v>
      </c>
      <c r="AY229" s="18" t="s">
        <v>151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8" t="s">
        <v>79</v>
      </c>
      <c r="BK229" s="189">
        <f>ROUND(I229*H229,2)</f>
        <v>0</v>
      </c>
      <c r="BL229" s="18" t="s">
        <v>242</v>
      </c>
      <c r="BM229" s="188" t="s">
        <v>1127</v>
      </c>
    </row>
    <row r="230" spans="1:65" s="12" customFormat="1" ht="22.9" customHeight="1">
      <c r="B230" s="163"/>
      <c r="D230" s="164" t="s">
        <v>73</v>
      </c>
      <c r="E230" s="174" t="s">
        <v>536</v>
      </c>
      <c r="F230" s="174" t="s">
        <v>537</v>
      </c>
      <c r="I230" s="166"/>
      <c r="J230" s="175">
        <f>BK230</f>
        <v>0</v>
      </c>
      <c r="L230" s="163"/>
      <c r="M230" s="168"/>
      <c r="N230" s="169"/>
      <c r="O230" s="169"/>
      <c r="P230" s="170">
        <f>SUM(P231:P233)</f>
        <v>0</v>
      </c>
      <c r="Q230" s="169"/>
      <c r="R230" s="170">
        <f>SUM(R231:R233)</f>
        <v>0</v>
      </c>
      <c r="S230" s="169"/>
      <c r="T230" s="171">
        <f>SUM(T231:T233)</f>
        <v>0</v>
      </c>
      <c r="AR230" s="164" t="s">
        <v>83</v>
      </c>
      <c r="AT230" s="172" t="s">
        <v>73</v>
      </c>
      <c r="AU230" s="172" t="s">
        <v>79</v>
      </c>
      <c r="AY230" s="164" t="s">
        <v>151</v>
      </c>
      <c r="BK230" s="173">
        <f>SUM(BK231:BK233)</f>
        <v>0</v>
      </c>
    </row>
    <row r="231" spans="1:65" s="2" customFormat="1" ht="24" customHeight="1">
      <c r="A231" s="33"/>
      <c r="B231" s="141"/>
      <c r="C231" s="176" t="s">
        <v>367</v>
      </c>
      <c r="D231" s="176" t="s">
        <v>153</v>
      </c>
      <c r="E231" s="177" t="s">
        <v>1128</v>
      </c>
      <c r="F231" s="178" t="s">
        <v>1129</v>
      </c>
      <c r="G231" s="179" t="s">
        <v>167</v>
      </c>
      <c r="H231" s="180">
        <v>20.25</v>
      </c>
      <c r="I231" s="181"/>
      <c r="J231" s="182">
        <f>ROUND(I231*H231,2)</f>
        <v>0</v>
      </c>
      <c r="K231" s="183"/>
      <c r="L231" s="34"/>
      <c r="M231" s="184" t="s">
        <v>1</v>
      </c>
      <c r="N231" s="185" t="s">
        <v>39</v>
      </c>
      <c r="O231" s="59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8" t="s">
        <v>242</v>
      </c>
      <c r="AT231" s="188" t="s">
        <v>153</v>
      </c>
      <c r="AU231" s="188" t="s">
        <v>83</v>
      </c>
      <c r="AY231" s="18" t="s">
        <v>151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8" t="s">
        <v>79</v>
      </c>
      <c r="BK231" s="189">
        <f>ROUND(I231*H231,2)</f>
        <v>0</v>
      </c>
      <c r="BL231" s="18" t="s">
        <v>242</v>
      </c>
      <c r="BM231" s="188" t="s">
        <v>1130</v>
      </c>
    </row>
    <row r="232" spans="1:65" s="13" customFormat="1" ht="11.25">
      <c r="B232" s="190"/>
      <c r="D232" s="191" t="s">
        <v>158</v>
      </c>
      <c r="E232" s="192" t="s">
        <v>1</v>
      </c>
      <c r="F232" s="193" t="s">
        <v>1131</v>
      </c>
      <c r="H232" s="194">
        <v>20.25</v>
      </c>
      <c r="I232" s="195"/>
      <c r="L232" s="190"/>
      <c r="M232" s="196"/>
      <c r="N232" s="197"/>
      <c r="O232" s="197"/>
      <c r="P232" s="197"/>
      <c r="Q232" s="197"/>
      <c r="R232" s="197"/>
      <c r="S232" s="197"/>
      <c r="T232" s="198"/>
      <c r="AT232" s="192" t="s">
        <v>158</v>
      </c>
      <c r="AU232" s="192" t="s">
        <v>83</v>
      </c>
      <c r="AV232" s="13" t="s">
        <v>83</v>
      </c>
      <c r="AW232" s="13" t="s">
        <v>31</v>
      </c>
      <c r="AX232" s="13" t="s">
        <v>74</v>
      </c>
      <c r="AY232" s="192" t="s">
        <v>151</v>
      </c>
    </row>
    <row r="233" spans="1:65" s="14" customFormat="1" ht="11.25">
      <c r="B233" s="199"/>
      <c r="D233" s="191" t="s">
        <v>158</v>
      </c>
      <c r="E233" s="200" t="s">
        <v>1</v>
      </c>
      <c r="F233" s="201" t="s">
        <v>163</v>
      </c>
      <c r="H233" s="202">
        <v>20.25</v>
      </c>
      <c r="I233" s="203"/>
      <c r="L233" s="199"/>
      <c r="M233" s="204"/>
      <c r="N233" s="205"/>
      <c r="O233" s="205"/>
      <c r="P233" s="205"/>
      <c r="Q233" s="205"/>
      <c r="R233" s="205"/>
      <c r="S233" s="205"/>
      <c r="T233" s="206"/>
      <c r="AT233" s="200" t="s">
        <v>158</v>
      </c>
      <c r="AU233" s="200" t="s">
        <v>83</v>
      </c>
      <c r="AV233" s="14" t="s">
        <v>89</v>
      </c>
      <c r="AW233" s="14" t="s">
        <v>31</v>
      </c>
      <c r="AX233" s="14" t="s">
        <v>79</v>
      </c>
      <c r="AY233" s="200" t="s">
        <v>151</v>
      </c>
    </row>
    <row r="234" spans="1:65" s="12" customFormat="1" ht="22.9" customHeight="1">
      <c r="B234" s="163"/>
      <c r="D234" s="164" t="s">
        <v>73</v>
      </c>
      <c r="E234" s="174" t="s">
        <v>573</v>
      </c>
      <c r="F234" s="174" t="s">
        <v>574</v>
      </c>
      <c r="I234" s="166"/>
      <c r="J234" s="175">
        <f>BK234</f>
        <v>0</v>
      </c>
      <c r="L234" s="163"/>
      <c r="M234" s="168"/>
      <c r="N234" s="169"/>
      <c r="O234" s="169"/>
      <c r="P234" s="170">
        <f>SUM(P235:P239)</f>
        <v>0</v>
      </c>
      <c r="Q234" s="169"/>
      <c r="R234" s="170">
        <f>SUM(R235:R239)</f>
        <v>0</v>
      </c>
      <c r="S234" s="169"/>
      <c r="T234" s="171">
        <f>SUM(T235:T239)</f>
        <v>0</v>
      </c>
      <c r="AR234" s="164" t="s">
        <v>83</v>
      </c>
      <c r="AT234" s="172" t="s">
        <v>73</v>
      </c>
      <c r="AU234" s="172" t="s">
        <v>79</v>
      </c>
      <c r="AY234" s="164" t="s">
        <v>151</v>
      </c>
      <c r="BK234" s="173">
        <f>SUM(BK235:BK239)</f>
        <v>0</v>
      </c>
    </row>
    <row r="235" spans="1:65" s="2" customFormat="1" ht="24" customHeight="1">
      <c r="A235" s="33"/>
      <c r="B235" s="141"/>
      <c r="C235" s="176" t="s">
        <v>374</v>
      </c>
      <c r="D235" s="176" t="s">
        <v>153</v>
      </c>
      <c r="E235" s="177" t="s">
        <v>1132</v>
      </c>
      <c r="F235" s="178" t="s">
        <v>1133</v>
      </c>
      <c r="G235" s="179" t="s">
        <v>578</v>
      </c>
      <c r="H235" s="180">
        <v>105</v>
      </c>
      <c r="I235" s="181"/>
      <c r="J235" s="182">
        <f>ROUND(I235*H235,2)</f>
        <v>0</v>
      </c>
      <c r="K235" s="183"/>
      <c r="L235" s="34"/>
      <c r="M235" s="184" t="s">
        <v>1</v>
      </c>
      <c r="N235" s="185" t="s">
        <v>39</v>
      </c>
      <c r="O235" s="59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8" t="s">
        <v>242</v>
      </c>
      <c r="AT235" s="188" t="s">
        <v>153</v>
      </c>
      <c r="AU235" s="188" t="s">
        <v>83</v>
      </c>
      <c r="AY235" s="18" t="s">
        <v>151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8" t="s">
        <v>79</v>
      </c>
      <c r="BK235" s="189">
        <f>ROUND(I235*H235,2)</f>
        <v>0</v>
      </c>
      <c r="BL235" s="18" t="s">
        <v>242</v>
      </c>
      <c r="BM235" s="188" t="s">
        <v>1134</v>
      </c>
    </row>
    <row r="236" spans="1:65" s="13" customFormat="1" ht="11.25">
      <c r="B236" s="190"/>
      <c r="D236" s="191" t="s">
        <v>158</v>
      </c>
      <c r="E236" s="192" t="s">
        <v>1</v>
      </c>
      <c r="F236" s="193" t="s">
        <v>1135</v>
      </c>
      <c r="H236" s="194">
        <v>87.269000000000005</v>
      </c>
      <c r="I236" s="195"/>
      <c r="L236" s="190"/>
      <c r="M236" s="196"/>
      <c r="N236" s="197"/>
      <c r="O236" s="197"/>
      <c r="P236" s="197"/>
      <c r="Q236" s="197"/>
      <c r="R236" s="197"/>
      <c r="S236" s="197"/>
      <c r="T236" s="198"/>
      <c r="AT236" s="192" t="s">
        <v>158</v>
      </c>
      <c r="AU236" s="192" t="s">
        <v>83</v>
      </c>
      <c r="AV236" s="13" t="s">
        <v>83</v>
      </c>
      <c r="AW236" s="13" t="s">
        <v>31</v>
      </c>
      <c r="AX236" s="13" t="s">
        <v>74</v>
      </c>
      <c r="AY236" s="192" t="s">
        <v>151</v>
      </c>
    </row>
    <row r="237" spans="1:65" s="13" customFormat="1" ht="11.25">
      <c r="B237" s="190"/>
      <c r="D237" s="191" t="s">
        <v>158</v>
      </c>
      <c r="E237" s="192" t="s">
        <v>1</v>
      </c>
      <c r="F237" s="193" t="s">
        <v>1136</v>
      </c>
      <c r="H237" s="194">
        <v>17.663</v>
      </c>
      <c r="I237" s="195"/>
      <c r="L237" s="190"/>
      <c r="M237" s="196"/>
      <c r="N237" s="197"/>
      <c r="O237" s="197"/>
      <c r="P237" s="197"/>
      <c r="Q237" s="197"/>
      <c r="R237" s="197"/>
      <c r="S237" s="197"/>
      <c r="T237" s="198"/>
      <c r="AT237" s="192" t="s">
        <v>158</v>
      </c>
      <c r="AU237" s="192" t="s">
        <v>83</v>
      </c>
      <c r="AV237" s="13" t="s">
        <v>83</v>
      </c>
      <c r="AW237" s="13" t="s">
        <v>31</v>
      </c>
      <c r="AX237" s="13" t="s">
        <v>74</v>
      </c>
      <c r="AY237" s="192" t="s">
        <v>151</v>
      </c>
    </row>
    <row r="238" spans="1:65" s="14" customFormat="1" ht="11.25">
      <c r="B238" s="199"/>
      <c r="D238" s="191" t="s">
        <v>158</v>
      </c>
      <c r="E238" s="200" t="s">
        <v>1</v>
      </c>
      <c r="F238" s="201" t="s">
        <v>163</v>
      </c>
      <c r="H238" s="202">
        <v>104.932</v>
      </c>
      <c r="I238" s="203"/>
      <c r="L238" s="199"/>
      <c r="M238" s="204"/>
      <c r="N238" s="205"/>
      <c r="O238" s="205"/>
      <c r="P238" s="205"/>
      <c r="Q238" s="205"/>
      <c r="R238" s="205"/>
      <c r="S238" s="205"/>
      <c r="T238" s="206"/>
      <c r="AT238" s="200" t="s">
        <v>158</v>
      </c>
      <c r="AU238" s="200" t="s">
        <v>83</v>
      </c>
      <c r="AV238" s="14" t="s">
        <v>89</v>
      </c>
      <c r="AW238" s="14" t="s">
        <v>31</v>
      </c>
      <c r="AX238" s="14" t="s">
        <v>74</v>
      </c>
      <c r="AY238" s="200" t="s">
        <v>151</v>
      </c>
    </row>
    <row r="239" spans="1:65" s="13" customFormat="1" ht="11.25">
      <c r="B239" s="190"/>
      <c r="D239" s="191" t="s">
        <v>158</v>
      </c>
      <c r="E239" s="192" t="s">
        <v>1</v>
      </c>
      <c r="F239" s="193" t="s">
        <v>686</v>
      </c>
      <c r="H239" s="194">
        <v>105</v>
      </c>
      <c r="I239" s="195"/>
      <c r="L239" s="190"/>
      <c r="M239" s="196"/>
      <c r="N239" s="197"/>
      <c r="O239" s="197"/>
      <c r="P239" s="197"/>
      <c r="Q239" s="197"/>
      <c r="R239" s="197"/>
      <c r="S239" s="197"/>
      <c r="T239" s="198"/>
      <c r="AT239" s="192" t="s">
        <v>158</v>
      </c>
      <c r="AU239" s="192" t="s">
        <v>83</v>
      </c>
      <c r="AV239" s="13" t="s">
        <v>83</v>
      </c>
      <c r="AW239" s="13" t="s">
        <v>31</v>
      </c>
      <c r="AX239" s="13" t="s">
        <v>79</v>
      </c>
      <c r="AY239" s="192" t="s">
        <v>151</v>
      </c>
    </row>
    <row r="240" spans="1:65" s="12" customFormat="1" ht="25.9" customHeight="1">
      <c r="B240" s="163"/>
      <c r="D240" s="164" t="s">
        <v>73</v>
      </c>
      <c r="E240" s="165" t="s">
        <v>128</v>
      </c>
      <c r="F240" s="165" t="s">
        <v>727</v>
      </c>
      <c r="I240" s="166"/>
      <c r="J240" s="167">
        <f>BK240</f>
        <v>0</v>
      </c>
      <c r="L240" s="163"/>
      <c r="M240" s="168"/>
      <c r="N240" s="169"/>
      <c r="O240" s="169"/>
      <c r="P240" s="170">
        <f>P241+P246</f>
        <v>0</v>
      </c>
      <c r="Q240" s="169"/>
      <c r="R240" s="170">
        <f>R241+R246</f>
        <v>0</v>
      </c>
      <c r="S240" s="169"/>
      <c r="T240" s="171">
        <f>T241+T246</f>
        <v>0</v>
      </c>
      <c r="AR240" s="164" t="s">
        <v>181</v>
      </c>
      <c r="AT240" s="172" t="s">
        <v>73</v>
      </c>
      <c r="AU240" s="172" t="s">
        <v>74</v>
      </c>
      <c r="AY240" s="164" t="s">
        <v>151</v>
      </c>
      <c r="BK240" s="173">
        <f>BK241+BK246</f>
        <v>0</v>
      </c>
    </row>
    <row r="241" spans="1:65" s="12" customFormat="1" ht="22.9" customHeight="1">
      <c r="B241" s="163"/>
      <c r="D241" s="164" t="s">
        <v>73</v>
      </c>
      <c r="E241" s="174" t="s">
        <v>728</v>
      </c>
      <c r="F241" s="174" t="s">
        <v>729</v>
      </c>
      <c r="I241" s="166"/>
      <c r="J241" s="175">
        <f>BK241</f>
        <v>0</v>
      </c>
      <c r="L241" s="163"/>
      <c r="M241" s="168"/>
      <c r="N241" s="169"/>
      <c r="O241" s="169"/>
      <c r="P241" s="170">
        <f>SUM(P242:P245)</f>
        <v>0</v>
      </c>
      <c r="Q241" s="169"/>
      <c r="R241" s="170">
        <f>SUM(R242:R245)</f>
        <v>0</v>
      </c>
      <c r="S241" s="169"/>
      <c r="T241" s="171">
        <f>SUM(T242:T245)</f>
        <v>0</v>
      </c>
      <c r="AR241" s="164" t="s">
        <v>181</v>
      </c>
      <c r="AT241" s="172" t="s">
        <v>73</v>
      </c>
      <c r="AU241" s="172" t="s">
        <v>79</v>
      </c>
      <c r="AY241" s="164" t="s">
        <v>151</v>
      </c>
      <c r="BK241" s="173">
        <f>SUM(BK242:BK245)</f>
        <v>0</v>
      </c>
    </row>
    <row r="242" spans="1:65" s="2" customFormat="1" ht="24" customHeight="1">
      <c r="A242" s="33"/>
      <c r="B242" s="141"/>
      <c r="C242" s="176" t="s">
        <v>380</v>
      </c>
      <c r="D242" s="176" t="s">
        <v>153</v>
      </c>
      <c r="E242" s="177" t="s">
        <v>1137</v>
      </c>
      <c r="F242" s="178" t="s">
        <v>1138</v>
      </c>
      <c r="G242" s="179" t="s">
        <v>733</v>
      </c>
      <c r="H242" s="180">
        <v>1</v>
      </c>
      <c r="I242" s="181"/>
      <c r="J242" s="182">
        <f>ROUND(I242*H242,2)</f>
        <v>0</v>
      </c>
      <c r="K242" s="183"/>
      <c r="L242" s="34"/>
      <c r="M242" s="184" t="s">
        <v>1</v>
      </c>
      <c r="N242" s="185" t="s">
        <v>39</v>
      </c>
      <c r="O242" s="59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8" t="s">
        <v>734</v>
      </c>
      <c r="AT242" s="188" t="s">
        <v>153</v>
      </c>
      <c r="AU242" s="188" t="s">
        <v>83</v>
      </c>
      <c r="AY242" s="18" t="s">
        <v>151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8" t="s">
        <v>79</v>
      </c>
      <c r="BK242" s="189">
        <f>ROUND(I242*H242,2)</f>
        <v>0</v>
      </c>
      <c r="BL242" s="18" t="s">
        <v>734</v>
      </c>
      <c r="BM242" s="188" t="s">
        <v>1139</v>
      </c>
    </row>
    <row r="243" spans="1:65" s="2" customFormat="1" ht="16.5" customHeight="1">
      <c r="A243" s="33"/>
      <c r="B243" s="141"/>
      <c r="C243" s="176" t="s">
        <v>386</v>
      </c>
      <c r="D243" s="176" t="s">
        <v>153</v>
      </c>
      <c r="E243" s="177" t="s">
        <v>731</v>
      </c>
      <c r="F243" s="178" t="s">
        <v>732</v>
      </c>
      <c r="G243" s="179" t="s">
        <v>733</v>
      </c>
      <c r="H243" s="180">
        <v>1</v>
      </c>
      <c r="I243" s="181"/>
      <c r="J243" s="182">
        <f>ROUND(I243*H243,2)</f>
        <v>0</v>
      </c>
      <c r="K243" s="183"/>
      <c r="L243" s="34"/>
      <c r="M243" s="184" t="s">
        <v>1</v>
      </c>
      <c r="N243" s="185" t="s">
        <v>39</v>
      </c>
      <c r="O243" s="59"/>
      <c r="P243" s="186">
        <f>O243*H243</f>
        <v>0</v>
      </c>
      <c r="Q243" s="186">
        <v>0</v>
      </c>
      <c r="R243" s="186">
        <f>Q243*H243</f>
        <v>0</v>
      </c>
      <c r="S243" s="186">
        <v>0</v>
      </c>
      <c r="T243" s="18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8" t="s">
        <v>734</v>
      </c>
      <c r="AT243" s="188" t="s">
        <v>153</v>
      </c>
      <c r="AU243" s="188" t="s">
        <v>83</v>
      </c>
      <c r="AY243" s="18" t="s">
        <v>151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8" t="s">
        <v>79</v>
      </c>
      <c r="BK243" s="189">
        <f>ROUND(I243*H243,2)</f>
        <v>0</v>
      </c>
      <c r="BL243" s="18" t="s">
        <v>734</v>
      </c>
      <c r="BM243" s="188" t="s">
        <v>1140</v>
      </c>
    </row>
    <row r="244" spans="1:65" s="2" customFormat="1" ht="16.5" customHeight="1">
      <c r="A244" s="33"/>
      <c r="B244" s="141"/>
      <c r="C244" s="176" t="s">
        <v>179</v>
      </c>
      <c r="D244" s="176" t="s">
        <v>153</v>
      </c>
      <c r="E244" s="177" t="s">
        <v>737</v>
      </c>
      <c r="F244" s="178" t="s">
        <v>738</v>
      </c>
      <c r="G244" s="179" t="s">
        <v>733</v>
      </c>
      <c r="H244" s="180">
        <v>1</v>
      </c>
      <c r="I244" s="181"/>
      <c r="J244" s="182">
        <f>ROUND(I244*H244,2)</f>
        <v>0</v>
      </c>
      <c r="K244" s="183"/>
      <c r="L244" s="34"/>
      <c r="M244" s="184" t="s">
        <v>1</v>
      </c>
      <c r="N244" s="185" t="s">
        <v>39</v>
      </c>
      <c r="O244" s="59"/>
      <c r="P244" s="186">
        <f>O244*H244</f>
        <v>0</v>
      </c>
      <c r="Q244" s="186">
        <v>0</v>
      </c>
      <c r="R244" s="186">
        <f>Q244*H244</f>
        <v>0</v>
      </c>
      <c r="S244" s="186">
        <v>0</v>
      </c>
      <c r="T244" s="18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8" t="s">
        <v>734</v>
      </c>
      <c r="AT244" s="188" t="s">
        <v>153</v>
      </c>
      <c r="AU244" s="188" t="s">
        <v>83</v>
      </c>
      <c r="AY244" s="18" t="s">
        <v>151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8" t="s">
        <v>79</v>
      </c>
      <c r="BK244" s="189">
        <f>ROUND(I244*H244,2)</f>
        <v>0</v>
      </c>
      <c r="BL244" s="18" t="s">
        <v>734</v>
      </c>
      <c r="BM244" s="188" t="s">
        <v>1141</v>
      </c>
    </row>
    <row r="245" spans="1:65" s="2" customFormat="1" ht="16.5" customHeight="1">
      <c r="A245" s="33"/>
      <c r="B245" s="141"/>
      <c r="C245" s="176" t="s">
        <v>397</v>
      </c>
      <c r="D245" s="176" t="s">
        <v>153</v>
      </c>
      <c r="E245" s="177" t="s">
        <v>741</v>
      </c>
      <c r="F245" s="178" t="s">
        <v>742</v>
      </c>
      <c r="G245" s="179" t="s">
        <v>733</v>
      </c>
      <c r="H245" s="180">
        <v>1</v>
      </c>
      <c r="I245" s="181"/>
      <c r="J245" s="182">
        <f>ROUND(I245*H245,2)</f>
        <v>0</v>
      </c>
      <c r="K245" s="183"/>
      <c r="L245" s="34"/>
      <c r="M245" s="184" t="s">
        <v>1</v>
      </c>
      <c r="N245" s="185" t="s">
        <v>39</v>
      </c>
      <c r="O245" s="59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8" t="s">
        <v>734</v>
      </c>
      <c r="AT245" s="188" t="s">
        <v>153</v>
      </c>
      <c r="AU245" s="188" t="s">
        <v>83</v>
      </c>
      <c r="AY245" s="18" t="s">
        <v>151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18" t="s">
        <v>79</v>
      </c>
      <c r="BK245" s="189">
        <f>ROUND(I245*H245,2)</f>
        <v>0</v>
      </c>
      <c r="BL245" s="18" t="s">
        <v>734</v>
      </c>
      <c r="BM245" s="188" t="s">
        <v>1142</v>
      </c>
    </row>
    <row r="246" spans="1:65" s="12" customFormat="1" ht="22.9" customHeight="1">
      <c r="B246" s="163"/>
      <c r="D246" s="164" t="s">
        <v>73</v>
      </c>
      <c r="E246" s="174" t="s">
        <v>744</v>
      </c>
      <c r="F246" s="174" t="s">
        <v>127</v>
      </c>
      <c r="I246" s="166"/>
      <c r="J246" s="175">
        <f>BK246</f>
        <v>0</v>
      </c>
      <c r="L246" s="163"/>
      <c r="M246" s="168"/>
      <c r="N246" s="169"/>
      <c r="O246" s="169"/>
      <c r="P246" s="170">
        <f>SUM(P247:P250)</f>
        <v>0</v>
      </c>
      <c r="Q246" s="169"/>
      <c r="R246" s="170">
        <f>SUM(R247:R250)</f>
        <v>0</v>
      </c>
      <c r="S246" s="169"/>
      <c r="T246" s="171">
        <f>SUM(T247:T250)</f>
        <v>0</v>
      </c>
      <c r="AR246" s="164" t="s">
        <v>181</v>
      </c>
      <c r="AT246" s="172" t="s">
        <v>73</v>
      </c>
      <c r="AU246" s="172" t="s">
        <v>79</v>
      </c>
      <c r="AY246" s="164" t="s">
        <v>151</v>
      </c>
      <c r="BK246" s="173">
        <f>SUM(BK247:BK250)</f>
        <v>0</v>
      </c>
    </row>
    <row r="247" spans="1:65" s="2" customFormat="1" ht="16.5" customHeight="1">
      <c r="A247" s="33"/>
      <c r="B247" s="141"/>
      <c r="C247" s="176" t="s">
        <v>403</v>
      </c>
      <c r="D247" s="176" t="s">
        <v>153</v>
      </c>
      <c r="E247" s="177" t="s">
        <v>746</v>
      </c>
      <c r="F247" s="178" t="s">
        <v>747</v>
      </c>
      <c r="G247" s="179" t="s">
        <v>733</v>
      </c>
      <c r="H247" s="180">
        <v>1</v>
      </c>
      <c r="I247" s="181"/>
      <c r="J247" s="182">
        <f>ROUND(I247*H247,2)</f>
        <v>0</v>
      </c>
      <c r="K247" s="183"/>
      <c r="L247" s="34"/>
      <c r="M247" s="184" t="s">
        <v>1</v>
      </c>
      <c r="N247" s="185" t="s">
        <v>39</v>
      </c>
      <c r="O247" s="59"/>
      <c r="P247" s="186">
        <f>O247*H247</f>
        <v>0</v>
      </c>
      <c r="Q247" s="186">
        <v>0</v>
      </c>
      <c r="R247" s="186">
        <f>Q247*H247</f>
        <v>0</v>
      </c>
      <c r="S247" s="186">
        <v>0</v>
      </c>
      <c r="T247" s="18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8" t="s">
        <v>734</v>
      </c>
      <c r="AT247" s="188" t="s">
        <v>153</v>
      </c>
      <c r="AU247" s="188" t="s">
        <v>83</v>
      </c>
      <c r="AY247" s="18" t="s">
        <v>151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8" t="s">
        <v>79</v>
      </c>
      <c r="BK247" s="189">
        <f>ROUND(I247*H247,2)</f>
        <v>0</v>
      </c>
      <c r="BL247" s="18" t="s">
        <v>734</v>
      </c>
      <c r="BM247" s="188" t="s">
        <v>1143</v>
      </c>
    </row>
    <row r="248" spans="1:65" s="2" customFormat="1" ht="16.5" customHeight="1">
      <c r="A248" s="33"/>
      <c r="B248" s="141"/>
      <c r="C248" s="176" t="s">
        <v>408</v>
      </c>
      <c r="D248" s="176" t="s">
        <v>153</v>
      </c>
      <c r="E248" s="177" t="s">
        <v>750</v>
      </c>
      <c r="F248" s="178" t="s">
        <v>751</v>
      </c>
      <c r="G248" s="179" t="s">
        <v>733</v>
      </c>
      <c r="H248" s="180">
        <v>1</v>
      </c>
      <c r="I248" s="181"/>
      <c r="J248" s="182">
        <f>ROUND(I248*H248,2)</f>
        <v>0</v>
      </c>
      <c r="K248" s="183"/>
      <c r="L248" s="34"/>
      <c r="M248" s="184" t="s">
        <v>1</v>
      </c>
      <c r="N248" s="185" t="s">
        <v>39</v>
      </c>
      <c r="O248" s="59"/>
      <c r="P248" s="186">
        <f>O248*H248</f>
        <v>0</v>
      </c>
      <c r="Q248" s="186">
        <v>0</v>
      </c>
      <c r="R248" s="186">
        <f>Q248*H248</f>
        <v>0</v>
      </c>
      <c r="S248" s="186">
        <v>0</v>
      </c>
      <c r="T248" s="18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8" t="s">
        <v>734</v>
      </c>
      <c r="AT248" s="188" t="s">
        <v>153</v>
      </c>
      <c r="AU248" s="188" t="s">
        <v>83</v>
      </c>
      <c r="AY248" s="18" t="s">
        <v>151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18" t="s">
        <v>79</v>
      </c>
      <c r="BK248" s="189">
        <f>ROUND(I248*H248,2)</f>
        <v>0</v>
      </c>
      <c r="BL248" s="18" t="s">
        <v>734</v>
      </c>
      <c r="BM248" s="188" t="s">
        <v>1144</v>
      </c>
    </row>
    <row r="249" spans="1:65" s="2" customFormat="1" ht="16.5" customHeight="1">
      <c r="A249" s="33"/>
      <c r="B249" s="141"/>
      <c r="C249" s="176" t="s">
        <v>412</v>
      </c>
      <c r="D249" s="176" t="s">
        <v>153</v>
      </c>
      <c r="E249" s="177" t="s">
        <v>754</v>
      </c>
      <c r="F249" s="178" t="s">
        <v>755</v>
      </c>
      <c r="G249" s="179" t="s">
        <v>733</v>
      </c>
      <c r="H249" s="180">
        <v>1</v>
      </c>
      <c r="I249" s="181"/>
      <c r="J249" s="182">
        <f>ROUND(I249*H249,2)</f>
        <v>0</v>
      </c>
      <c r="K249" s="183"/>
      <c r="L249" s="34"/>
      <c r="M249" s="184" t="s">
        <v>1</v>
      </c>
      <c r="N249" s="185" t="s">
        <v>39</v>
      </c>
      <c r="O249" s="59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8" t="s">
        <v>734</v>
      </c>
      <c r="AT249" s="188" t="s">
        <v>153</v>
      </c>
      <c r="AU249" s="188" t="s">
        <v>83</v>
      </c>
      <c r="AY249" s="18" t="s">
        <v>151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8" t="s">
        <v>79</v>
      </c>
      <c r="BK249" s="189">
        <f>ROUND(I249*H249,2)</f>
        <v>0</v>
      </c>
      <c r="BL249" s="18" t="s">
        <v>734</v>
      </c>
      <c r="BM249" s="188" t="s">
        <v>1145</v>
      </c>
    </row>
    <row r="250" spans="1:65" s="2" customFormat="1" ht="16.5" customHeight="1">
      <c r="A250" s="33"/>
      <c r="B250" s="141"/>
      <c r="C250" s="176" t="s">
        <v>418</v>
      </c>
      <c r="D250" s="176" t="s">
        <v>153</v>
      </c>
      <c r="E250" s="177" t="s">
        <v>758</v>
      </c>
      <c r="F250" s="178" t="s">
        <v>759</v>
      </c>
      <c r="G250" s="179" t="s">
        <v>733</v>
      </c>
      <c r="H250" s="180">
        <v>1</v>
      </c>
      <c r="I250" s="181"/>
      <c r="J250" s="182">
        <f>ROUND(I250*H250,2)</f>
        <v>0</v>
      </c>
      <c r="K250" s="183"/>
      <c r="L250" s="34"/>
      <c r="M250" s="234" t="s">
        <v>1</v>
      </c>
      <c r="N250" s="235" t="s">
        <v>39</v>
      </c>
      <c r="O250" s="236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8" t="s">
        <v>734</v>
      </c>
      <c r="AT250" s="188" t="s">
        <v>153</v>
      </c>
      <c r="AU250" s="188" t="s">
        <v>83</v>
      </c>
      <c r="AY250" s="18" t="s">
        <v>151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8" t="s">
        <v>79</v>
      </c>
      <c r="BK250" s="189">
        <f>ROUND(I250*H250,2)</f>
        <v>0</v>
      </c>
      <c r="BL250" s="18" t="s">
        <v>734</v>
      </c>
      <c r="BM250" s="188" t="s">
        <v>1146</v>
      </c>
    </row>
    <row r="251" spans="1:65" s="2" customFormat="1" ht="6.95" customHeight="1">
      <c r="A251" s="33"/>
      <c r="B251" s="48"/>
      <c r="C251" s="49"/>
      <c r="D251" s="49"/>
      <c r="E251" s="49"/>
      <c r="F251" s="49"/>
      <c r="G251" s="49"/>
      <c r="H251" s="49"/>
      <c r="I251" s="123"/>
      <c r="J251" s="49"/>
      <c r="K251" s="49"/>
      <c r="L251" s="34"/>
      <c r="M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</row>
  </sheetData>
  <autoFilter ref="C142:K250"/>
  <mergeCells count="14">
    <mergeCell ref="D121:F121"/>
    <mergeCell ref="E133:H133"/>
    <mergeCell ref="E135:H135"/>
    <mergeCell ref="L2:V2"/>
    <mergeCell ref="E87:H87"/>
    <mergeCell ref="D117:F117"/>
    <mergeCell ref="D118:F118"/>
    <mergeCell ref="D119:F119"/>
    <mergeCell ref="D120:F12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1 - Nástavba - stavební část</vt:lpstr>
      <vt:lpstr>2 - Zateplení 1.NP - neuz...</vt:lpstr>
      <vt:lpstr>3 - Stavební úpravy učebn...</vt:lpstr>
      <vt:lpstr>4 - Předláždění příjezdov...</vt:lpstr>
      <vt:lpstr>'1 - Nástavba - stavební část'!Názvy_tisku</vt:lpstr>
      <vt:lpstr>'2 - Zateplení 1.NP - neuz...'!Názvy_tisku</vt:lpstr>
      <vt:lpstr>'3 - Stavební úpravy učebn...'!Názvy_tisku</vt:lpstr>
      <vt:lpstr>'4 - Předláždění příjezdov...'!Názvy_tisku</vt:lpstr>
      <vt:lpstr>'Rekapitulace stavby'!Názvy_tisku</vt:lpstr>
      <vt:lpstr>'1 - Nástavba - stavební část'!Oblast_tisku</vt:lpstr>
      <vt:lpstr>'2 - Zateplení 1.NP - neuz...'!Oblast_tisku</vt:lpstr>
      <vt:lpstr>'3 - Stavební úpravy učebn...'!Oblast_tisku</vt:lpstr>
      <vt:lpstr>'4 - Předláždění příjezdov...'!Oblast_tisku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PC_ROZPOCET2\PC</dc:creator>
  <cp:lastModifiedBy>PC</cp:lastModifiedBy>
  <dcterms:created xsi:type="dcterms:W3CDTF">2020-05-28T08:27:25Z</dcterms:created>
  <dcterms:modified xsi:type="dcterms:W3CDTF">2020-05-28T08:28:12Z</dcterms:modified>
</cp:coreProperties>
</file>