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5416" yWindow="65416" windowWidth="29040" windowHeight="1644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'Rekapitulace'!$G$15</definedName>
    <definedName name="Dodavka0">'Položky'!#REF!</definedName>
    <definedName name="HSV">'Rekapitulace'!$E$15</definedName>
    <definedName name="HSV0">'Položky'!#REF!</definedName>
    <definedName name="HZS">'Rekapitulace'!$I$15</definedName>
    <definedName name="HZS0">'Položky'!#REF!</definedName>
    <definedName name="JKSO">'Krycí list'!$G$2</definedName>
    <definedName name="MJ">'Krycí list'!$G$5</definedName>
    <definedName name="Mont">'Rekapitulace'!$H$15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'Položky'!$A$1:$G$84</definedName>
    <definedName name="_xlnm.Print_Area" localSheetId="1">'Rekapitulace'!$A$1:$I$29</definedName>
    <definedName name="PocetMJ">'Krycí list'!$G$6</definedName>
    <definedName name="Poznamka">'Krycí list'!$B$37</definedName>
    <definedName name="Projektant">'Krycí list'!$C$8</definedName>
    <definedName name="PSV">'Rekapitulace'!$F$15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'Rekapitulace'!$H$28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24519"/>
</workbook>
</file>

<file path=xl/sharedStrings.xml><?xml version="1.0" encoding="utf-8"?>
<sst xmlns="http://schemas.openxmlformats.org/spreadsheetml/2006/main" count="328" uniqueCount="238">
  <si>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</si>
  <si>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</si>
  <si>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</si>
  <si>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</si>
  <si>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</si>
  <si>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</si>
  <si>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</si>
  <si>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</si>
  <si>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</si>
  <si>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</si>
  <si>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</si>
  <si>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</si>
  <si>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</si>
  <si>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</si>
  <si>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</si>
  <si>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</si>
  <si>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</si>
  <si>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</si>
  <si>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</si>
  <si>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</si>
  <si>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</si>
  <si>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</si>
  <si>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</si>
  <si>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</si>
  <si>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</si>
  <si>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</si>
  <si>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</si>
  <si>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</si>
  <si>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</si>
  <si>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</si>
  <si>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</si>
  <si>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</si>
  <si>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</si>
  <si>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</si>
  <si>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</si>
  <si>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</si>
  <si>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</si>
  <si>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</si>
  <si>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</si>
  <si>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</si>
  <si>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</si>
  <si>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</si>
  <si>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</si>
  <si>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</si>
  <si>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</si>
  <si>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</si>
  <si>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</si>
  <si>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</si>
  <si>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</si>
  <si>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</si>
  <si>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</si>
  <si>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</si>
  <si>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</si>
  <si>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</si>
  <si>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</si>
  <si>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</si>
  <si>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</si>
  <si>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</si>
  <si>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</si>
  <si>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</si>
  <si>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</si>
  <si>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</si>
  <si>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</si>
  <si>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</si>
  <si>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</si>
  <si>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</si>
  <si>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</si>
  <si>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</si>
  <si>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</si>
  <si>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</si>
  <si>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</si>
  <si>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</si>
  <si>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</si>
  <si>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</si>
  <si>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</si>
  <si>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</si>
  <si>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</si>
  <si>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</si>
  <si>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</si>
  <si>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Fokus Nový jičín</t>
  </si>
  <si>
    <t>025b</t>
  </si>
  <si>
    <t>Zdravotechnika</t>
  </si>
  <si>
    <t>132201101R00</t>
  </si>
  <si>
    <t xml:space="preserve">Hloubení rýh šířky do 60 cm v hor.3 do 100 m3 </t>
  </si>
  <si>
    <t>m3</t>
  </si>
  <si>
    <t>132201101R01</t>
  </si>
  <si>
    <t xml:space="preserve">Betonáž </t>
  </si>
  <si>
    <t>12</t>
  </si>
  <si>
    <t>Izolace</t>
  </si>
  <si>
    <t>132201101R86</t>
  </si>
  <si>
    <t>m2</t>
  </si>
  <si>
    <t>713</t>
  </si>
  <si>
    <t>Izolace tepelné</t>
  </si>
  <si>
    <t>713462113U00</t>
  </si>
  <si>
    <t xml:space="preserve">Izol potrubí skruž PE spona D 18/1 </t>
  </si>
  <si>
    <t>m</t>
  </si>
  <si>
    <t>713462113U01</t>
  </si>
  <si>
    <t xml:space="preserve">Izol potrubí skruž PE spona D 22/1 </t>
  </si>
  <si>
    <t>713462114U01</t>
  </si>
  <si>
    <t xml:space="preserve">Izol potrubí skruž PE spona D 28/1,5 </t>
  </si>
  <si>
    <t>713462114U02</t>
  </si>
  <si>
    <t xml:space="preserve">Izol potrubí skruž PE spona D 35/1,5 </t>
  </si>
  <si>
    <t>71301</t>
  </si>
  <si>
    <t>Izolace návleková D 18/tl.20</t>
  </si>
  <si>
    <t>73203</t>
  </si>
  <si>
    <t>Izolace návleková  D 22/tl.20</t>
  </si>
  <si>
    <t>73204</t>
  </si>
  <si>
    <t>Izolace návleková  D 28/tl.30</t>
  </si>
  <si>
    <t>73205</t>
  </si>
  <si>
    <t>Izolace návleková  D 35/tl.30</t>
  </si>
  <si>
    <t>721</t>
  </si>
  <si>
    <t>Vnitřní kanalizace</t>
  </si>
  <si>
    <t>721171913U00</t>
  </si>
  <si>
    <t xml:space="preserve">Potrubí PP HT DN 50 </t>
  </si>
  <si>
    <t>721171914U01</t>
  </si>
  <si>
    <t xml:space="preserve">Potrubí PP HT DN 75 </t>
  </si>
  <si>
    <t>721173316U00</t>
  </si>
  <si>
    <t xml:space="preserve">Potrubí PVC DN 100 </t>
  </si>
  <si>
    <t>721173317U00</t>
  </si>
  <si>
    <t xml:space="preserve">Potrubí PVC DN 125 </t>
  </si>
  <si>
    <t>721290111R00</t>
  </si>
  <si>
    <t xml:space="preserve">Zkouška těsnosti kanalizace vodou DN 125 </t>
  </si>
  <si>
    <t>722224111R04</t>
  </si>
  <si>
    <t xml:space="preserve">Protipožární manžeta DN 125 </t>
  </si>
  <si>
    <t>722</t>
  </si>
  <si>
    <t>Vnitřní vodovod</t>
  </si>
  <si>
    <t>722174310R00</t>
  </si>
  <si>
    <t xml:space="preserve">Potrubí z PP-R 80 PN 20, D 18 </t>
  </si>
  <si>
    <t>722174311R00</t>
  </si>
  <si>
    <t xml:space="preserve">Potrubí z PP-R 80 PN 20, D 20 </t>
  </si>
  <si>
    <t>722174312R00</t>
  </si>
  <si>
    <t xml:space="preserve">Potrubí z PP-R 80 PN 20, D 25 </t>
  </si>
  <si>
    <t>722174313R00</t>
  </si>
  <si>
    <t xml:space="preserve">Potrubí z PP-R 80 PN 20, D 32 </t>
  </si>
  <si>
    <t>722190401R00</t>
  </si>
  <si>
    <t xml:space="preserve">Vyvedení a upevnění výpustek DN 15 </t>
  </si>
  <si>
    <t>kus</t>
  </si>
  <si>
    <t>722220111R00</t>
  </si>
  <si>
    <t xml:space="preserve">Nástěnka K 247, pro výtokový ventil G 1/2 </t>
  </si>
  <si>
    <t>722220121R00</t>
  </si>
  <si>
    <t xml:space="preserve">Nástěnka K 247, pro baterii G 1/2 </t>
  </si>
  <si>
    <t>pár</t>
  </si>
  <si>
    <t>722290234R00</t>
  </si>
  <si>
    <t>725</t>
  </si>
  <si>
    <t>Zařizovací předměty</t>
  </si>
  <si>
    <t>725013131R00</t>
  </si>
  <si>
    <t>Klozet závěsný vč. modulu montáž</t>
  </si>
  <si>
    <t>soubor</t>
  </si>
  <si>
    <t>725013131R01</t>
  </si>
  <si>
    <t>Tlačítko splachovací + prkýnko vč. montáže</t>
  </si>
  <si>
    <t>725017142R00</t>
  </si>
  <si>
    <t>Umyvadlo na šrouby, 60cm, bílé vč. montáže</t>
  </si>
  <si>
    <t>725017149R00</t>
  </si>
  <si>
    <t xml:space="preserve">Kryt sifonu umyvadel </t>
  </si>
  <si>
    <t>725019121R00</t>
  </si>
  <si>
    <t xml:space="preserve">Výlevka vč. nádržky a mřížky </t>
  </si>
  <si>
    <t>725243112U00</t>
  </si>
  <si>
    <t>725810401R00</t>
  </si>
  <si>
    <t xml:space="preserve">Ventil rohový bez přípoj. trubičky T 66 G 1/2 </t>
  </si>
  <si>
    <t>725810405R00</t>
  </si>
  <si>
    <t xml:space="preserve">Ventil rohový s přípoj. trubičkou TE 67 G 1/2 </t>
  </si>
  <si>
    <t>725821312U00</t>
  </si>
  <si>
    <t>725821341U22</t>
  </si>
  <si>
    <t>725821341U23</t>
  </si>
  <si>
    <t>Podlahová vpust 100/100 nerez odtok 50/75</t>
  </si>
  <si>
    <t>725831121U00</t>
  </si>
  <si>
    <t xml:space="preserve">Baterie páka umyvadlo stojánková </t>
  </si>
  <si>
    <t>725831121U01</t>
  </si>
  <si>
    <t xml:space="preserve">Připojovací koleno DN 100 </t>
  </si>
  <si>
    <t>725860211R00</t>
  </si>
  <si>
    <t xml:space="preserve">Sifon umyvadlový DN 40 </t>
  </si>
  <si>
    <t>725860211R01</t>
  </si>
  <si>
    <t>734</t>
  </si>
  <si>
    <t>Armatury</t>
  </si>
  <si>
    <t>Montáž armatur závitových,se 2závity, G 3/4 včetně kulového kohoutu</t>
  </si>
  <si>
    <t>734209115RT2</t>
  </si>
  <si>
    <t>Montáž armatur závitových,se 2závity, G 1 včetně kulového kohoutu</t>
  </si>
  <si>
    <t>734209115RT3</t>
  </si>
  <si>
    <t xml:space="preserve">Demontáž a zpětná montáž zákrytu </t>
  </si>
  <si>
    <t>734209115RT4</t>
  </si>
  <si>
    <t xml:space="preserve">Obklad sadrokartonem </t>
  </si>
  <si>
    <t>799</t>
  </si>
  <si>
    <t>Ostatní</t>
  </si>
  <si>
    <t>722224111R34</t>
  </si>
  <si>
    <t>Sekání přes strop vč. zapravení</t>
  </si>
  <si>
    <t>722224111R35</t>
  </si>
  <si>
    <t>722224111R37</t>
  </si>
  <si>
    <t xml:space="preserve">Napojení na stáv. rozvod </t>
  </si>
  <si>
    <t>722224111R38</t>
  </si>
  <si>
    <t xml:space="preserve">Úklid staveniště </t>
  </si>
  <si>
    <t>909      R01</t>
  </si>
  <si>
    <t xml:space="preserve">Hzs-nezmeritelne prace </t>
  </si>
  <si>
    <t>hod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</si>
  <si>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</si>
  <si>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</si>
  <si>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</si>
  <si>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</si>
  <si>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</si>
  <si>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</si>
  <si>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</si>
  <si>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</si>
  <si>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Stabilizace a upevnění kanal. Potrubí</t>
  </si>
  <si>
    <t xml:space="preserve">Opravy hydroizolace vč. Napojení na stávající </t>
  </si>
  <si>
    <t xml:space="preserve"> Odvodnovací žlab nerezový 800 mm k zabudování do plochy  odtok DN 50 včetně  montážního příslušenství + mřížka , včetně montáže </t>
  </si>
  <si>
    <t xml:space="preserve">Baterie dřez nástěnná  páka s ramínkem </t>
  </si>
  <si>
    <t xml:space="preserve">Baterie dřezová stojánková  páková </t>
  </si>
  <si>
    <t>Sifon dřezový  DN 50</t>
  </si>
  <si>
    <t>Vypouštěcí  ventil DN 15</t>
  </si>
  <si>
    <t xml:space="preserve">Potrubí  PVC DN 100 odhlučněné </t>
  </si>
  <si>
    <t xml:space="preserve">Potrubí PVC  KG DN 150 </t>
  </si>
  <si>
    <t>Střešní vtok DN 100 s elektickým ohřev  a košem na listí , průtok 3,5 l/s</t>
  </si>
  <si>
    <t>Termostatický ventil DN 20</t>
  </si>
  <si>
    <t>Termostatický ventil D25</t>
  </si>
  <si>
    <t>Zpětná klapka DN 20</t>
  </si>
  <si>
    <t xml:space="preserve">kus </t>
  </si>
  <si>
    <t>Přivzdušnovací hlavice D 75</t>
  </si>
  <si>
    <t xml:space="preserve">Uklid staveniště </t>
  </si>
  <si>
    <t xml:space="preserve">hod </t>
  </si>
  <si>
    <t>721173318U00</t>
  </si>
  <si>
    <t>721173319U00</t>
  </si>
  <si>
    <t>721173320U00</t>
  </si>
  <si>
    <t>725860111R23</t>
  </si>
  <si>
    <t xml:space="preserve"> Izolace kanal potrubí </t>
  </si>
  <si>
    <t>734209115RT5</t>
  </si>
  <si>
    <t>734209115RT6</t>
  </si>
  <si>
    <t>734209115RT7</t>
  </si>
  <si>
    <t>734209115RT8</t>
  </si>
  <si>
    <t>734209114RT0</t>
  </si>
  <si>
    <t>734209115RT1</t>
  </si>
  <si>
    <t xml:space="preserve">Baterie sprchová  termostatická vč,hlavice spršky a propj potrubí </t>
  </si>
  <si>
    <t>025/19</t>
  </si>
  <si>
    <t>PD skutečného provedení stavby</t>
  </si>
  <si>
    <t>722224111R40</t>
  </si>
  <si>
    <t>722224111R39</t>
  </si>
  <si>
    <t>725860211R02</t>
  </si>
  <si>
    <t xml:space="preserve">Sprchová zástěna , plast , boční délka 1,2m výška  2m  vč montáže </t>
  </si>
  <si>
    <t>722224111R36</t>
  </si>
  <si>
    <t>Rozbor  vzorků pitné vody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</si>
</sst>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0.0"/>
    <numFmt numFmtId="166" formatCode="#,##0\ &quot;Kč&quot;"/>
  </numFmts>
  <fonts count="15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01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0" fillId="0" borderId="1" xfId="0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0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0" fillId="2" borderId="8" xfId="0" applyNumberFormat="1" applyFont="1" applyFill="1" applyBorder="1"/>
    <xf numFmtId="0" fontId="3" fillId="2" borderId="9" xfId="0" applyFont="1" applyFill="1" applyBorder="1"/>
    <xf numFmtId="0" fontId="0" fillId="2" borderId="9" xfId="0" applyFont="1" applyFill="1" applyBorder="1"/>
    <xf numFmtId="0" fontId="0" fillId="2" borderId="8" xfId="0" applyFont="1" applyFill="1" applyBorder="1"/>
    <xf numFmtId="3" fontId="4" fillId="0" borderId="11" xfId="0" applyNumberFormat="1" applyFont="1" applyBorder="1" applyAlignment="1">
      <alignment horizontal="left"/>
    </xf>
    <xf numFmtId="49" fontId="3" fillId="2" borderId="12" xfId="0" applyNumberFormat="1" applyFont="1" applyFill="1" applyBorder="1"/>
    <xf numFmtId="49" fontId="0" fillId="2" borderId="13" xfId="0" applyNumberFormat="1" applyFont="1" applyFill="1" applyBorder="1"/>
    <xf numFmtId="0" fontId="3" fillId="2" borderId="0" xfId="0" applyFont="1" applyFill="1"/>
    <xf numFmtId="0" fontId="0" fillId="2" borderId="0" xfId="0" applyFont="1" applyFill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5" xfId="0" applyFont="1" applyBorder="1" applyAlignment="1">
      <alignment horizontal="left"/>
    </xf>
    <xf numFmtId="0" fontId="4" fillId="0" borderId="15" xfId="0" applyFont="1" applyBorder="1"/>
    <xf numFmtId="0" fontId="0" fillId="0" borderId="0" xfId="0" applyFont="1"/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2" borderId="22" xfId="0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0" fillId="2" borderId="21" xfId="0" applyFill="1" applyBorder="1" applyAlignment="1">
      <alignment horizontal="centerContinuous"/>
    </xf>
    <xf numFmtId="0" fontId="0" fillId="0" borderId="23" xfId="0" applyBorder="1"/>
    <xf numFmtId="0" fontId="0" fillId="0" borderId="24" xfId="0" applyBorder="1"/>
    <xf numFmtId="3" fontId="0" fillId="0" borderId="6" xfId="0" applyNumberFormat="1" applyBorder="1"/>
    <xf numFmtId="0" fontId="0" fillId="0" borderId="2" xfId="0" applyBorder="1"/>
    <xf numFmtId="3" fontId="0" fillId="0" borderId="4" xfId="0" applyNumberFormat="1" applyBorder="1"/>
    <xf numFmtId="0" fontId="0" fillId="0" borderId="3" xfId="0" applyBorder="1"/>
    <xf numFmtId="0" fontId="0" fillId="0" borderId="7" xfId="0" applyBorder="1"/>
    <xf numFmtId="3" fontId="0" fillId="0" borderId="9" xfId="0" applyNumberFormat="1" applyBorder="1"/>
    <xf numFmtId="0" fontId="0" fillId="0" borderId="8" xfId="0" applyBorder="1"/>
    <xf numFmtId="0" fontId="0" fillId="0" borderId="25" xfId="0" applyBorder="1"/>
    <xf numFmtId="0" fontId="0" fillId="0" borderId="24" xfId="0" applyBorder="1" applyAlignment="1">
      <alignment shrinkToFit="1"/>
    </xf>
    <xf numFmtId="0" fontId="0" fillId="0" borderId="26" xfId="0" applyBorder="1"/>
    <xf numFmtId="0" fontId="0" fillId="0" borderId="7" xfId="0" applyFont="1" applyBorder="1"/>
    <xf numFmtId="0" fontId="0" fillId="0" borderId="12" xfId="0" applyBorder="1"/>
    <xf numFmtId="3" fontId="0" fillId="0" borderId="27" xfId="0" applyNumberFormat="1" applyBorder="1"/>
    <xf numFmtId="0" fontId="0" fillId="0" borderId="28" xfId="0" applyBorder="1"/>
    <xf numFmtId="3" fontId="0" fillId="0" borderId="29" xfId="0" applyNumberFormat="1" applyBorder="1"/>
    <xf numFmtId="0" fontId="0" fillId="0" borderId="30" xfId="0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0" fillId="0" borderId="13" xfId="0" applyBorder="1"/>
    <xf numFmtId="0" fontId="0" fillId="0" borderId="33" xfId="0" applyBorder="1"/>
    <xf numFmtId="0" fontId="0" fillId="0" borderId="34" xfId="0" applyBorder="1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165" fontId="0" fillId="0" borderId="39" xfId="0" applyNumberFormat="1" applyBorder="1" applyAlignment="1">
      <alignment horizontal="right"/>
    </xf>
    <xf numFmtId="0" fontId="0" fillId="0" borderId="39" xfId="0" applyBorder="1"/>
    <xf numFmtId="0" fontId="0" fillId="0" borderId="9" xfId="0" applyBorder="1"/>
    <xf numFmtId="165" fontId="0" fillId="0" borderId="8" xfId="0" applyNumberForma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6" fillId="0" borderId="0" xfId="0" applyFont="1"/>
    <xf numFmtId="0" fontId="0" fillId="0" borderId="0" xfId="0" applyAlignment="1">
      <alignment vertical="justify"/>
    </xf>
    <xf numFmtId="0" fontId="3" fillId="0" borderId="40" xfId="20" applyFont="1" applyBorder="1">
      <alignment/>
      <protection/>
    </xf>
    <xf numFmtId="0" fontId="0" fillId="0" borderId="40" xfId="20" applyBorder="1">
      <alignment/>
      <protection/>
    </xf>
    <xf numFmtId="0" fontId="0" fillId="0" borderId="40" xfId="20" applyBorder="1" applyAlignment="1">
      <alignment horizontal="right"/>
      <protection/>
    </xf>
    <xf numFmtId="0" fontId="0" fillId="0" borderId="41" xfId="20" applyBorder="1">
      <alignment/>
      <protection/>
    </xf>
    <xf numFmtId="0" fontId="0" fillId="0" borderId="40" xfId="0" applyBorder="1" applyAlignment="1">
      <alignment horizontal="left"/>
    </xf>
    <xf numFmtId="0" fontId="0" fillId="0" borderId="42" xfId="0" applyBorder="1"/>
    <xf numFmtId="0" fontId="3" fillId="0" borderId="43" xfId="20" applyFont="1" applyBorder="1">
      <alignment/>
      <protection/>
    </xf>
    <xf numFmtId="0" fontId="0" fillId="0" borderId="43" xfId="20" applyBorder="1">
      <alignment/>
      <protection/>
    </xf>
    <xf numFmtId="0" fontId="0" fillId="0" borderId="43" xfId="20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/>
    <xf numFmtId="3" fontId="0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3" fillId="0" borderId="0" xfId="0" applyFont="1"/>
    <xf numFmtId="3" fontId="2" fillId="0" borderId="0" xfId="0" applyNumberFormat="1" applyFont="1" applyAlignment="1">
      <alignment horizontal="centerContinuous"/>
    </xf>
    <xf numFmtId="0" fontId="0" fillId="2" borderId="32" xfId="0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0" fillId="0" borderId="26" xfId="0" applyFont="1" applyBorder="1"/>
    <xf numFmtId="0" fontId="0" fillId="0" borderId="24" xfId="0" applyFont="1" applyBorder="1"/>
    <xf numFmtId="0" fontId="0" fillId="0" borderId="16" xfId="0" applyFont="1" applyBorder="1"/>
    <xf numFmtId="3" fontId="0" fillId="0" borderId="25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3" fontId="0" fillId="0" borderId="35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0" fillId="2" borderId="28" xfId="0" applyFill="1" applyBorder="1"/>
    <xf numFmtId="0" fontId="3" fillId="2" borderId="29" xfId="0" applyFont="1" applyFill="1" applyBorder="1"/>
    <xf numFmtId="0" fontId="0" fillId="2" borderId="29" xfId="0" applyFill="1" applyBorder="1"/>
    <xf numFmtId="4" fontId="0" fillId="2" borderId="48" xfId="0" applyNumberFormat="1" applyFill="1" applyBorder="1"/>
    <xf numFmtId="4" fontId="0" fillId="2" borderId="28" xfId="0" applyNumberFormat="1" applyFill="1" applyBorder="1"/>
    <xf numFmtId="4" fontId="0" fillId="2" borderId="29" xfId="0" applyNumberFormat="1" applyFill="1" applyBorder="1"/>
    <xf numFmtId="3" fontId="4" fillId="0" borderId="0" xfId="0" applyNumberFormat="1" applyFont="1"/>
    <xf numFmtId="4" fontId="4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9" fillId="0" borderId="0" xfId="20" applyFont="1" applyAlignment="1">
      <alignment horizontal="centerContinuous"/>
      <protection/>
    </xf>
    <xf numFmtId="0" fontId="10" fillId="0" borderId="0" xfId="20" applyFont="1" applyAlignment="1">
      <alignment horizontal="centerContinuous"/>
      <protection/>
    </xf>
    <xf numFmtId="0" fontId="10" fillId="0" borderId="0" xfId="20" applyFont="1" applyAlignment="1">
      <alignment horizontal="right"/>
      <protection/>
    </xf>
    <xf numFmtId="0" fontId="4" fillId="0" borderId="41" xfId="20" applyFont="1" applyBorder="1" applyAlignment="1">
      <alignment horizontal="right"/>
      <protection/>
    </xf>
    <xf numFmtId="0" fontId="0" fillId="0" borderId="40" xfId="20" applyBorder="1" applyAlignment="1">
      <alignment horizontal="left"/>
      <protection/>
    </xf>
    <xf numFmtId="0" fontId="0" fillId="0" borderId="42" xfId="20" applyBorder="1">
      <alignment/>
      <protection/>
    </xf>
    <xf numFmtId="0" fontId="4" fillId="0" borderId="0" xfId="20" applyFont="1">
      <alignment/>
      <protection/>
    </xf>
    <xf numFmtId="0" fontId="0" fillId="0" borderId="0" xfId="20" applyAlignment="1">
      <alignment horizontal="right"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0" fillId="0" borderId="9" xfId="20" applyBorder="1" applyAlignment="1">
      <alignment horizontal="center"/>
      <protection/>
    </xf>
    <xf numFmtId="0" fontId="0" fillId="0" borderId="9" xfId="20" applyBorder="1" applyAlignment="1">
      <alignment horizontal="right"/>
      <protection/>
    </xf>
    <xf numFmtId="0" fontId="0" fillId="0" borderId="8" xfId="20" applyBorder="1">
      <alignment/>
      <protection/>
    </xf>
    <xf numFmtId="0" fontId="11" fillId="0" borderId="0" xfId="20" applyFont="1">
      <alignment/>
      <protection/>
    </xf>
    <xf numFmtId="0" fontId="7" fillId="0" borderId="51" xfId="20" applyFont="1" applyBorder="1" applyAlignment="1">
      <alignment horizontal="center" vertical="top"/>
      <protection/>
    </xf>
    <xf numFmtId="49" fontId="7" fillId="0" borderId="51" xfId="20" applyNumberFormat="1" applyFont="1" applyBorder="1" applyAlignment="1">
      <alignment horizontal="left" vertical="top"/>
      <protection/>
    </xf>
    <xf numFmtId="0" fontId="7" fillId="0" borderId="51" xfId="20" applyFont="1" applyBorder="1" applyAlignment="1">
      <alignment vertical="top" wrapText="1"/>
      <protection/>
    </xf>
    <xf numFmtId="49" fontId="7" fillId="0" borderId="51" xfId="20" applyNumberFormat="1" applyFont="1" applyBorder="1" applyAlignment="1">
      <alignment horizontal="center" shrinkToFit="1"/>
      <protection/>
    </xf>
    <xf numFmtId="4" fontId="7" fillId="0" borderId="51" xfId="20" applyNumberFormat="1" applyFont="1" applyBorder="1" applyAlignment="1">
      <alignment horizontal="right"/>
      <protection/>
    </xf>
    <xf numFmtId="4" fontId="7" fillId="0" borderId="51" xfId="20" applyNumberFormat="1" applyFont="1" applyBorder="1">
      <alignment/>
      <protection/>
    </xf>
    <xf numFmtId="0" fontId="11" fillId="0" borderId="0" xfId="20" applyFont="1">
      <alignment/>
      <protection/>
    </xf>
    <xf numFmtId="0" fontId="0" fillId="2" borderId="10" xfId="20" applyFill="1" applyBorder="1" applyAlignment="1">
      <alignment horizontal="center"/>
      <protection/>
    </xf>
    <xf numFmtId="49" fontId="12" fillId="2" borderId="10" xfId="20" applyNumberFormat="1" applyFont="1" applyFill="1" applyBorder="1" applyAlignment="1">
      <alignment horizontal="left"/>
      <protection/>
    </xf>
    <xf numFmtId="0" fontId="12" fillId="2" borderId="50" xfId="20" applyFont="1" applyFill="1" applyBorder="1">
      <alignment/>
      <protection/>
    </xf>
    <xf numFmtId="0" fontId="0" fillId="2" borderId="9" xfId="20" applyFill="1" applyBorder="1" applyAlignment="1">
      <alignment horizontal="center"/>
      <protection/>
    </xf>
    <xf numFmtId="4" fontId="0" fillId="2" borderId="9" xfId="20" applyNumberFormat="1" applyFill="1" applyBorder="1" applyAlignment="1">
      <alignment horizontal="right"/>
      <protection/>
    </xf>
    <xf numFmtId="4" fontId="0" fillId="2" borderId="8" xfId="20" applyNumberForma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13" fillId="0" borderId="0" xfId="20" applyFont="1">
      <alignment/>
      <protection/>
    </xf>
    <xf numFmtId="0" fontId="14" fillId="0" borderId="0" xfId="20" applyFont="1">
      <alignment/>
      <protection/>
    </xf>
    <xf numFmtId="3" fontId="14" fillId="0" borderId="0" xfId="20" applyNumberFormat="1" applyFont="1" applyAlignment="1">
      <alignment horizontal="right"/>
      <protection/>
    </xf>
    <xf numFmtId="4" fontId="14" fillId="0" borderId="0" xfId="20" applyNumberFormat="1" applyFont="1">
      <alignment/>
      <protection/>
    </xf>
    <xf numFmtId="49" fontId="4" fillId="0" borderId="12" xfId="0" applyNumberFormat="1" applyFont="1" applyBorder="1"/>
    <xf numFmtId="3" fontId="0" fillId="0" borderId="13" xfId="0" applyNumberFormat="1" applyFont="1" applyBorder="1"/>
    <xf numFmtId="3" fontId="0" fillId="0" borderId="49" xfId="0" applyNumberFormat="1" applyFont="1" applyBorder="1"/>
    <xf numFmtId="3" fontId="0" fillId="0" borderId="52" xfId="0" applyNumberFormat="1" applyFont="1" applyBorder="1"/>
    <xf numFmtId="0" fontId="7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0" fillId="0" borderId="28" xfId="0" applyBorder="1" applyAlignment="1">
      <alignment horizontal="center" shrinkToFit="1"/>
    </xf>
    <xf numFmtId="0" fontId="0" fillId="0" borderId="30" xfId="0" applyBorder="1" applyAlignment="1">
      <alignment horizontal="center" shrinkToFit="1"/>
    </xf>
    <xf numFmtId="166" fontId="0" fillId="0" borderId="50" xfId="0" applyNumberFormat="1" applyBorder="1" applyAlignment="1">
      <alignment horizontal="right" indent="2"/>
    </xf>
    <xf numFmtId="166" fontId="0" fillId="0" borderId="15" xfId="0" applyNumberFormat="1" applyBorder="1" applyAlignment="1">
      <alignment horizontal="right" indent="2"/>
    </xf>
    <xf numFmtId="166" fontId="6" fillId="2" borderId="53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0" fillId="0" borderId="54" xfId="20" applyBorder="1" applyAlignment="1">
      <alignment horizontal="center"/>
      <protection/>
    </xf>
    <xf numFmtId="0" fontId="0" fillId="0" borderId="55" xfId="20" applyBorder="1" applyAlignment="1">
      <alignment horizontal="center"/>
      <protection/>
    </xf>
    <xf numFmtId="0" fontId="0" fillId="0" borderId="56" xfId="20" applyBorder="1" applyAlignment="1">
      <alignment horizontal="center"/>
      <protection/>
    </xf>
    <xf numFmtId="0" fontId="0" fillId="0" borderId="57" xfId="20" applyBorder="1" applyAlignment="1">
      <alignment horizontal="center"/>
      <protection/>
    </xf>
    <xf numFmtId="0" fontId="0" fillId="0" borderId="58" xfId="20" applyBorder="1" applyAlignment="1">
      <alignment horizontal="left"/>
      <protection/>
    </xf>
    <xf numFmtId="0" fontId="0" fillId="0" borderId="43" xfId="20" applyBorder="1" applyAlignment="1">
      <alignment horizontal="left"/>
      <protection/>
    </xf>
    <xf numFmtId="0" fontId="0" fillId="0" borderId="59" xfId="20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0" fontId="8" fillId="0" borderId="0" xfId="20" applyFont="1" applyAlignment="1">
      <alignment horizontal="center"/>
      <protection/>
    </xf>
    <xf numFmtId="49" fontId="0" fillId="0" borderId="56" xfId="20" applyNumberFormat="1" applyBorder="1" applyAlignment="1">
      <alignment horizontal="center"/>
      <protection/>
    </xf>
    <xf numFmtId="0" fontId="0" fillId="0" borderId="58" xfId="20" applyBorder="1" applyAlignment="1">
      <alignment horizontal="center" shrinkToFit="1"/>
      <protection/>
    </xf>
    <xf numFmtId="0" fontId="0" fillId="0" borderId="43" xfId="20" applyBorder="1" applyAlignment="1">
      <alignment horizontal="center" shrinkToFit="1"/>
      <protection/>
    </xf>
    <xf numFmtId="0" fontId="0" fillId="0" borderId="59" xfId="20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workbookViewId="0" topLeftCell="A1">
      <selection activeCell="G12" sqref="G1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 t="str">
        <f>Rekapitulace!H1</f>
        <v>025b</v>
      </c>
      <c r="D2" s="5">
        <f>Rekapitulace!G2</f>
        <v>0</v>
      </c>
      <c r="E2" s="4"/>
      <c r="F2" s="6" t="s">
        <v>2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3</v>
      </c>
      <c r="B4" s="9"/>
      <c r="C4" s="10" t="s">
        <v>4</v>
      </c>
      <c r="D4" s="10"/>
      <c r="E4" s="9"/>
      <c r="F4" s="11" t="s">
        <v>5</v>
      </c>
      <c r="G4" s="14"/>
    </row>
    <row r="5" spans="1:7" ht="12.95" customHeight="1">
      <c r="A5" s="15" t="s">
        <v>80</v>
      </c>
      <c r="B5" s="16"/>
      <c r="C5" s="17" t="s">
        <v>81</v>
      </c>
      <c r="D5" s="18"/>
      <c r="E5" s="19"/>
      <c r="F5" s="11" t="s">
        <v>7</v>
      </c>
      <c r="G5" s="12"/>
    </row>
    <row r="6" spans="1:7" ht="12.95" customHeight="1">
      <c r="A6" s="13" t="s">
        <v>8</v>
      </c>
      <c r="B6" s="9"/>
      <c r="C6" s="10" t="s">
        <v>9</v>
      </c>
      <c r="D6" s="10"/>
      <c r="E6" s="9"/>
      <c r="F6" s="11" t="s">
        <v>10</v>
      </c>
      <c r="G6" s="20">
        <v>0</v>
      </c>
    </row>
    <row r="7" spans="1:7" ht="12.95" customHeight="1">
      <c r="A7" s="21" t="s">
        <v>230</v>
      </c>
      <c r="B7" s="22"/>
      <c r="C7" s="23" t="s">
        <v>79</v>
      </c>
      <c r="D7" s="24"/>
      <c r="E7" s="24"/>
      <c r="F7" s="25" t="s">
        <v>11</v>
      </c>
      <c r="G7" s="20">
        <f>IF(PocetMJ=0,,ROUND((F30+F32)/PocetMJ,1))</f>
        <v>0</v>
      </c>
    </row>
    <row r="8" spans="1:7" ht="12.75">
      <c r="A8" s="26" t="s">
        <v>12</v>
      </c>
      <c r="B8" s="11"/>
      <c r="C8" s="177"/>
      <c r="D8" s="177"/>
      <c r="E8" s="178"/>
      <c r="F8" s="11" t="s">
        <v>13</v>
      </c>
      <c r="G8" s="27"/>
    </row>
    <row r="9" spans="1:7" ht="12.75">
      <c r="A9" s="26" t="s">
        <v>14</v>
      </c>
      <c r="B9" s="11"/>
      <c r="C9" s="177">
        <f>Projektant</f>
        <v>0</v>
      </c>
      <c r="D9" s="177"/>
      <c r="E9" s="178"/>
      <c r="F9" s="11"/>
      <c r="G9" s="27"/>
    </row>
    <row r="10" spans="1:8" ht="12.75">
      <c r="A10" s="26" t="s">
        <v>15</v>
      </c>
      <c r="B10" s="11"/>
      <c r="C10" s="177"/>
      <c r="D10" s="177"/>
      <c r="E10" s="177"/>
      <c r="F10" s="11"/>
      <c r="G10" s="28"/>
      <c r="H10" s="29"/>
    </row>
    <row r="11" spans="1:57" ht="13.5" customHeight="1">
      <c r="A11" s="26" t="s">
        <v>16</v>
      </c>
      <c r="B11" s="11"/>
      <c r="C11" s="177"/>
      <c r="D11" s="177"/>
      <c r="E11" s="177"/>
      <c r="F11" s="11" t="s">
        <v>17</v>
      </c>
      <c r="G11" s="28" t="s">
        <v>230</v>
      </c>
      <c r="BA11" s="30"/>
      <c r="BB11" s="30"/>
      <c r="BC11" s="30"/>
      <c r="BD11" s="30"/>
      <c r="BE11" s="30"/>
    </row>
    <row r="12" spans="1:7" ht="12.75" customHeight="1">
      <c r="A12" s="31" t="s">
        <v>18</v>
      </c>
      <c r="B12" s="9"/>
      <c r="C12" s="179"/>
      <c r="D12" s="179"/>
      <c r="E12" s="179"/>
      <c r="F12" s="32" t="s">
        <v>19</v>
      </c>
      <c r="G12" s="33"/>
    </row>
    <row r="13" spans="1:7" ht="28.5" customHeight="1" thickBot="1">
      <c r="A13" s="34" t="s">
        <v>20</v>
      </c>
      <c r="B13" s="35"/>
      <c r="C13" s="35"/>
      <c r="D13" s="35"/>
      <c r="E13" s="36"/>
      <c r="F13" s="36"/>
      <c r="G13" s="37"/>
    </row>
    <row r="14" spans="1:7" ht="17.25" customHeight="1" thickBot="1">
      <c r="A14" s="38" t="s">
        <v>21</v>
      </c>
      <c r="B14" s="39"/>
      <c r="C14" s="40"/>
      <c r="D14" s="41" t="s">
        <v>22</v>
      </c>
      <c r="E14" s="42"/>
      <c r="F14" s="42"/>
      <c r="G14" s="40"/>
    </row>
    <row r="15" spans="1:7" ht="15.95" customHeight="1">
      <c r="A15" s="43"/>
      <c r="B15" s="44" t="s">
        <v>23</v>
      </c>
      <c r="C15" s="45">
        <f>HSV</f>
        <v>0</v>
      </c>
      <c r="D15" s="46" t="str">
        <f>Rekapitulace!A20</f>
        <v>Ztížené výrobní podmínky</v>
      </c>
      <c r="E15" s="47"/>
      <c r="F15" s="48"/>
      <c r="G15" s="45">
        <f>Rekapitulace!I20</f>
        <v>0</v>
      </c>
    </row>
    <row r="16" spans="1:7" ht="15.95" customHeight="1">
      <c r="A16" s="43" t="s">
        <v>24</v>
      </c>
      <c r="B16" s="44" t="s">
        <v>25</v>
      </c>
      <c r="C16" s="45">
        <f>PSV</f>
        <v>0</v>
      </c>
      <c r="D16" s="49" t="str">
        <f>Rekapitulace!A21</f>
        <v>Oborová přirážka</v>
      </c>
      <c r="E16" s="50"/>
      <c r="F16" s="51"/>
      <c r="G16" s="45">
        <f>Rekapitulace!I21</f>
        <v>0</v>
      </c>
    </row>
    <row r="17" spans="1:7" ht="15.95" customHeight="1">
      <c r="A17" s="43" t="s">
        <v>26</v>
      </c>
      <c r="B17" s="44" t="s">
        <v>27</v>
      </c>
      <c r="C17" s="45">
        <f>Mont</f>
        <v>0</v>
      </c>
      <c r="D17" s="49" t="str">
        <f>Rekapitulace!A22</f>
        <v>Přesun stavebních kapacit</v>
      </c>
      <c r="E17" s="50"/>
      <c r="F17" s="51"/>
      <c r="G17" s="45">
        <f>Rekapitulace!I22</f>
        <v>0</v>
      </c>
    </row>
    <row r="18" spans="1:7" ht="15.95" customHeight="1">
      <c r="A18" s="52" t="s">
        <v>28</v>
      </c>
      <c r="B18" s="53" t="s">
        <v>29</v>
      </c>
      <c r="C18" s="45">
        <f>Dodavka</f>
        <v>0</v>
      </c>
      <c r="D18" s="49" t="str">
        <f>Rekapitulace!A23</f>
        <v>Mimostaveništní doprava</v>
      </c>
      <c r="E18" s="50"/>
      <c r="F18" s="51"/>
      <c r="G18" s="45">
        <f>Rekapitulace!I23</f>
        <v>0</v>
      </c>
    </row>
    <row r="19" spans="1:7" ht="15.95" customHeight="1">
      <c r="A19" s="54" t="s">
        <v>30</v>
      </c>
      <c r="B19" s="44"/>
      <c r="C19" s="45">
        <f>SUM(C15:C18)</f>
        <v>0</v>
      </c>
      <c r="D19" s="55" t="str">
        <f>Rekapitulace!A24</f>
        <v>Zařízení staveniště</v>
      </c>
      <c r="E19" s="50"/>
      <c r="F19" s="51"/>
      <c r="G19" s="45">
        <f>Rekapitulace!I24</f>
        <v>0</v>
      </c>
    </row>
    <row r="20" spans="1:7" ht="15.95" customHeight="1">
      <c r="A20" s="54"/>
      <c r="B20" s="44"/>
      <c r="C20" s="45"/>
      <c r="D20" s="49" t="str">
        <f>Rekapitulace!A25</f>
        <v>Provoz investora</v>
      </c>
      <c r="E20" s="50"/>
      <c r="F20" s="51"/>
      <c r="G20" s="45">
        <f>Rekapitulace!I25</f>
        <v>0</v>
      </c>
    </row>
    <row r="21" spans="1:7" ht="15.95" customHeight="1">
      <c r="A21" s="54" t="s">
        <v>31</v>
      </c>
      <c r="B21" s="44"/>
      <c r="C21" s="45">
        <f>HZS</f>
        <v>0</v>
      </c>
      <c r="D21" s="49" t="str">
        <f>Rekapitulace!A26</f>
        <v>Kompletační činnost (IČD)</v>
      </c>
      <c r="E21" s="50"/>
      <c r="F21" s="51"/>
      <c r="G21" s="45">
        <f>Rekapitulace!I26</f>
        <v>0</v>
      </c>
    </row>
    <row r="22" spans="1:7" ht="15.95" customHeight="1">
      <c r="A22" s="56" t="s">
        <v>32</v>
      </c>
      <c r="C22" s="45">
        <f>C19+C21</f>
        <v>0</v>
      </c>
      <c r="D22" s="49" t="s">
        <v>33</v>
      </c>
      <c r="E22" s="50"/>
      <c r="F22" s="51"/>
      <c r="G22" s="45">
        <f>G23-SUM(G15:G21)</f>
        <v>0</v>
      </c>
    </row>
    <row r="23" spans="1:7" ht="15.95" customHeight="1" thickBot="1">
      <c r="A23" s="180" t="s">
        <v>34</v>
      </c>
      <c r="B23" s="181"/>
      <c r="C23" s="57">
        <f>C22+G23</f>
        <v>0</v>
      </c>
      <c r="D23" s="58" t="s">
        <v>35</v>
      </c>
      <c r="E23" s="59"/>
      <c r="F23" s="60"/>
      <c r="G23" s="45">
        <f>VRN</f>
        <v>0</v>
      </c>
    </row>
    <row r="24" spans="1:7" ht="12.75">
      <c r="A24" s="61" t="s">
        <v>36</v>
      </c>
      <c r="B24" s="62"/>
      <c r="C24" s="63"/>
      <c r="D24" s="62" t="s">
        <v>37</v>
      </c>
      <c r="E24" s="62"/>
      <c r="F24" s="64" t="s">
        <v>38</v>
      </c>
      <c r="G24" s="65"/>
    </row>
    <row r="25" spans="1:7" ht="12.75">
      <c r="A25" s="56" t="s">
        <v>39</v>
      </c>
      <c r="C25" s="66"/>
      <c r="D25" t="s">
        <v>39</v>
      </c>
      <c r="F25" s="67" t="s">
        <v>39</v>
      </c>
      <c r="G25" s="68"/>
    </row>
    <row r="26" spans="1:7" ht="37.5" customHeight="1">
      <c r="A26" s="56" t="s">
        <v>40</v>
      </c>
      <c r="B26" s="69"/>
      <c r="C26" s="66"/>
      <c r="D26" t="s">
        <v>40</v>
      </c>
      <c r="F26" s="67" t="s">
        <v>40</v>
      </c>
      <c r="G26" s="68"/>
    </row>
    <row r="27" spans="1:7" ht="12.75">
      <c r="A27" s="56"/>
      <c r="B27" s="70"/>
      <c r="C27" s="66"/>
      <c r="F27" s="67"/>
      <c r="G27" s="68"/>
    </row>
    <row r="28" spans="1:7" ht="12.75">
      <c r="A28" s="56" t="s">
        <v>41</v>
      </c>
      <c r="C28" s="66"/>
      <c r="D28" s="67" t="s">
        <v>42</v>
      </c>
      <c r="E28" s="66"/>
      <c r="F28" t="s">
        <v>42</v>
      </c>
      <c r="G28" s="68"/>
    </row>
    <row r="29" spans="1:7" ht="69" customHeight="1">
      <c r="A29" s="56"/>
      <c r="C29" s="71"/>
      <c r="D29" s="72"/>
      <c r="E29" s="71"/>
      <c r="G29" s="68"/>
    </row>
    <row r="30" spans="1:7" ht="12.75">
      <c r="A30" s="73" t="s">
        <v>43</v>
      </c>
      <c r="B30" s="74"/>
      <c r="C30" s="75">
        <v>21</v>
      </c>
      <c r="D30" s="74" t="s">
        <v>44</v>
      </c>
      <c r="E30" s="76"/>
      <c r="F30" s="182">
        <f>ROUND(C23-F32,0)</f>
        <v>0</v>
      </c>
      <c r="G30" s="183"/>
    </row>
    <row r="31" spans="1:7" ht="12.75">
      <c r="A31" s="73" t="s">
        <v>45</v>
      </c>
      <c r="B31" s="74"/>
      <c r="C31" s="75">
        <f>SazbaDPH1</f>
        <v>21</v>
      </c>
      <c r="D31" s="74" t="s">
        <v>46</v>
      </c>
      <c r="E31" s="76"/>
      <c r="F31" s="182">
        <f>ROUND(PRODUCT(F30,C31/100),1)</f>
        <v>0</v>
      </c>
      <c r="G31" s="183"/>
    </row>
    <row r="32" spans="1:7" ht="12.75">
      <c r="A32" s="73" t="s">
        <v>43</v>
      </c>
      <c r="B32" s="74"/>
      <c r="C32" s="75">
        <v>0</v>
      </c>
      <c r="D32" s="74" t="s">
        <v>46</v>
      </c>
      <c r="E32" s="76"/>
      <c r="F32" s="182">
        <v>0</v>
      </c>
      <c r="G32" s="183"/>
    </row>
    <row r="33" spans="1:7" ht="12.75">
      <c r="A33" s="73" t="s">
        <v>45</v>
      </c>
      <c r="B33" s="77"/>
      <c r="C33" s="78">
        <f>SazbaDPH2</f>
        <v>0</v>
      </c>
      <c r="D33" s="74" t="s">
        <v>46</v>
      </c>
      <c r="E33" s="51"/>
      <c r="F33" s="182">
        <f>ROUND(PRODUCT(F32,C33/100),1)</f>
        <v>0</v>
      </c>
      <c r="G33" s="183"/>
    </row>
    <row r="34" spans="1:7" s="82" customFormat="1" ht="19.5" customHeight="1" thickBot="1">
      <c r="A34" s="79" t="s">
        <v>47</v>
      </c>
      <c r="B34" s="80"/>
      <c r="C34" s="80"/>
      <c r="D34" s="80"/>
      <c r="E34" s="81"/>
      <c r="F34" s="184">
        <f>CEILING(SUM(F30:F33),IF(SUM(F30:F33)&gt;=0,1,-1))</f>
        <v>0</v>
      </c>
      <c r="G34" s="185"/>
    </row>
    <row r="36" spans="1:8" ht="12.75">
      <c r="A36" t="s">
        <v>48</v>
      </c>
      <c r="H36" t="s">
        <v>6</v>
      </c>
    </row>
    <row r="37" spans="2:8" ht="14.25" customHeight="1">
      <c r="B37" s="176"/>
      <c r="C37" s="176"/>
      <c r="D37" s="176"/>
      <c r="E37" s="176"/>
      <c r="F37" s="176"/>
      <c r="G37" s="176"/>
      <c r="H37" t="s">
        <v>6</v>
      </c>
    </row>
    <row r="38" spans="1:8" ht="12.75" customHeight="1">
      <c r="A38" s="83"/>
      <c r="B38" s="176"/>
      <c r="C38" s="176"/>
      <c r="D38" s="176"/>
      <c r="E38" s="176"/>
      <c r="F38" s="176"/>
      <c r="G38" s="176"/>
      <c r="H38" t="s">
        <v>6</v>
      </c>
    </row>
    <row r="39" spans="1:8" ht="12.75">
      <c r="A39" s="83"/>
      <c r="B39" s="176"/>
      <c r="C39" s="176"/>
      <c r="D39" s="176"/>
      <c r="E39" s="176"/>
      <c r="F39" s="176"/>
      <c r="G39" s="176"/>
      <c r="H39" t="s">
        <v>6</v>
      </c>
    </row>
    <row r="40" spans="1:8" ht="12.75">
      <c r="A40" s="83"/>
      <c r="B40" s="176"/>
      <c r="C40" s="176"/>
      <c r="D40" s="176"/>
      <c r="E40" s="176"/>
      <c r="F40" s="176"/>
      <c r="G40" s="176"/>
      <c r="H40" t="s">
        <v>6</v>
      </c>
    </row>
    <row r="41" spans="1:8" ht="12.75">
      <c r="A41" s="83"/>
      <c r="B41" s="176"/>
      <c r="C41" s="176"/>
      <c r="D41" s="176"/>
      <c r="E41" s="176"/>
      <c r="F41" s="176"/>
      <c r="G41" s="176"/>
      <c r="H41" t="s">
        <v>6</v>
      </c>
    </row>
    <row r="42" spans="1:8" ht="12.75">
      <c r="A42" s="83"/>
      <c r="B42" s="176"/>
      <c r="C42" s="176"/>
      <c r="D42" s="176"/>
      <c r="E42" s="176"/>
      <c r="F42" s="176"/>
      <c r="G42" s="176"/>
      <c r="H42" t="s">
        <v>6</v>
      </c>
    </row>
    <row r="43" spans="1:8" ht="12.75">
      <c r="A43" s="83"/>
      <c r="B43" s="176"/>
      <c r="C43" s="176"/>
      <c r="D43" s="176"/>
      <c r="E43" s="176"/>
      <c r="F43" s="176"/>
      <c r="G43" s="176"/>
      <c r="H43" t="s">
        <v>6</v>
      </c>
    </row>
    <row r="44" spans="1:8" ht="12.75">
      <c r="A44" s="83"/>
      <c r="B44" s="176"/>
      <c r="C44" s="176"/>
      <c r="D44" s="176"/>
      <c r="E44" s="176"/>
      <c r="F44" s="176"/>
      <c r="G44" s="176"/>
      <c r="H44" t="s">
        <v>6</v>
      </c>
    </row>
    <row r="45" spans="1:8" ht="0.75" customHeight="1">
      <c r="A45" s="83"/>
      <c r="B45" s="176"/>
      <c r="C45" s="176"/>
      <c r="D45" s="176"/>
      <c r="E45" s="176"/>
      <c r="F45" s="176"/>
      <c r="G45" s="176"/>
      <c r="H45" t="s">
        <v>6</v>
      </c>
    </row>
    <row r="46" spans="2:7" ht="12.75">
      <c r="B46" s="186"/>
      <c r="C46" s="186"/>
      <c r="D46" s="186"/>
      <c r="E46" s="186"/>
      <c r="F46" s="186"/>
      <c r="G46" s="186"/>
    </row>
    <row r="47" spans="2:7" ht="12.75">
      <c r="B47" s="186"/>
      <c r="C47" s="186"/>
      <c r="D47" s="186"/>
      <c r="E47" s="186"/>
      <c r="F47" s="186"/>
      <c r="G47" s="186"/>
    </row>
    <row r="48" spans="2:7" ht="12.75">
      <c r="B48" s="186"/>
      <c r="C48" s="186"/>
      <c r="D48" s="186"/>
      <c r="E48" s="186"/>
      <c r="F48" s="186"/>
      <c r="G48" s="186"/>
    </row>
    <row r="49" spans="2:7" ht="12.75">
      <c r="B49" s="186"/>
      <c r="C49" s="186"/>
      <c r="D49" s="186"/>
      <c r="E49" s="186"/>
      <c r="F49" s="186"/>
      <c r="G49" s="186"/>
    </row>
    <row r="50" spans="2:7" ht="12.75">
      <c r="B50" s="186"/>
      <c r="C50" s="186"/>
      <c r="D50" s="186"/>
      <c r="E50" s="186"/>
      <c r="F50" s="186"/>
      <c r="G50" s="186"/>
    </row>
    <row r="51" spans="2:7" ht="12.75">
      <c r="B51" s="186"/>
      <c r="C51" s="186"/>
      <c r="D51" s="186"/>
      <c r="E51" s="186"/>
      <c r="F51" s="186"/>
      <c r="G51" s="186"/>
    </row>
    <row r="52" spans="2:7" ht="12.75">
      <c r="B52" s="186"/>
      <c r="C52" s="186"/>
      <c r="D52" s="186"/>
      <c r="E52" s="186"/>
      <c r="F52" s="186"/>
      <c r="G52" s="186"/>
    </row>
    <row r="53" spans="2:7" ht="12.75">
      <c r="B53" s="186"/>
      <c r="C53" s="186"/>
      <c r="D53" s="186"/>
      <c r="E53" s="186"/>
      <c r="F53" s="186"/>
      <c r="G53" s="186"/>
    </row>
    <row r="54" spans="2:7" ht="12.75">
      <c r="B54" s="186"/>
      <c r="C54" s="186"/>
      <c r="D54" s="186"/>
      <c r="E54" s="186"/>
      <c r="F54" s="186"/>
      <c r="G54" s="186"/>
    </row>
    <row r="55" spans="2:7" ht="12.75">
      <c r="B55" s="186"/>
      <c r="C55" s="186"/>
      <c r="D55" s="186"/>
      <c r="E55" s="186"/>
      <c r="F55" s="186"/>
      <c r="G55" s="186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9"/>
  <sheetViews>
    <sheetView workbookViewId="0" topLeftCell="A1">
      <selection activeCell="G38" sqref="G3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7" t="s">
        <v>49</v>
      </c>
      <c r="B1" s="188"/>
      <c r="C1" s="84" t="str">
        <f>CONCATENATE(cislostavby," ",nazevstavby)</f>
        <v>025/19 Fokus Nový jičín</v>
      </c>
      <c r="D1" s="85"/>
      <c r="E1" s="86"/>
      <c r="F1" s="85"/>
      <c r="G1" s="87" t="s">
        <v>50</v>
      </c>
      <c r="H1" s="88" t="s">
        <v>80</v>
      </c>
      <c r="I1" s="89"/>
    </row>
    <row r="2" spans="1:9" ht="13.5" thickBot="1">
      <c r="A2" s="189" t="s">
        <v>51</v>
      </c>
      <c r="B2" s="190"/>
      <c r="C2" s="90" t="str">
        <f>CONCATENATE(cisloobjektu," ",nazevobjektu)</f>
        <v>025b Zdravotechnika</v>
      </c>
      <c r="D2" s="91"/>
      <c r="E2" s="92"/>
      <c r="F2" s="91"/>
      <c r="G2" s="191"/>
      <c r="H2" s="192"/>
      <c r="I2" s="193"/>
    </row>
    <row r="3" ht="13.5" thickTop="1"/>
    <row r="4" spans="1:9" ht="19.5" customHeight="1">
      <c r="A4" s="93" t="s">
        <v>52</v>
      </c>
      <c r="B4" s="94"/>
      <c r="C4" s="94"/>
      <c r="D4" s="94"/>
      <c r="E4" s="94"/>
      <c r="F4" s="94"/>
      <c r="G4" s="94"/>
      <c r="H4" s="94"/>
      <c r="I4" s="94"/>
    </row>
    <row r="5" ht="13.5" thickBot="1"/>
    <row r="6" spans="1:9" ht="13.5" thickBot="1">
      <c r="A6" s="95"/>
      <c r="B6" s="96" t="s">
        <v>53</v>
      </c>
      <c r="C6" s="96"/>
      <c r="D6" s="97"/>
      <c r="E6" s="98" t="s">
        <v>54</v>
      </c>
      <c r="F6" s="99" t="s">
        <v>55</v>
      </c>
      <c r="G6" s="99" t="s">
        <v>56</v>
      </c>
      <c r="H6" s="99" t="s">
        <v>57</v>
      </c>
      <c r="I6" s="100" t="s">
        <v>31</v>
      </c>
    </row>
    <row r="7" spans="1:9" ht="12.75">
      <c r="A7" s="172" t="str">
        <f>Položky!B7</f>
        <v>1</v>
      </c>
      <c r="B7" s="101" t="str">
        <f>Položky!C7</f>
        <v>Zemní práce</v>
      </c>
      <c r="D7" s="102"/>
      <c r="E7" s="173">
        <f>Položky!BA10</f>
        <v>0</v>
      </c>
      <c r="F7" s="174">
        <f>Položky!BB10</f>
        <v>0</v>
      </c>
      <c r="G7" s="174">
        <f>Položky!BC10</f>
        <v>0</v>
      </c>
      <c r="H7" s="174">
        <f>Položky!BD10</f>
        <v>0</v>
      </c>
      <c r="I7" s="175">
        <f>Položky!BE10</f>
        <v>0</v>
      </c>
    </row>
    <row r="8" spans="1:9" ht="12.75">
      <c r="A8" s="172" t="str">
        <f>Položky!B11</f>
        <v>12</v>
      </c>
      <c r="B8" s="101" t="str">
        <f>Položky!C11</f>
        <v>Izolace</v>
      </c>
      <c r="D8" s="102"/>
      <c r="E8" s="173">
        <f>Položky!BA13</f>
        <v>0</v>
      </c>
      <c r="F8" s="174">
        <f>Položky!BB13</f>
        <v>0</v>
      </c>
      <c r="G8" s="174">
        <f>Položky!BC13</f>
        <v>0</v>
      </c>
      <c r="H8" s="174">
        <f>Položky!BD13</f>
        <v>0</v>
      </c>
      <c r="I8" s="175">
        <f>Položky!BE13</f>
        <v>0</v>
      </c>
    </row>
    <row r="9" spans="1:9" ht="12.75">
      <c r="A9" s="172" t="str">
        <f>Položky!B14</f>
        <v>713</v>
      </c>
      <c r="B9" s="101" t="str">
        <f>Položky!C14</f>
        <v>Izolace tepelné</v>
      </c>
      <c r="D9" s="102"/>
      <c r="E9" s="173">
        <f>Položky!BA23</f>
        <v>0</v>
      </c>
      <c r="F9" s="174">
        <f>Položky!BB23</f>
        <v>0</v>
      </c>
      <c r="G9" s="174">
        <f>Položky!BC23</f>
        <v>0</v>
      </c>
      <c r="H9" s="174">
        <f>Položky!BD23</f>
        <v>0</v>
      </c>
      <c r="I9" s="175">
        <f>Položky!BE23</f>
        <v>0</v>
      </c>
    </row>
    <row r="10" spans="1:9" ht="12.75">
      <c r="A10" s="172" t="str">
        <f>Položky!B24</f>
        <v>721</v>
      </c>
      <c r="B10" s="101" t="str">
        <f>Položky!C24</f>
        <v>Vnitřní kanalizace</v>
      </c>
      <c r="D10" s="102"/>
      <c r="E10" s="173">
        <f>Položky!BA34</f>
        <v>0</v>
      </c>
      <c r="F10" s="174">
        <f>Položky!G34</f>
        <v>0</v>
      </c>
      <c r="G10" s="174">
        <f>Položky!BC34</f>
        <v>0</v>
      </c>
      <c r="H10" s="174">
        <f>Položky!BD34</f>
        <v>0</v>
      </c>
      <c r="I10" s="175">
        <f>Položky!BE34</f>
        <v>0</v>
      </c>
    </row>
    <row r="11" spans="1:9" ht="12.75">
      <c r="A11" s="172" t="str">
        <f>Položky!B35</f>
        <v>722</v>
      </c>
      <c r="B11" s="101" t="str">
        <f>Položky!C35</f>
        <v>Vnitřní vodovod</v>
      </c>
      <c r="D11" s="102"/>
      <c r="E11" s="173">
        <f>Položky!BA44</f>
        <v>0</v>
      </c>
      <c r="F11" s="174">
        <f>Položky!BB44</f>
        <v>0</v>
      </c>
      <c r="G11" s="174">
        <f>Položky!BC44</f>
        <v>0</v>
      </c>
      <c r="H11" s="174">
        <f>Položky!BD44</f>
        <v>0</v>
      </c>
      <c r="I11" s="175">
        <f>Položky!BE44</f>
        <v>0</v>
      </c>
    </row>
    <row r="12" spans="1:9" ht="12.75">
      <c r="A12" s="172" t="str">
        <f>Položky!B45</f>
        <v>725</v>
      </c>
      <c r="B12" s="101" t="str">
        <f>Položky!C45</f>
        <v>Zařizovací předměty</v>
      </c>
      <c r="D12" s="102"/>
      <c r="E12" s="173">
        <f>Položky!BA63</f>
        <v>0</v>
      </c>
      <c r="F12" s="174">
        <f>Položky!G63</f>
        <v>0</v>
      </c>
      <c r="G12" s="174">
        <f>Položky!BC63</f>
        <v>0</v>
      </c>
      <c r="H12" s="174">
        <f>Položky!BD63</f>
        <v>0</v>
      </c>
      <c r="I12" s="175">
        <f>Položky!BE63</f>
        <v>0</v>
      </c>
    </row>
    <row r="13" spans="1:9" ht="12.75">
      <c r="A13" s="172" t="str">
        <f>Položky!B64</f>
        <v>734</v>
      </c>
      <c r="B13" s="101" t="str">
        <f>Položky!C64</f>
        <v>Armatury</v>
      </c>
      <c r="D13" s="102"/>
      <c r="E13" s="173">
        <f>Položky!BA74</f>
        <v>0</v>
      </c>
      <c r="F13" s="174">
        <f>Položky!G74</f>
        <v>0</v>
      </c>
      <c r="G13" s="174">
        <f>Položky!BC74</f>
        <v>0</v>
      </c>
      <c r="H13" s="174">
        <f>Položky!BD74</f>
        <v>0</v>
      </c>
      <c r="I13" s="175">
        <f>Položky!BE74</f>
        <v>0</v>
      </c>
    </row>
    <row r="14" spans="1:9" ht="13.5" thickBot="1">
      <c r="A14" s="172" t="str">
        <f>Položky!B75</f>
        <v>799</v>
      </c>
      <c r="B14" s="101" t="str">
        <f>Položky!C75</f>
        <v>Ostatní</v>
      </c>
      <c r="D14" s="102"/>
      <c r="E14" s="173">
        <f>Položky!BA84</f>
        <v>0</v>
      </c>
      <c r="F14" s="174">
        <f>Položky!G84</f>
        <v>0</v>
      </c>
      <c r="G14" s="174">
        <f>Položky!BC84</f>
        <v>0</v>
      </c>
      <c r="H14" s="174">
        <f>Položky!BD84</f>
        <v>0</v>
      </c>
      <c r="I14" s="175">
        <f>Položky!BE84</f>
        <v>0</v>
      </c>
    </row>
    <row r="15" spans="1:9" s="109" customFormat="1" ht="13.5" thickBot="1">
      <c r="A15" s="103"/>
      <c r="B15" s="104" t="s">
        <v>58</v>
      </c>
      <c r="C15" s="104"/>
      <c r="D15" s="105"/>
      <c r="E15" s="106">
        <f>SUM(E7:E14)</f>
        <v>0</v>
      </c>
      <c r="F15" s="107">
        <f>SUM(F7:F14)</f>
        <v>0</v>
      </c>
      <c r="G15" s="107">
        <f>SUM(G7:G14)</f>
        <v>0</v>
      </c>
      <c r="H15" s="107">
        <f>SUM(H7:H14)</f>
        <v>0</v>
      </c>
      <c r="I15" s="108">
        <f>SUM(I7:I14)</f>
        <v>0</v>
      </c>
    </row>
    <row r="17" spans="1:57" ht="19.5" customHeight="1">
      <c r="A17" s="94" t="s">
        <v>59</v>
      </c>
      <c r="B17" s="94"/>
      <c r="C17" s="94"/>
      <c r="D17" s="94"/>
      <c r="E17" s="94"/>
      <c r="F17" s="94"/>
      <c r="G17" s="110"/>
      <c r="H17" s="94"/>
      <c r="I17" s="94"/>
      <c r="BA17" s="30"/>
      <c r="BB17" s="30"/>
      <c r="BC17" s="30"/>
      <c r="BD17" s="30"/>
      <c r="BE17" s="30"/>
    </row>
    <row r="18" ht="13.5" thickBot="1"/>
    <row r="19" spans="1:9" ht="12.75">
      <c r="A19" s="61" t="s">
        <v>60</v>
      </c>
      <c r="B19" s="62"/>
      <c r="C19" s="62"/>
      <c r="D19" s="111"/>
      <c r="E19" s="112" t="s">
        <v>61</v>
      </c>
      <c r="F19" s="113" t="s">
        <v>62</v>
      </c>
      <c r="G19" s="114" t="s">
        <v>63</v>
      </c>
      <c r="H19" s="115"/>
      <c r="I19" s="116" t="s">
        <v>61</v>
      </c>
    </row>
    <row r="20" spans="1:53" ht="12.75">
      <c r="A20" s="117" t="s">
        <v>193</v>
      </c>
      <c r="B20" s="118"/>
      <c r="C20" s="118"/>
      <c r="D20" s="119"/>
      <c r="E20" s="120">
        <v>0</v>
      </c>
      <c r="F20" s="121">
        <v>0</v>
      </c>
      <c r="G20" s="122">
        <f aca="true" t="shared" si="0" ref="G20:G27">CHOOSE(BA20+1,HSV+PSV,HSV+PSV+Mont,HSV+PSV+Dodavka+Mont,HSV,PSV,Mont,Dodavka,Mont+Dodavka,0)</f>
        <v>0</v>
      </c>
      <c r="H20" s="123"/>
      <c r="I20" s="124">
        <f aca="true" t="shared" si="1" ref="I20:I27">E20+F20*G20/100</f>
        <v>0</v>
      </c>
      <c r="BA20">
        <v>0</v>
      </c>
    </row>
    <row r="21" spans="1:53" ht="12.75">
      <c r="A21" s="117" t="s">
        <v>194</v>
      </c>
      <c r="B21" s="118"/>
      <c r="C21" s="118"/>
      <c r="D21" s="119"/>
      <c r="E21" s="120">
        <v>0</v>
      </c>
      <c r="F21" s="121">
        <v>0</v>
      </c>
      <c r="G21" s="122">
        <f t="shared" si="0"/>
        <v>0</v>
      </c>
      <c r="H21" s="123"/>
      <c r="I21" s="124">
        <f t="shared" si="1"/>
        <v>0</v>
      </c>
      <c r="BA21">
        <v>0</v>
      </c>
    </row>
    <row r="22" spans="1:53" ht="12.75">
      <c r="A22" s="117" t="s">
        <v>195</v>
      </c>
      <c r="B22" s="118"/>
      <c r="C22" s="118"/>
      <c r="D22" s="119"/>
      <c r="E22" s="120">
        <v>0</v>
      </c>
      <c r="F22" s="121">
        <v>0</v>
      </c>
      <c r="G22" s="122">
        <f t="shared" si="0"/>
        <v>0</v>
      </c>
      <c r="H22" s="123"/>
      <c r="I22" s="124">
        <f t="shared" si="1"/>
        <v>0</v>
      </c>
      <c r="BA22">
        <v>0</v>
      </c>
    </row>
    <row r="23" spans="1:53" ht="12.75">
      <c r="A23" s="117" t="s">
        <v>196</v>
      </c>
      <c r="B23" s="118"/>
      <c r="C23" s="118"/>
      <c r="D23" s="119"/>
      <c r="E23" s="120">
        <v>0</v>
      </c>
      <c r="F23" s="121">
        <v>0</v>
      </c>
      <c r="G23" s="122">
        <f t="shared" si="0"/>
        <v>0</v>
      </c>
      <c r="H23" s="123"/>
      <c r="I23" s="124">
        <f t="shared" si="1"/>
        <v>0</v>
      </c>
      <c r="BA23">
        <v>0</v>
      </c>
    </row>
    <row r="24" spans="1:53" ht="12.75">
      <c r="A24" s="117" t="s">
        <v>197</v>
      </c>
      <c r="B24" s="118"/>
      <c r="C24" s="118"/>
      <c r="D24" s="119"/>
      <c r="E24" s="120">
        <v>0</v>
      </c>
      <c r="F24" s="121">
        <v>0</v>
      </c>
      <c r="G24" s="122">
        <f t="shared" si="0"/>
        <v>0</v>
      </c>
      <c r="H24" s="123"/>
      <c r="I24" s="124">
        <f t="shared" si="1"/>
        <v>0</v>
      </c>
      <c r="BA24">
        <v>1</v>
      </c>
    </row>
    <row r="25" spans="1:53" ht="12.75">
      <c r="A25" s="117" t="s">
        <v>198</v>
      </c>
      <c r="B25" s="118"/>
      <c r="C25" s="118"/>
      <c r="D25" s="119"/>
      <c r="E25" s="120">
        <v>0</v>
      </c>
      <c r="F25" s="121">
        <v>0</v>
      </c>
      <c r="G25" s="122">
        <f t="shared" si="0"/>
        <v>0</v>
      </c>
      <c r="H25" s="123"/>
      <c r="I25" s="124">
        <f t="shared" si="1"/>
        <v>0</v>
      </c>
      <c r="BA25">
        <v>1</v>
      </c>
    </row>
    <row r="26" spans="1:53" ht="12.75">
      <c r="A26" s="117" t="s">
        <v>199</v>
      </c>
      <c r="B26" s="118"/>
      <c r="C26" s="118"/>
      <c r="D26" s="119"/>
      <c r="E26" s="120">
        <v>0</v>
      </c>
      <c r="F26" s="121">
        <v>0</v>
      </c>
      <c r="G26" s="122">
        <f t="shared" si="0"/>
        <v>0</v>
      </c>
      <c r="H26" s="123"/>
      <c r="I26" s="124">
        <f t="shared" si="1"/>
        <v>0</v>
      </c>
      <c r="BA26">
        <v>2</v>
      </c>
    </row>
    <row r="27" spans="1:53" ht="12.75">
      <c r="A27" s="117" t="s">
        <v>200</v>
      </c>
      <c r="B27" s="118"/>
      <c r="C27" s="118"/>
      <c r="D27" s="119"/>
      <c r="E27" s="120">
        <v>0</v>
      </c>
      <c r="F27" s="121">
        <v>0</v>
      </c>
      <c r="G27" s="122">
        <f t="shared" si="0"/>
        <v>0</v>
      </c>
      <c r="H27" s="123"/>
      <c r="I27" s="124">
        <f t="shared" si="1"/>
        <v>0</v>
      </c>
      <c r="BA27">
        <v>2</v>
      </c>
    </row>
    <row r="28" spans="1:9" ht="13.5" thickBot="1">
      <c r="A28" s="125"/>
      <c r="B28" s="126" t="s">
        <v>64</v>
      </c>
      <c r="C28" s="127"/>
      <c r="D28" s="128"/>
      <c r="E28" s="129"/>
      <c r="F28" s="130"/>
      <c r="G28" s="130"/>
      <c r="H28" s="194">
        <f>SUM(I20:I27)</f>
        <v>0</v>
      </c>
      <c r="I28" s="195"/>
    </row>
    <row r="30" spans="2:9" ht="12.75">
      <c r="B30" s="109"/>
      <c r="F30" s="131"/>
      <c r="G30" s="132"/>
      <c r="H30" s="132"/>
      <c r="I30" s="133"/>
    </row>
    <row r="31" spans="6:9" ht="12.75">
      <c r="F31" s="131"/>
      <c r="G31" s="132"/>
      <c r="H31" s="132"/>
      <c r="I31" s="133"/>
    </row>
    <row r="32" spans="6:9" ht="12.75">
      <c r="F32" s="131"/>
      <c r="G32" s="132"/>
      <c r="H32" s="132"/>
      <c r="I32" s="133"/>
    </row>
    <row r="33" spans="6:9" ht="12.75">
      <c r="F33" s="131"/>
      <c r="G33" s="132"/>
      <c r="H33" s="132"/>
      <c r="I33" s="133"/>
    </row>
    <row r="34" spans="6:9" ht="12.75">
      <c r="F34" s="131"/>
      <c r="G34" s="132"/>
      <c r="H34" s="132"/>
      <c r="I34" s="133"/>
    </row>
    <row r="35" spans="6:9" ht="12.75">
      <c r="F35" s="131"/>
      <c r="G35" s="132"/>
      <c r="H35" s="132"/>
      <c r="I35" s="133"/>
    </row>
    <row r="36" spans="6:9" ht="12.75">
      <c r="F36" s="131"/>
      <c r="G36" s="132"/>
      <c r="H36" s="132"/>
      <c r="I36" s="133"/>
    </row>
    <row r="37" spans="6:9" ht="12.75">
      <c r="F37" s="131"/>
      <c r="G37" s="132"/>
      <c r="H37" s="132"/>
      <c r="I37" s="133"/>
    </row>
    <row r="38" spans="6:9" ht="12.75">
      <c r="F38" s="131"/>
      <c r="G38" s="132"/>
      <c r="H38" s="132"/>
      <c r="I38" s="133"/>
    </row>
    <row r="39" spans="6:9" ht="12.75">
      <c r="F39" s="131"/>
      <c r="G39" s="132"/>
      <c r="H39" s="132"/>
      <c r="I39" s="133"/>
    </row>
    <row r="40" spans="6:9" ht="12.75">
      <c r="F40" s="131"/>
      <c r="G40" s="132"/>
      <c r="H40" s="132"/>
      <c r="I40" s="133"/>
    </row>
    <row r="41" spans="6:9" ht="12.75">
      <c r="F41" s="131"/>
      <c r="G41" s="132"/>
      <c r="H41" s="132"/>
      <c r="I41" s="133"/>
    </row>
    <row r="42" spans="6:9" ht="12.75">
      <c r="F42" s="131"/>
      <c r="G42" s="132"/>
      <c r="H42" s="132"/>
      <c r="I42" s="133"/>
    </row>
    <row r="43" spans="6:9" ht="12.75">
      <c r="F43" s="131"/>
      <c r="G43" s="132"/>
      <c r="H43" s="132"/>
      <c r="I43" s="133"/>
    </row>
    <row r="44" spans="6:9" ht="12.75">
      <c r="F44" s="131"/>
      <c r="G44" s="132"/>
      <c r="H44" s="132"/>
      <c r="I44" s="133"/>
    </row>
    <row r="45" spans="6:9" ht="12.75">
      <c r="F45" s="131"/>
      <c r="G45" s="132"/>
      <c r="H45" s="132"/>
      <c r="I45" s="133"/>
    </row>
    <row r="46" spans="6:9" ht="12.75">
      <c r="F46" s="131"/>
      <c r="G46" s="132"/>
      <c r="H46" s="132"/>
      <c r="I46" s="133"/>
    </row>
    <row r="47" spans="6:9" ht="12.75">
      <c r="F47" s="131"/>
      <c r="G47" s="132"/>
      <c r="H47" s="132"/>
      <c r="I47" s="133"/>
    </row>
    <row r="48" spans="6:9" ht="12.75">
      <c r="F48" s="131"/>
      <c r="G48" s="132"/>
      <c r="H48" s="132"/>
      <c r="I48" s="133"/>
    </row>
    <row r="49" spans="6:9" ht="12.75">
      <c r="F49" s="131"/>
      <c r="G49" s="132"/>
      <c r="H49" s="132"/>
      <c r="I49" s="133"/>
    </row>
    <row r="50" spans="6:9" ht="12.75">
      <c r="F50" s="131"/>
      <c r="G50" s="132"/>
      <c r="H50" s="132"/>
      <c r="I50" s="133"/>
    </row>
    <row r="51" spans="6:9" ht="12.75">
      <c r="F51" s="131"/>
      <c r="G51" s="132"/>
      <c r="H51" s="132"/>
      <c r="I51" s="133"/>
    </row>
    <row r="52" spans="6:9" ht="12.75">
      <c r="F52" s="131"/>
      <c r="G52" s="132"/>
      <c r="H52" s="132"/>
      <c r="I52" s="133"/>
    </row>
    <row r="53" spans="6:9" ht="12.75">
      <c r="F53" s="131"/>
      <c r="G53" s="132"/>
      <c r="H53" s="132"/>
      <c r="I53" s="133"/>
    </row>
    <row r="54" spans="6:9" ht="12.75">
      <c r="F54" s="131"/>
      <c r="G54" s="132"/>
      <c r="H54" s="132"/>
      <c r="I54" s="133"/>
    </row>
    <row r="55" spans="6:9" ht="12.75">
      <c r="F55" s="131"/>
      <c r="G55" s="132"/>
      <c r="H55" s="132"/>
      <c r="I55" s="133"/>
    </row>
    <row r="56" spans="6:9" ht="12.75">
      <c r="F56" s="131"/>
      <c r="G56" s="132"/>
      <c r="H56" s="132"/>
      <c r="I56" s="133"/>
    </row>
    <row r="57" spans="6:9" ht="12.75">
      <c r="F57" s="131"/>
      <c r="G57" s="132"/>
      <c r="H57" s="132"/>
      <c r="I57" s="133"/>
    </row>
    <row r="58" spans="6:9" ht="12.75">
      <c r="F58" s="131"/>
      <c r="G58" s="132"/>
      <c r="H58" s="132"/>
      <c r="I58" s="133"/>
    </row>
    <row r="59" spans="6:9" ht="12.75">
      <c r="F59" s="131"/>
      <c r="G59" s="132"/>
      <c r="H59" s="132"/>
      <c r="I59" s="133"/>
    </row>
    <row r="60" spans="6:9" ht="12.75">
      <c r="F60" s="131"/>
      <c r="G60" s="132"/>
      <c r="H60" s="132"/>
      <c r="I60" s="133"/>
    </row>
    <row r="61" spans="6:9" ht="12.75">
      <c r="F61" s="131"/>
      <c r="G61" s="132"/>
      <c r="H61" s="132"/>
      <c r="I61" s="133"/>
    </row>
    <row r="62" spans="6:9" ht="12.75">
      <c r="F62" s="131"/>
      <c r="G62" s="132"/>
      <c r="H62" s="132"/>
      <c r="I62" s="133"/>
    </row>
    <row r="63" spans="6:9" ht="12.75">
      <c r="F63" s="131"/>
      <c r="G63" s="132"/>
      <c r="H63" s="132"/>
      <c r="I63" s="133"/>
    </row>
    <row r="64" spans="6:9" ht="12.75">
      <c r="F64" s="131"/>
      <c r="G64" s="132"/>
      <c r="H64" s="132"/>
      <c r="I64" s="133"/>
    </row>
    <row r="65" spans="6:9" ht="12.75">
      <c r="F65" s="131"/>
      <c r="G65" s="132"/>
      <c r="H65" s="132"/>
      <c r="I65" s="133"/>
    </row>
    <row r="66" spans="6:9" ht="12.75">
      <c r="F66" s="131"/>
      <c r="G66" s="132"/>
      <c r="H66" s="132"/>
      <c r="I66" s="133"/>
    </row>
    <row r="67" spans="6:9" ht="12.75">
      <c r="F67" s="131"/>
      <c r="G67" s="132"/>
      <c r="H67" s="132"/>
      <c r="I67" s="133"/>
    </row>
    <row r="68" spans="6:9" ht="12.75">
      <c r="F68" s="131"/>
      <c r="G68" s="132"/>
      <c r="H68" s="132"/>
      <c r="I68" s="133"/>
    </row>
    <row r="69" spans="6:9" ht="12.75">
      <c r="F69" s="131"/>
      <c r="G69" s="132"/>
      <c r="H69" s="132"/>
      <c r="I69" s="133"/>
    </row>
    <row r="70" spans="6:9" ht="12.75">
      <c r="F70" s="131"/>
      <c r="G70" s="132"/>
      <c r="H70" s="132"/>
      <c r="I70" s="133"/>
    </row>
    <row r="71" spans="6:9" ht="12.75">
      <c r="F71" s="131"/>
      <c r="G71" s="132"/>
      <c r="H71" s="132"/>
      <c r="I71" s="133"/>
    </row>
    <row r="72" spans="6:9" ht="12.75">
      <c r="F72" s="131"/>
      <c r="G72" s="132"/>
      <c r="H72" s="132"/>
      <c r="I72" s="133"/>
    </row>
    <row r="73" spans="6:9" ht="12.75">
      <c r="F73" s="131"/>
      <c r="G73" s="132"/>
      <c r="H73" s="132"/>
      <c r="I73" s="133"/>
    </row>
    <row r="74" spans="6:9" ht="12.75">
      <c r="F74" s="131"/>
      <c r="G74" s="132"/>
      <c r="H74" s="132"/>
      <c r="I74" s="133"/>
    </row>
    <row r="75" spans="6:9" ht="12.75">
      <c r="F75" s="131"/>
      <c r="G75" s="132"/>
      <c r="H75" s="132"/>
      <c r="I75" s="133"/>
    </row>
    <row r="76" spans="6:9" ht="12.75">
      <c r="F76" s="131"/>
      <c r="G76" s="132"/>
      <c r="H76" s="132"/>
      <c r="I76" s="133"/>
    </row>
    <row r="77" spans="6:9" ht="12.75">
      <c r="F77" s="131"/>
      <c r="G77" s="132"/>
      <c r="H77" s="132"/>
      <c r="I77" s="133"/>
    </row>
    <row r="78" spans="6:9" ht="12.75">
      <c r="F78" s="131"/>
      <c r="G78" s="132"/>
      <c r="H78" s="132"/>
      <c r="I78" s="133"/>
    </row>
    <row r="79" spans="6:9" ht="12.75">
      <c r="F79" s="131"/>
      <c r="G79" s="132"/>
      <c r="H79" s="132"/>
      <c r="I79" s="133"/>
    </row>
  </sheetData>
  <mergeCells count="4">
    <mergeCell ref="A1:B1"/>
    <mergeCell ref="A2:B2"/>
    <mergeCell ref="G2:I2"/>
    <mergeCell ref="H28:I2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45"/>
  <sheetViews>
    <sheetView showGridLines="0" showZeros="0" tabSelected="1" workbookViewId="0" topLeftCell="A6">
      <selection activeCell="F88" sqref="F88"/>
    </sheetView>
  </sheetViews>
  <sheetFormatPr defaultColWidth="9.00390625" defaultRowHeight="12.75"/>
  <cols>
    <col min="1" max="1" width="4.375" style="134" customWidth="1"/>
    <col min="2" max="2" width="11.625" style="134" customWidth="1"/>
    <col min="3" max="3" width="40.375" style="134" customWidth="1"/>
    <col min="4" max="4" width="5.625" style="134" customWidth="1"/>
    <col min="5" max="5" width="8.625" style="142" customWidth="1"/>
    <col min="6" max="6" width="9.875" style="134" customWidth="1"/>
    <col min="7" max="7" width="13.875" style="134" customWidth="1"/>
    <col min="8" max="11" width="9.125" style="134" customWidth="1"/>
    <col min="12" max="12" width="75.375" style="134" customWidth="1"/>
    <col min="13" max="13" width="45.25390625" style="134" customWidth="1"/>
    <col min="14" max="16384" width="9.125" style="134" customWidth="1"/>
  </cols>
  <sheetData>
    <row r="1" spans="1:7" ht="15.75">
      <c r="A1" s="196" t="s">
        <v>65</v>
      </c>
      <c r="B1" s="196"/>
      <c r="C1" s="196"/>
      <c r="D1" s="196"/>
      <c r="E1" s="196"/>
      <c r="F1" s="196"/>
      <c r="G1" s="196"/>
    </row>
    <row r="2" spans="2:7" ht="14.25" customHeight="1" thickBot="1">
      <c r="B2" s="135"/>
      <c r="C2" s="136"/>
      <c r="D2" s="136"/>
      <c r="E2" s="137"/>
      <c r="F2" s="136"/>
      <c r="G2" s="136"/>
    </row>
    <row r="3" spans="1:7" ht="13.5" thickTop="1">
      <c r="A3" s="187" t="s">
        <v>49</v>
      </c>
      <c r="B3" s="188"/>
      <c r="C3" s="84" t="str">
        <f>CONCATENATE(cislostavby," ",nazevstavby)</f>
        <v>025/19 Fokus Nový jičín</v>
      </c>
      <c r="D3" s="85"/>
      <c r="E3" s="138" t="s">
        <v>66</v>
      </c>
      <c r="F3" s="139" t="str">
        <f>Rekapitulace!H1</f>
        <v>025b</v>
      </c>
      <c r="G3" s="140"/>
    </row>
    <row r="4" spans="1:7" ht="13.5" thickBot="1">
      <c r="A4" s="197" t="s">
        <v>51</v>
      </c>
      <c r="B4" s="190"/>
      <c r="C4" s="90" t="str">
        <f>CONCATENATE(cisloobjektu," ",nazevobjektu)</f>
        <v>025b Zdravotechnika</v>
      </c>
      <c r="D4" s="91"/>
      <c r="E4" s="198">
        <f>Rekapitulace!G2</f>
        <v>0</v>
      </c>
      <c r="F4" s="199"/>
      <c r="G4" s="200"/>
    </row>
    <row r="5" ht="13.5" thickTop="1">
      <c r="A5" s="141"/>
    </row>
    <row r="6" spans="1:7" ht="12.75">
      <c r="A6" s="143" t="s">
        <v>67</v>
      </c>
      <c r="B6" s="144" t="s">
        <v>68</v>
      </c>
      <c r="C6" s="144" t="s">
        <v>69</v>
      </c>
      <c r="D6" s="144" t="s">
        <v>70</v>
      </c>
      <c r="E6" s="144" t="s">
        <v>71</v>
      </c>
      <c r="F6" s="144" t="s">
        <v>72</v>
      </c>
      <c r="G6" s="145" t="s">
        <v>73</v>
      </c>
    </row>
    <row r="7" spans="1:15" ht="12.75">
      <c r="A7" s="146" t="s">
        <v>74</v>
      </c>
      <c r="B7" s="147" t="s">
        <v>75</v>
      </c>
      <c r="C7" s="148" t="s">
        <v>76</v>
      </c>
      <c r="D7" s="149"/>
      <c r="E7" s="150"/>
      <c r="F7" s="150"/>
      <c r="G7" s="151"/>
      <c r="O7" s="152">
        <v>1</v>
      </c>
    </row>
    <row r="8" spans="1:104" ht="12.75">
      <c r="A8" s="153">
        <v>1</v>
      </c>
      <c r="B8" s="154" t="s">
        <v>82</v>
      </c>
      <c r="C8" s="155" t="s">
        <v>83</v>
      </c>
      <c r="D8" s="156" t="s">
        <v>84</v>
      </c>
      <c r="E8" s="157">
        <v>12</v>
      </c>
      <c r="F8" s="157">
        <v>0</v>
      </c>
      <c r="G8" s="158">
        <f>E8*F8</f>
        <v>0</v>
      </c>
      <c r="O8" s="152">
        <v>2</v>
      </c>
      <c r="AA8" s="134">
        <v>1</v>
      </c>
      <c r="AB8" s="134">
        <v>1</v>
      </c>
      <c r="AC8" s="134">
        <v>1</v>
      </c>
      <c r="AZ8" s="134">
        <v>1</v>
      </c>
      <c r="BA8" s="134">
        <f>IF(AZ8=1,G8,0)</f>
        <v>0</v>
      </c>
      <c r="BB8" s="134">
        <f>IF(AZ8=2,G8,0)</f>
        <v>0</v>
      </c>
      <c r="BC8" s="134">
        <f>IF(AZ8=3,G8,0)</f>
        <v>0</v>
      </c>
      <c r="BD8" s="134">
        <f>IF(AZ8=4,G8,0)</f>
        <v>0</v>
      </c>
      <c r="BE8" s="134">
        <f>IF(AZ8=5,G8,0)</f>
        <v>0</v>
      </c>
      <c r="CA8" s="159">
        <v>1</v>
      </c>
      <c r="CB8" s="159">
        <v>1</v>
      </c>
      <c r="CZ8" s="134">
        <v>0</v>
      </c>
    </row>
    <row r="9" spans="1:104" ht="12.75">
      <c r="A9" s="153">
        <v>2</v>
      </c>
      <c r="B9" s="154" t="s">
        <v>85</v>
      </c>
      <c r="C9" s="155" t="s">
        <v>86</v>
      </c>
      <c r="D9" s="156" t="s">
        <v>84</v>
      </c>
      <c r="E9" s="157">
        <v>1.5</v>
      </c>
      <c r="F9" s="157">
        <v>0</v>
      </c>
      <c r="G9" s="158">
        <f>E9*F9</f>
        <v>0</v>
      </c>
      <c r="O9" s="152">
        <v>2</v>
      </c>
      <c r="AA9" s="134">
        <v>1</v>
      </c>
      <c r="AB9" s="134">
        <v>1</v>
      </c>
      <c r="AC9" s="134">
        <v>1</v>
      </c>
      <c r="AZ9" s="134">
        <v>1</v>
      </c>
      <c r="BA9" s="134">
        <f>IF(AZ9=1,G9,0)</f>
        <v>0</v>
      </c>
      <c r="BB9" s="134">
        <f>IF(AZ9=2,G9,0)</f>
        <v>0</v>
      </c>
      <c r="BC9" s="134">
        <f>IF(AZ9=3,G9,0)</f>
        <v>0</v>
      </c>
      <c r="BD9" s="134">
        <f>IF(AZ9=4,G9,0)</f>
        <v>0</v>
      </c>
      <c r="BE9" s="134">
        <f>IF(AZ9=5,G9,0)</f>
        <v>0</v>
      </c>
      <c r="CA9" s="159">
        <v>1</v>
      </c>
      <c r="CB9" s="159">
        <v>1</v>
      </c>
      <c r="CZ9" s="134">
        <v>0</v>
      </c>
    </row>
    <row r="10" spans="1:57" ht="12.75">
      <c r="A10" s="160"/>
      <c r="B10" s="161" t="s">
        <v>78</v>
      </c>
      <c r="C10" s="162" t="str">
        <f>CONCATENATE(B7," ",C7)</f>
        <v>1 Zemní práce</v>
      </c>
      <c r="D10" s="163"/>
      <c r="E10" s="164"/>
      <c r="F10" s="165"/>
      <c r="G10" s="166">
        <f>SUM(G7:G9)</f>
        <v>0</v>
      </c>
      <c r="O10" s="152">
        <v>4</v>
      </c>
      <c r="BA10" s="167">
        <f>SUM(BA7:BA9)</f>
        <v>0</v>
      </c>
      <c r="BB10" s="167">
        <f>SUM(BB7:BB9)</f>
        <v>0</v>
      </c>
      <c r="BC10" s="167">
        <f>SUM(BC7:BC9)</f>
        <v>0</v>
      </c>
      <c r="BD10" s="167">
        <f>SUM(BD7:BD9)</f>
        <v>0</v>
      </c>
      <c r="BE10" s="167">
        <f>SUM(BE7:BE9)</f>
        <v>0</v>
      </c>
    </row>
    <row r="11" spans="1:15" ht="12.75">
      <c r="A11" s="146" t="s">
        <v>74</v>
      </c>
      <c r="B11" s="147" t="s">
        <v>87</v>
      </c>
      <c r="C11" s="148" t="s">
        <v>88</v>
      </c>
      <c r="D11" s="149"/>
      <c r="E11" s="150"/>
      <c r="F11" s="150"/>
      <c r="G11" s="151"/>
      <c r="O11" s="152">
        <v>1</v>
      </c>
    </row>
    <row r="12" spans="1:104" ht="12.75">
      <c r="A12" s="153">
        <v>3</v>
      </c>
      <c r="B12" s="154" t="s">
        <v>89</v>
      </c>
      <c r="C12" s="155" t="s">
        <v>202</v>
      </c>
      <c r="D12" s="156" t="s">
        <v>90</v>
      </c>
      <c r="E12" s="157">
        <v>12</v>
      </c>
      <c r="F12" s="157">
        <v>0</v>
      </c>
      <c r="G12" s="158">
        <f>E12*F12</f>
        <v>0</v>
      </c>
      <c r="O12" s="152">
        <v>2</v>
      </c>
      <c r="AA12" s="134">
        <v>1</v>
      </c>
      <c r="AB12" s="134">
        <v>1</v>
      </c>
      <c r="AC12" s="134">
        <v>1</v>
      </c>
      <c r="AZ12" s="134">
        <v>1</v>
      </c>
      <c r="BA12" s="134">
        <f>IF(AZ12=1,G12,0)</f>
        <v>0</v>
      </c>
      <c r="BB12" s="134">
        <f>IF(AZ12=2,G12,0)</f>
        <v>0</v>
      </c>
      <c r="BC12" s="134">
        <f>IF(AZ12=3,G12,0)</f>
        <v>0</v>
      </c>
      <c r="BD12" s="134">
        <f>IF(AZ12=4,G12,0)</f>
        <v>0</v>
      </c>
      <c r="BE12" s="134">
        <f>IF(AZ12=5,G12,0)</f>
        <v>0</v>
      </c>
      <c r="CA12" s="159">
        <v>1</v>
      </c>
      <c r="CB12" s="159">
        <v>1</v>
      </c>
      <c r="CZ12" s="134">
        <v>0</v>
      </c>
    </row>
    <row r="13" spans="1:57" ht="12.75">
      <c r="A13" s="160"/>
      <c r="B13" s="161" t="s">
        <v>78</v>
      </c>
      <c r="C13" s="162" t="str">
        <f>CONCATENATE(B11," ",C11)</f>
        <v>12 Izolace</v>
      </c>
      <c r="D13" s="163"/>
      <c r="E13" s="164"/>
      <c r="F13" s="165"/>
      <c r="G13" s="166">
        <f>SUM(G11:G12)</f>
        <v>0</v>
      </c>
      <c r="O13" s="152">
        <v>4</v>
      </c>
      <c r="BA13" s="167">
        <f>SUM(BA11:BA12)</f>
        <v>0</v>
      </c>
      <c r="BB13" s="167">
        <f>SUM(BB11:BB12)</f>
        <v>0</v>
      </c>
      <c r="BC13" s="167">
        <f>SUM(BC11:BC12)</f>
        <v>0</v>
      </c>
      <c r="BD13" s="167">
        <f>SUM(BD11:BD12)</f>
        <v>0</v>
      </c>
      <c r="BE13" s="167">
        <f>SUM(BE11:BE12)</f>
        <v>0</v>
      </c>
    </row>
    <row r="14" spans="1:15" ht="12.75">
      <c r="A14" s="146" t="s">
        <v>74</v>
      </c>
      <c r="B14" s="147" t="s">
        <v>91</v>
      </c>
      <c r="C14" s="148" t="s">
        <v>92</v>
      </c>
      <c r="D14" s="149"/>
      <c r="E14" s="150"/>
      <c r="F14" s="150"/>
      <c r="G14" s="151"/>
      <c r="O14" s="152">
        <v>1</v>
      </c>
    </row>
    <row r="15" spans="1:104" ht="12.75">
      <c r="A15" s="153">
        <v>4</v>
      </c>
      <c r="B15" s="154" t="s">
        <v>93</v>
      </c>
      <c r="C15" s="155" t="s">
        <v>94</v>
      </c>
      <c r="D15" s="156" t="s">
        <v>95</v>
      </c>
      <c r="E15" s="157">
        <v>18</v>
      </c>
      <c r="F15" s="157">
        <v>0</v>
      </c>
      <c r="G15" s="158">
        <f aca="true" t="shared" si="0" ref="G15:G22">E15*F15</f>
        <v>0</v>
      </c>
      <c r="O15" s="152">
        <v>2</v>
      </c>
      <c r="AA15" s="134">
        <v>1</v>
      </c>
      <c r="AB15" s="134">
        <v>7</v>
      </c>
      <c r="AC15" s="134">
        <v>7</v>
      </c>
      <c r="AZ15" s="134">
        <v>2</v>
      </c>
      <c r="BA15" s="134">
        <f aca="true" t="shared" si="1" ref="BA15:BA22">IF(AZ15=1,G15,0)</f>
        <v>0</v>
      </c>
      <c r="BB15" s="134">
        <f aca="true" t="shared" si="2" ref="BB15:BB22">IF(AZ15=2,G15,0)</f>
        <v>0</v>
      </c>
      <c r="BC15" s="134">
        <f aca="true" t="shared" si="3" ref="BC15:BC22">IF(AZ15=3,G15,0)</f>
        <v>0</v>
      </c>
      <c r="BD15" s="134">
        <f aca="true" t="shared" si="4" ref="BD15:BD22">IF(AZ15=4,G15,0)</f>
        <v>0</v>
      </c>
      <c r="BE15" s="134">
        <f aca="true" t="shared" si="5" ref="BE15:BE22">IF(AZ15=5,G15,0)</f>
        <v>0</v>
      </c>
      <c r="CA15" s="159">
        <v>1</v>
      </c>
      <c r="CB15" s="159">
        <v>7</v>
      </c>
      <c r="CZ15" s="134">
        <v>0</v>
      </c>
    </row>
    <row r="16" spans="1:104" ht="12.75">
      <c r="A16" s="153">
        <v>5</v>
      </c>
      <c r="B16" s="154" t="s">
        <v>96</v>
      </c>
      <c r="C16" s="155" t="s">
        <v>97</v>
      </c>
      <c r="D16" s="156" t="s">
        <v>95</v>
      </c>
      <c r="E16" s="157">
        <v>22</v>
      </c>
      <c r="F16" s="157">
        <v>0</v>
      </c>
      <c r="G16" s="158">
        <f t="shared" si="0"/>
        <v>0</v>
      </c>
      <c r="O16" s="152">
        <v>2</v>
      </c>
      <c r="AA16" s="134">
        <v>1</v>
      </c>
      <c r="AB16" s="134">
        <v>7</v>
      </c>
      <c r="AC16" s="134">
        <v>7</v>
      </c>
      <c r="AZ16" s="134">
        <v>2</v>
      </c>
      <c r="BA16" s="134">
        <f t="shared" si="1"/>
        <v>0</v>
      </c>
      <c r="BB16" s="134">
        <f t="shared" si="2"/>
        <v>0</v>
      </c>
      <c r="BC16" s="134">
        <f t="shared" si="3"/>
        <v>0</v>
      </c>
      <c r="BD16" s="134">
        <f t="shared" si="4"/>
        <v>0</v>
      </c>
      <c r="BE16" s="134">
        <f t="shared" si="5"/>
        <v>0</v>
      </c>
      <c r="CA16" s="159">
        <v>1</v>
      </c>
      <c r="CB16" s="159">
        <v>7</v>
      </c>
      <c r="CZ16" s="134">
        <v>0</v>
      </c>
    </row>
    <row r="17" spans="1:104" ht="12.75">
      <c r="A17" s="153">
        <v>6</v>
      </c>
      <c r="B17" s="154" t="s">
        <v>98</v>
      </c>
      <c r="C17" s="155" t="s">
        <v>99</v>
      </c>
      <c r="D17" s="156" t="s">
        <v>95</v>
      </c>
      <c r="E17" s="157">
        <v>25</v>
      </c>
      <c r="F17" s="157">
        <v>0</v>
      </c>
      <c r="G17" s="158">
        <f t="shared" si="0"/>
        <v>0</v>
      </c>
      <c r="O17" s="152">
        <v>2</v>
      </c>
      <c r="AA17" s="134">
        <v>1</v>
      </c>
      <c r="AB17" s="134">
        <v>7</v>
      </c>
      <c r="AC17" s="134">
        <v>7</v>
      </c>
      <c r="AZ17" s="134">
        <v>2</v>
      </c>
      <c r="BA17" s="134">
        <f t="shared" si="1"/>
        <v>0</v>
      </c>
      <c r="BB17" s="134">
        <f t="shared" si="2"/>
        <v>0</v>
      </c>
      <c r="BC17" s="134">
        <f t="shared" si="3"/>
        <v>0</v>
      </c>
      <c r="BD17" s="134">
        <f t="shared" si="4"/>
        <v>0</v>
      </c>
      <c r="BE17" s="134">
        <f t="shared" si="5"/>
        <v>0</v>
      </c>
      <c r="CA17" s="159">
        <v>1</v>
      </c>
      <c r="CB17" s="159">
        <v>7</v>
      </c>
      <c r="CZ17" s="134">
        <v>0</v>
      </c>
    </row>
    <row r="18" spans="1:104" ht="12.75">
      <c r="A18" s="153">
        <v>7</v>
      </c>
      <c r="B18" s="154" t="s">
        <v>100</v>
      </c>
      <c r="C18" s="155" t="s">
        <v>101</v>
      </c>
      <c r="D18" s="156" t="s">
        <v>95</v>
      </c>
      <c r="E18" s="157">
        <v>35</v>
      </c>
      <c r="F18" s="157">
        <v>0</v>
      </c>
      <c r="G18" s="158">
        <f t="shared" si="0"/>
        <v>0</v>
      </c>
      <c r="O18" s="152">
        <v>2</v>
      </c>
      <c r="AA18" s="134">
        <v>1</v>
      </c>
      <c r="AB18" s="134">
        <v>7</v>
      </c>
      <c r="AC18" s="134">
        <v>7</v>
      </c>
      <c r="AZ18" s="134">
        <v>2</v>
      </c>
      <c r="BA18" s="134">
        <f t="shared" si="1"/>
        <v>0</v>
      </c>
      <c r="BB18" s="134">
        <f t="shared" si="2"/>
        <v>0</v>
      </c>
      <c r="BC18" s="134">
        <f t="shared" si="3"/>
        <v>0</v>
      </c>
      <c r="BD18" s="134">
        <f t="shared" si="4"/>
        <v>0</v>
      </c>
      <c r="BE18" s="134">
        <f t="shared" si="5"/>
        <v>0</v>
      </c>
      <c r="CA18" s="159">
        <v>1</v>
      </c>
      <c r="CB18" s="159">
        <v>7</v>
      </c>
      <c r="CZ18" s="134">
        <v>0</v>
      </c>
    </row>
    <row r="19" spans="1:104" ht="12.75">
      <c r="A19" s="153">
        <v>8</v>
      </c>
      <c r="B19" s="154" t="s">
        <v>102</v>
      </c>
      <c r="C19" s="155" t="s">
        <v>103</v>
      </c>
      <c r="D19" s="156" t="s">
        <v>95</v>
      </c>
      <c r="E19" s="157">
        <v>18</v>
      </c>
      <c r="F19" s="157">
        <v>0</v>
      </c>
      <c r="G19" s="158">
        <f t="shared" si="0"/>
        <v>0</v>
      </c>
      <c r="O19" s="152">
        <v>2</v>
      </c>
      <c r="AA19" s="134">
        <v>3</v>
      </c>
      <c r="AB19" s="134">
        <v>7</v>
      </c>
      <c r="AC19" s="134">
        <v>71301</v>
      </c>
      <c r="AZ19" s="134">
        <v>2</v>
      </c>
      <c r="BA19" s="134">
        <f t="shared" si="1"/>
        <v>0</v>
      </c>
      <c r="BB19" s="134">
        <f t="shared" si="2"/>
        <v>0</v>
      </c>
      <c r="BC19" s="134">
        <f t="shared" si="3"/>
        <v>0</v>
      </c>
      <c r="BD19" s="134">
        <f t="shared" si="4"/>
        <v>0</v>
      </c>
      <c r="BE19" s="134">
        <f t="shared" si="5"/>
        <v>0</v>
      </c>
      <c r="CA19" s="159">
        <v>3</v>
      </c>
      <c r="CB19" s="159">
        <v>7</v>
      </c>
      <c r="CZ19" s="134">
        <v>0</v>
      </c>
    </row>
    <row r="20" spans="1:104" ht="12.75">
      <c r="A20" s="153">
        <v>9</v>
      </c>
      <c r="B20" s="154" t="s">
        <v>104</v>
      </c>
      <c r="C20" s="155" t="s">
        <v>105</v>
      </c>
      <c r="D20" s="156" t="s">
        <v>95</v>
      </c>
      <c r="E20" s="157">
        <v>22</v>
      </c>
      <c r="F20" s="157">
        <v>0</v>
      </c>
      <c r="G20" s="158">
        <f t="shared" si="0"/>
        <v>0</v>
      </c>
      <c r="O20" s="152">
        <v>2</v>
      </c>
      <c r="AA20" s="134">
        <v>3</v>
      </c>
      <c r="AB20" s="134">
        <v>7</v>
      </c>
      <c r="AC20" s="134">
        <v>73203</v>
      </c>
      <c r="AZ20" s="134">
        <v>2</v>
      </c>
      <c r="BA20" s="134">
        <f t="shared" si="1"/>
        <v>0</v>
      </c>
      <c r="BB20" s="134">
        <f t="shared" si="2"/>
        <v>0</v>
      </c>
      <c r="BC20" s="134">
        <f t="shared" si="3"/>
        <v>0</v>
      </c>
      <c r="BD20" s="134">
        <f t="shared" si="4"/>
        <v>0</v>
      </c>
      <c r="BE20" s="134">
        <f t="shared" si="5"/>
        <v>0</v>
      </c>
      <c r="CA20" s="159">
        <v>3</v>
      </c>
      <c r="CB20" s="159">
        <v>7</v>
      </c>
      <c r="CZ20" s="134">
        <v>0</v>
      </c>
    </row>
    <row r="21" spans="1:104" ht="12.75">
      <c r="A21" s="153">
        <v>10</v>
      </c>
      <c r="B21" s="154" t="s">
        <v>106</v>
      </c>
      <c r="C21" s="155" t="s">
        <v>107</v>
      </c>
      <c r="D21" s="156" t="s">
        <v>95</v>
      </c>
      <c r="E21" s="157">
        <v>25</v>
      </c>
      <c r="F21" s="157">
        <v>0</v>
      </c>
      <c r="G21" s="158">
        <f t="shared" si="0"/>
        <v>0</v>
      </c>
      <c r="O21" s="152">
        <v>2</v>
      </c>
      <c r="AA21" s="134">
        <v>3</v>
      </c>
      <c r="AB21" s="134">
        <v>7</v>
      </c>
      <c r="AC21" s="134">
        <v>73204</v>
      </c>
      <c r="AZ21" s="134">
        <v>2</v>
      </c>
      <c r="BA21" s="134">
        <f t="shared" si="1"/>
        <v>0</v>
      </c>
      <c r="BB21" s="134">
        <f t="shared" si="2"/>
        <v>0</v>
      </c>
      <c r="BC21" s="134">
        <f t="shared" si="3"/>
        <v>0</v>
      </c>
      <c r="BD21" s="134">
        <f t="shared" si="4"/>
        <v>0</v>
      </c>
      <c r="BE21" s="134">
        <f t="shared" si="5"/>
        <v>0</v>
      </c>
      <c r="CA21" s="159">
        <v>3</v>
      </c>
      <c r="CB21" s="159">
        <v>7</v>
      </c>
      <c r="CZ21" s="134">
        <v>0</v>
      </c>
    </row>
    <row r="22" spans="1:104" ht="12.75">
      <c r="A22" s="153">
        <v>11</v>
      </c>
      <c r="B22" s="154" t="s">
        <v>108</v>
      </c>
      <c r="C22" s="155" t="s">
        <v>109</v>
      </c>
      <c r="D22" s="156" t="s">
        <v>95</v>
      </c>
      <c r="E22" s="157">
        <v>35</v>
      </c>
      <c r="F22" s="157">
        <v>0</v>
      </c>
      <c r="G22" s="158">
        <f t="shared" si="0"/>
        <v>0</v>
      </c>
      <c r="O22" s="152">
        <v>2</v>
      </c>
      <c r="AA22" s="134">
        <v>3</v>
      </c>
      <c r="AB22" s="134">
        <v>7</v>
      </c>
      <c r="AC22" s="134">
        <v>73205</v>
      </c>
      <c r="AZ22" s="134">
        <v>2</v>
      </c>
      <c r="BA22" s="134">
        <f t="shared" si="1"/>
        <v>0</v>
      </c>
      <c r="BB22" s="134">
        <f t="shared" si="2"/>
        <v>0</v>
      </c>
      <c r="BC22" s="134">
        <f t="shared" si="3"/>
        <v>0</v>
      </c>
      <c r="BD22" s="134">
        <f t="shared" si="4"/>
        <v>0</v>
      </c>
      <c r="BE22" s="134">
        <f t="shared" si="5"/>
        <v>0</v>
      </c>
      <c r="CA22" s="159">
        <v>3</v>
      </c>
      <c r="CB22" s="159">
        <v>7</v>
      </c>
      <c r="CZ22" s="134">
        <v>0</v>
      </c>
    </row>
    <row r="23" spans="1:57" ht="12.75">
      <c r="A23" s="160"/>
      <c r="B23" s="161" t="s">
        <v>78</v>
      </c>
      <c r="C23" s="162" t="str">
        <f>CONCATENATE(B14," ",C14)</f>
        <v>713 Izolace tepelné</v>
      </c>
      <c r="D23" s="163"/>
      <c r="E23" s="164"/>
      <c r="F23" s="165"/>
      <c r="G23" s="166">
        <f>SUM(G14:G22)</f>
        <v>0</v>
      </c>
      <c r="O23" s="152">
        <v>4</v>
      </c>
      <c r="BA23" s="167">
        <f>SUM(BA14:BA22)</f>
        <v>0</v>
      </c>
      <c r="BB23" s="167">
        <f>SUM(BB14:BB22)</f>
        <v>0</v>
      </c>
      <c r="BC23" s="167">
        <f>SUM(BC14:BC22)</f>
        <v>0</v>
      </c>
      <c r="BD23" s="167">
        <f>SUM(BD14:BD22)</f>
        <v>0</v>
      </c>
      <c r="BE23" s="167">
        <f>SUM(BE14:BE22)</f>
        <v>0</v>
      </c>
    </row>
    <row r="24" spans="1:15" ht="12.75">
      <c r="A24" s="146" t="s">
        <v>74</v>
      </c>
      <c r="B24" s="147" t="s">
        <v>110</v>
      </c>
      <c r="C24" s="148" t="s">
        <v>111</v>
      </c>
      <c r="D24" s="149"/>
      <c r="E24" s="150"/>
      <c r="F24" s="150"/>
      <c r="G24" s="151"/>
      <c r="O24" s="152">
        <v>1</v>
      </c>
    </row>
    <row r="25" spans="1:104" ht="12.75">
      <c r="A25" s="153">
        <v>12</v>
      </c>
      <c r="B25" s="154" t="s">
        <v>112</v>
      </c>
      <c r="C25" s="155" t="s">
        <v>113</v>
      </c>
      <c r="D25" s="156" t="s">
        <v>95</v>
      </c>
      <c r="E25" s="157">
        <v>6</v>
      </c>
      <c r="F25" s="157">
        <v>0</v>
      </c>
      <c r="G25" s="158">
        <f aca="true" t="shared" si="6" ref="G25:G33">E25*F25</f>
        <v>0</v>
      </c>
      <c r="O25" s="152">
        <v>2</v>
      </c>
      <c r="AA25" s="134">
        <v>1</v>
      </c>
      <c r="AB25" s="134">
        <v>7</v>
      </c>
      <c r="AC25" s="134">
        <v>7</v>
      </c>
      <c r="AZ25" s="134">
        <v>2</v>
      </c>
      <c r="BA25" s="134">
        <f aca="true" t="shared" si="7" ref="BA25:BA33">IF(AZ25=1,G25,0)</f>
        <v>0</v>
      </c>
      <c r="BB25" s="134">
        <f aca="true" t="shared" si="8" ref="BB25:BB33">IF(AZ25=2,G25,0)</f>
        <v>0</v>
      </c>
      <c r="BC25" s="134">
        <f aca="true" t="shared" si="9" ref="BC25:BC33">IF(AZ25=3,G25,0)</f>
        <v>0</v>
      </c>
      <c r="BD25" s="134">
        <f aca="true" t="shared" si="10" ref="BD25:BD33">IF(AZ25=4,G25,0)</f>
        <v>0</v>
      </c>
      <c r="BE25" s="134">
        <f aca="true" t="shared" si="11" ref="BE25:BE33">IF(AZ25=5,G25,0)</f>
        <v>0</v>
      </c>
      <c r="CA25" s="159">
        <v>1</v>
      </c>
      <c r="CB25" s="159">
        <v>7</v>
      </c>
      <c r="CZ25" s="134">
        <v>0.000440000000000218</v>
      </c>
    </row>
    <row r="26" spans="1:104" ht="12.75">
      <c r="A26" s="153">
        <v>13</v>
      </c>
      <c r="B26" s="154" t="s">
        <v>114</v>
      </c>
      <c r="C26" s="155" t="s">
        <v>115</v>
      </c>
      <c r="D26" s="156" t="s">
        <v>95</v>
      </c>
      <c r="E26" s="157">
        <v>7</v>
      </c>
      <c r="F26" s="157">
        <v>0</v>
      </c>
      <c r="G26" s="158">
        <f t="shared" si="6"/>
        <v>0</v>
      </c>
      <c r="O26" s="152">
        <v>2</v>
      </c>
      <c r="AA26" s="134">
        <v>1</v>
      </c>
      <c r="AB26" s="134">
        <v>7</v>
      </c>
      <c r="AC26" s="134">
        <v>7</v>
      </c>
      <c r="AZ26" s="134">
        <v>2</v>
      </c>
      <c r="BA26" s="134">
        <f t="shared" si="7"/>
        <v>0</v>
      </c>
      <c r="BB26" s="134">
        <f t="shared" si="8"/>
        <v>0</v>
      </c>
      <c r="BC26" s="134">
        <f t="shared" si="9"/>
        <v>0</v>
      </c>
      <c r="BD26" s="134">
        <f t="shared" si="10"/>
        <v>0</v>
      </c>
      <c r="BE26" s="134">
        <f t="shared" si="11"/>
        <v>0</v>
      </c>
      <c r="CA26" s="159">
        <v>1</v>
      </c>
      <c r="CB26" s="159">
        <v>7</v>
      </c>
      <c r="CZ26" s="134">
        <v>0.000680000000000014</v>
      </c>
    </row>
    <row r="27" spans="1:104" ht="12.75">
      <c r="A27" s="153">
        <v>14</v>
      </c>
      <c r="B27" s="154" t="s">
        <v>116</v>
      </c>
      <c r="C27" s="155" t="s">
        <v>117</v>
      </c>
      <c r="D27" s="156" t="s">
        <v>95</v>
      </c>
      <c r="E27" s="157">
        <v>25</v>
      </c>
      <c r="F27" s="157">
        <v>0</v>
      </c>
      <c r="G27" s="158">
        <f t="shared" si="6"/>
        <v>0</v>
      </c>
      <c r="O27" s="152">
        <v>2</v>
      </c>
      <c r="AA27" s="134">
        <v>1</v>
      </c>
      <c r="AB27" s="134">
        <v>7</v>
      </c>
      <c r="AC27" s="134">
        <v>7</v>
      </c>
      <c r="AZ27" s="134">
        <v>2</v>
      </c>
      <c r="BA27" s="134">
        <f t="shared" si="7"/>
        <v>0</v>
      </c>
      <c r="BB27" s="134">
        <f t="shared" si="8"/>
        <v>0</v>
      </c>
      <c r="BC27" s="134">
        <f t="shared" si="9"/>
        <v>0</v>
      </c>
      <c r="BD27" s="134">
        <f t="shared" si="10"/>
        <v>0</v>
      </c>
      <c r="BE27" s="134">
        <f t="shared" si="11"/>
        <v>0</v>
      </c>
      <c r="CA27" s="159">
        <v>1</v>
      </c>
      <c r="CB27" s="159">
        <v>7</v>
      </c>
      <c r="CZ27" s="134">
        <v>0.00352000000000174</v>
      </c>
    </row>
    <row r="28" spans="1:104" ht="12.75">
      <c r="A28" s="153">
        <v>15</v>
      </c>
      <c r="B28" s="154" t="s">
        <v>118</v>
      </c>
      <c r="C28" s="155" t="s">
        <v>119</v>
      </c>
      <c r="D28" s="156" t="s">
        <v>95</v>
      </c>
      <c r="E28" s="157">
        <v>5</v>
      </c>
      <c r="F28" s="157">
        <v>0</v>
      </c>
      <c r="G28" s="158">
        <f t="shared" si="6"/>
        <v>0</v>
      </c>
      <c r="O28" s="152">
        <v>2</v>
      </c>
      <c r="AA28" s="134">
        <v>1</v>
      </c>
      <c r="AB28" s="134">
        <v>7</v>
      </c>
      <c r="AC28" s="134">
        <v>7</v>
      </c>
      <c r="AZ28" s="134">
        <v>2</v>
      </c>
      <c r="BA28" s="134">
        <f t="shared" si="7"/>
        <v>0</v>
      </c>
      <c r="BB28" s="134">
        <f t="shared" si="8"/>
        <v>0</v>
      </c>
      <c r="BC28" s="134">
        <f t="shared" si="9"/>
        <v>0</v>
      </c>
      <c r="BD28" s="134">
        <f t="shared" si="10"/>
        <v>0</v>
      </c>
      <c r="BE28" s="134">
        <f t="shared" si="11"/>
        <v>0</v>
      </c>
      <c r="CA28" s="159">
        <v>1</v>
      </c>
      <c r="CB28" s="159">
        <v>7</v>
      </c>
      <c r="CZ28" s="134">
        <v>0.00352000000000174</v>
      </c>
    </row>
    <row r="29" spans="1:80" ht="12.75">
      <c r="A29" s="153">
        <v>16</v>
      </c>
      <c r="B29" s="154" t="s">
        <v>218</v>
      </c>
      <c r="C29" s="155" t="s">
        <v>208</v>
      </c>
      <c r="D29" s="156" t="s">
        <v>95</v>
      </c>
      <c r="E29" s="157">
        <v>10</v>
      </c>
      <c r="F29" s="157">
        <v>0</v>
      </c>
      <c r="G29" s="158">
        <f t="shared" si="6"/>
        <v>0</v>
      </c>
      <c r="O29" s="152"/>
      <c r="CA29" s="159"/>
      <c r="CB29" s="159"/>
    </row>
    <row r="30" spans="1:80" ht="12.75">
      <c r="A30" s="153">
        <v>17</v>
      </c>
      <c r="B30" s="154" t="s">
        <v>219</v>
      </c>
      <c r="C30" s="155" t="s">
        <v>209</v>
      </c>
      <c r="D30" s="156" t="s">
        <v>95</v>
      </c>
      <c r="E30" s="157">
        <v>3</v>
      </c>
      <c r="F30" s="157">
        <v>0</v>
      </c>
      <c r="G30" s="158">
        <f t="shared" si="6"/>
        <v>0</v>
      </c>
      <c r="O30" s="152"/>
      <c r="CA30" s="159"/>
      <c r="CB30" s="159"/>
    </row>
    <row r="31" spans="1:80" ht="22.5">
      <c r="A31" s="153">
        <v>18</v>
      </c>
      <c r="B31" s="154" t="s">
        <v>220</v>
      </c>
      <c r="C31" s="155" t="s">
        <v>210</v>
      </c>
      <c r="D31" s="156" t="s">
        <v>136</v>
      </c>
      <c r="E31" s="157">
        <v>1</v>
      </c>
      <c r="F31" s="157">
        <v>0</v>
      </c>
      <c r="G31" s="158">
        <f t="shared" si="6"/>
        <v>0</v>
      </c>
      <c r="O31" s="152"/>
      <c r="CA31" s="159"/>
      <c r="CB31" s="159"/>
    </row>
    <row r="32" spans="1:104" ht="12.75">
      <c r="A32" s="153">
        <v>19</v>
      </c>
      <c r="B32" s="154" t="s">
        <v>120</v>
      </c>
      <c r="C32" s="155" t="s">
        <v>121</v>
      </c>
      <c r="D32" s="156" t="s">
        <v>95</v>
      </c>
      <c r="E32" s="157">
        <v>51</v>
      </c>
      <c r="F32" s="157">
        <v>0</v>
      </c>
      <c r="G32" s="158">
        <f t="shared" si="6"/>
        <v>0</v>
      </c>
      <c r="O32" s="152">
        <v>2</v>
      </c>
      <c r="AA32" s="134">
        <v>1</v>
      </c>
      <c r="AB32" s="134">
        <v>7</v>
      </c>
      <c r="AC32" s="134">
        <v>7</v>
      </c>
      <c r="AZ32" s="134">
        <v>2</v>
      </c>
      <c r="BA32" s="134">
        <f t="shared" si="7"/>
        <v>0</v>
      </c>
      <c r="BB32" s="134">
        <f t="shared" si="8"/>
        <v>0</v>
      </c>
      <c r="BC32" s="134">
        <f t="shared" si="9"/>
        <v>0</v>
      </c>
      <c r="BD32" s="134">
        <f t="shared" si="10"/>
        <v>0</v>
      </c>
      <c r="BE32" s="134">
        <f t="shared" si="11"/>
        <v>0</v>
      </c>
      <c r="CA32" s="159">
        <v>1</v>
      </c>
      <c r="CB32" s="159">
        <v>7</v>
      </c>
      <c r="CZ32" s="134">
        <v>0</v>
      </c>
    </row>
    <row r="33" spans="1:104" ht="12.75">
      <c r="A33" s="153">
        <v>20</v>
      </c>
      <c r="B33" s="154" t="s">
        <v>122</v>
      </c>
      <c r="C33" s="155" t="s">
        <v>123</v>
      </c>
      <c r="D33" s="156" t="s">
        <v>77</v>
      </c>
      <c r="E33" s="157">
        <v>3</v>
      </c>
      <c r="F33" s="157">
        <v>0</v>
      </c>
      <c r="G33" s="158">
        <f t="shared" si="6"/>
        <v>0</v>
      </c>
      <c r="O33" s="152">
        <v>2</v>
      </c>
      <c r="AA33" s="134">
        <v>1</v>
      </c>
      <c r="AB33" s="134">
        <v>7</v>
      </c>
      <c r="AC33" s="134">
        <v>7</v>
      </c>
      <c r="AZ33" s="134">
        <v>2</v>
      </c>
      <c r="BA33" s="134">
        <f t="shared" si="7"/>
        <v>0</v>
      </c>
      <c r="BB33" s="134">
        <f t="shared" si="8"/>
        <v>0</v>
      </c>
      <c r="BC33" s="134">
        <f t="shared" si="9"/>
        <v>0</v>
      </c>
      <c r="BD33" s="134">
        <f t="shared" si="10"/>
        <v>0</v>
      </c>
      <c r="BE33" s="134">
        <f t="shared" si="11"/>
        <v>0</v>
      </c>
      <c r="CA33" s="159">
        <v>1</v>
      </c>
      <c r="CB33" s="159">
        <v>7</v>
      </c>
      <c r="CZ33" s="134">
        <v>0.000410000000000021</v>
      </c>
    </row>
    <row r="34" spans="1:57" ht="12.75">
      <c r="A34" s="160"/>
      <c r="B34" s="161" t="s">
        <v>78</v>
      </c>
      <c r="C34" s="162" t="str">
        <f>CONCATENATE(B24," ",C24)</f>
        <v>721 Vnitřní kanalizace</v>
      </c>
      <c r="D34" s="163"/>
      <c r="E34" s="164"/>
      <c r="F34" s="165"/>
      <c r="G34" s="166">
        <f>SUM(G24:G33)</f>
        <v>0</v>
      </c>
      <c r="O34" s="152">
        <v>4</v>
      </c>
      <c r="BA34" s="167">
        <f>SUM(BA24:BA33)</f>
        <v>0</v>
      </c>
      <c r="BB34" s="167">
        <f>SUM(BB24:BB33)</f>
        <v>0</v>
      </c>
      <c r="BC34" s="167">
        <f>SUM(BC24:BC33)</f>
        <v>0</v>
      </c>
      <c r="BD34" s="167">
        <f>SUM(BD24:BD33)</f>
        <v>0</v>
      </c>
      <c r="BE34" s="167">
        <f>SUM(BE24:BE33)</f>
        <v>0</v>
      </c>
    </row>
    <row r="35" spans="1:15" ht="12.75">
      <c r="A35" s="146" t="s">
        <v>74</v>
      </c>
      <c r="B35" s="147" t="s">
        <v>124</v>
      </c>
      <c r="C35" s="148" t="s">
        <v>125</v>
      </c>
      <c r="D35" s="149"/>
      <c r="E35" s="150"/>
      <c r="F35" s="150"/>
      <c r="G35" s="151"/>
      <c r="O35" s="152">
        <v>1</v>
      </c>
    </row>
    <row r="36" spans="1:104" ht="12.75">
      <c r="A36" s="153">
        <v>21</v>
      </c>
      <c r="B36" s="154" t="s">
        <v>126</v>
      </c>
      <c r="C36" s="155" t="s">
        <v>127</v>
      </c>
      <c r="D36" s="156" t="s">
        <v>95</v>
      </c>
      <c r="E36" s="157">
        <v>18</v>
      </c>
      <c r="F36" s="157">
        <v>0</v>
      </c>
      <c r="G36" s="158">
        <f aca="true" t="shared" si="12" ref="G36:G43">E36*F36</f>
        <v>0</v>
      </c>
      <c r="O36" s="152">
        <v>2</v>
      </c>
      <c r="AA36" s="134">
        <v>1</v>
      </c>
      <c r="AB36" s="134">
        <v>7</v>
      </c>
      <c r="AC36" s="134">
        <v>7</v>
      </c>
      <c r="AZ36" s="134">
        <v>2</v>
      </c>
      <c r="BA36" s="134">
        <f aca="true" t="shared" si="13" ref="BA36:BA43">IF(AZ36=1,G36,0)</f>
        <v>0</v>
      </c>
      <c r="BB36" s="134">
        <f aca="true" t="shared" si="14" ref="BB36:BB43">IF(AZ36=2,G36,0)</f>
        <v>0</v>
      </c>
      <c r="BC36" s="134">
        <f aca="true" t="shared" si="15" ref="BC36:BC43">IF(AZ36=3,G36,0)</f>
        <v>0</v>
      </c>
      <c r="BD36" s="134">
        <f aca="true" t="shared" si="16" ref="BD36:BD43">IF(AZ36=4,G36,0)</f>
        <v>0</v>
      </c>
      <c r="BE36" s="134">
        <f aca="true" t="shared" si="17" ref="BE36:BE43">IF(AZ36=5,G36,0)</f>
        <v>0</v>
      </c>
      <c r="CA36" s="159">
        <v>1</v>
      </c>
      <c r="CB36" s="159">
        <v>7</v>
      </c>
      <c r="CZ36" s="134">
        <v>0.00392000000000081</v>
      </c>
    </row>
    <row r="37" spans="1:104" ht="12.75">
      <c r="A37" s="153">
        <v>22</v>
      </c>
      <c r="B37" s="154" t="s">
        <v>128</v>
      </c>
      <c r="C37" s="155" t="s">
        <v>129</v>
      </c>
      <c r="D37" s="156" t="s">
        <v>95</v>
      </c>
      <c r="E37" s="157">
        <v>22</v>
      </c>
      <c r="F37" s="157">
        <v>0</v>
      </c>
      <c r="G37" s="158">
        <f t="shared" si="12"/>
        <v>0</v>
      </c>
      <c r="O37" s="152">
        <v>2</v>
      </c>
      <c r="AA37" s="134">
        <v>1</v>
      </c>
      <c r="AB37" s="134">
        <v>7</v>
      </c>
      <c r="AC37" s="134">
        <v>7</v>
      </c>
      <c r="AZ37" s="134">
        <v>2</v>
      </c>
      <c r="BA37" s="134">
        <f t="shared" si="13"/>
        <v>0</v>
      </c>
      <c r="BB37" s="134">
        <f t="shared" si="14"/>
        <v>0</v>
      </c>
      <c r="BC37" s="134">
        <f t="shared" si="15"/>
        <v>0</v>
      </c>
      <c r="BD37" s="134">
        <f t="shared" si="16"/>
        <v>0</v>
      </c>
      <c r="BE37" s="134">
        <f t="shared" si="17"/>
        <v>0</v>
      </c>
      <c r="CA37" s="159">
        <v>1</v>
      </c>
      <c r="CB37" s="159">
        <v>7</v>
      </c>
      <c r="CZ37" s="134">
        <v>0.00401000000000096</v>
      </c>
    </row>
    <row r="38" spans="1:104" ht="12.75">
      <c r="A38" s="153">
        <v>23</v>
      </c>
      <c r="B38" s="154" t="s">
        <v>130</v>
      </c>
      <c r="C38" s="155" t="s">
        <v>131</v>
      </c>
      <c r="D38" s="156" t="s">
        <v>95</v>
      </c>
      <c r="E38" s="157">
        <v>25</v>
      </c>
      <c r="F38" s="157">
        <v>0</v>
      </c>
      <c r="G38" s="158">
        <f t="shared" si="12"/>
        <v>0</v>
      </c>
      <c r="O38" s="152">
        <v>2</v>
      </c>
      <c r="AA38" s="134">
        <v>1</v>
      </c>
      <c r="AB38" s="134">
        <v>7</v>
      </c>
      <c r="AC38" s="134">
        <v>7</v>
      </c>
      <c r="AZ38" s="134">
        <v>2</v>
      </c>
      <c r="BA38" s="134">
        <f t="shared" si="13"/>
        <v>0</v>
      </c>
      <c r="BB38" s="134">
        <f t="shared" si="14"/>
        <v>0</v>
      </c>
      <c r="BC38" s="134">
        <f t="shared" si="15"/>
        <v>0</v>
      </c>
      <c r="BD38" s="134">
        <f t="shared" si="16"/>
        <v>0</v>
      </c>
      <c r="BE38" s="134">
        <f t="shared" si="17"/>
        <v>0</v>
      </c>
      <c r="CA38" s="159">
        <v>1</v>
      </c>
      <c r="CB38" s="159">
        <v>7</v>
      </c>
      <c r="CZ38" s="134">
        <v>0.006219999999999</v>
      </c>
    </row>
    <row r="39" spans="1:104" ht="12.75">
      <c r="A39" s="153">
        <v>24</v>
      </c>
      <c r="B39" s="154" t="s">
        <v>132</v>
      </c>
      <c r="C39" s="155" t="s">
        <v>133</v>
      </c>
      <c r="D39" s="156" t="s">
        <v>95</v>
      </c>
      <c r="E39" s="157">
        <v>35</v>
      </c>
      <c r="F39" s="157">
        <v>0</v>
      </c>
      <c r="G39" s="158">
        <f t="shared" si="12"/>
        <v>0</v>
      </c>
      <c r="O39" s="152">
        <v>2</v>
      </c>
      <c r="AA39" s="134">
        <v>1</v>
      </c>
      <c r="AB39" s="134">
        <v>7</v>
      </c>
      <c r="AC39" s="134">
        <v>7</v>
      </c>
      <c r="AZ39" s="134">
        <v>2</v>
      </c>
      <c r="BA39" s="134">
        <f t="shared" si="13"/>
        <v>0</v>
      </c>
      <c r="BB39" s="134">
        <f t="shared" si="14"/>
        <v>0</v>
      </c>
      <c r="BC39" s="134">
        <f t="shared" si="15"/>
        <v>0</v>
      </c>
      <c r="BD39" s="134">
        <f t="shared" si="16"/>
        <v>0</v>
      </c>
      <c r="BE39" s="134">
        <f t="shared" si="17"/>
        <v>0</v>
      </c>
      <c r="CA39" s="159">
        <v>1</v>
      </c>
      <c r="CB39" s="159">
        <v>7</v>
      </c>
      <c r="CZ39" s="134">
        <v>0.00641999999999854</v>
      </c>
    </row>
    <row r="40" spans="1:104" ht="12.75">
      <c r="A40" s="153">
        <v>25</v>
      </c>
      <c r="B40" s="154" t="s">
        <v>134</v>
      </c>
      <c r="C40" s="155" t="s">
        <v>135</v>
      </c>
      <c r="D40" s="156" t="s">
        <v>136</v>
      </c>
      <c r="E40" s="157">
        <v>12</v>
      </c>
      <c r="F40" s="157">
        <v>0</v>
      </c>
      <c r="G40" s="158">
        <f t="shared" si="12"/>
        <v>0</v>
      </c>
      <c r="O40" s="152">
        <v>2</v>
      </c>
      <c r="AA40" s="134">
        <v>1</v>
      </c>
      <c r="AB40" s="134">
        <v>7</v>
      </c>
      <c r="AC40" s="134">
        <v>7</v>
      </c>
      <c r="AZ40" s="134">
        <v>2</v>
      </c>
      <c r="BA40" s="134">
        <f t="shared" si="13"/>
        <v>0</v>
      </c>
      <c r="BB40" s="134">
        <f t="shared" si="14"/>
        <v>0</v>
      </c>
      <c r="BC40" s="134">
        <f t="shared" si="15"/>
        <v>0</v>
      </c>
      <c r="BD40" s="134">
        <f t="shared" si="16"/>
        <v>0</v>
      </c>
      <c r="BE40" s="134">
        <f t="shared" si="17"/>
        <v>0</v>
      </c>
      <c r="CA40" s="159">
        <v>1</v>
      </c>
      <c r="CB40" s="159">
        <v>7</v>
      </c>
      <c r="CZ40" s="134">
        <v>0</v>
      </c>
    </row>
    <row r="41" spans="1:104" ht="12.75">
      <c r="A41" s="153">
        <v>26</v>
      </c>
      <c r="B41" s="154" t="s">
        <v>137</v>
      </c>
      <c r="C41" s="155" t="s">
        <v>138</v>
      </c>
      <c r="D41" s="156" t="s">
        <v>136</v>
      </c>
      <c r="E41" s="157">
        <v>3</v>
      </c>
      <c r="F41" s="157">
        <v>0</v>
      </c>
      <c r="G41" s="158">
        <f t="shared" si="12"/>
        <v>0</v>
      </c>
      <c r="O41" s="152">
        <v>2</v>
      </c>
      <c r="AA41" s="134">
        <v>1</v>
      </c>
      <c r="AB41" s="134">
        <v>7</v>
      </c>
      <c r="AC41" s="134">
        <v>7</v>
      </c>
      <c r="AZ41" s="134">
        <v>2</v>
      </c>
      <c r="BA41" s="134">
        <f t="shared" si="13"/>
        <v>0</v>
      </c>
      <c r="BB41" s="134">
        <f t="shared" si="14"/>
        <v>0</v>
      </c>
      <c r="BC41" s="134">
        <f t="shared" si="15"/>
        <v>0</v>
      </c>
      <c r="BD41" s="134">
        <f t="shared" si="16"/>
        <v>0</v>
      </c>
      <c r="BE41" s="134">
        <f t="shared" si="17"/>
        <v>0</v>
      </c>
      <c r="CA41" s="159">
        <v>1</v>
      </c>
      <c r="CB41" s="159">
        <v>7</v>
      </c>
      <c r="CZ41" s="134">
        <v>0.000670000000000393</v>
      </c>
    </row>
    <row r="42" spans="1:104" ht="12.75">
      <c r="A42" s="153">
        <v>27</v>
      </c>
      <c r="B42" s="154" t="s">
        <v>139</v>
      </c>
      <c r="C42" s="155" t="s">
        <v>140</v>
      </c>
      <c r="D42" s="156" t="s">
        <v>141</v>
      </c>
      <c r="E42" s="157">
        <v>4</v>
      </c>
      <c r="F42" s="157">
        <v>0</v>
      </c>
      <c r="G42" s="158">
        <f t="shared" si="12"/>
        <v>0</v>
      </c>
      <c r="O42" s="152">
        <v>2</v>
      </c>
      <c r="AA42" s="134">
        <v>1</v>
      </c>
      <c r="AB42" s="134">
        <v>7</v>
      </c>
      <c r="AC42" s="134">
        <v>7</v>
      </c>
      <c r="AZ42" s="134">
        <v>2</v>
      </c>
      <c r="BA42" s="134">
        <f t="shared" si="13"/>
        <v>0</v>
      </c>
      <c r="BB42" s="134">
        <f t="shared" si="14"/>
        <v>0</v>
      </c>
      <c r="BC42" s="134">
        <f t="shared" si="15"/>
        <v>0</v>
      </c>
      <c r="BD42" s="134">
        <f t="shared" si="16"/>
        <v>0</v>
      </c>
      <c r="BE42" s="134">
        <f t="shared" si="17"/>
        <v>0</v>
      </c>
      <c r="CA42" s="159">
        <v>1</v>
      </c>
      <c r="CB42" s="159">
        <v>7</v>
      </c>
      <c r="CZ42" s="134">
        <v>0.00155999999999956</v>
      </c>
    </row>
    <row r="43" spans="1:104" ht="12.75">
      <c r="A43" s="153">
        <v>28</v>
      </c>
      <c r="B43" s="154" t="s">
        <v>142</v>
      </c>
      <c r="C43" s="155" t="s">
        <v>237</v>
      </c>
      <c r="D43" s="156" t="s">
        <v>147</v>
      </c>
      <c r="E43" s="157">
        <v>1</v>
      </c>
      <c r="F43" s="157">
        <v>0</v>
      </c>
      <c r="G43" s="158">
        <f t="shared" si="12"/>
        <v>0</v>
      </c>
      <c r="O43" s="152">
        <v>2</v>
      </c>
      <c r="AA43" s="134">
        <v>1</v>
      </c>
      <c r="AB43" s="134">
        <v>7</v>
      </c>
      <c r="AC43" s="134">
        <v>7</v>
      </c>
      <c r="AZ43" s="134">
        <v>2</v>
      </c>
      <c r="BA43" s="134">
        <f t="shared" si="13"/>
        <v>0</v>
      </c>
      <c r="BB43" s="134">
        <f t="shared" si="14"/>
        <v>0</v>
      </c>
      <c r="BC43" s="134">
        <f t="shared" si="15"/>
        <v>0</v>
      </c>
      <c r="BD43" s="134">
        <f t="shared" si="16"/>
        <v>0</v>
      </c>
      <c r="BE43" s="134">
        <f t="shared" si="17"/>
        <v>0</v>
      </c>
      <c r="CA43" s="159">
        <v>1</v>
      </c>
      <c r="CB43" s="159">
        <v>7</v>
      </c>
      <c r="CZ43" s="134">
        <v>9.99999999999612E-06</v>
      </c>
    </row>
    <row r="44" spans="1:57" ht="12.75">
      <c r="A44" s="160"/>
      <c r="B44" s="161" t="s">
        <v>78</v>
      </c>
      <c r="C44" s="162" t="str">
        <f>CONCATENATE(B35," ",C35)</f>
        <v>722 Vnitřní vodovod</v>
      </c>
      <c r="D44" s="163"/>
      <c r="E44" s="164"/>
      <c r="F44" s="165"/>
      <c r="G44" s="166">
        <f>SUM(G35:G43)</f>
        <v>0</v>
      </c>
      <c r="O44" s="152">
        <v>4</v>
      </c>
      <c r="BA44" s="167">
        <f>SUM(BA35:BA43)</f>
        <v>0</v>
      </c>
      <c r="BB44" s="167">
        <f>SUM(BB35:BB43)</f>
        <v>0</v>
      </c>
      <c r="BC44" s="167">
        <f>SUM(BC35:BC43)</f>
        <v>0</v>
      </c>
      <c r="BD44" s="167">
        <f>SUM(BD35:BD43)</f>
        <v>0</v>
      </c>
      <c r="BE44" s="167">
        <f>SUM(BE35:BE43)</f>
        <v>0</v>
      </c>
    </row>
    <row r="45" spans="1:15" ht="12.75">
      <c r="A45" s="146" t="s">
        <v>74</v>
      </c>
      <c r="B45" s="147" t="s">
        <v>143</v>
      </c>
      <c r="C45" s="148" t="s">
        <v>144</v>
      </c>
      <c r="D45" s="149"/>
      <c r="E45" s="150"/>
      <c r="F45" s="150"/>
      <c r="G45" s="151"/>
      <c r="O45" s="152">
        <v>1</v>
      </c>
    </row>
    <row r="46" spans="1:104" ht="12.75">
      <c r="A46" s="153">
        <v>29</v>
      </c>
      <c r="B46" s="154" t="s">
        <v>145</v>
      </c>
      <c r="C46" s="155" t="s">
        <v>146</v>
      </c>
      <c r="D46" s="156" t="s">
        <v>147</v>
      </c>
      <c r="E46" s="157">
        <v>2</v>
      </c>
      <c r="F46" s="157">
        <v>0</v>
      </c>
      <c r="G46" s="158">
        <f aca="true" t="shared" si="18" ref="G46:G62">E46*F46</f>
        <v>0</v>
      </c>
      <c r="O46" s="152">
        <v>2</v>
      </c>
      <c r="AA46" s="134">
        <v>1</v>
      </c>
      <c r="AB46" s="134">
        <v>7</v>
      </c>
      <c r="AC46" s="134">
        <v>7</v>
      </c>
      <c r="AZ46" s="134">
        <v>2</v>
      </c>
      <c r="BA46" s="134">
        <f aca="true" t="shared" si="19" ref="BA46:BA62">IF(AZ46=1,G46,0)</f>
        <v>0</v>
      </c>
      <c r="BB46" s="134">
        <f aca="true" t="shared" si="20" ref="BB46:BB62">IF(AZ46=2,G46,0)</f>
        <v>0</v>
      </c>
      <c r="BC46" s="134">
        <f aca="true" t="shared" si="21" ref="BC46:BC62">IF(AZ46=3,G46,0)</f>
        <v>0</v>
      </c>
      <c r="BD46" s="134">
        <f aca="true" t="shared" si="22" ref="BD46:BD62">IF(AZ46=4,G46,0)</f>
        <v>0</v>
      </c>
      <c r="BE46" s="134">
        <f aca="true" t="shared" si="23" ref="BE46:BE62">IF(AZ46=5,G46,0)</f>
        <v>0</v>
      </c>
      <c r="CA46" s="159">
        <v>1</v>
      </c>
      <c r="CB46" s="159">
        <v>7</v>
      </c>
      <c r="CZ46" s="134">
        <v>0.0312700000000063</v>
      </c>
    </row>
    <row r="47" spans="1:104" ht="12.75">
      <c r="A47" s="153">
        <v>30</v>
      </c>
      <c r="B47" s="154" t="s">
        <v>148</v>
      </c>
      <c r="C47" s="155" t="s">
        <v>149</v>
      </c>
      <c r="D47" s="156" t="s">
        <v>147</v>
      </c>
      <c r="E47" s="157">
        <v>2</v>
      </c>
      <c r="F47" s="157">
        <v>0</v>
      </c>
      <c r="G47" s="158">
        <f t="shared" si="18"/>
        <v>0</v>
      </c>
      <c r="O47" s="152">
        <v>2</v>
      </c>
      <c r="AA47" s="134">
        <v>1</v>
      </c>
      <c r="AB47" s="134">
        <v>7</v>
      </c>
      <c r="AC47" s="134">
        <v>7</v>
      </c>
      <c r="AZ47" s="134">
        <v>2</v>
      </c>
      <c r="BA47" s="134">
        <f t="shared" si="19"/>
        <v>0</v>
      </c>
      <c r="BB47" s="134">
        <f t="shared" si="20"/>
        <v>0</v>
      </c>
      <c r="BC47" s="134">
        <f t="shared" si="21"/>
        <v>0</v>
      </c>
      <c r="BD47" s="134">
        <f t="shared" si="22"/>
        <v>0</v>
      </c>
      <c r="BE47" s="134">
        <f t="shared" si="23"/>
        <v>0</v>
      </c>
      <c r="CA47" s="159">
        <v>1</v>
      </c>
      <c r="CB47" s="159">
        <v>7</v>
      </c>
      <c r="CZ47" s="134">
        <v>0.0312700000000063</v>
      </c>
    </row>
    <row r="48" spans="1:104" ht="12.75">
      <c r="A48" s="153">
        <v>31</v>
      </c>
      <c r="B48" s="154" t="s">
        <v>150</v>
      </c>
      <c r="C48" s="155" t="s">
        <v>151</v>
      </c>
      <c r="D48" s="156" t="s">
        <v>147</v>
      </c>
      <c r="E48" s="157">
        <v>3</v>
      </c>
      <c r="F48" s="157">
        <v>0</v>
      </c>
      <c r="G48" s="158">
        <f t="shared" si="18"/>
        <v>0</v>
      </c>
      <c r="O48" s="152">
        <v>2</v>
      </c>
      <c r="AA48" s="134">
        <v>1</v>
      </c>
      <c r="AB48" s="134">
        <v>7</v>
      </c>
      <c r="AC48" s="134">
        <v>7</v>
      </c>
      <c r="AZ48" s="134">
        <v>2</v>
      </c>
      <c r="BA48" s="134">
        <f t="shared" si="19"/>
        <v>0</v>
      </c>
      <c r="BB48" s="134">
        <f t="shared" si="20"/>
        <v>0</v>
      </c>
      <c r="BC48" s="134">
        <f t="shared" si="21"/>
        <v>0</v>
      </c>
      <c r="BD48" s="134">
        <f t="shared" si="22"/>
        <v>0</v>
      </c>
      <c r="BE48" s="134">
        <f t="shared" si="23"/>
        <v>0</v>
      </c>
      <c r="CA48" s="159">
        <v>1</v>
      </c>
      <c r="CB48" s="159">
        <v>7</v>
      </c>
      <c r="CZ48" s="134">
        <v>0.0140300000000053</v>
      </c>
    </row>
    <row r="49" spans="1:104" ht="12.75">
      <c r="A49" s="153">
        <v>32</v>
      </c>
      <c r="B49" s="154" t="s">
        <v>152</v>
      </c>
      <c r="C49" s="155" t="s">
        <v>153</v>
      </c>
      <c r="D49" s="156" t="s">
        <v>147</v>
      </c>
      <c r="E49" s="157">
        <v>3</v>
      </c>
      <c r="F49" s="157">
        <v>0</v>
      </c>
      <c r="G49" s="158">
        <f t="shared" si="18"/>
        <v>0</v>
      </c>
      <c r="O49" s="152">
        <v>2</v>
      </c>
      <c r="AA49" s="134">
        <v>1</v>
      </c>
      <c r="AB49" s="134">
        <v>7</v>
      </c>
      <c r="AC49" s="134">
        <v>7</v>
      </c>
      <c r="AZ49" s="134">
        <v>2</v>
      </c>
      <c r="BA49" s="134">
        <f t="shared" si="19"/>
        <v>0</v>
      </c>
      <c r="BB49" s="134">
        <f t="shared" si="20"/>
        <v>0</v>
      </c>
      <c r="BC49" s="134">
        <f t="shared" si="21"/>
        <v>0</v>
      </c>
      <c r="BD49" s="134">
        <f t="shared" si="22"/>
        <v>0</v>
      </c>
      <c r="BE49" s="134">
        <f t="shared" si="23"/>
        <v>0</v>
      </c>
      <c r="CA49" s="159">
        <v>1</v>
      </c>
      <c r="CB49" s="159">
        <v>7</v>
      </c>
      <c r="CZ49" s="134">
        <v>0.00477000000000061</v>
      </c>
    </row>
    <row r="50" spans="1:104" ht="12.75">
      <c r="A50" s="153">
        <v>33</v>
      </c>
      <c r="B50" s="154" t="s">
        <v>154</v>
      </c>
      <c r="C50" s="155" t="s">
        <v>155</v>
      </c>
      <c r="D50" s="156" t="s">
        <v>147</v>
      </c>
      <c r="E50" s="157">
        <v>1</v>
      </c>
      <c r="F50" s="157">
        <v>0</v>
      </c>
      <c r="G50" s="158">
        <f t="shared" si="18"/>
        <v>0</v>
      </c>
      <c r="O50" s="152">
        <v>2</v>
      </c>
      <c r="AA50" s="134">
        <v>1</v>
      </c>
      <c r="AB50" s="134">
        <v>0</v>
      </c>
      <c r="AC50" s="134">
        <v>0</v>
      </c>
      <c r="AZ50" s="134">
        <v>2</v>
      </c>
      <c r="BA50" s="134">
        <f t="shared" si="19"/>
        <v>0</v>
      </c>
      <c r="BB50" s="134">
        <f t="shared" si="20"/>
        <v>0</v>
      </c>
      <c r="BC50" s="134">
        <f t="shared" si="21"/>
        <v>0</v>
      </c>
      <c r="BD50" s="134">
        <f t="shared" si="22"/>
        <v>0</v>
      </c>
      <c r="BE50" s="134">
        <f t="shared" si="23"/>
        <v>0</v>
      </c>
      <c r="CA50" s="159">
        <v>1</v>
      </c>
      <c r="CB50" s="159">
        <v>0</v>
      </c>
      <c r="CZ50" s="134">
        <v>0.0235500000000002</v>
      </c>
    </row>
    <row r="51" spans="1:104" ht="33.75">
      <c r="A51" s="153">
        <v>34</v>
      </c>
      <c r="B51" s="154" t="s">
        <v>156</v>
      </c>
      <c r="C51" s="155" t="s">
        <v>203</v>
      </c>
      <c r="D51" s="156" t="s">
        <v>147</v>
      </c>
      <c r="E51" s="157">
        <v>2</v>
      </c>
      <c r="F51" s="157">
        <v>0</v>
      </c>
      <c r="G51" s="158">
        <f t="shared" si="18"/>
        <v>0</v>
      </c>
      <c r="O51" s="152">
        <v>2</v>
      </c>
      <c r="AA51" s="134">
        <v>1</v>
      </c>
      <c r="AB51" s="134">
        <v>7</v>
      </c>
      <c r="AC51" s="134">
        <v>7</v>
      </c>
      <c r="AZ51" s="134">
        <v>2</v>
      </c>
      <c r="BA51" s="134">
        <f t="shared" si="19"/>
        <v>0</v>
      </c>
      <c r="BB51" s="134">
        <f t="shared" si="20"/>
        <v>0</v>
      </c>
      <c r="BC51" s="134">
        <f t="shared" si="21"/>
        <v>0</v>
      </c>
      <c r="BD51" s="134">
        <f t="shared" si="22"/>
        <v>0</v>
      </c>
      <c r="BE51" s="134">
        <f t="shared" si="23"/>
        <v>0</v>
      </c>
      <c r="CA51" s="159">
        <v>1</v>
      </c>
      <c r="CB51" s="159">
        <v>7</v>
      </c>
      <c r="CZ51" s="134">
        <v>0.0411700000000224</v>
      </c>
    </row>
    <row r="52" spans="1:104" ht="12.75">
      <c r="A52" s="153">
        <v>35</v>
      </c>
      <c r="B52" s="154" t="s">
        <v>157</v>
      </c>
      <c r="C52" s="155" t="s">
        <v>158</v>
      </c>
      <c r="D52" s="156" t="s">
        <v>147</v>
      </c>
      <c r="E52" s="157">
        <v>8</v>
      </c>
      <c r="F52" s="157">
        <v>0</v>
      </c>
      <c r="G52" s="158">
        <f t="shared" si="18"/>
        <v>0</v>
      </c>
      <c r="O52" s="152">
        <v>2</v>
      </c>
      <c r="AA52" s="134">
        <v>1</v>
      </c>
      <c r="AB52" s="134">
        <v>7</v>
      </c>
      <c r="AC52" s="134">
        <v>7</v>
      </c>
      <c r="AZ52" s="134">
        <v>2</v>
      </c>
      <c r="BA52" s="134">
        <f t="shared" si="19"/>
        <v>0</v>
      </c>
      <c r="BB52" s="134">
        <f t="shared" si="20"/>
        <v>0</v>
      </c>
      <c r="BC52" s="134">
        <f t="shared" si="21"/>
        <v>0</v>
      </c>
      <c r="BD52" s="134">
        <f t="shared" si="22"/>
        <v>0</v>
      </c>
      <c r="BE52" s="134">
        <f t="shared" si="23"/>
        <v>0</v>
      </c>
      <c r="CA52" s="159">
        <v>1</v>
      </c>
      <c r="CB52" s="159">
        <v>7</v>
      </c>
      <c r="CZ52" s="134">
        <v>0.000240000000000018</v>
      </c>
    </row>
    <row r="53" spans="1:104" ht="12.75">
      <c r="A53" s="153">
        <v>36</v>
      </c>
      <c r="B53" s="154" t="s">
        <v>159</v>
      </c>
      <c r="C53" s="155" t="s">
        <v>160</v>
      </c>
      <c r="D53" s="156" t="s">
        <v>147</v>
      </c>
      <c r="E53" s="157">
        <v>3</v>
      </c>
      <c r="F53" s="157">
        <v>0</v>
      </c>
      <c r="G53" s="158">
        <f t="shared" si="18"/>
        <v>0</v>
      </c>
      <c r="O53" s="152">
        <v>2</v>
      </c>
      <c r="AA53" s="134">
        <v>1</v>
      </c>
      <c r="AB53" s="134">
        <v>7</v>
      </c>
      <c r="AC53" s="134">
        <v>7</v>
      </c>
      <c r="AZ53" s="134">
        <v>2</v>
      </c>
      <c r="BA53" s="134">
        <f t="shared" si="19"/>
        <v>0</v>
      </c>
      <c r="BB53" s="134">
        <f t="shared" si="20"/>
        <v>0</v>
      </c>
      <c r="BC53" s="134">
        <f t="shared" si="21"/>
        <v>0</v>
      </c>
      <c r="BD53" s="134">
        <f t="shared" si="22"/>
        <v>0</v>
      </c>
      <c r="BE53" s="134">
        <f t="shared" si="23"/>
        <v>0</v>
      </c>
      <c r="CA53" s="159">
        <v>1</v>
      </c>
      <c r="CB53" s="159">
        <v>7</v>
      </c>
      <c r="CZ53" s="134">
        <v>0</v>
      </c>
    </row>
    <row r="54" spans="1:104" ht="12.75">
      <c r="A54" s="153">
        <v>37</v>
      </c>
      <c r="B54" s="154" t="s">
        <v>161</v>
      </c>
      <c r="C54" s="155" t="s">
        <v>204</v>
      </c>
      <c r="D54" s="156" t="s">
        <v>147</v>
      </c>
      <c r="E54" s="157">
        <v>1</v>
      </c>
      <c r="F54" s="157">
        <v>0</v>
      </c>
      <c r="G54" s="158">
        <f t="shared" si="18"/>
        <v>0</v>
      </c>
      <c r="O54" s="152">
        <v>2</v>
      </c>
      <c r="AA54" s="134">
        <v>1</v>
      </c>
      <c r="AB54" s="134">
        <v>7</v>
      </c>
      <c r="AC54" s="134">
        <v>7</v>
      </c>
      <c r="AZ54" s="134">
        <v>2</v>
      </c>
      <c r="BA54" s="134">
        <f t="shared" si="19"/>
        <v>0</v>
      </c>
      <c r="BB54" s="134">
        <f t="shared" si="20"/>
        <v>0</v>
      </c>
      <c r="BC54" s="134">
        <f t="shared" si="21"/>
        <v>0</v>
      </c>
      <c r="BD54" s="134">
        <f t="shared" si="22"/>
        <v>0</v>
      </c>
      <c r="BE54" s="134">
        <f t="shared" si="23"/>
        <v>0</v>
      </c>
      <c r="CA54" s="159">
        <v>1</v>
      </c>
      <c r="CB54" s="159">
        <v>7</v>
      </c>
      <c r="CZ54" s="134">
        <v>0.00183999999999962</v>
      </c>
    </row>
    <row r="55" spans="1:104" ht="12.75">
      <c r="A55" s="153">
        <v>38</v>
      </c>
      <c r="B55" s="154" t="s">
        <v>162</v>
      </c>
      <c r="C55" s="155" t="s">
        <v>205</v>
      </c>
      <c r="D55" s="156" t="s">
        <v>147</v>
      </c>
      <c r="E55" s="157">
        <v>1</v>
      </c>
      <c r="F55" s="157">
        <v>0</v>
      </c>
      <c r="G55" s="158">
        <f t="shared" si="18"/>
        <v>0</v>
      </c>
      <c r="O55" s="152">
        <v>2</v>
      </c>
      <c r="AA55" s="134">
        <v>1</v>
      </c>
      <c r="AB55" s="134">
        <v>7</v>
      </c>
      <c r="AC55" s="134">
        <v>7</v>
      </c>
      <c r="AZ55" s="134">
        <v>2</v>
      </c>
      <c r="BA55" s="134">
        <f t="shared" si="19"/>
        <v>0</v>
      </c>
      <c r="BB55" s="134">
        <f t="shared" si="20"/>
        <v>0</v>
      </c>
      <c r="BC55" s="134">
        <f t="shared" si="21"/>
        <v>0</v>
      </c>
      <c r="BD55" s="134">
        <f t="shared" si="22"/>
        <v>0</v>
      </c>
      <c r="BE55" s="134">
        <f t="shared" si="23"/>
        <v>0</v>
      </c>
      <c r="CA55" s="159">
        <v>1</v>
      </c>
      <c r="CB55" s="159">
        <v>7</v>
      </c>
      <c r="CZ55" s="134">
        <v>0.00224000000000046</v>
      </c>
    </row>
    <row r="56" spans="1:104" ht="12.75">
      <c r="A56" s="153">
        <v>39</v>
      </c>
      <c r="B56" s="154" t="s">
        <v>163</v>
      </c>
      <c r="C56" s="155" t="s">
        <v>164</v>
      </c>
      <c r="D56" s="156" t="s">
        <v>147</v>
      </c>
      <c r="E56" s="157">
        <v>1</v>
      </c>
      <c r="F56" s="157">
        <v>0</v>
      </c>
      <c r="G56" s="158">
        <f t="shared" si="18"/>
        <v>0</v>
      </c>
      <c r="O56" s="152">
        <v>2</v>
      </c>
      <c r="AA56" s="134">
        <v>1</v>
      </c>
      <c r="AB56" s="134">
        <v>7</v>
      </c>
      <c r="AC56" s="134">
        <v>7</v>
      </c>
      <c r="AZ56" s="134">
        <v>2</v>
      </c>
      <c r="BA56" s="134">
        <f t="shared" si="19"/>
        <v>0</v>
      </c>
      <c r="BB56" s="134">
        <f t="shared" si="20"/>
        <v>0</v>
      </c>
      <c r="BC56" s="134">
        <f t="shared" si="21"/>
        <v>0</v>
      </c>
      <c r="BD56" s="134">
        <f t="shared" si="22"/>
        <v>0</v>
      </c>
      <c r="BE56" s="134">
        <f t="shared" si="23"/>
        <v>0</v>
      </c>
      <c r="CA56" s="159">
        <v>1</v>
      </c>
      <c r="CB56" s="159">
        <v>7</v>
      </c>
      <c r="CZ56" s="134">
        <v>0.00224000000000046</v>
      </c>
    </row>
    <row r="57" spans="1:104" ht="12.75">
      <c r="A57" s="153">
        <v>40</v>
      </c>
      <c r="B57" s="154" t="s">
        <v>165</v>
      </c>
      <c r="C57" s="155" t="s">
        <v>166</v>
      </c>
      <c r="D57" s="156" t="s">
        <v>147</v>
      </c>
      <c r="E57" s="157">
        <v>3</v>
      </c>
      <c r="F57" s="157">
        <v>0</v>
      </c>
      <c r="G57" s="158">
        <f t="shared" si="18"/>
        <v>0</v>
      </c>
      <c r="O57" s="152">
        <v>2</v>
      </c>
      <c r="AA57" s="134">
        <v>1</v>
      </c>
      <c r="AB57" s="134">
        <v>7</v>
      </c>
      <c r="AC57" s="134">
        <v>7</v>
      </c>
      <c r="AZ57" s="134">
        <v>2</v>
      </c>
      <c r="BA57" s="134">
        <f t="shared" si="19"/>
        <v>0</v>
      </c>
      <c r="BB57" s="134">
        <f t="shared" si="20"/>
        <v>0</v>
      </c>
      <c r="BC57" s="134">
        <f t="shared" si="21"/>
        <v>0</v>
      </c>
      <c r="BD57" s="134">
        <f t="shared" si="22"/>
        <v>0</v>
      </c>
      <c r="BE57" s="134">
        <f t="shared" si="23"/>
        <v>0</v>
      </c>
      <c r="CA57" s="159">
        <v>1</v>
      </c>
      <c r="CB57" s="159">
        <v>7</v>
      </c>
      <c r="CZ57" s="134">
        <v>0</v>
      </c>
    </row>
    <row r="58" spans="1:104" ht="22.5">
      <c r="A58" s="153">
        <v>41</v>
      </c>
      <c r="B58" s="154" t="s">
        <v>167</v>
      </c>
      <c r="C58" s="155" t="s">
        <v>229</v>
      </c>
      <c r="D58" s="156" t="s">
        <v>147</v>
      </c>
      <c r="E58" s="157">
        <v>2</v>
      </c>
      <c r="F58" s="157">
        <v>0</v>
      </c>
      <c r="G58" s="158">
        <f t="shared" si="18"/>
        <v>0</v>
      </c>
      <c r="O58" s="152">
        <v>2</v>
      </c>
      <c r="AA58" s="134">
        <v>1</v>
      </c>
      <c r="AB58" s="134">
        <v>7</v>
      </c>
      <c r="AC58" s="134">
        <v>7</v>
      </c>
      <c r="AZ58" s="134">
        <v>2</v>
      </c>
      <c r="BA58" s="134">
        <f t="shared" si="19"/>
        <v>0</v>
      </c>
      <c r="BB58" s="134">
        <f t="shared" si="20"/>
        <v>0</v>
      </c>
      <c r="BC58" s="134">
        <f t="shared" si="21"/>
        <v>0</v>
      </c>
      <c r="BD58" s="134">
        <f t="shared" si="22"/>
        <v>0</v>
      </c>
      <c r="BE58" s="134">
        <f t="shared" si="23"/>
        <v>0</v>
      </c>
      <c r="CA58" s="159">
        <v>1</v>
      </c>
      <c r="CB58" s="159">
        <v>7</v>
      </c>
      <c r="CZ58" s="134">
        <v>0</v>
      </c>
    </row>
    <row r="59" spans="1:104" ht="12.75">
      <c r="A59" s="153">
        <v>42</v>
      </c>
      <c r="B59" s="154" t="s">
        <v>221</v>
      </c>
      <c r="C59" s="155" t="s">
        <v>168</v>
      </c>
      <c r="D59" s="156" t="s">
        <v>136</v>
      </c>
      <c r="E59" s="157">
        <v>3</v>
      </c>
      <c r="F59" s="157">
        <v>0</v>
      </c>
      <c r="G59" s="158">
        <f t="shared" si="18"/>
        <v>0</v>
      </c>
      <c r="O59" s="152">
        <v>2</v>
      </c>
      <c r="AA59" s="134">
        <v>1</v>
      </c>
      <c r="AB59" s="134">
        <v>7</v>
      </c>
      <c r="AC59" s="134">
        <v>7</v>
      </c>
      <c r="AZ59" s="134">
        <v>2</v>
      </c>
      <c r="BA59" s="134">
        <f t="shared" si="19"/>
        <v>0</v>
      </c>
      <c r="BB59" s="134">
        <f t="shared" si="20"/>
        <v>0</v>
      </c>
      <c r="BC59" s="134">
        <f t="shared" si="21"/>
        <v>0</v>
      </c>
      <c r="BD59" s="134">
        <f t="shared" si="22"/>
        <v>0</v>
      </c>
      <c r="BE59" s="134">
        <f t="shared" si="23"/>
        <v>0</v>
      </c>
      <c r="CA59" s="159">
        <v>1</v>
      </c>
      <c r="CB59" s="159">
        <v>7</v>
      </c>
      <c r="CZ59" s="134">
        <v>0</v>
      </c>
    </row>
    <row r="60" spans="1:104" ht="12.75">
      <c r="A60" s="153">
        <v>43</v>
      </c>
      <c r="B60" s="154" t="s">
        <v>169</v>
      </c>
      <c r="C60" s="155" t="s">
        <v>170</v>
      </c>
      <c r="D60" s="156" t="s">
        <v>136</v>
      </c>
      <c r="E60" s="157">
        <v>3</v>
      </c>
      <c r="F60" s="157">
        <v>0</v>
      </c>
      <c r="G60" s="158">
        <f t="shared" si="18"/>
        <v>0</v>
      </c>
      <c r="O60" s="152">
        <v>2</v>
      </c>
      <c r="AA60" s="134">
        <v>1</v>
      </c>
      <c r="AB60" s="134">
        <v>7</v>
      </c>
      <c r="AC60" s="134">
        <v>7</v>
      </c>
      <c r="AZ60" s="134">
        <v>2</v>
      </c>
      <c r="BA60" s="134">
        <f t="shared" si="19"/>
        <v>0</v>
      </c>
      <c r="BB60" s="134">
        <f t="shared" si="20"/>
        <v>0</v>
      </c>
      <c r="BC60" s="134">
        <f t="shared" si="21"/>
        <v>0</v>
      </c>
      <c r="BD60" s="134">
        <f t="shared" si="22"/>
        <v>0</v>
      </c>
      <c r="BE60" s="134">
        <f t="shared" si="23"/>
        <v>0</v>
      </c>
      <c r="CA60" s="159">
        <v>1</v>
      </c>
      <c r="CB60" s="159">
        <v>7</v>
      </c>
      <c r="CZ60" s="134">
        <v>0.000240000000000018</v>
      </c>
    </row>
    <row r="61" spans="1:80" ht="22.5">
      <c r="A61" s="153">
        <v>44</v>
      </c>
      <c r="B61" s="154" t="s">
        <v>234</v>
      </c>
      <c r="C61" s="155" t="s">
        <v>235</v>
      </c>
      <c r="D61" s="156" t="s">
        <v>136</v>
      </c>
      <c r="E61" s="157">
        <v>2</v>
      </c>
      <c r="F61" s="157">
        <v>0</v>
      </c>
      <c r="G61" s="158">
        <f t="shared" si="18"/>
        <v>0</v>
      </c>
      <c r="O61" s="152"/>
      <c r="CA61" s="159"/>
      <c r="CB61" s="159"/>
    </row>
    <row r="62" spans="1:104" ht="12.75">
      <c r="A62" s="153">
        <v>45</v>
      </c>
      <c r="B62" s="154" t="s">
        <v>171</v>
      </c>
      <c r="C62" s="155" t="s">
        <v>206</v>
      </c>
      <c r="D62" s="156" t="s">
        <v>136</v>
      </c>
      <c r="E62" s="157">
        <v>1</v>
      </c>
      <c r="F62" s="157">
        <v>0</v>
      </c>
      <c r="G62" s="158">
        <f t="shared" si="18"/>
        <v>0</v>
      </c>
      <c r="O62" s="152">
        <v>2</v>
      </c>
      <c r="AA62" s="134">
        <v>1</v>
      </c>
      <c r="AB62" s="134">
        <v>7</v>
      </c>
      <c r="AC62" s="134">
        <v>7</v>
      </c>
      <c r="AZ62" s="134">
        <v>2</v>
      </c>
      <c r="BA62" s="134">
        <f t="shared" si="19"/>
        <v>0</v>
      </c>
      <c r="BB62" s="134">
        <f t="shared" si="20"/>
        <v>0</v>
      </c>
      <c r="BC62" s="134">
        <f t="shared" si="21"/>
        <v>0</v>
      </c>
      <c r="BD62" s="134">
        <f t="shared" si="22"/>
        <v>0</v>
      </c>
      <c r="BE62" s="134">
        <f t="shared" si="23"/>
        <v>0</v>
      </c>
      <c r="CA62" s="159">
        <v>1</v>
      </c>
      <c r="CB62" s="159">
        <v>7</v>
      </c>
      <c r="CZ62" s="134">
        <v>0.000240000000000018</v>
      </c>
    </row>
    <row r="63" spans="1:57" ht="12.75">
      <c r="A63" s="160"/>
      <c r="B63" s="161" t="s">
        <v>78</v>
      </c>
      <c r="C63" s="162" t="str">
        <f>CONCATENATE(B45," ",C45)</f>
        <v>725 Zařizovací předměty</v>
      </c>
      <c r="D63" s="163"/>
      <c r="E63" s="164"/>
      <c r="F63" s="165"/>
      <c r="G63" s="166">
        <f>SUM(G45:G62)</f>
        <v>0</v>
      </c>
      <c r="O63" s="152">
        <v>4</v>
      </c>
      <c r="BA63" s="167">
        <f>SUM(BA45:BA62)</f>
        <v>0</v>
      </c>
      <c r="BB63" s="167">
        <f>SUM(BB45:BB62)</f>
        <v>0</v>
      </c>
      <c r="BC63" s="167">
        <f>SUM(BC45:BC62)</f>
        <v>0</v>
      </c>
      <c r="BD63" s="167">
        <f>SUM(BD45:BD62)</f>
        <v>0</v>
      </c>
      <c r="BE63" s="167">
        <f>SUM(BE45:BE62)</f>
        <v>0</v>
      </c>
    </row>
    <row r="64" spans="1:15" ht="12.75">
      <c r="A64" s="146" t="s">
        <v>74</v>
      </c>
      <c r="B64" s="147" t="s">
        <v>172</v>
      </c>
      <c r="C64" s="148" t="s">
        <v>173</v>
      </c>
      <c r="D64" s="149"/>
      <c r="E64" s="150"/>
      <c r="F64" s="150"/>
      <c r="G64" s="151"/>
      <c r="O64" s="152">
        <v>1</v>
      </c>
    </row>
    <row r="65" spans="1:104" ht="22.5">
      <c r="A65" s="153">
        <v>46</v>
      </c>
      <c r="B65" s="154" t="s">
        <v>227</v>
      </c>
      <c r="C65" s="155" t="s">
        <v>174</v>
      </c>
      <c r="D65" s="156" t="s">
        <v>136</v>
      </c>
      <c r="E65" s="157">
        <v>1</v>
      </c>
      <c r="F65" s="157">
        <v>0</v>
      </c>
      <c r="G65" s="158">
        <f>E65*F65</f>
        <v>0</v>
      </c>
      <c r="O65" s="152">
        <v>2</v>
      </c>
      <c r="AA65" s="134">
        <v>1</v>
      </c>
      <c r="AB65" s="134">
        <v>7</v>
      </c>
      <c r="AC65" s="134">
        <v>7</v>
      </c>
      <c r="AZ65" s="134">
        <v>2</v>
      </c>
      <c r="BA65" s="134">
        <f>IF(AZ65=1,G65,0)</f>
        <v>0</v>
      </c>
      <c r="BB65" s="134">
        <f>IF(AZ65=2,G65,0)</f>
        <v>0</v>
      </c>
      <c r="BC65" s="134">
        <f>IF(AZ65=3,G65,0)</f>
        <v>0</v>
      </c>
      <c r="BD65" s="134">
        <f>IF(AZ65=4,G65,0)</f>
        <v>0</v>
      </c>
      <c r="BE65" s="134">
        <f>IF(AZ65=5,G65,0)</f>
        <v>0</v>
      </c>
      <c r="CA65" s="159">
        <v>1</v>
      </c>
      <c r="CB65" s="159">
        <v>7</v>
      </c>
      <c r="CZ65" s="134">
        <v>3.00000000000022E-05</v>
      </c>
    </row>
    <row r="66" spans="1:104" ht="22.5">
      <c r="A66" s="153">
        <v>47</v>
      </c>
      <c r="B66" s="154" t="s">
        <v>228</v>
      </c>
      <c r="C66" s="155" t="s">
        <v>176</v>
      </c>
      <c r="D66" s="156" t="s">
        <v>136</v>
      </c>
      <c r="E66" s="157">
        <v>2</v>
      </c>
      <c r="F66" s="157">
        <v>0</v>
      </c>
      <c r="G66" s="158">
        <f>E66*F66</f>
        <v>0</v>
      </c>
      <c r="O66" s="152">
        <v>2</v>
      </c>
      <c r="AA66" s="134">
        <v>1</v>
      </c>
      <c r="AB66" s="134">
        <v>7</v>
      </c>
      <c r="AC66" s="134">
        <v>7</v>
      </c>
      <c r="AZ66" s="134">
        <v>2</v>
      </c>
      <c r="BA66" s="134">
        <f>IF(AZ66=1,G66,0)</f>
        <v>0</v>
      </c>
      <c r="BB66" s="134">
        <f>IF(AZ66=2,G66,0)</f>
        <v>0</v>
      </c>
      <c r="BC66" s="134">
        <f>IF(AZ66=3,G66,0)</f>
        <v>0</v>
      </c>
      <c r="BD66" s="134">
        <f>IF(AZ66=4,G66,0)</f>
        <v>0</v>
      </c>
      <c r="BE66" s="134">
        <f>IF(AZ66=5,G66,0)</f>
        <v>0</v>
      </c>
      <c r="CA66" s="159">
        <v>1</v>
      </c>
      <c r="CB66" s="159">
        <v>7</v>
      </c>
      <c r="CZ66" s="134">
        <v>3.00000000000022E-05</v>
      </c>
    </row>
    <row r="67" spans="1:80" ht="12.75">
      <c r="A67" s="153">
        <v>48</v>
      </c>
      <c r="B67" s="154" t="s">
        <v>175</v>
      </c>
      <c r="C67" s="155" t="s">
        <v>211</v>
      </c>
      <c r="D67" s="156" t="s">
        <v>136</v>
      </c>
      <c r="E67" s="157">
        <v>1</v>
      </c>
      <c r="F67" s="157">
        <v>0</v>
      </c>
      <c r="G67" s="158">
        <f>E67*F67</f>
        <v>0</v>
      </c>
      <c r="O67" s="152"/>
      <c r="CA67" s="159"/>
      <c r="CB67" s="159"/>
    </row>
    <row r="68" spans="1:80" ht="12.75">
      <c r="A68" s="153">
        <v>49</v>
      </c>
      <c r="B68" s="154" t="s">
        <v>177</v>
      </c>
      <c r="C68" s="155" t="s">
        <v>212</v>
      </c>
      <c r="D68" s="156" t="s">
        <v>136</v>
      </c>
      <c r="E68" s="157">
        <v>1</v>
      </c>
      <c r="F68" s="157">
        <v>0</v>
      </c>
      <c r="G68" s="158">
        <f>E68*F68</f>
        <v>0</v>
      </c>
      <c r="O68" s="152"/>
      <c r="CA68" s="159"/>
      <c r="CB68" s="159"/>
    </row>
    <row r="69" spans="1:80" ht="12.75">
      <c r="A69" s="153">
        <v>50</v>
      </c>
      <c r="B69" s="154" t="s">
        <v>179</v>
      </c>
      <c r="C69" s="155" t="s">
        <v>215</v>
      </c>
      <c r="D69" s="156" t="s">
        <v>136</v>
      </c>
      <c r="E69" s="157">
        <v>1</v>
      </c>
      <c r="F69" s="157">
        <v>0</v>
      </c>
      <c r="G69" s="158">
        <f>E69*F69</f>
        <v>0</v>
      </c>
      <c r="O69" s="152"/>
      <c r="CA69" s="159"/>
      <c r="CB69" s="159"/>
    </row>
    <row r="70" spans="1:80" ht="12.75">
      <c r="A70" s="153">
        <v>51</v>
      </c>
      <c r="B70" s="154" t="s">
        <v>223</v>
      </c>
      <c r="C70" s="155" t="s">
        <v>213</v>
      </c>
      <c r="D70" s="156" t="s">
        <v>214</v>
      </c>
      <c r="E70" s="157">
        <v>2</v>
      </c>
      <c r="F70" s="157">
        <v>0</v>
      </c>
      <c r="G70" s="158">
        <f>E70*F70</f>
        <v>0</v>
      </c>
      <c r="O70" s="152"/>
      <c r="CA70" s="159"/>
      <c r="CB70" s="159"/>
    </row>
    <row r="71" spans="1:104" ht="12.75">
      <c r="A71" s="153">
        <v>52</v>
      </c>
      <c r="B71" s="154" t="s">
        <v>224</v>
      </c>
      <c r="C71" s="155" t="s">
        <v>207</v>
      </c>
      <c r="D71" s="156" t="s">
        <v>136</v>
      </c>
      <c r="E71" s="157">
        <v>3</v>
      </c>
      <c r="F71" s="157">
        <v>0</v>
      </c>
      <c r="G71" s="158">
        <f>E71*F71</f>
        <v>0</v>
      </c>
      <c r="O71" s="152">
        <v>2</v>
      </c>
      <c r="AA71" s="134">
        <v>1</v>
      </c>
      <c r="AB71" s="134">
        <v>7</v>
      </c>
      <c r="AC71" s="134">
        <v>7</v>
      </c>
      <c r="AZ71" s="134">
        <v>2</v>
      </c>
      <c r="BA71" s="134">
        <f>IF(AZ71=1,G71,0)</f>
        <v>0</v>
      </c>
      <c r="BB71" s="134">
        <f>IF(AZ71=2,G71,0)</f>
        <v>0</v>
      </c>
      <c r="BC71" s="134">
        <f>IF(AZ71=3,G71,0)</f>
        <v>0</v>
      </c>
      <c r="BD71" s="134">
        <f>IF(AZ71=4,G71,0)</f>
        <v>0</v>
      </c>
      <c r="BE71" s="134">
        <f>IF(AZ71=5,G71,0)</f>
        <v>0</v>
      </c>
      <c r="CA71" s="159">
        <v>1</v>
      </c>
      <c r="CB71" s="159">
        <v>7</v>
      </c>
      <c r="CZ71" s="134">
        <v>3.00000000000022E-05</v>
      </c>
    </row>
    <row r="72" spans="1:104" ht="12.75">
      <c r="A72" s="153">
        <v>53</v>
      </c>
      <c r="B72" s="154" t="s">
        <v>225</v>
      </c>
      <c r="C72" s="155" t="s">
        <v>178</v>
      </c>
      <c r="D72" s="156" t="s">
        <v>90</v>
      </c>
      <c r="E72" s="157">
        <v>5</v>
      </c>
      <c r="F72" s="157">
        <v>0</v>
      </c>
      <c r="G72" s="158">
        <f>E72*F72</f>
        <v>0</v>
      </c>
      <c r="O72" s="152">
        <v>2</v>
      </c>
      <c r="AA72" s="134">
        <v>1</v>
      </c>
      <c r="AB72" s="134">
        <v>7</v>
      </c>
      <c r="AC72" s="134">
        <v>7</v>
      </c>
      <c r="AZ72" s="134">
        <v>2</v>
      </c>
      <c r="BA72" s="134">
        <f>IF(AZ72=1,G72,0)</f>
        <v>0</v>
      </c>
      <c r="BB72" s="134">
        <f>IF(AZ72=2,G72,0)</f>
        <v>0</v>
      </c>
      <c r="BC72" s="134">
        <f>IF(AZ72=3,G72,0)</f>
        <v>0</v>
      </c>
      <c r="BD72" s="134">
        <f>IF(AZ72=4,G72,0)</f>
        <v>0</v>
      </c>
      <c r="BE72" s="134">
        <f>IF(AZ72=5,G72,0)</f>
        <v>0</v>
      </c>
      <c r="CA72" s="159">
        <v>1</v>
      </c>
      <c r="CB72" s="159">
        <v>7</v>
      </c>
      <c r="CZ72" s="134">
        <v>3.00000000000022E-05</v>
      </c>
    </row>
    <row r="73" spans="1:104" ht="12.75">
      <c r="A73" s="153">
        <v>54</v>
      </c>
      <c r="B73" s="154" t="s">
        <v>226</v>
      </c>
      <c r="C73" s="155" t="s">
        <v>180</v>
      </c>
      <c r="D73" s="156" t="s">
        <v>90</v>
      </c>
      <c r="E73" s="157">
        <v>5</v>
      </c>
      <c r="F73" s="157">
        <v>0</v>
      </c>
      <c r="G73" s="158">
        <f>E73*F73</f>
        <v>0</v>
      </c>
      <c r="O73" s="152">
        <v>2</v>
      </c>
      <c r="AA73" s="134">
        <v>1</v>
      </c>
      <c r="AB73" s="134">
        <v>7</v>
      </c>
      <c r="AC73" s="134">
        <v>7</v>
      </c>
      <c r="AZ73" s="134">
        <v>2</v>
      </c>
      <c r="BA73" s="134">
        <f>IF(AZ73=1,G73,0)</f>
        <v>0</v>
      </c>
      <c r="BB73" s="134">
        <f>IF(AZ73=2,G73,0)</f>
        <v>0</v>
      </c>
      <c r="BC73" s="134">
        <f>IF(AZ73=3,G73,0)</f>
        <v>0</v>
      </c>
      <c r="BD73" s="134">
        <f>IF(AZ73=4,G73,0)</f>
        <v>0</v>
      </c>
      <c r="BE73" s="134">
        <f>IF(AZ73=5,G73,0)</f>
        <v>0</v>
      </c>
      <c r="CA73" s="159">
        <v>1</v>
      </c>
      <c r="CB73" s="159">
        <v>7</v>
      </c>
      <c r="CZ73" s="134">
        <v>3.00000000000022E-05</v>
      </c>
    </row>
    <row r="74" spans="1:57" ht="12.75">
      <c r="A74" s="160"/>
      <c r="B74" s="161" t="s">
        <v>78</v>
      </c>
      <c r="C74" s="162" t="str">
        <f>CONCATENATE(B64," ",C64)</f>
        <v>734 Armatury</v>
      </c>
      <c r="D74" s="163"/>
      <c r="E74" s="164"/>
      <c r="F74" s="165"/>
      <c r="G74" s="166">
        <f>SUM(G64:G73)</f>
        <v>0</v>
      </c>
      <c r="O74" s="152">
        <v>4</v>
      </c>
      <c r="BA74" s="167">
        <f>SUM(BA64:BA73)</f>
        <v>0</v>
      </c>
      <c r="BB74" s="167">
        <f>SUM(BB64:BB73)</f>
        <v>0</v>
      </c>
      <c r="BC74" s="167">
        <f>SUM(BC64:BC73)</f>
        <v>0</v>
      </c>
      <c r="BD74" s="167">
        <f>SUM(BD64:BD73)</f>
        <v>0</v>
      </c>
      <c r="BE74" s="167">
        <f>SUM(BE64:BE73)</f>
        <v>0</v>
      </c>
    </row>
    <row r="75" spans="1:15" ht="12.75">
      <c r="A75" s="146" t="s">
        <v>74</v>
      </c>
      <c r="B75" s="147" t="s">
        <v>181</v>
      </c>
      <c r="C75" s="148" t="s">
        <v>182</v>
      </c>
      <c r="D75" s="149"/>
      <c r="E75" s="150"/>
      <c r="F75" s="150"/>
      <c r="G75" s="151"/>
      <c r="O75" s="152">
        <v>1</v>
      </c>
    </row>
    <row r="76" spans="1:104" ht="12.75">
      <c r="A76" s="153">
        <v>55</v>
      </c>
      <c r="B76" s="154" t="s">
        <v>183</v>
      </c>
      <c r="C76" s="155" t="s">
        <v>184</v>
      </c>
      <c r="D76" s="156" t="s">
        <v>147</v>
      </c>
      <c r="E76" s="157">
        <v>2</v>
      </c>
      <c r="F76" s="157">
        <v>0</v>
      </c>
      <c r="G76" s="158">
        <f>E76*F76</f>
        <v>0</v>
      </c>
      <c r="O76" s="152">
        <v>2</v>
      </c>
      <c r="AA76" s="134">
        <v>1</v>
      </c>
      <c r="AB76" s="134">
        <v>7</v>
      </c>
      <c r="AC76" s="134">
        <v>7</v>
      </c>
      <c r="AZ76" s="134">
        <v>2</v>
      </c>
      <c r="BA76" s="134">
        <f>IF(AZ76=1,G76,0)</f>
        <v>0</v>
      </c>
      <c r="BB76" s="134">
        <f>IF(AZ76=2,G76,0)</f>
        <v>0</v>
      </c>
      <c r="BC76" s="134">
        <f>IF(AZ76=3,G76,0)</f>
        <v>0</v>
      </c>
      <c r="BD76" s="134">
        <f>IF(AZ76=4,G76,0)</f>
        <v>0</v>
      </c>
      <c r="BE76" s="134">
        <f>IF(AZ76=5,G76,0)</f>
        <v>0</v>
      </c>
      <c r="CA76" s="159">
        <v>1</v>
      </c>
      <c r="CB76" s="159">
        <v>7</v>
      </c>
      <c r="CZ76" s="134">
        <v>0.000410000000000021</v>
      </c>
    </row>
    <row r="77" spans="1:104" ht="12.75">
      <c r="A77" s="153">
        <v>56</v>
      </c>
      <c r="B77" s="154" t="s">
        <v>185</v>
      </c>
      <c r="C77" s="155" t="s">
        <v>216</v>
      </c>
      <c r="D77" s="156" t="s">
        <v>217</v>
      </c>
      <c r="E77" s="157">
        <v>6</v>
      </c>
      <c r="F77" s="157">
        <v>0</v>
      </c>
      <c r="G77" s="158">
        <f>E77*F77</f>
        <v>0</v>
      </c>
      <c r="O77" s="152">
        <v>2</v>
      </c>
      <c r="AA77" s="134">
        <v>1</v>
      </c>
      <c r="AB77" s="134">
        <v>7</v>
      </c>
      <c r="AC77" s="134">
        <v>7</v>
      </c>
      <c r="AZ77" s="134">
        <v>2</v>
      </c>
      <c r="BA77" s="134">
        <f>IF(AZ77=1,G77,0)</f>
        <v>0</v>
      </c>
      <c r="BB77" s="134">
        <f>IF(AZ77=2,G77,0)</f>
        <v>0</v>
      </c>
      <c r="BC77" s="134">
        <f>IF(AZ77=3,G77,0)</f>
        <v>0</v>
      </c>
      <c r="BD77" s="134">
        <f>IF(AZ77=4,G77,0)</f>
        <v>0</v>
      </c>
      <c r="BE77" s="134">
        <f>IF(AZ77=5,G77,0)</f>
        <v>0</v>
      </c>
      <c r="CA77" s="159">
        <v>1</v>
      </c>
      <c r="CB77" s="159">
        <v>7</v>
      </c>
      <c r="CZ77" s="134">
        <v>0.000410000000000021</v>
      </c>
    </row>
    <row r="78" spans="1:80" ht="12.75">
      <c r="A78" s="153">
        <v>57</v>
      </c>
      <c r="B78" s="154" t="s">
        <v>236</v>
      </c>
      <c r="C78" s="155" t="s">
        <v>222</v>
      </c>
      <c r="D78" s="156" t="s">
        <v>90</v>
      </c>
      <c r="E78" s="157">
        <v>3</v>
      </c>
      <c r="F78" s="157">
        <v>0</v>
      </c>
      <c r="G78" s="158">
        <f>E78*F78</f>
        <v>0</v>
      </c>
      <c r="O78" s="152"/>
      <c r="CA78" s="159"/>
      <c r="CB78" s="159"/>
    </row>
    <row r="79" spans="1:104" ht="12.75">
      <c r="A79" s="153">
        <v>58</v>
      </c>
      <c r="B79" s="154" t="s">
        <v>186</v>
      </c>
      <c r="C79" s="155" t="s">
        <v>187</v>
      </c>
      <c r="D79" s="156" t="s">
        <v>147</v>
      </c>
      <c r="E79" s="157">
        <v>4</v>
      </c>
      <c r="F79" s="157">
        <v>0</v>
      </c>
      <c r="G79" s="158">
        <f>E79*F79</f>
        <v>0</v>
      </c>
      <c r="O79" s="152">
        <v>2</v>
      </c>
      <c r="AA79" s="134">
        <v>1</v>
      </c>
      <c r="AB79" s="134">
        <v>7</v>
      </c>
      <c r="AC79" s="134">
        <v>7</v>
      </c>
      <c r="AZ79" s="134">
        <v>2</v>
      </c>
      <c r="BA79" s="134">
        <f>IF(AZ79=1,G79,0)</f>
        <v>0</v>
      </c>
      <c r="BB79" s="134">
        <f>IF(AZ79=2,G79,0)</f>
        <v>0</v>
      </c>
      <c r="BC79" s="134">
        <f>IF(AZ79=3,G79,0)</f>
        <v>0</v>
      </c>
      <c r="BD79" s="134">
        <f>IF(AZ79=4,G79,0)</f>
        <v>0</v>
      </c>
      <c r="BE79" s="134">
        <f>IF(AZ79=5,G79,0)</f>
        <v>0</v>
      </c>
      <c r="CA79" s="159">
        <v>1</v>
      </c>
      <c r="CB79" s="159">
        <v>7</v>
      </c>
      <c r="CZ79" s="134">
        <v>0.000410000000000021</v>
      </c>
    </row>
    <row r="80" spans="1:80" ht="12.75">
      <c r="A80" s="153">
        <v>59</v>
      </c>
      <c r="B80" s="154" t="s">
        <v>188</v>
      </c>
      <c r="C80" s="155" t="s">
        <v>201</v>
      </c>
      <c r="D80" s="156" t="s">
        <v>95</v>
      </c>
      <c r="E80" s="157">
        <v>16</v>
      </c>
      <c r="F80" s="157">
        <v>0</v>
      </c>
      <c r="G80" s="158">
        <f>E80*F80</f>
        <v>0</v>
      </c>
      <c r="O80" s="152"/>
      <c r="CA80" s="159"/>
      <c r="CB80" s="159"/>
    </row>
    <row r="81" spans="1:80" ht="12.75">
      <c r="A81" s="153">
        <v>60</v>
      </c>
      <c r="B81" s="154" t="s">
        <v>233</v>
      </c>
      <c r="C81" s="155" t="s">
        <v>231</v>
      </c>
      <c r="D81" s="156" t="s">
        <v>147</v>
      </c>
      <c r="E81" s="157">
        <v>1</v>
      </c>
      <c r="F81" s="157">
        <v>0</v>
      </c>
      <c r="G81" s="158">
        <f>E81*F81</f>
        <v>0</v>
      </c>
      <c r="O81" s="152"/>
      <c r="CA81" s="159"/>
      <c r="CB81" s="159"/>
    </row>
    <row r="82" spans="1:104" ht="12.75">
      <c r="A82" s="153">
        <v>61</v>
      </c>
      <c r="B82" s="154" t="s">
        <v>232</v>
      </c>
      <c r="C82" s="155" t="s">
        <v>189</v>
      </c>
      <c r="D82" s="156" t="s">
        <v>147</v>
      </c>
      <c r="E82" s="157">
        <v>1</v>
      </c>
      <c r="F82" s="157">
        <v>0</v>
      </c>
      <c r="G82" s="158">
        <f>E82*F82</f>
        <v>0</v>
      </c>
      <c r="O82" s="152">
        <v>2</v>
      </c>
      <c r="AA82" s="134">
        <v>1</v>
      </c>
      <c r="AB82" s="134">
        <v>7</v>
      </c>
      <c r="AC82" s="134">
        <v>7</v>
      </c>
      <c r="AZ82" s="134">
        <v>2</v>
      </c>
      <c r="BA82" s="134">
        <f>IF(AZ82=1,G82,0)</f>
        <v>0</v>
      </c>
      <c r="BB82" s="134">
        <f>IF(AZ82=2,G82,0)</f>
        <v>0</v>
      </c>
      <c r="BC82" s="134">
        <f>IF(AZ82=3,G82,0)</f>
        <v>0</v>
      </c>
      <c r="BD82" s="134">
        <f>IF(AZ82=4,G82,0)</f>
        <v>0</v>
      </c>
      <c r="BE82" s="134">
        <f>IF(AZ82=5,G82,0)</f>
        <v>0</v>
      </c>
      <c r="CA82" s="159">
        <v>1</v>
      </c>
      <c r="CB82" s="159">
        <v>7</v>
      </c>
      <c r="CZ82" s="134">
        <v>0.000410000000000021</v>
      </c>
    </row>
    <row r="83" spans="1:104" ht="12.75">
      <c r="A83" s="153">
        <v>62</v>
      </c>
      <c r="B83" s="154" t="s">
        <v>190</v>
      </c>
      <c r="C83" s="155" t="s">
        <v>191</v>
      </c>
      <c r="D83" s="156" t="s">
        <v>192</v>
      </c>
      <c r="E83" s="157">
        <v>24</v>
      </c>
      <c r="F83" s="157">
        <v>0</v>
      </c>
      <c r="G83" s="158">
        <f>E83*F83</f>
        <v>0</v>
      </c>
      <c r="O83" s="152">
        <v>2</v>
      </c>
      <c r="AA83" s="134">
        <v>10</v>
      </c>
      <c r="AB83" s="134">
        <v>0</v>
      </c>
      <c r="AC83" s="134">
        <v>8</v>
      </c>
      <c r="AZ83" s="134">
        <v>5</v>
      </c>
      <c r="BA83" s="134">
        <f>IF(AZ83=1,G83,0)</f>
        <v>0</v>
      </c>
      <c r="BB83" s="134">
        <f>IF(AZ83=2,G83,0)</f>
        <v>0</v>
      </c>
      <c r="BC83" s="134">
        <f>IF(AZ83=3,G83,0)</f>
        <v>0</v>
      </c>
      <c r="BD83" s="134">
        <f>IF(AZ83=4,G83,0)</f>
        <v>0</v>
      </c>
      <c r="BE83" s="134">
        <f>IF(AZ83=5,G83,0)</f>
        <v>0</v>
      </c>
      <c r="CA83" s="159">
        <v>10</v>
      </c>
      <c r="CB83" s="159">
        <v>0</v>
      </c>
      <c r="CZ83" s="134">
        <v>0</v>
      </c>
    </row>
    <row r="84" spans="1:57" ht="12.75">
      <c r="A84" s="160"/>
      <c r="B84" s="161" t="s">
        <v>78</v>
      </c>
      <c r="C84" s="162" t="str">
        <f>CONCATENATE(B75," ",C75)</f>
        <v>799 Ostatní</v>
      </c>
      <c r="D84" s="163"/>
      <c r="E84" s="164"/>
      <c r="F84" s="165"/>
      <c r="G84" s="166">
        <f>SUM(G75:G83)</f>
        <v>0</v>
      </c>
      <c r="O84" s="152">
        <v>4</v>
      </c>
      <c r="BA84" s="167">
        <f>SUM(BA75:BA83)</f>
        <v>0</v>
      </c>
      <c r="BB84" s="167">
        <f>SUM(BB75:BB83)</f>
        <v>0</v>
      </c>
      <c r="BC84" s="167">
        <f>SUM(BC75:BC83)</f>
        <v>0</v>
      </c>
      <c r="BD84" s="167">
        <f>SUM(BD75:BD83)</f>
        <v>0</v>
      </c>
      <c r="BE84" s="167">
        <f>SUM(BE75:BE83)</f>
        <v>0</v>
      </c>
    </row>
    <row r="85" ht="12.75">
      <c r="E85" s="134"/>
    </row>
    <row r="86" ht="12.75">
      <c r="E86" s="134"/>
    </row>
    <row r="87" ht="12.75">
      <c r="E87" s="134"/>
    </row>
    <row r="88" ht="12.75">
      <c r="E88" s="134"/>
    </row>
    <row r="89" ht="12.75">
      <c r="E89" s="134"/>
    </row>
    <row r="90" ht="12.75">
      <c r="E90" s="134"/>
    </row>
    <row r="91" ht="12.75">
      <c r="E91" s="134"/>
    </row>
    <row r="92" ht="12.75">
      <c r="E92" s="134"/>
    </row>
    <row r="93" ht="12.75">
      <c r="E93" s="134"/>
    </row>
    <row r="94" ht="12.75">
      <c r="E94" s="134"/>
    </row>
    <row r="95" ht="12.75">
      <c r="E95" s="134"/>
    </row>
    <row r="96" ht="12.75">
      <c r="E96" s="134"/>
    </row>
    <row r="97" ht="12.75">
      <c r="E97" s="134"/>
    </row>
    <row r="98" ht="12.75">
      <c r="E98" s="134"/>
    </row>
    <row r="99" ht="12.75">
      <c r="E99" s="134"/>
    </row>
    <row r="100" ht="12.75">
      <c r="E100" s="134"/>
    </row>
    <row r="101" ht="12.75">
      <c r="E101" s="134"/>
    </row>
    <row r="102" ht="12.75">
      <c r="E102" s="134"/>
    </row>
    <row r="103" ht="12.75">
      <c r="E103" s="134"/>
    </row>
    <row r="104" ht="12.75">
      <c r="E104" s="134"/>
    </row>
    <row r="105" ht="12.75">
      <c r="E105" s="134"/>
    </row>
    <row r="106" ht="12.75">
      <c r="E106" s="134"/>
    </row>
    <row r="107" ht="12.75">
      <c r="E107" s="134"/>
    </row>
    <row r="108" ht="12.75">
      <c r="E108" s="134"/>
    </row>
    <row r="109" ht="12.75">
      <c r="E109" s="134"/>
    </row>
    <row r="110" ht="12.75">
      <c r="E110" s="134"/>
    </row>
    <row r="111" ht="12.75">
      <c r="E111" s="134"/>
    </row>
    <row r="112" ht="12.75">
      <c r="E112" s="134"/>
    </row>
    <row r="113" ht="12.75">
      <c r="E113" s="134"/>
    </row>
    <row r="114" ht="12.75">
      <c r="E114" s="134"/>
    </row>
    <row r="115" ht="12.75">
      <c r="E115" s="134"/>
    </row>
    <row r="116" ht="12.75">
      <c r="E116" s="134"/>
    </row>
    <row r="117" ht="12.75">
      <c r="E117" s="134"/>
    </row>
    <row r="118" ht="12.75">
      <c r="E118" s="134"/>
    </row>
    <row r="119" ht="12.75">
      <c r="E119" s="134"/>
    </row>
    <row r="120" ht="12.75">
      <c r="E120" s="134"/>
    </row>
    <row r="121" ht="12.75">
      <c r="E121" s="134"/>
    </row>
    <row r="122" ht="12.75">
      <c r="E122" s="134"/>
    </row>
    <row r="123" ht="12.75">
      <c r="E123" s="134"/>
    </row>
    <row r="124" ht="12.75">
      <c r="E124" s="134"/>
    </row>
    <row r="125" ht="12.75">
      <c r="E125" s="134"/>
    </row>
    <row r="126" ht="12.75">
      <c r="E126" s="134"/>
    </row>
    <row r="127" ht="12.75">
      <c r="E127" s="134"/>
    </row>
    <row r="128" ht="12.75">
      <c r="E128" s="134"/>
    </row>
    <row r="129" ht="12.75">
      <c r="E129" s="134"/>
    </row>
    <row r="130" ht="12.75">
      <c r="E130" s="134"/>
    </row>
    <row r="131" ht="12.75">
      <c r="E131" s="134"/>
    </row>
    <row r="132" ht="12.75">
      <c r="E132" s="134"/>
    </row>
    <row r="133" ht="12.75">
      <c r="E133" s="134"/>
    </row>
    <row r="134" ht="12.75">
      <c r="E134" s="134"/>
    </row>
    <row r="135" ht="12.75">
      <c r="E135" s="134"/>
    </row>
    <row r="136" ht="12.75">
      <c r="E136" s="134"/>
    </row>
    <row r="137" ht="12.75">
      <c r="E137" s="134"/>
    </row>
    <row r="138" ht="12.75">
      <c r="E138" s="134"/>
    </row>
    <row r="139" ht="12.75">
      <c r="E139" s="134"/>
    </row>
    <row r="140" ht="12.75">
      <c r="E140" s="134"/>
    </row>
    <row r="141" ht="12.75">
      <c r="E141" s="134"/>
    </row>
    <row r="142" ht="12.75">
      <c r="E142" s="134"/>
    </row>
    <row r="143" spans="1:2" ht="12.75">
      <c r="A143" s="168"/>
      <c r="B143" s="168"/>
    </row>
    <row r="144" spans="3:7" ht="12.75">
      <c r="C144" s="169"/>
      <c r="D144" s="169"/>
      <c r="E144" s="170"/>
      <c r="F144" s="169"/>
      <c r="G144" s="171"/>
    </row>
    <row r="145" spans="1:2" ht="12.75">
      <c r="A145" s="168"/>
      <c r="B145" s="168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Pantůčková</dc:creator>
  <cp:keywords/>
  <dc:description/>
  <cp:lastModifiedBy>user</cp:lastModifiedBy>
  <cp:lastPrinted>2019-04-05T11:12:00Z</cp:lastPrinted>
  <dcterms:created xsi:type="dcterms:W3CDTF">2015-12-16T13:59:39Z</dcterms:created>
  <dcterms:modified xsi:type="dcterms:W3CDTF">2020-10-27T07:21:26Z</dcterms:modified>
  <cp:category/>
  <cp:version/>
  <cp:contentType/>
  <cp:contentStatus/>
</cp:coreProperties>
</file>