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360" yWindow="525" windowWidth="19815" windowHeight="7365" tabRatio="949" activeTab="0"/>
  </bookViews>
  <sheets>
    <sheet name="Rekapitulace stavby" sheetId="1" r:id="rId1"/>
    <sheet name="01 - D.1.1. Architektonic..." sheetId="2" r:id="rId2"/>
    <sheet name="02 - D.1.1. Architektonic..." sheetId="3" r:id="rId3"/>
    <sheet name="03 - D.1.1. Architektonic..." sheetId="4" r:id="rId4"/>
    <sheet name="04 - D.1.2. Stavebně kons..." sheetId="5" r:id="rId5"/>
    <sheet name="05 - D.1.4.1. ZTI" sheetId="6" r:id="rId6"/>
    <sheet name="06 - D.1.4.2. - VZT, chla..." sheetId="7" r:id="rId7"/>
    <sheet name="07 - D.1.4.2. - vytápění" sheetId="8" r:id="rId8"/>
    <sheet name="08 - D.1.4.3. Silnoproudá..." sheetId="9" r:id="rId9"/>
    <sheet name="09 - D.1.4.4. Elektronick..." sheetId="10" r:id="rId10"/>
    <sheet name="10 - D.1.4.5. EPS" sheetId="11" r:id="rId11"/>
    <sheet name="11 - Divadelní technika" sheetId="12" r:id="rId12"/>
    <sheet name="12 - Ostatní a vedlejší r..." sheetId="13" r:id="rId13"/>
    <sheet name="Pokyny pro vyplnění" sheetId="14" r:id="rId14"/>
  </sheets>
  <definedNames>
    <definedName name="_xlnm._FilterDatabase" localSheetId="1" hidden="1">'01 - D.1.1. Architektonic...'!$C$96:$K$900</definedName>
    <definedName name="_xlnm._FilterDatabase" localSheetId="2" hidden="1">'02 - D.1.1. Architektonic...'!$C$99:$K$1216</definedName>
    <definedName name="_xlnm._FilterDatabase" localSheetId="3" hidden="1">'03 - D.1.1. Architektonic...'!$C$93:$K$308</definedName>
    <definedName name="_xlnm._FilterDatabase" localSheetId="4" hidden="1">'04 - D.1.2. Stavebně kons...'!$C$84:$K$170</definedName>
    <definedName name="_xlnm._FilterDatabase" localSheetId="5" hidden="1">'05 - D.1.4.1. ZTI'!$C$86:$K$160</definedName>
    <definedName name="_xlnm._FilterDatabase" localSheetId="6" hidden="1">'06 - D.1.4.2. - VZT, chla...'!$C$87:$K$139</definedName>
    <definedName name="_xlnm._FilterDatabase" localSheetId="7" hidden="1">'07 - D.1.4.2. - vytápění'!$C$84:$K$120</definedName>
    <definedName name="_xlnm._FilterDatabase" localSheetId="8" hidden="1">'08 - D.1.4.3. Silnoproudá...'!$C$85:$K$161</definedName>
    <definedName name="_xlnm._FilterDatabase" localSheetId="9" hidden="1">'09 - D.1.4.4. Elektronick...'!$C$83:$K$144</definedName>
    <definedName name="_xlnm._FilterDatabase" localSheetId="10" hidden="1">'10 - D.1.4.5. EPS'!$C$84:$K$113</definedName>
    <definedName name="_xlnm._FilterDatabase" localSheetId="11" hidden="1">'11 - Divadelní technika'!$C$80:$K$135</definedName>
    <definedName name="_xlnm._FilterDatabase" localSheetId="12" hidden="1">'12 - Ostatní a vedlejší r...'!$C$85:$K$102</definedName>
    <definedName name="_xlnm.Print_Area" localSheetId="1">'01 - D.1.1. Architektonic...'!$C$4:$J$39,'01 - D.1.1. Architektonic...'!$C$45:$J$78,'01 - D.1.1. Architektonic...'!$C$84:$K$900</definedName>
    <definedName name="_xlnm.Print_Area" localSheetId="2">'02 - D.1.1. Architektonic...'!$C$4:$J$39,'02 - D.1.1. Architektonic...'!$C$45:$J$81,'02 - D.1.1. Architektonic...'!$C$87:$K$1216</definedName>
    <definedName name="_xlnm.Print_Area" localSheetId="3">'03 - D.1.1. Architektonic...'!$C$4:$J$39,'03 - D.1.1. Architektonic...'!$C$45:$J$75,'03 - D.1.1. Architektonic...'!$C$81:$K$308</definedName>
    <definedName name="_xlnm.Print_Area" localSheetId="4">'04 - D.1.2. Stavebně kons...'!$C$4:$J$39,'04 - D.1.2. Stavebně kons...'!$C$45:$J$66,'04 - D.1.2. Stavebně kons...'!$C$72:$K$170</definedName>
    <definedName name="_xlnm.Print_Area" localSheetId="5">'05 - D.1.4.1. ZTI'!$C$4:$J$39,'05 - D.1.4.1. ZTI'!$C$45:$J$68,'05 - D.1.4.1. ZTI'!$C$74:$K$160</definedName>
    <definedName name="_xlnm.Print_Area" localSheetId="6">'06 - D.1.4.2. - VZT, chla...'!$C$4:$J$39,'06 - D.1.4.2. - VZT, chla...'!$C$45:$J$69,'06 - D.1.4.2. - VZT, chla...'!$C$75:$K$139</definedName>
    <definedName name="_xlnm.Print_Area" localSheetId="7">'07 - D.1.4.2. - vytápění'!$C$4:$J$39,'07 - D.1.4.2. - vytápění'!$C$45:$J$66,'07 - D.1.4.2. - vytápění'!$C$72:$K$120</definedName>
    <definedName name="_xlnm.Print_Area" localSheetId="8">'08 - D.1.4.3. Silnoproudá...'!$C$4:$J$39,'08 - D.1.4.3. Silnoproudá...'!$C$45:$J$67,'08 - D.1.4.3. Silnoproudá...'!$C$73:$K$161</definedName>
    <definedName name="_xlnm.Print_Area" localSheetId="9">'09 - D.1.4.4. Elektronick...'!$C$4:$J$39,'09 - D.1.4.4. Elektronick...'!$C$45:$J$65,'09 - D.1.4.4. Elektronick...'!$C$71:$K$144</definedName>
    <definedName name="_xlnm.Print_Area" localSheetId="10">'10 - D.1.4.5. EPS'!$C$4:$J$39,'10 - D.1.4.5. EPS'!$C$45:$J$66,'10 - D.1.4.5. EPS'!$C$72:$K$113</definedName>
    <definedName name="_xlnm.Print_Area" localSheetId="11">'11 - Divadelní technika'!$C$4:$J$39,'11 - Divadelní technika'!$C$45:$J$62,'11 - Divadelní technika'!$C$68:$K$135</definedName>
    <definedName name="_xlnm.Print_Area" localSheetId="12">'12 - Ostatní a vedlejší r...'!$C$4:$J$39,'12 - Ostatní a vedlejší r...'!$C$45:$J$67,'12 - Ostatní a vedlejší r...'!$C$73:$K$102</definedName>
    <definedName name="_xlnm.Print_Area" localSheetId="13">'Pokyny pro vyplnění'!$B$2:$K$71,'Pokyny pro vyplnění'!$B$74:$K$118,'Pokyny pro vyplnění'!$B$121:$K$161,'Pokyny pro vyplnění'!$B$164:$K$218</definedName>
    <definedName name="_xlnm.Print_Area" localSheetId="0">'Rekapitulace stavby'!$D$4:$AO$36,'Rekapitulace stavby'!$C$42:$AQ$67</definedName>
    <definedName name="_xlnm.Print_Titles" localSheetId="0">'Rekapitulace stavby'!$52:$52</definedName>
    <definedName name="_xlnm.Print_Titles" localSheetId="1">'01 - D.1.1. Architektonic...'!$96:$96</definedName>
    <definedName name="_xlnm.Print_Titles" localSheetId="2">'02 - D.1.1. Architektonic...'!$99:$99</definedName>
    <definedName name="_xlnm.Print_Titles" localSheetId="3">'03 - D.1.1. Architektonic...'!$93:$93</definedName>
    <definedName name="_xlnm.Print_Titles" localSheetId="4">'04 - D.1.2. Stavebně kons...'!$84:$84</definedName>
    <definedName name="_xlnm.Print_Titles" localSheetId="5">'05 - D.1.4.1. ZTI'!$86:$86</definedName>
    <definedName name="_xlnm.Print_Titles" localSheetId="7">'07 - D.1.4.2. - vytápění'!$84:$84</definedName>
    <definedName name="_xlnm.Print_Titles" localSheetId="8">'08 - D.1.4.3. Silnoproudá...'!$85:$85</definedName>
    <definedName name="_xlnm.Print_Titles" localSheetId="9">'09 - D.1.4.4. Elektronick...'!$83:$83</definedName>
    <definedName name="_xlnm.Print_Titles" localSheetId="10">'10 - D.1.4.5. EPS'!$84:$84</definedName>
    <definedName name="_xlnm.Print_Titles" localSheetId="11">'11 - Divadelní technika'!$80:$80</definedName>
    <definedName name="_xlnm.Print_Titles" localSheetId="12">'12 - Ostatní a vedlejší r...'!$85:$85</definedName>
  </definedNames>
  <calcPr calcId="145621"/>
</workbook>
</file>

<file path=xl/sharedStrings.xml><?xml version="1.0" encoding="utf-8"?>
<sst xmlns="http://schemas.openxmlformats.org/spreadsheetml/2006/main" count="29305" uniqueCount="2379">
  <si>
    <t>Export Komplet</t>
  </si>
  <si>
    <t>VZ</t>
  </si>
  <si>
    <t>2.0</t>
  </si>
  <si>
    <t>ZAMOK</t>
  </si>
  <si>
    <t>False</t>
  </si>
  <si>
    <t>{63ca7aa0-b679-4783-809e-bf826aca8c6c}</t>
  </si>
  <si>
    <t>0,01</t>
  </si>
  <si>
    <t>21</t>
  </si>
  <si>
    <t>15</t>
  </si>
  <si>
    <t>REKAPITULACE STAVBY</t>
  </si>
  <si>
    <t>v ---  níže se nacházejí doplnkové a pomocné údaje k sestavám  --- v</t>
  </si>
  <si>
    <t>Návod na vyplnění</t>
  </si>
  <si>
    <t>0,001</t>
  </si>
  <si>
    <t>Kód:</t>
  </si>
  <si>
    <t>20200043</t>
  </si>
  <si>
    <t>Měnit lze pouze buňky se žlutým podbarvením!
1) v Rekapitulaci stavby vyplňte údaje o Uchazeči (přenesou se do ostatních sestav i v jiných listech)
2) na vybraných listech vyplňte v sestavě Soupis prací ceny u položek</t>
  </si>
  <si>
    <t>Stavba:</t>
  </si>
  <si>
    <t>Zesílení stropních desek ve východní části přístavby, vč. souvisejících stavebních úprav</t>
  </si>
  <si>
    <t>KSO:</t>
  </si>
  <si>
    <t/>
  </si>
  <si>
    <t>CC-CZ:</t>
  </si>
  <si>
    <t>Místo:</t>
  </si>
  <si>
    <t>Nový Jičín</t>
  </si>
  <si>
    <t>Datum:</t>
  </si>
  <si>
    <t>Zadavatel:</t>
  </si>
  <si>
    <t>IČ:</t>
  </si>
  <si>
    <t>00096334</t>
  </si>
  <si>
    <t>Beskydské divadlo Nový Jičín,p.o.</t>
  </si>
  <si>
    <t>DIČ:</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</si>
  <si>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</si>
  <si>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</si>
  <si>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</si>
  <si>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</si>
  <si>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</si>
  <si>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</si>
  <si>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</si>
  <si>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</si>
  <si>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</si>
  <si>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</si>
  <si>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</si>
  <si>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</si>
  <si>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</si>
  <si>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</si>
  <si>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</si>
  <si>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</si>
  <si>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</si>
  <si>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</si>
  <si>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</si>
  <si>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</si>
  <si>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</si>
  <si>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</si>
  <si>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</si>
  <si>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</si>
  <si>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</si>
  <si>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</si>
  <si>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</si>
  <si>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</si>
  <si>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</si>
  <si>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</si>
  <si>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</si>
  <si>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</si>
  <si>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</si>
  <si>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</si>
  <si>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</si>
  <si>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</si>
  <si>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</si>
  <si>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</si>
  <si>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</si>
  <si>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</si>
  <si>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</si>
  <si>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</si>
  <si>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</si>
  <si>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</si>
  <si>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</si>
  <si>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</si>
  <si>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</si>
  <si>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</si>
  <si>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D.1.1. Architektonický stavební řešení - Bourací práce</t>
  </si>
  <si>
    <t>STA</t>
  </si>
  <si>
    <t>1</t>
  </si>
  <si>
    <t>{9aa2fb75-e19a-48da-9ace-db593dfcc107}</t>
  </si>
  <si>
    <t>2</t>
  </si>
  <si>
    <t>02</t>
  </si>
  <si>
    <t>D.1.1. Architektonický stavební řešení - Stavební práce</t>
  </si>
  <si>
    <t>{1fba02ca-2f8b-44ca-ba9f-4d1063b6ae83}</t>
  </si>
  <si>
    <t>03</t>
  </si>
  <si>
    <t>D.1.1. Architektonický stavební řešení - Oprava střechy</t>
  </si>
  <si>
    <t>{228b5635-9aea-4b42-9057-a6b71097da1d}</t>
  </si>
  <si>
    <t>04</t>
  </si>
  <si>
    <t>D.1.2. Stavebně konstrukční řešení</t>
  </si>
  <si>
    <t>{02fa25c9-988e-4fba-9e78-fcf05d9c6efa}</t>
  </si>
  <si>
    <t>05</t>
  </si>
  <si>
    <t>D.1.4.1. ZTI</t>
  </si>
  <si>
    <t>{ae03ae0a-977d-4d2b-a160-52a2b71f40f0}</t>
  </si>
  <si>
    <t>06</t>
  </si>
  <si>
    <t>D.1.4.2. - VZT, chlazení</t>
  </si>
  <si>
    <t>{22b10a17-653b-43f3-8850-f94a06238e65}</t>
  </si>
  <si>
    <t>07</t>
  </si>
  <si>
    <t>D.1.4.2. - vytápění</t>
  </si>
  <si>
    <t>{d645bce7-f72d-49de-af9b-531ea05a266a}</t>
  </si>
  <si>
    <t>08</t>
  </si>
  <si>
    <t>D.1.4.3. Silnoproudá elektrotechnika</t>
  </si>
  <si>
    <t>{33277a3e-a83e-46c5-89d4-f6bc3337a147}</t>
  </si>
  <si>
    <t>09</t>
  </si>
  <si>
    <t>D.1.4.4. Elektronická komunikace</t>
  </si>
  <si>
    <t>{1f925c59-ece3-42d0-b8cf-a00e4aff65f3}</t>
  </si>
  <si>
    <t>10</t>
  </si>
  <si>
    <t>D.1.4.5. EPS</t>
  </si>
  <si>
    <t>{453ac954-816b-4496-88bb-720593c8671c}</t>
  </si>
  <si>
    <t>11</t>
  </si>
  <si>
    <t>Divadelní technika</t>
  </si>
  <si>
    <t>{7cef1ec8-984d-488d-a568-4d845bf2d197}</t>
  </si>
  <si>
    <t>12</t>
  </si>
  <si>
    <t>Ostatní a vedlejší rozpočtové náklady</t>
  </si>
  <si>
    <t>{975b1d9c-5fbf-4b01-8a18-2cd57b2b2f1c}</t>
  </si>
  <si>
    <t>KRYCÍ LIST SOUPISU PRACÍ</t>
  </si>
  <si>
    <t>Objekt:</t>
  </si>
  <si>
    <t>01 - D.1.1. Architektonický stavební řešení - Bourací práce</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</si>
  <si>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</si>
  <si>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</si>
  <si>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</si>
  <si>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</si>
  <si>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</si>
  <si>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</si>
  <si>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</si>
  <si>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</si>
  <si>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</si>
  <si>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</si>
  <si>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</si>
  <si>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725 - Zdravotechnika - zařizovací předměty</t>
  </si>
  <si>
    <t xml:space="preserve">    762 - Konstrukce tesařské</t>
  </si>
  <si>
    <t xml:space="preserve">    763 - Konstrukce suché výstavby</t>
  </si>
  <si>
    <t xml:space="preserve">    764 - Konstrukce klempířské</t>
  </si>
  <si>
    <t xml:space="preserve">    766 - Konstrukce truhlářské</t>
  </si>
  <si>
    <t xml:space="preserve">    771 - Podlahy z dlaždic</t>
  </si>
  <si>
    <t xml:space="preserve">    775 - Podlahy skládané</t>
  </si>
  <si>
    <t xml:space="preserve">    776 - Podlahy povlakové</t>
  </si>
  <si>
    <t xml:space="preserve">    781 - Dokončovací práce - obklady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</si>
  <si>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</si>
  <si>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</si>
  <si>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</si>
  <si>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</si>
  <si>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</si>
  <si>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</si>
  <si>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</si>
  <si>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</si>
  <si>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</si>
  <si>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</si>
  <si>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</si>
  <si>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</si>
  <si>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</si>
  <si>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</si>
  <si>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</si>
  <si>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</si>
  <si>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</si>
  <si>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</si>
  <si>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</si>
  <si>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</si>
  <si>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</si>
  <si>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61999101R</t>
  </si>
  <si>
    <t>Zakrytí vnitřních ploch před znečištěním včetně pozdějšího odkrytí konstrukcí a prvků obalením fólií a přelepením páskou</t>
  </si>
  <si>
    <t>m2</t>
  </si>
  <si>
    <t>4</t>
  </si>
  <si>
    <t>1443233243</t>
  </si>
  <si>
    <t>VV</t>
  </si>
  <si>
    <t>"Půdorys 3NP - bourací práce, D.1.1. - 02"</t>
  </si>
  <si>
    <t>26,4</t>
  </si>
  <si>
    <t>" Půdorys 4 NP - bourací práce"</t>
  </si>
  <si>
    <t>Součet</t>
  </si>
  <si>
    <t>9</t>
  </si>
  <si>
    <t>Ostatní konstrukce a práce, bourání</t>
  </si>
  <si>
    <t>943211111</t>
  </si>
  <si>
    <t>Montáž lešení prostorového rámového lehkého pracovního s podlahami s provozním zatížením tř. 3 do 200 kg/m2, výšky do 10 m</t>
  </si>
  <si>
    <t>m3</t>
  </si>
  <si>
    <t>CS ÚRS 2020 01</t>
  </si>
  <si>
    <t>-162881387</t>
  </si>
  <si>
    <t>"Půdorys 2.NP - demontážní práce, D.1.1 - 01"</t>
  </si>
  <si>
    <t>"2.14"</t>
  </si>
  <si>
    <t>7,25*11,75*5</t>
  </si>
  <si>
    <t>3</t>
  </si>
  <si>
    <t>943211211</t>
  </si>
  <si>
    <t>Montáž lešení prostorového rámového lehkého pracovního s podlahami Příplatek za první a každý další den použití lešení k ceně -1111</t>
  </si>
  <si>
    <t>1671957845</t>
  </si>
  <si>
    <t>425,938*30 'Přepočtené koeficientem množství</t>
  </si>
  <si>
    <t>943211811</t>
  </si>
  <si>
    <t>Demontáž lešení prostorového rámového lehkého pracovního s podlahami s provozním zatížením tř. 3 do 200 kg/m2, výšky do 10 m</t>
  </si>
  <si>
    <t>1418325302</t>
  </si>
  <si>
    <t>5</t>
  </si>
  <si>
    <t>949101111</t>
  </si>
  <si>
    <t>Lešení pomocné pracovní pro objekty pozemních staveb pro zatížení do 150 kg/m2, o výšce lešeňové podlahy do 1,9 m</t>
  </si>
  <si>
    <t>CS ÚRS 2018 01</t>
  </si>
  <si>
    <t>444703603</t>
  </si>
  <si>
    <t>"3.49"</t>
  </si>
  <si>
    <t>38,77</t>
  </si>
  <si>
    <t>"3.50"</t>
  </si>
  <si>
    <t>18,46</t>
  </si>
  <si>
    <t>"3.51"</t>
  </si>
  <si>
    <t>21,58</t>
  </si>
  <si>
    <t>"3.52"</t>
  </si>
  <si>
    <t>25,23</t>
  </si>
  <si>
    <t>"3.54"</t>
  </si>
  <si>
    <t>19,09</t>
  </si>
  <si>
    <t>"3.55"</t>
  </si>
  <si>
    <t>27,36</t>
  </si>
  <si>
    <t>"3.56"</t>
  </si>
  <si>
    <t>1,82</t>
  </si>
  <si>
    <t>"3.57"</t>
  </si>
  <si>
    <t>1,4</t>
  </si>
  <si>
    <t>"3.58"</t>
  </si>
  <si>
    <t>5,98</t>
  </si>
  <si>
    <t>Mezisoučet</t>
  </si>
  <si>
    <t>"4.32"</t>
  </si>
  <si>
    <t>4,86</t>
  </si>
  <si>
    <t>"4.33"</t>
  </si>
  <si>
    <t>26,77</t>
  </si>
  <si>
    <t>"4.34"</t>
  </si>
  <si>
    <t>"4.35"</t>
  </si>
  <si>
    <t>"4.36"</t>
  </si>
  <si>
    <t>"4.37"</t>
  </si>
  <si>
    <t>121,44</t>
  </si>
  <si>
    <t>"4.39"</t>
  </si>
  <si>
    <t>3,4</t>
  </si>
  <si>
    <t>"4.40"</t>
  </si>
  <si>
    <t>952902021</t>
  </si>
  <si>
    <t>Čištění budov při provádění oprav a udržovacích prací podlah hladkých zametením</t>
  </si>
  <si>
    <t>218974843</t>
  </si>
  <si>
    <t>38,77*3</t>
  </si>
  <si>
    <t>18,46*3</t>
  </si>
  <si>
    <t>21,58*3</t>
  </si>
  <si>
    <t>25,23*3</t>
  </si>
  <si>
    <t>19,09*3</t>
  </si>
  <si>
    <t>27,36*3</t>
  </si>
  <si>
    <t>1,82*3</t>
  </si>
  <si>
    <t>1,4*3</t>
  </si>
  <si>
    <t>5,98*3</t>
  </si>
  <si>
    <t>4,86*3</t>
  </si>
  <si>
    <t>26,77*3</t>
  </si>
  <si>
    <t>121,44*3</t>
  </si>
  <si>
    <t>3,4*3</t>
  </si>
  <si>
    <t>7</t>
  </si>
  <si>
    <t>962032231</t>
  </si>
  <si>
    <t>Bourání zdiva nadzákladového z cihel nebo tvárnic z cihel pálených nebo vápenopískových, na maltu vápennou nebo vápenocementovou, objemu přes 1 m3</t>
  </si>
  <si>
    <t>1031091209</t>
  </si>
  <si>
    <t>"bourání příček"</t>
  </si>
  <si>
    <t>(0,35+1,45)*2,95*0,2</t>
  </si>
  <si>
    <t>(0,3+0,4)*2,95*0,2</t>
  </si>
  <si>
    <t>(0,5+0,6+2,65+6,55)*2,95*0,2</t>
  </si>
  <si>
    <t>(0,4*0,3)*2,95*0,2</t>
  </si>
  <si>
    <t>"otvory"</t>
  </si>
  <si>
    <t>-0,9*2*0,2</t>
  </si>
  <si>
    <t>(6+1,45+0,6+1,4+0,6+0,7)*2,95*0,2</t>
  </si>
  <si>
    <t>(6+4+0,6)*2,95*0,2</t>
  </si>
  <si>
    <t>(0,4+0,3)*2,95*0,2</t>
  </si>
  <si>
    <t>4,3*2,95*0,2</t>
  </si>
  <si>
    <t>-(0,9*2)*0,2</t>
  </si>
  <si>
    <t>(5,5+4,9+0,8)*2,95*0,2</t>
  </si>
  <si>
    <t>(1,4+1,4+1,4)*2,95*0,2</t>
  </si>
  <si>
    <t>-(0,7*2)*2*0,2</t>
  </si>
  <si>
    <t>(1,05+1,4+1,05)*2,95*0,2</t>
  </si>
  <si>
    <t>-0,7*2*0,2</t>
  </si>
  <si>
    <t>(3,15+1)*2,95*0,2</t>
  </si>
  <si>
    <t>1,2*2,95*0,2</t>
  </si>
  <si>
    <t>(0,35+1,5)*2,95*0,2</t>
  </si>
  <si>
    <t>(6,55+2,8)*2,95*0,2</t>
  </si>
  <si>
    <t>(6+3,4+2*0,6)*2,95*0,2</t>
  </si>
  <si>
    <t>(6+4+0,6*2)*2,95*0,2</t>
  </si>
  <si>
    <t>(8,65+3+3,25)*2,95*0,2</t>
  </si>
  <si>
    <t>2*2,95*0,2</t>
  </si>
  <si>
    <t>(1+1,7)*2,95*0,2</t>
  </si>
  <si>
    <t>8</t>
  </si>
  <si>
    <t>963012510</t>
  </si>
  <si>
    <t>Bourání stropů z desek nebo panelů železobetonových prefabrikovaných s dutinami z desek, š. do 300 mm tl. do 140 mm</t>
  </si>
  <si>
    <t>842087473</t>
  </si>
  <si>
    <t>"3.59"</t>
  </si>
  <si>
    <t>0,6*1,68*0,08</t>
  </si>
  <si>
    <t>"4.41"</t>
  </si>
  <si>
    <t>965042241</t>
  </si>
  <si>
    <t>Bourání mazanin betonových nebo z litého asfaltu tl. přes 100 mm, plochy přes 4 m2</t>
  </si>
  <si>
    <t>1605732299</t>
  </si>
  <si>
    <t>38,77*0,12</t>
  </si>
  <si>
    <t>18,46*0,12</t>
  </si>
  <si>
    <t>21,58*0,12</t>
  </si>
  <si>
    <t>25,23*0,12</t>
  </si>
  <si>
    <t>19,09*0,12</t>
  </si>
  <si>
    <t>27,36*0,12</t>
  </si>
  <si>
    <t>1,82*0,12</t>
  </si>
  <si>
    <t>1,4*0,12</t>
  </si>
  <si>
    <t>5,98*0,12</t>
  </si>
  <si>
    <t>4,86*0,12</t>
  </si>
  <si>
    <t>26,77*0,12</t>
  </si>
  <si>
    <t>121,44*0,12</t>
  </si>
  <si>
    <t>3,4*0,12</t>
  </si>
  <si>
    <t>(0,9*1,68)*0,12</t>
  </si>
  <si>
    <t>965081223</t>
  </si>
  <si>
    <t>Bourání podlah z dlaždic bez podkladního lože nebo mazaniny, s jakoukoliv výplní spár keramických nebo xylolitových tl. přes 10 mm plochy přes 1 m2</t>
  </si>
  <si>
    <t>16</t>
  </si>
  <si>
    <t>1117797643</t>
  </si>
  <si>
    <t>968072455</t>
  </si>
  <si>
    <t>Vybourání kovových rámů oken s křídly, dveřních zárubní, vrat, stěn, ostění nebo obkladů dveřních zárubní, plochy do 2 m2</t>
  </si>
  <si>
    <t>1519891812</t>
  </si>
  <si>
    <t>0,9*2</t>
  </si>
  <si>
    <t>(0,7*2)*2</t>
  </si>
  <si>
    <t>0,7*2</t>
  </si>
  <si>
    <t>0,8*2</t>
  </si>
  <si>
    <t>978011191</t>
  </si>
  <si>
    <t>Otlučení vápenných nebo vápenocementových omítek vnitřních ploch stropů, v rozsahu přes 50 do 100 %</t>
  </si>
  <si>
    <t>-438525425</t>
  </si>
  <si>
    <t>11,75*7,25</t>
  </si>
  <si>
    <t>13</t>
  </si>
  <si>
    <t>978015331</t>
  </si>
  <si>
    <t>Otlučení vápenných nebo vápenocementových omítek vnějších ploch s vyškrabáním spar a s očištěním zdiva stupně členitosti 1 a 2, v rozsahu přes 10 do 20 %</t>
  </si>
  <si>
    <t>1014719770</t>
  </si>
  <si>
    <t>(3,25+2,125+6,7+2,65)*2,95</t>
  </si>
  <si>
    <t>-0,9*2</t>
  </si>
  <si>
    <t>(2,85)*2,95</t>
  </si>
  <si>
    <t>-1,2*2,95*2</t>
  </si>
  <si>
    <t>(3,4)*2,95</t>
  </si>
  <si>
    <t>(6,6+4)*2,95</t>
  </si>
  <si>
    <t>(3+4,3)*2,95</t>
  </si>
  <si>
    <t>-1,95*1</t>
  </si>
  <si>
    <t>-1,2*2,95</t>
  </si>
  <si>
    <t>(4,9)*2,95</t>
  </si>
  <si>
    <t>(1,4)*2,95</t>
  </si>
  <si>
    <t>(3,15+2,4)*2,95</t>
  </si>
  <si>
    <t>"otvor"</t>
  </si>
  <si>
    <t>1,2*2,95</t>
  </si>
  <si>
    <t>(0,35+1,5)*2,95</t>
  </si>
  <si>
    <t>(6,55+2,8)*2,95</t>
  </si>
  <si>
    <t>(6+3,4+2*0,6)*2,95</t>
  </si>
  <si>
    <t>(6+4+0,6*2)*2,95</t>
  </si>
  <si>
    <t>(8,65+3+3,25)*2,95</t>
  </si>
  <si>
    <t>2*2,95</t>
  </si>
  <si>
    <t>(1+1,7)*2,95</t>
  </si>
  <si>
    <t>997</t>
  </si>
  <si>
    <t>Přesun sutě</t>
  </si>
  <si>
    <t>14</t>
  </si>
  <si>
    <t>997013213</t>
  </si>
  <si>
    <t>Vnitrostaveništní doprava suti a vybouraných hmot vodorovně do 50 m svisle ručně (nošením po schodech) pro budovy a haly výšky přes 9 do 12 m</t>
  </si>
  <si>
    <t>t</t>
  </si>
  <si>
    <t>CS ÚRS 2016 01</t>
  </si>
  <si>
    <t>-1434162396</t>
  </si>
  <si>
    <t>997013312</t>
  </si>
  <si>
    <t>Doprava suti shozem montáž a demontáž shozu výšky přes 10 do 20 m</t>
  </si>
  <si>
    <t>m</t>
  </si>
  <si>
    <t>-1001656410</t>
  </si>
  <si>
    <t>"3. NP"</t>
  </si>
  <si>
    <t>7,5</t>
  </si>
  <si>
    <t>"4.NP"</t>
  </si>
  <si>
    <t>10,8</t>
  </si>
  <si>
    <t>997013322</t>
  </si>
  <si>
    <t>Doprava suti shozem montáž a demontáž shozu výšky Příplatek za první a každý další den použití shozu k ceně -3312</t>
  </si>
  <si>
    <t>1555416461</t>
  </si>
  <si>
    <t>18,3*30 'Přepočtené koeficientem množství</t>
  </si>
  <si>
    <t>17</t>
  </si>
  <si>
    <t>997013501</t>
  </si>
  <si>
    <t>Odvoz suti a vybouraných hmot na skládku nebo meziskládku se složením, na vzdálenost do 1 km</t>
  </si>
  <si>
    <t>-1259634503</t>
  </si>
  <si>
    <t>18</t>
  </si>
  <si>
    <t>997013509</t>
  </si>
  <si>
    <t>Odvoz suti a vybouraných hmot na skládku nebo meziskládku se složením, na vzdálenost Příplatek k ceně za každý další i započatý 1 km přes 1 km</t>
  </si>
  <si>
    <t>406690971</t>
  </si>
  <si>
    <t>19</t>
  </si>
  <si>
    <t>997013831</t>
  </si>
  <si>
    <t>Poplatek za uložení stavebního odpadu na skládce (skládkovné) směsného</t>
  </si>
  <si>
    <t>1422953052</t>
  </si>
  <si>
    <t>998</t>
  </si>
  <si>
    <t>Přesun hmot</t>
  </si>
  <si>
    <t>20</t>
  </si>
  <si>
    <t>998017003</t>
  </si>
  <si>
    <t>Přesun hmot pro budovy občanské výstavby, bydlení, výrobu a služby s omezením mechanizace vodorovná dopravní vzdálenost do 100 m pro budovy s jakoukoliv nosnou konstrukcí výšky přes 12 do 24 m</t>
  </si>
  <si>
    <t>-1321949615</t>
  </si>
  <si>
    <t>PSV</t>
  </si>
  <si>
    <t>Práce a dodávky PSV</t>
  </si>
  <si>
    <t>711</t>
  </si>
  <si>
    <t>Izolace proti vodě, vlhkosti a plynům</t>
  </si>
  <si>
    <t>711131811</t>
  </si>
  <si>
    <t>Odstranění izolace proti zemní vlhkosti na ploše vodorovné V</t>
  </si>
  <si>
    <t>-1827662282</t>
  </si>
  <si>
    <t>"střecha severozápad"</t>
  </si>
  <si>
    <t>11*3</t>
  </si>
  <si>
    <t>2,5*2</t>
  </si>
  <si>
    <t>725</t>
  </si>
  <si>
    <t>Zdravotechnika - zařizovací předměty</t>
  </si>
  <si>
    <t>22</t>
  </si>
  <si>
    <t>725110811</t>
  </si>
  <si>
    <t>Demontáž klozetů splachovacích s nádrží nebo tlakovým splachovačem</t>
  </si>
  <si>
    <t>soubor</t>
  </si>
  <si>
    <t>-829027128</t>
  </si>
  <si>
    <t>" 3.NP"</t>
  </si>
  <si>
    <t>23</t>
  </si>
  <si>
    <t>725210821</t>
  </si>
  <si>
    <t>Demontáž umyvadel bez výtokových armatur umyvadel</t>
  </si>
  <si>
    <t>-363531940</t>
  </si>
  <si>
    <t>24</t>
  </si>
  <si>
    <t>725220832</t>
  </si>
  <si>
    <t>Demontáž van litinových volně stojících</t>
  </si>
  <si>
    <t>911862769</t>
  </si>
  <si>
    <t>25</t>
  </si>
  <si>
    <t>725240811</t>
  </si>
  <si>
    <t>Demontáž sprchových kabin a vaniček bez výtokových armatur kabin</t>
  </si>
  <si>
    <t>1147222830</t>
  </si>
  <si>
    <t>"3.NP"</t>
  </si>
  <si>
    <t>26</t>
  </si>
  <si>
    <t>725240812</t>
  </si>
  <si>
    <t>Demontáž sprchových kabin a vaniček bez výtokových armatur vaniček</t>
  </si>
  <si>
    <t>-358122494</t>
  </si>
  <si>
    <t>27</t>
  </si>
  <si>
    <t>725820802</t>
  </si>
  <si>
    <t>Demontáž baterií stojánkových do 1 otvoru</t>
  </si>
  <si>
    <t>-2054885604</t>
  </si>
  <si>
    <t>28</t>
  </si>
  <si>
    <t>725840850</t>
  </si>
  <si>
    <t>Demontáž baterií sprchových diferenciálních do G 3/4 x 1</t>
  </si>
  <si>
    <t>kus</t>
  </si>
  <si>
    <t>811289094</t>
  </si>
  <si>
    <t>762</t>
  </si>
  <si>
    <t>Konstrukce tesařské</t>
  </si>
  <si>
    <t>29</t>
  </si>
  <si>
    <t>762341811</t>
  </si>
  <si>
    <t>Demontáž bednění a laťování bednění střech rovných, obloukových, sklonu do 60° se všemi nadstřešními konstrukcemi z prken hrubých, hoblovaných tl. do 32 mm</t>
  </si>
  <si>
    <t>-2035193401</t>
  </si>
  <si>
    <t>763</t>
  </si>
  <si>
    <t>Konstrukce suché výstavby</t>
  </si>
  <si>
    <t>30</t>
  </si>
  <si>
    <t>763-001</t>
  </si>
  <si>
    <t>Příčka ze sádrokartonových desek s nosnou konstrukcí z jednoduchých ocelových profilů UW, CW jednoduše opláštěná deskou impregnovanou H2 tl. 12,5 mm, příčka tl. 100 mm, profil 75, s izolací, EI 30, Rw do 45 dB</t>
  </si>
  <si>
    <t>ks</t>
  </si>
  <si>
    <t>1639933229</t>
  </si>
  <si>
    <t>"3 NP"</t>
  </si>
  <si>
    <t>"4 NP"</t>
  </si>
  <si>
    <t>31</t>
  </si>
  <si>
    <t>763111811</t>
  </si>
  <si>
    <t>Demontáž příček ze sádrokartonových desek s nosnou konstrukcí z ocelových profilů jednoduchých, opláštění jednoduché</t>
  </si>
  <si>
    <t>-1861048116</t>
  </si>
  <si>
    <t>"vstup do šaten"</t>
  </si>
  <si>
    <t>(4,2+1,3+1+1,8+1+1,8+4)*2,95</t>
  </si>
  <si>
    <t>(1,94+2,13+1,94)*2,95</t>
  </si>
  <si>
    <t>32</t>
  </si>
  <si>
    <t>763135811</t>
  </si>
  <si>
    <t>Demontáž podhledu sádrokartonového kazetového na zavěšeném na roštu viditelném</t>
  </si>
  <si>
    <t>1188488123</t>
  </si>
  <si>
    <t>"3.40 + 3.49 + 3.48"</t>
  </si>
  <si>
    <t>15,26</t>
  </si>
  <si>
    <t>764</t>
  </si>
  <si>
    <t>Konstrukce klempířské</t>
  </si>
  <si>
    <t>33</t>
  </si>
  <si>
    <t>764001821</t>
  </si>
  <si>
    <t>Demontáž klempířských konstrukcí krytiny ze svitků nebo tabulí do suti</t>
  </si>
  <si>
    <t>1859372041</t>
  </si>
  <si>
    <t>34</t>
  </si>
  <si>
    <t>764002851</t>
  </si>
  <si>
    <t>Demontáž klempířských konstrukcí oplechování parapetů do suti</t>
  </si>
  <si>
    <t>-624421636</t>
  </si>
  <si>
    <t>"venkovní parapety u severozápadní střechy"</t>
  </si>
  <si>
    <t>1,2*2</t>
  </si>
  <si>
    <t>766</t>
  </si>
  <si>
    <t>Konstrukce truhlářské</t>
  </si>
  <si>
    <t>35</t>
  </si>
  <si>
    <t>766691914</t>
  </si>
  <si>
    <t>Ostatní práce vyvěšení nebo zavěšení křídel s případným uložením a opětovným zavěšením po provedení stavebních změn dřevěných dveřních, plochy do 2 m2</t>
  </si>
  <si>
    <t>-1090715515</t>
  </si>
  <si>
    <t>36</t>
  </si>
  <si>
    <t>76669192R</t>
  </si>
  <si>
    <t>Ostatní práce vyvěšení nebo zavěšení křídel s případným uložením a opětovným zavěšením po provedení stavebních změn plastových okenních s křídly otevíravými, plochy přes 1,5 m2</t>
  </si>
  <si>
    <t>-944816582</t>
  </si>
  <si>
    <t>37</t>
  </si>
  <si>
    <t>76681282R</t>
  </si>
  <si>
    <t>Demontáž kuchyňských linek dřevěných nebo kovových včetně skříněk uchycených na stěně, délky do 1500 mm</t>
  </si>
  <si>
    <t>-642864180</t>
  </si>
  <si>
    <t>38</t>
  </si>
  <si>
    <t>766825811R</t>
  </si>
  <si>
    <t>Demontáž nábytku vestavěného skříní jednokřídlových</t>
  </si>
  <si>
    <t>-1258500725</t>
  </si>
  <si>
    <t>39</t>
  </si>
  <si>
    <t>766825821R</t>
  </si>
  <si>
    <t>Demontáž nábytku vestavěného skříní dvoukřídlových</t>
  </si>
  <si>
    <t>-1048592234</t>
  </si>
  <si>
    <t>771</t>
  </si>
  <si>
    <t>Podlahy z dlaždic</t>
  </si>
  <si>
    <t>40</t>
  </si>
  <si>
    <t>771473810</t>
  </si>
  <si>
    <t>Demontáž soklíků z dlaždic keramických lepených rovných</t>
  </si>
  <si>
    <t>-503030080</t>
  </si>
  <si>
    <t>(0,9+1,4)*2</t>
  </si>
  <si>
    <t>-0,7</t>
  </si>
  <si>
    <t>(3,15+2,4)*2</t>
  </si>
  <si>
    <t>(1,7+2)*2</t>
  </si>
  <si>
    <t>-0,9</t>
  </si>
  <si>
    <t>(1+1,7)*2</t>
  </si>
  <si>
    <t>775</t>
  </si>
  <si>
    <t>Podlahy skládané</t>
  </si>
  <si>
    <t>41</t>
  </si>
  <si>
    <t>775511810</t>
  </si>
  <si>
    <t>Demontáž podlah vlysových s lištami přibíjených</t>
  </si>
  <si>
    <t>1740548032</t>
  </si>
  <si>
    <t>776</t>
  </si>
  <si>
    <t>Podlahy povlakové</t>
  </si>
  <si>
    <t>42</t>
  </si>
  <si>
    <t>776111311</t>
  </si>
  <si>
    <t>Příprava podkladu vysátí podlah</t>
  </si>
  <si>
    <t>226204852</t>
  </si>
  <si>
    <t>43</t>
  </si>
  <si>
    <t>776201812</t>
  </si>
  <si>
    <t>Demontáž povlakových podlahovin lepených ručně s podložkou</t>
  </si>
  <si>
    <t>953749670</t>
  </si>
  <si>
    <t>"demontáž koberce a PVC"</t>
  </si>
  <si>
    <t>44</t>
  </si>
  <si>
    <t>776410811</t>
  </si>
  <si>
    <t>Demontáž soklíků nebo lišt pryžových nebo plastových</t>
  </si>
  <si>
    <t>-1609926413</t>
  </si>
  <si>
    <t>(6,55+2,85)*2</t>
  </si>
  <si>
    <t>(6+3,4)*2</t>
  </si>
  <si>
    <t>(6+4)*2</t>
  </si>
  <si>
    <t>(4,3+5,5)*2</t>
  </si>
  <si>
    <t>(5,5+4,9)*2</t>
  </si>
  <si>
    <t>(1,4+1,4)*2</t>
  </si>
  <si>
    <t>4,8</t>
  </si>
  <si>
    <t>(11,9+5,8)*2</t>
  </si>
  <si>
    <t>781</t>
  </si>
  <si>
    <t>Dokončovací práce - obklady</t>
  </si>
  <si>
    <t>45</t>
  </si>
  <si>
    <t>781473810</t>
  </si>
  <si>
    <t>Demontáž obkladů z dlaždic keramických lepených</t>
  </si>
  <si>
    <t>-1791965403</t>
  </si>
  <si>
    <t>"3.48"</t>
  </si>
  <si>
    <t>2*2</t>
  </si>
  <si>
    <t>"3.40 a přilehlých záchodů"</t>
  </si>
  <si>
    <t>(1,5+0,8+1,5+0,8+0,4+1,5)*2</t>
  </si>
  <si>
    <t>(1,4+0,9)*2*2</t>
  </si>
  <si>
    <t>-0,7*2</t>
  </si>
  <si>
    <t>(3,15+2,4)*2*2</t>
  </si>
  <si>
    <t>(1,7*2)*2*2</t>
  </si>
  <si>
    <t>(1*1,7)*2*2</t>
  </si>
  <si>
    <t>784</t>
  </si>
  <si>
    <t>Dokončovací práce - malby a tapety</t>
  </si>
  <si>
    <t>46</t>
  </si>
  <si>
    <t>784111001</t>
  </si>
  <si>
    <t>Oprášení (ometení) podkladu v místnostech výšky do 3,80 m</t>
  </si>
  <si>
    <t>501435637</t>
  </si>
  <si>
    <t>47</t>
  </si>
  <si>
    <t>784121001</t>
  </si>
  <si>
    <t>Oškrabání malby v místnostech výšky do 3,80 m</t>
  </si>
  <si>
    <t>893093882</t>
  </si>
  <si>
    <t>HZS</t>
  </si>
  <si>
    <t>Hodinové zúčtovací sazby</t>
  </si>
  <si>
    <t>48</t>
  </si>
  <si>
    <t>HZS130R</t>
  </si>
  <si>
    <t>Hodinové zúčtovací sazby profesí HSV provádění konstrukcí zedník</t>
  </si>
  <si>
    <t>hod</t>
  </si>
  <si>
    <t>512</t>
  </si>
  <si>
    <t>477180575</t>
  </si>
  <si>
    <t>02 - D.1.1. Architektonický stavební řešení - Stavební práce</t>
  </si>
  <si>
    <t xml:space="preserve">    4 - Vodorovné konstrukce</t>
  </si>
  <si>
    <t xml:space="preserve">    713 - Izolace tepelné</t>
  </si>
  <si>
    <t xml:space="preserve">    742 - Elektroinstalace - slaboproud</t>
  </si>
  <si>
    <t xml:space="preserve">    765 - Krytina skládaná</t>
  </si>
  <si>
    <t xml:space="preserve">    783 - Dokončovací práce - nátěry</t>
  </si>
  <si>
    <t>Vodorovné konstrukce</t>
  </si>
  <si>
    <t>411388621</t>
  </si>
  <si>
    <t>Zabetonování otvorů ve stropech nebo v klenbách včetně lešení, bednění, odbednění a výztuže (materiál v ceně) ze suchých směsí, tl. do 150 mm ve stropech železobetonových, tvárnicových a prefabrikovaných plochy do 0,25 m2</t>
  </si>
  <si>
    <t>327099870</t>
  </si>
  <si>
    <t>"3.NP zapravení otvorů ve stropech po sondě"</t>
  </si>
  <si>
    <t>"4.NP zapravení otvorů ve stropech po sondě"</t>
  </si>
  <si>
    <t>411388631</t>
  </si>
  <si>
    <t>Zabetonování otvorů ve stropech nebo v klenbách včetně lešení, bednění, odbednění a výztuže (materiál v ceně) ze suchých směsí, tl. do 150 mm ve stropech železobetonových, tvárnicových a prefabrikovaných plochy přes 0,25 do 1 m2</t>
  </si>
  <si>
    <t>-2098978050</t>
  </si>
  <si>
    <t>1,3*0,9</t>
  </si>
  <si>
    <t>612315222</t>
  </si>
  <si>
    <t>Vápenná omítka jednotlivých malých ploch štuková na stěnách, plochy jednotlivě přes 0,09 do 0,25 m2</t>
  </si>
  <si>
    <t>-225156599</t>
  </si>
  <si>
    <t>"3. NP zapravenení otvoru po napínacích lanech"</t>
  </si>
  <si>
    <t>"4. NP zapravenení otvoru po napínacích lanech"</t>
  </si>
  <si>
    <t>612335422</t>
  </si>
  <si>
    <t>Oprava cementové omítky vnitřních ploch štukové dvouvrstvé, tloušťky do 20 mm, stěn, v rozsahu opravované plochy přes 10 do 30%</t>
  </si>
  <si>
    <t>1812670596</t>
  </si>
  <si>
    <t>"Půdorys 3NP"</t>
  </si>
  <si>
    <t>" Půdorys 4 NP"</t>
  </si>
  <si>
    <t>1274864135</t>
  </si>
  <si>
    <t>"1.16 malé jeviště"</t>
  </si>
  <si>
    <t>5,1*3,3</t>
  </si>
  <si>
    <t>(1,24*3,4)*2</t>
  </si>
  <si>
    <t>622142001</t>
  </si>
  <si>
    <t>Potažení vnějších ploch pletivem v ploše nebo pruzích, na plném podkladu sklovláknitým vtlačením do tmelu stěn</t>
  </si>
  <si>
    <t>-1648298657</t>
  </si>
  <si>
    <t>"venkovní omítka ŽB věnců"</t>
  </si>
  <si>
    <t>(10,5+15+12+2)*0,5*3</t>
  </si>
  <si>
    <t>622321141</t>
  </si>
  <si>
    <t>Omítka vápenocementová vnějších ploch nanášená ručně dvouvrstvá, tloušťky jádrové omítky do 15 mm a tloušťky štuku do 3 mm štuková stěn</t>
  </si>
  <si>
    <t>1541784774</t>
  </si>
  <si>
    <t>631342113</t>
  </si>
  <si>
    <t>Mazanina z betonu lehkého tepelně-izolačního polystyrénového tl. přes 50 do 80 mm, objemové hmotnosti 700 kg/m3</t>
  </si>
  <si>
    <t>747390848</t>
  </si>
  <si>
    <t>"Půdorys 3NP - nový stav, D.1.1. - 08"</t>
  </si>
  <si>
    <t>1,82*0,078</t>
  </si>
  <si>
    <t>1,4*0,078</t>
  </si>
  <si>
    <t>5,98*0,078</t>
  </si>
  <si>
    <t>" Půdorys 4 NP - nový stav"</t>
  </si>
  <si>
    <t>6,8*0,078</t>
  </si>
  <si>
    <t>631342123</t>
  </si>
  <si>
    <t>Mazanina z betonu lehkého tepelně-izolačního polystyrénového tl. přes 80 do 120 mm, objemové hmotnosti 700 kg/m3</t>
  </si>
  <si>
    <t>1329207117</t>
  </si>
  <si>
    <t>38,77*0,095</t>
  </si>
  <si>
    <t>18,46*0,095</t>
  </si>
  <si>
    <t>21,58*0,095</t>
  </si>
  <si>
    <t>25,23*0,095</t>
  </si>
  <si>
    <t>19,09*0,095</t>
  </si>
  <si>
    <t>27,36*0,095</t>
  </si>
  <si>
    <t>4,86*0,095</t>
  </si>
  <si>
    <t>26,77*0,095</t>
  </si>
  <si>
    <t>121,44*0,095</t>
  </si>
  <si>
    <t>941111132</t>
  </si>
  <si>
    <t>Montáž lešení řadového trubkového lehkého pracovního s podlahami s provozním zatížením tř. 3 do 200 kg/m2 šířky tř. W12 přes 1,2 do 1,5 m, výšky přes 10 do 25 m</t>
  </si>
  <si>
    <t>-1678115618</t>
  </si>
  <si>
    <t>"Lešení na jihovýchodě stěně budovy"</t>
  </si>
  <si>
    <t>(12,5+8)*15,6</t>
  </si>
  <si>
    <t>"Lešení na severozápadní stěně budovy, pro rozebrání střechy"</t>
  </si>
  <si>
    <t>6*15,6</t>
  </si>
  <si>
    <t>10,4*10</t>
  </si>
  <si>
    <t>" 2. NP hlavní podium"</t>
  </si>
  <si>
    <t>9,35*14</t>
  </si>
  <si>
    <t>941111232</t>
  </si>
  <si>
    <t>Montáž lešení řadového trubkového lehkého pracovního s podlahami s provozním zatížením tř. 3 do 200 kg/m2 Příplatek za první a každý další den použití lešení k ceně -1132</t>
  </si>
  <si>
    <t>1067892749</t>
  </si>
  <si>
    <t>648,3*120 'Přepočtené koeficientem množství</t>
  </si>
  <si>
    <t>941111832</t>
  </si>
  <si>
    <t>Demontáž lešení řadového trubkového lehkého pracovního s podlahami s provozním zatížením tř. 3 do 200 kg/m2 šířky tř. W12 přes 1,2 do 1,5 m, výšky přes 10 do 25 m</t>
  </si>
  <si>
    <t>1070494563</t>
  </si>
  <si>
    <t>1442729303</t>
  </si>
  <si>
    <t>"Půdorys 2.NP"</t>
  </si>
  <si>
    <t>"2.21"</t>
  </si>
  <si>
    <t>6,3*11,75*5</t>
  </si>
  <si>
    <t>1623847369</t>
  </si>
  <si>
    <t>796,063*30 'Přepočtené koeficientem množství</t>
  </si>
  <si>
    <t>1537586626</t>
  </si>
  <si>
    <t>944611111</t>
  </si>
  <si>
    <t>Montáž ochranné plachty zavěšené na konstrukci lešení z textilie z umělých vláken</t>
  </si>
  <si>
    <t>1537995674</t>
  </si>
  <si>
    <t>94461111R</t>
  </si>
  <si>
    <t>-544370097</t>
  </si>
  <si>
    <t>9,35*14*2</t>
  </si>
  <si>
    <t>944611211</t>
  </si>
  <si>
    <t>Montáž ochranné plachty Příplatek za první a každý další den použití plachty k ceně -1111</t>
  </si>
  <si>
    <t>944914665</t>
  </si>
  <si>
    <t>517,4*120 'Přepočtené koeficientem množství</t>
  </si>
  <si>
    <t>422775714</t>
  </si>
  <si>
    <t>6,8</t>
  </si>
  <si>
    <t>952901111</t>
  </si>
  <si>
    <t>Vyčištění budov nebo objektů před předáním do užívání budov bytové nebo občanské výstavby, světlé výšky podlaží do 4 m</t>
  </si>
  <si>
    <t>-1361694253</t>
  </si>
  <si>
    <t>952901114</t>
  </si>
  <si>
    <t>Vyčištění budov nebo objektů před předáním do užívání budov bytové nebo občanské výstavby, světlé výšky podlaží přes 4 m</t>
  </si>
  <si>
    <t>-1519425539</t>
  </si>
  <si>
    <t>"2.NP D.1.1.b - 11"</t>
  </si>
  <si>
    <t>7,25*9,53</t>
  </si>
  <si>
    <t>11,75*6,3</t>
  </si>
  <si>
    <t>"2.12"</t>
  </si>
  <si>
    <t>120</t>
  </si>
  <si>
    <t>-1021116581</t>
  </si>
  <si>
    <t>"Půdorys 3NP - nový stav"</t>
  </si>
  <si>
    <t>38,77*5</t>
  </si>
  <si>
    <t>18,46*5</t>
  </si>
  <si>
    <t>21,58*5</t>
  </si>
  <si>
    <t>19,09*5</t>
  </si>
  <si>
    <t>27,36*5</t>
  </si>
  <si>
    <t>1,82*5</t>
  </si>
  <si>
    <t>1,4*5</t>
  </si>
  <si>
    <t>5,98*5</t>
  </si>
  <si>
    <t>4,86*5</t>
  </si>
  <si>
    <t>26,77*5</t>
  </si>
  <si>
    <t>25,23*5</t>
  </si>
  <si>
    <t>121,44*5</t>
  </si>
  <si>
    <t>3,4*5</t>
  </si>
  <si>
    <t>985131111</t>
  </si>
  <si>
    <t>Očištění ploch stěn, rubu kleneb a podlah tlakovou vodou</t>
  </si>
  <si>
    <t>188219102</t>
  </si>
  <si>
    <t>998018002</t>
  </si>
  <si>
    <t>Přesun hmot pro budovy občanské výstavby, bydlení, výrobu a služby ruční - bez užití mechanizace vodorovná dopravní vzdálenost do 100 m pro budovy s jakoukoliv nosnou konstrukcí výšky přes 6 do 12 m</t>
  </si>
  <si>
    <t>1642214398</t>
  </si>
  <si>
    <t>711111051</t>
  </si>
  <si>
    <t>Provedení izolace proti zemní vlhkosti natěradly a tmely za studena na ploše vodorovné V dvojnásobným nátěrem tekutou elastickou hydroizolací</t>
  </si>
  <si>
    <t>280297135</t>
  </si>
  <si>
    <t>M</t>
  </si>
  <si>
    <t>58581246</t>
  </si>
  <si>
    <t>stěrka hydroizolační jednosložková do interiéru pod dlažbu</t>
  </si>
  <si>
    <t>kg</t>
  </si>
  <si>
    <t>-899101194</t>
  </si>
  <si>
    <t>P</t>
  </si>
  <si>
    <t>Poznámka k položce:
Spotřeba: 0,5 kg/m2, tl. 1 mm</t>
  </si>
  <si>
    <t>17,4*1,5 'Přepočtené koeficientem množství</t>
  </si>
  <si>
    <t>998711202</t>
  </si>
  <si>
    <t>Přesun hmot pro izolace proti vodě, vlhkosti a plynům stanovený procentní sazbou (%) z ceny vodorovná dopravní vzdálenost do 50 m v objektech výšky přes 6 do 12 m</t>
  </si>
  <si>
    <t>%</t>
  </si>
  <si>
    <t>654467117</t>
  </si>
  <si>
    <t>713</t>
  </si>
  <si>
    <t>Izolace tepelné</t>
  </si>
  <si>
    <t>713111111</t>
  </si>
  <si>
    <t>Montáž tepelné izolace stropů rohožemi, pásy, dílci, deskami, bloky (izolační materiál ve specifikaci) vrchem bez překrytí lepenkou kladenými volně</t>
  </si>
  <si>
    <t>-892158380</t>
  </si>
  <si>
    <t>"podhled ve 2.NP D.1.1.b - 11"</t>
  </si>
  <si>
    <t>7,25*0,245</t>
  </si>
  <si>
    <t>63150852</t>
  </si>
  <si>
    <t>pás tepelně izolační pro všechny druhy nezatížených izolací λ=0,038-0,039 tl 160mm</t>
  </si>
  <si>
    <t>-952897095</t>
  </si>
  <si>
    <t>531,124*1,05 'Přepočtené koeficientem množství</t>
  </si>
  <si>
    <t>713111128</t>
  </si>
  <si>
    <t>Montáž tepelné izolace stropů rohožemi, pásy, dílci, deskami, bloky (izolační materiál ve specifikaci) rovných spodem lepením celoplošně s mechanickým kotvením</t>
  </si>
  <si>
    <t>1143637049</t>
  </si>
  <si>
    <t>"izolace věnců"</t>
  </si>
  <si>
    <t>63151507</t>
  </si>
  <si>
    <t>deska tepelně izolační minerální kontaktních fasád kolmé vlákno λ=0,041 tl 40mm</t>
  </si>
  <si>
    <t>-386371040</t>
  </si>
  <si>
    <t>59,25*1,02 'Přepočtené koeficientem množství</t>
  </si>
  <si>
    <t>713121111</t>
  </si>
  <si>
    <t>Montáž tepelné izolace podlah rohožemi, pásy, deskami, dílci, bloky (izolační materiál ve specifikaci) kladenými volně jednovrstvá</t>
  </si>
  <si>
    <t>708621418</t>
  </si>
  <si>
    <t>6115535R</t>
  </si>
  <si>
    <t>podložka pod plovoucí podlahy dřevovláknitá pro kročejový útlum tl 5mm</t>
  </si>
  <si>
    <t>-1297811791</t>
  </si>
  <si>
    <t>17,4*1,02 'Přepočtené koeficientem množství</t>
  </si>
  <si>
    <t>998713202</t>
  </si>
  <si>
    <t>Přesun hmot pro izolace tepelné stanovený procentní sazbou (%) z ceny vodorovná dopravní vzdálenost do 50 m v objektech výšky přes 6 do 12 m</t>
  </si>
  <si>
    <t>249593249</t>
  </si>
  <si>
    <t>742</t>
  </si>
  <si>
    <t>Elektroinstalace - slaboproud</t>
  </si>
  <si>
    <t>742111101</t>
  </si>
  <si>
    <t>Montáž revizních dvířek plastových</t>
  </si>
  <si>
    <t>-299342574</t>
  </si>
  <si>
    <t>59030712</t>
  </si>
  <si>
    <t>dvířka revizní s automatickým zámkem 400x400mm</t>
  </si>
  <si>
    <t>-741812409</t>
  </si>
  <si>
    <t>998742202</t>
  </si>
  <si>
    <t>Přesun hmot pro slaboproud stanovený procentní sazbou (%) z ceny vodorovná dopravní vzdálenost do 50 m v objektech výšky přes 6 do 12 m</t>
  </si>
  <si>
    <t>1306287011</t>
  </si>
  <si>
    <t>762341210</t>
  </si>
  <si>
    <t>Bednění a laťování montáž bednění střech rovných a šikmých sklonu do 60° s vyřezáním otvorů z prken hrubých na sraz tl. do 32 mm</t>
  </si>
  <si>
    <t>-76842615</t>
  </si>
  <si>
    <t>"střecha severozapád"</t>
  </si>
  <si>
    <t>60515111</t>
  </si>
  <si>
    <t>řezivo jehličnaté boční prkno 20-30mm</t>
  </si>
  <si>
    <t>-1971000286</t>
  </si>
  <si>
    <t>11*3*0,03</t>
  </si>
  <si>
    <t>2,5*2*0,03</t>
  </si>
  <si>
    <t>998762202</t>
  </si>
  <si>
    <t>Přesun hmot pro konstrukce tesařské stanovený procentní sazbou (%) z ceny vodorovná dopravní vzdálenost do 50 m v objektech výšky přes 6 do 12 m</t>
  </si>
  <si>
    <t>-906652587</t>
  </si>
  <si>
    <t>763111327</t>
  </si>
  <si>
    <t>Příčka ze sádrokartonových desek s nosnou konstrukcí z jednoduchých ocelových profilů UW, CW jednoduše opláštěná deskou protipožární DF tl. 12,5 mm s izolací, EI 45, příčka tl. 175 mm, profil 150, Rw do 51 dB</t>
  </si>
  <si>
    <t>-203900770</t>
  </si>
  <si>
    <t>"Půdorys 3.NP - nový stav D.1.1.b - 08"</t>
  </si>
  <si>
    <t>"protipožární příčka"</t>
  </si>
  <si>
    <t>"3.40 + 3.48 a přilehlé místnosti"</t>
  </si>
  <si>
    <t>(4,3+2,2+1+1,7+1+1,7+1,7+3,9)*2,95</t>
  </si>
  <si>
    <t>-0,8*2</t>
  </si>
  <si>
    <t>(2,1+2,13+0,9+1,2+0,15+2,33+2,33+1+0,6+0,5+6)*2,95</t>
  </si>
  <si>
    <t>763112351</t>
  </si>
  <si>
    <t>Příčka mezibytová ze sádrokartonových desek s nosnou konstrukcí ze zdvojených ocelových profilů UW, CW dvojitě opláštěná deskami akustickými tl. 2 x 12,5 mm s dvojitou izolací, EI 90, příčka tl. 155 mm, profil 50, Rw do 66 dB</t>
  </si>
  <si>
    <t>147584547</t>
  </si>
  <si>
    <t>(0,35+1,45)*2,95</t>
  </si>
  <si>
    <t>(0,3+0,4)*2,95</t>
  </si>
  <si>
    <t>(0,5+0,6+2,65+6,55)*2,95</t>
  </si>
  <si>
    <t>(0,45*0,5)*2,95</t>
  </si>
  <si>
    <t>(6+1,45+0,6+1,4+0,6+0,7)*2,95</t>
  </si>
  <si>
    <t>(6+4+0,6)*2,95</t>
  </si>
  <si>
    <t>(0,4+0,3)*2,95</t>
  </si>
  <si>
    <t>4,3*2,95</t>
  </si>
  <si>
    <t>(5,5+4,9+0,8)*2,95</t>
  </si>
  <si>
    <t>-(0,9*2)</t>
  </si>
  <si>
    <t>(1,4+1,4+1,4)*2,95</t>
  </si>
  <si>
    <t>-(0,7*2)*2</t>
  </si>
  <si>
    <t>(1,05+1,4+1,05)*2,95</t>
  </si>
  <si>
    <t>(3,15+1)*2,95</t>
  </si>
  <si>
    <t>" Půdorys 4 NP - nový stav, D.1.1 - 09"</t>
  </si>
  <si>
    <t>(1,2)*2,95</t>
  </si>
  <si>
    <t>(0,3+0,3)*2,95</t>
  </si>
  <si>
    <t>(2,4)*2,95</t>
  </si>
  <si>
    <t>-1*2</t>
  </si>
  <si>
    <t>(3,4+2*0,6)*2,95</t>
  </si>
  <si>
    <t>(6,65+1,3)*2,95</t>
  </si>
  <si>
    <t>(4+1,7+4)*2,95</t>
  </si>
  <si>
    <t>(1+1,7+1)*2,95</t>
  </si>
  <si>
    <t>763131751</t>
  </si>
  <si>
    <t>Podhled ze sádrokartonových desek ostatní práce a konstrukce na podhledech ze sádrokartonových desek montáž parotěsné zábrany</t>
  </si>
  <si>
    <t>-431484738</t>
  </si>
  <si>
    <t>28329282</t>
  </si>
  <si>
    <t>fólie PE vyztužená Al vrstvou pro parotěsnou vrstvu 170g/m2</t>
  </si>
  <si>
    <t>-774798180</t>
  </si>
  <si>
    <t>531,124*1,1 'Přepočtené koeficientem množství</t>
  </si>
  <si>
    <t>763132261</t>
  </si>
  <si>
    <t>Podhled ze sádrokartonových desek – samostatný požární předěl dvouvrstvá nosná konstrukce z ocelových profilů CD, UD s požární odolností zdola bez izolace dvojitě opláštěná deskami protipožárními 2 x DF tl. 2 x 12,5 mm, EI 45</t>
  </si>
  <si>
    <t>-261261420</t>
  </si>
  <si>
    <t>763132271</t>
  </si>
  <si>
    <t>Podhled ze sádrokartonových desek – samostatný požární předěl dvouvrstvá nosná konstrukce z ocelových profilů CD, UD s požární odolností zdola bez izolace trojitě opláštěná deskami protipožárními 3 x DF tl. 3 x 15 mm, EI 90</t>
  </si>
  <si>
    <t>-1598382581</t>
  </si>
  <si>
    <t>763251143</t>
  </si>
  <si>
    <t>Podlaha ze sádrovláknitých desek na pero a drážku podlahové desky tl. 2 x 10 mm podlaha tl. 50 mm s dřevovláknitou deskou tl. 10 mm a podsypem tl. 20 mm</t>
  </si>
  <si>
    <t>1598108192</t>
  </si>
  <si>
    <t>998763402</t>
  </si>
  <si>
    <t>Přesun hmot pro konstrukce montované z desek stanovený procentní sazbou (%) z ceny vodorovná dopravní vzdálenost do 50 m v objektech výšky přes 6 do 12 m</t>
  </si>
  <si>
    <t>-598529571</t>
  </si>
  <si>
    <t>49</t>
  </si>
  <si>
    <t>764101103R</t>
  </si>
  <si>
    <t>Montáž krytiny z plechu s úpravou u okapů, prostupů a výčnělků střechy rovné drážkováním ze svitků šířky do 600 mm, sklon střechy přes 30 do 60°</t>
  </si>
  <si>
    <t>-215064289</t>
  </si>
  <si>
    <t>50</t>
  </si>
  <si>
    <t>13824111</t>
  </si>
  <si>
    <t>plech Pz 275g/m2 tl 0,55mm svitek š 1000mm</t>
  </si>
  <si>
    <t>163024316</t>
  </si>
  <si>
    <t>Poznámka k položce:
Hmotnost: 4,4 kg/m2</t>
  </si>
  <si>
    <t>4,4*38/1000</t>
  </si>
  <si>
    <t>0,167*1,2 'Přepočtené koeficientem množství</t>
  </si>
  <si>
    <t>51</t>
  </si>
  <si>
    <t>764236404</t>
  </si>
  <si>
    <t>Oplechování parapetů z měděného plechu rovných mechanicky kotvených, bez rohů rš 330 mm</t>
  </si>
  <si>
    <t>2121103869</t>
  </si>
  <si>
    <t>52</t>
  </si>
  <si>
    <t>998764202</t>
  </si>
  <si>
    <t>Přesun hmot pro konstrukce klempířské stanovený procentní sazbou (%) z ceny vodorovná dopravní vzdálenost do 50 m v objektech výšky přes 6 do 12 m</t>
  </si>
  <si>
    <t>546388966</t>
  </si>
  <si>
    <t>765</t>
  </si>
  <si>
    <t>Krytina skládaná</t>
  </si>
  <si>
    <t>53</t>
  </si>
  <si>
    <t>765191013</t>
  </si>
  <si>
    <t>Montáž pojistné hydroizolační nebo parotěsné fólie kladené ve sklonu přes 20° volně na bednění nebo tepelnou izolaci</t>
  </si>
  <si>
    <t>2055180060</t>
  </si>
  <si>
    <t>54</t>
  </si>
  <si>
    <t>28329322</t>
  </si>
  <si>
    <t>fólie kontaktní difuzně propustná pro doplňkovou hydroizolační vrstvu, čtyřvrstvá mikroporézní PP 160g/m2</t>
  </si>
  <si>
    <t>1007949992</t>
  </si>
  <si>
    <t>38*1,1 'Přepočtené koeficientem množství</t>
  </si>
  <si>
    <t>55</t>
  </si>
  <si>
    <t>765192001</t>
  </si>
  <si>
    <t>Nouzové zakrytí střechy plachtou</t>
  </si>
  <si>
    <t>1900043303</t>
  </si>
  <si>
    <t>(11*3)*2</t>
  </si>
  <si>
    <t>(2,5*2)*2</t>
  </si>
  <si>
    <t>56</t>
  </si>
  <si>
    <t>998765202</t>
  </si>
  <si>
    <t>Přesun hmot pro krytiny skládané stanovený procentní sazbou (%) z ceny vodorovná dopravní vzdálenost do 50 m v objektech výšky přes 6 do 12 m</t>
  </si>
  <si>
    <t>1740794457</t>
  </si>
  <si>
    <t>57</t>
  </si>
  <si>
    <t>766660101</t>
  </si>
  <si>
    <t>Montáž dveřních křídel dřevěných nebo plastových otevíravých do dřevěné rámové zárubně povrchově upravených jednokřídlových, šířky do 800 mm</t>
  </si>
  <si>
    <t>1028778964</t>
  </si>
  <si>
    <t>58</t>
  </si>
  <si>
    <t>6116000R</t>
  </si>
  <si>
    <t>dveře jednokřídlé dřevěné bez povrchové úpravy plné 600x1970mm</t>
  </si>
  <si>
    <t>-598456527</t>
  </si>
  <si>
    <t>59</t>
  </si>
  <si>
    <t>6116015R</t>
  </si>
  <si>
    <t>dveře jednokřídlé dřevěné bez povrchové úpravy plné 800x1970mm</t>
  </si>
  <si>
    <t>236221724</t>
  </si>
  <si>
    <t>60</t>
  </si>
  <si>
    <t>6116203R</t>
  </si>
  <si>
    <t>dveře jednokřídlé dřevotřískové protipožární EI (EW) 30 D3 povrch fóliový plné 800x1970/2100mm</t>
  </si>
  <si>
    <t>-348887441</t>
  </si>
  <si>
    <t>61</t>
  </si>
  <si>
    <t>766660102</t>
  </si>
  <si>
    <t>Montáž dveřních křídel dřevěných nebo plastových otevíravých do dřevěné rámové zárubně povrchově upravených jednokřídlových, šířky přes 800 mm</t>
  </si>
  <si>
    <t>902449710</t>
  </si>
  <si>
    <t>62</t>
  </si>
  <si>
    <t>6116005R</t>
  </si>
  <si>
    <t>dveře jednokřídlé dřevěné bez povrchové úpravy plné 900x1970mm</t>
  </si>
  <si>
    <t>392082003</t>
  </si>
  <si>
    <t>63</t>
  </si>
  <si>
    <t>766660731</t>
  </si>
  <si>
    <t>Montáž dveřních doplňků dveřního kování bezpečnostního zámku</t>
  </si>
  <si>
    <t>914839627</t>
  </si>
  <si>
    <t>64</t>
  </si>
  <si>
    <t>5492401R</t>
  </si>
  <si>
    <t>zámek zadlabací 5140/20PPN 1/2 - protipožární</t>
  </si>
  <si>
    <t>205648025</t>
  </si>
  <si>
    <t>65</t>
  </si>
  <si>
    <t>766660733</t>
  </si>
  <si>
    <t>Montáž dveřních doplňků dveřního kování bezpečnostního štítku s klikou</t>
  </si>
  <si>
    <t>278404181</t>
  </si>
  <si>
    <t>66</t>
  </si>
  <si>
    <t>5491462R</t>
  </si>
  <si>
    <t>kování dveřní vrchní klika včetně rozet a montážního materiálu R PZ nerez PK</t>
  </si>
  <si>
    <t>-58722667</t>
  </si>
  <si>
    <t>67</t>
  </si>
  <si>
    <t>76666073R</t>
  </si>
  <si>
    <t>-46387687</t>
  </si>
  <si>
    <t>68</t>
  </si>
  <si>
    <t>766682111</t>
  </si>
  <si>
    <t>Montáž zárubní dřevěných, plastových nebo z lamina obložkových, pro dveře jednokřídlové, tloušťky stěny do 170 mm</t>
  </si>
  <si>
    <t>-1007253810</t>
  </si>
  <si>
    <t>69</t>
  </si>
  <si>
    <t>61182259</t>
  </si>
  <si>
    <t>zárubeň protipožární pro dveře 1křídlé 600,700,800,900x1970mm tl 60-170mm dub,buk</t>
  </si>
  <si>
    <t>1904690068</t>
  </si>
  <si>
    <t>70</t>
  </si>
  <si>
    <t>61182274</t>
  </si>
  <si>
    <t>zárubeň obložková pro dveře 2křídlé 1250,1450x1970mm tl 60-170mm dub,buk</t>
  </si>
  <si>
    <t>1671332741</t>
  </si>
  <si>
    <t>71</t>
  </si>
  <si>
    <t>76668211R</t>
  </si>
  <si>
    <t>-1731374393</t>
  </si>
  <si>
    <t>72</t>
  </si>
  <si>
    <t>6118225R</t>
  </si>
  <si>
    <t>zárubeň obložková pro dveře 1křídlé 600,700,800,900x1970mm tl 60-170mm dub,buk</t>
  </si>
  <si>
    <t>903002104</t>
  </si>
  <si>
    <t>73</t>
  </si>
  <si>
    <t>76681111R</t>
  </si>
  <si>
    <t>Montáž kuchyňských linek korpusu spodních skříněk šroubovaných na stěnu, šířky jednoho dílu do 600 mm</t>
  </si>
  <si>
    <t>kpl.</t>
  </si>
  <si>
    <t>2092801113</t>
  </si>
  <si>
    <t>74</t>
  </si>
  <si>
    <t>766811222</t>
  </si>
  <si>
    <t>Montáž kuchyňských linek pracovní desky Příplatek k ceně za usazení varné desky (včetně silikonu)</t>
  </si>
  <si>
    <t>674826256</t>
  </si>
  <si>
    <t>75</t>
  </si>
  <si>
    <t>766 - 001</t>
  </si>
  <si>
    <t>Indukční varná deska</t>
  </si>
  <si>
    <t>12960528</t>
  </si>
  <si>
    <t>76</t>
  </si>
  <si>
    <t>766 - 002</t>
  </si>
  <si>
    <t>D+M zabudovaná digestoř s napojením na venkovní prostředí</t>
  </si>
  <si>
    <t>-1588595749</t>
  </si>
  <si>
    <t>77</t>
  </si>
  <si>
    <t>766821121R</t>
  </si>
  <si>
    <t>Montáž nábytku vestavěného korpusu skříně šatní jednokřídlové</t>
  </si>
  <si>
    <t>-1311582029</t>
  </si>
  <si>
    <t>"3.49 - skříň do niky o rozměrech 1,8x2,95x0,6"</t>
  </si>
  <si>
    <t>"4.33 - skříň do niky o rozměrech 1,8x2,95x0,6"</t>
  </si>
  <si>
    <t>78</t>
  </si>
  <si>
    <t>766821122R</t>
  </si>
  <si>
    <t>Montáž nábytku vestavěného korpusu skříně šatní dvoukřídlové</t>
  </si>
  <si>
    <t>-2080306577</t>
  </si>
  <si>
    <t>"3.49 - skříň do niky o rozměrech 2,4x2,95x0,6"</t>
  </si>
  <si>
    <t>"4.33 - skříň do niky o rozměrech 2,455x2,95x0,6"</t>
  </si>
  <si>
    <t>79</t>
  </si>
  <si>
    <t>998766202</t>
  </si>
  <si>
    <t>Přesun hmot pro konstrukce truhlářské stanovený procentní sazbou (%) z ceny vodorovná dopravní vzdálenost do 50 m v objektech výšky přes 6 do 12 m</t>
  </si>
  <si>
    <t>468908532</t>
  </si>
  <si>
    <t>80</t>
  </si>
  <si>
    <t>771574112</t>
  </si>
  <si>
    <t>Montáž podlah z dlaždic keramických lepených flexibilním lepidlem maloformátových hladkých přes 9 do 12 ks/m2</t>
  </si>
  <si>
    <t>-73711307</t>
  </si>
  <si>
    <t>81</t>
  </si>
  <si>
    <t>59761003</t>
  </si>
  <si>
    <t>dlažba keramická hutná hladká do interiéru přes 9 do 12ks/m2</t>
  </si>
  <si>
    <t>-1386318062</t>
  </si>
  <si>
    <t>82</t>
  </si>
  <si>
    <t>771577111</t>
  </si>
  <si>
    <t>Montáž podlah z dlaždic keramických lepených flexibilním lepidlem Příplatek k cenám za plochu do 5 m2 jednotlivě</t>
  </si>
  <si>
    <t>1995108832</t>
  </si>
  <si>
    <t>83</t>
  </si>
  <si>
    <t>771577114</t>
  </si>
  <si>
    <t>Montáž podlah z dlaždic keramických lepených flexibilním lepidlem Příplatek k cenám za dvousložkový spárovací tmel</t>
  </si>
  <si>
    <t>1569913221</t>
  </si>
  <si>
    <t>PSC</t>
  </si>
  <si>
    <t xml:space="preserve">Poznámka k souboru cen:
1. Položky jsou učeny pro všechy druhy povrchových úprav.
</t>
  </si>
  <si>
    <t>84</t>
  </si>
  <si>
    <t>998771202</t>
  </si>
  <si>
    <t>Přesun hmot pro podlahy z dlaždic stanovený procentní sazbou (%) z ceny vodorovná dopravní vzdálenost do 50 m v objektech výšky přes 6 do 12 m</t>
  </si>
  <si>
    <t>244819308</t>
  </si>
  <si>
    <t>85</t>
  </si>
  <si>
    <t>775413315</t>
  </si>
  <si>
    <t>Montáž podlahového soklíku nebo lišty obvodové (soklové) dřevěné bez základního nátěru soklíku ze dřeva tvrdého nebo měkkého, v přírodní barvě lepeného</t>
  </si>
  <si>
    <t>-105162348</t>
  </si>
  <si>
    <t>(6+3,4)*2+0,6+0,6</t>
  </si>
  <si>
    <t>86</t>
  </si>
  <si>
    <t>61418203</t>
  </si>
  <si>
    <t>lišta podlahová dřevěná dub 25x25mm</t>
  </si>
  <si>
    <t>-143544294</t>
  </si>
  <si>
    <t>87</t>
  </si>
  <si>
    <t>775541113</t>
  </si>
  <si>
    <t>Montáž podlah plovoucích z velkoplošných lamel dýhovaných a laminovaných bez podložky, spojovaných lepením v drážce šířka dílce přes 150 do 180 mm</t>
  </si>
  <si>
    <t>2128462019</t>
  </si>
  <si>
    <t>88</t>
  </si>
  <si>
    <t>61151044</t>
  </si>
  <si>
    <t>podlaha dřevěná lamelová tl 14mm dub</t>
  </si>
  <si>
    <t>-513298430</t>
  </si>
  <si>
    <t>218,34*1,1 'Přepočtené koeficientem množství</t>
  </si>
  <si>
    <t>89</t>
  </si>
  <si>
    <t>775591191</t>
  </si>
  <si>
    <t>Ostatní prvky pro plovoucí podlahy montáž podložky vyrovnávací a tlumící</t>
  </si>
  <si>
    <t>890018631</t>
  </si>
  <si>
    <t>90</t>
  </si>
  <si>
    <t>61155350</t>
  </si>
  <si>
    <t>podložka izolační z pěnového PE 2mm</t>
  </si>
  <si>
    <t>246311102</t>
  </si>
  <si>
    <t>218,34*1,05 'Přepočtené koeficientem množství</t>
  </si>
  <si>
    <t>91</t>
  </si>
  <si>
    <t>998775202</t>
  </si>
  <si>
    <t>Přesun hmot pro podlahy skládané stanovený procentní sazbou (%) z ceny vodorovná dopravní vzdálenost do 50 m v objektech výšky přes 6 do 12 m</t>
  </si>
  <si>
    <t>-1914457525</t>
  </si>
  <si>
    <t>92</t>
  </si>
  <si>
    <t>776211111</t>
  </si>
  <si>
    <t>Montáž textilních podlahovin lepením pásů standardních</t>
  </si>
  <si>
    <t>18797669</t>
  </si>
  <si>
    <t>93</t>
  </si>
  <si>
    <t>69751086</t>
  </si>
  <si>
    <t>koberec 500x500mm, střižená všívaná smyčka, vlákno 100% PA, hm 950g/m2, zátěž 33, útlum 24dB, hořlavost Bfl S1</t>
  </si>
  <si>
    <t>-1061406084</t>
  </si>
  <si>
    <t>150,49*1,1 'Přepočtené koeficientem množství</t>
  </si>
  <si>
    <t>94</t>
  </si>
  <si>
    <t>776421111</t>
  </si>
  <si>
    <t>Montáž lišt obvodových lepených</t>
  </si>
  <si>
    <t>935738809</t>
  </si>
  <si>
    <t>(6,7+3,4)*2</t>
  </si>
  <si>
    <t>(6,55+4)*2</t>
  </si>
  <si>
    <t>95</t>
  </si>
  <si>
    <t>69751204</t>
  </si>
  <si>
    <t>lišta kobercová 55x9mm</t>
  </si>
  <si>
    <t>-657677954</t>
  </si>
  <si>
    <t>135,4*1,02 'Přepočtené koeficientem množství</t>
  </si>
  <si>
    <t>96</t>
  </si>
  <si>
    <t>998776201</t>
  </si>
  <si>
    <t>Přesun hmot pro podlahy povlakové stanovený procentní sazbou (%) z ceny vodorovná dopravní vzdálenost do 50 m v objektech výšky do 6 m</t>
  </si>
  <si>
    <t>-794718391</t>
  </si>
  <si>
    <t>97</t>
  </si>
  <si>
    <t>781131112</t>
  </si>
  <si>
    <t>Izolace stěny pod obklad izolace nátěrem nebo stěrkou ve dvou vrstvách</t>
  </si>
  <si>
    <t>2047636430</t>
  </si>
  <si>
    <t>(1,4+1,4)*2*2</t>
  </si>
  <si>
    <t>-(0,8*2)*2</t>
  </si>
  <si>
    <t>(1,4+0,85)*2*2</t>
  </si>
  <si>
    <t>-0,6*2</t>
  </si>
  <si>
    <t>-1,15*1,75</t>
  </si>
  <si>
    <t>(4+1,7)*2*2</t>
  </si>
  <si>
    <t>(1+1,7)*2*2</t>
  </si>
  <si>
    <t>98</t>
  </si>
  <si>
    <t>781474113</t>
  </si>
  <si>
    <t>Montáž obkladů vnitřních stěn z dlaždic keramických lepených flexibilním lepidlem maloformátových hladkých přes 12 do 19 ks/m2</t>
  </si>
  <si>
    <t>970928253</t>
  </si>
  <si>
    <t>99</t>
  </si>
  <si>
    <t>59761071</t>
  </si>
  <si>
    <t>obklad keramický hladký přes 12 do 19ks/m2</t>
  </si>
  <si>
    <t>2116894403</t>
  </si>
  <si>
    <t>63,787*1,1 'Přepočtené koeficientem množství</t>
  </si>
  <si>
    <t>100</t>
  </si>
  <si>
    <t>781477111</t>
  </si>
  <si>
    <t>Montáž obkladů vnitřních stěn z dlaždic keramických Příplatek k cenám za plochu do 10 m2 jednotlivě</t>
  </si>
  <si>
    <t>1458458872</t>
  </si>
  <si>
    <t>101</t>
  </si>
  <si>
    <t>998781202</t>
  </si>
  <si>
    <t>Přesun hmot pro obklady keramické stanovený procentní sazbou (%) z ceny vodorovná dopravní vzdálenost do 50 m v objektech výšky přes 6 do 12 m</t>
  </si>
  <si>
    <t>-1700666324</t>
  </si>
  <si>
    <t>783</t>
  </si>
  <si>
    <t>Dokončovací práce - nátěry</t>
  </si>
  <si>
    <t>102</t>
  </si>
  <si>
    <t>783801501</t>
  </si>
  <si>
    <t>Příprava podkladu omítek před provedením nátěru omytí</t>
  </si>
  <si>
    <t>-503617001</t>
  </si>
  <si>
    <t>103</t>
  </si>
  <si>
    <t>783823135</t>
  </si>
  <si>
    <t>Penetrační nátěr omítek hladkých omítek hladkých, zrnitých tenkovrstvých nebo štukových stupně členitosti 1 a 2 silikonový</t>
  </si>
  <si>
    <t>-197292692</t>
  </si>
  <si>
    <t>104</t>
  </si>
  <si>
    <t>783827425</t>
  </si>
  <si>
    <t>Krycí (ochranný ) nátěr omítek dvojnásobný hladkých omítek hladkých, zrnitých tenkovrstvých nebo štukových stupně členitosti 1 a 2 silikonový</t>
  </si>
  <si>
    <t>703668989</t>
  </si>
  <si>
    <t>105</t>
  </si>
  <si>
    <t>784211101</t>
  </si>
  <si>
    <t>Malby z malířských směsí otěruvzdorných za mokra dvojnásobné, bílé za mokra otěruvzdorné výborně v místnostech výšky do 3,80 m</t>
  </si>
  <si>
    <t>-1716512001</t>
  </si>
  <si>
    <t>(7,25+11,75)*2*5</t>
  </si>
  <si>
    <t>(11,9+0,7+2,6+2,3+0,5+2,4+0,5+1,4+0,6+1,8+0,6+2,55+6,5+3,2+1,8+2,1+6,5)*2,95</t>
  </si>
  <si>
    <t>(6,5+2,84)*2*2,95</t>
  </si>
  <si>
    <t>(6,5+3,4)*2*2,95</t>
  </si>
  <si>
    <t>(6,5+4)*2*2,95</t>
  </si>
  <si>
    <t>(5,5+4,3)*2*2,95</t>
  </si>
  <si>
    <t>(5,5+4,89)*2*2,95</t>
  </si>
  <si>
    <t>(1,4+1,4)*2*2,95</t>
  </si>
  <si>
    <t>(1,4+0,9)*2*2,95</t>
  </si>
  <si>
    <t>(3,15+2,4)*2*2,95</t>
  </si>
  <si>
    <t>"4.32 včetně přilehlé místnosti""</t>
  </si>
  <si>
    <t>(2,4+3,2+1,8+2,13+0,8+1,2+1,94+1,9+1,94+1,9)*2,95</t>
  </si>
  <si>
    <t>(1,2+5,4+11,9+1,1+2,6+2,4+0,6+2,4+0,6+0,8+0,6+1,8+0,6+1+2,33+2,33)*2,95</t>
  </si>
  <si>
    <t>(2,8+5,8+0,4+0,6+1+2,33+2,33+2,4)*2,95</t>
  </si>
  <si>
    <t>(6,65+3+5+2,7+8,2+2,4+2,3+3,3)*2,95</t>
  </si>
  <si>
    <t>(1,7+4)*2*2,95</t>
  </si>
  <si>
    <t>(1,7+1)*2*2,95</t>
  </si>
  <si>
    <t>106</t>
  </si>
  <si>
    <t>784211143</t>
  </si>
  <si>
    <t>Malby z malířských směsí otěruvzdorných za mokra Příplatek k cenám dvojnásobných maleb za zvýšenou pracnost při provádění styku 2 barev</t>
  </si>
  <si>
    <t>-2903083</t>
  </si>
  <si>
    <t>200</t>
  </si>
  <si>
    <t>107</t>
  </si>
  <si>
    <t>784211165</t>
  </si>
  <si>
    <t>Malby z malířských směsí otěruvzdorných za mokra Příplatek k cenám dvojnásobných maleb za provádění barevné malby tónované na tónovacích automatech, v odstínu sytém</t>
  </si>
  <si>
    <t>238954720</t>
  </si>
  <si>
    <t>108</t>
  </si>
  <si>
    <t>-995092198</t>
  </si>
  <si>
    <t>03 - D.1.1. Architektonický stavební řešení - Oprava střechy</t>
  </si>
  <si>
    <t xml:space="preserve">    1 - Zemní práce</t>
  </si>
  <si>
    <t xml:space="preserve">    712 - Povlakové krytiny</t>
  </si>
  <si>
    <t xml:space="preserve">    721 - Zdravotechnika - vnitřní kanalizace</t>
  </si>
  <si>
    <t xml:space="preserve">    741 - Elektroinstalace - silnoproud</t>
  </si>
  <si>
    <t xml:space="preserve">    751 - Vzduchotechnika</t>
  </si>
  <si>
    <t>Zemní práce</t>
  </si>
  <si>
    <t>1131 - 0001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</si>
  <si>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</si>
  <si>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-639467356</t>
  </si>
  <si>
    <t>"půdorys střechy - bourací práce D.1.1-04"</t>
  </si>
  <si>
    <t>"odstranění pochuzného chodníku s uložením dlaždic pro opětovné použití"</t>
  </si>
  <si>
    <t>18,18</t>
  </si>
  <si>
    <t>1131 - 0002</t>
  </si>
  <si>
    <t>779065771</t>
  </si>
  <si>
    <t>"půdorys střechy - nový stav D.1.1 - 10"</t>
  </si>
  <si>
    <t>941111131</t>
  </si>
  <si>
    <t>Montáž lešení řadového trubkového lehkého pracovního s podlahami s provozním zatížením tř. 3 do 200 kg/m2 šířky tř. W12 přes 1,2 do 1,5 m, výšky do 10 m</t>
  </si>
  <si>
    <t>-1444264607</t>
  </si>
  <si>
    <t>(7+5)*5</t>
  </si>
  <si>
    <t>941111231</t>
  </si>
  <si>
    <t>Montáž lešení řadového trubkového lehkého pracovního s podlahami s provozním zatížením tř. 3 do 200 kg/m2 Příplatek za první a každý další den použití lešení k ceně -1131</t>
  </si>
  <si>
    <t>-1802919503</t>
  </si>
  <si>
    <t>60*14 'Přepočtené koeficientem množství</t>
  </si>
  <si>
    <t>941111831</t>
  </si>
  <si>
    <t>Demontáž lešení řadového trubkového lehkého pracovního s podlahami s provozním zatížením tř. 3 do 200 kg/m2 šířky tř. W12 přes 1,2 do 1,5 m, výšky do 10 m</t>
  </si>
  <si>
    <t>-1035470868</t>
  </si>
  <si>
    <t>962071711</t>
  </si>
  <si>
    <t>Vybourání kovových sloupů s patkou a hlavicí včetně snesení bez podchycení nosné konstrukce a bez odvozu sloupů litinových nebo nýtovaných</t>
  </si>
  <si>
    <t>1916348764</t>
  </si>
  <si>
    <t>2*1,5</t>
  </si>
  <si>
    <t>965045113</t>
  </si>
  <si>
    <t>Bourání potěrů tl. do 50 mm cementových nebo pískocementových, plochy přes 4 m2</t>
  </si>
  <si>
    <t>-835081681</t>
  </si>
  <si>
    <t>163,34</t>
  </si>
  <si>
    <t>965046111</t>
  </si>
  <si>
    <t>Broušení stávajících betonových podlah úběr do 3 mm</t>
  </si>
  <si>
    <t>-1120271139</t>
  </si>
  <si>
    <t>"očištění stropní desky"</t>
  </si>
  <si>
    <t>965082941</t>
  </si>
  <si>
    <t>Odstranění násypu pod podlahami nebo ochranného násypu na střechách tl. přes 200 mm jakékoliv plochy</t>
  </si>
  <si>
    <t>587911810</t>
  </si>
  <si>
    <t>163,34*0,2225</t>
  </si>
  <si>
    <t>Vnitrostaveništní doprava suti a vybouraných hmot vodorovně do 50 m svisle ručně pro budovy a haly výšky přes 9 do 12 m</t>
  </si>
  <si>
    <t>1205846687</t>
  </si>
  <si>
    <t>2145297778</t>
  </si>
  <si>
    <t>"příčný řez B2-B2 D.1.1-15"</t>
  </si>
  <si>
    <t>149265992</t>
  </si>
  <si>
    <t>17*14 'Přepočtené koeficientem množství</t>
  </si>
  <si>
    <t>-1133776977</t>
  </si>
  <si>
    <t>1883486995</t>
  </si>
  <si>
    <t>1601545560</t>
  </si>
  <si>
    <t>711111001</t>
  </si>
  <si>
    <t>Provedení izolace proti zemní vlhkosti natěradly a tmely za studena na ploše vodorovné V nátěrem penetračním</t>
  </si>
  <si>
    <t>120969737</t>
  </si>
  <si>
    <t>"půdorys střechy - nový stav D.1.1-10"</t>
  </si>
  <si>
    <t>11163150</t>
  </si>
  <si>
    <t>lak penetrační asfaltový</t>
  </si>
  <si>
    <t>344088023</t>
  </si>
  <si>
    <t>Poznámka k položce:
Spotřeba 0,3-0,4kg/m2</t>
  </si>
  <si>
    <t>163,34*0,0003 'Přepočtené koeficientem množství</t>
  </si>
  <si>
    <t>711112001</t>
  </si>
  <si>
    <t>Provedení izolace proti zemní vlhkosti natěradly a tmely za studena na ploše svislé S nátěrem penetračním</t>
  </si>
  <si>
    <t>1858747248</t>
  </si>
  <si>
    <t>60,834</t>
  </si>
  <si>
    <t>814911949</t>
  </si>
  <si>
    <t>60,834*0,00035 'Přepočtené koeficientem množství</t>
  </si>
  <si>
    <t>711131111</t>
  </si>
  <si>
    <t>Provedení izolace proti zemní vlhkosti pásy na sucho samolepícího asfaltového pásu na ploše vodovné V</t>
  </si>
  <si>
    <t>-959102134</t>
  </si>
  <si>
    <t>62855007</t>
  </si>
  <si>
    <t>pás asfaltový natavitelný modifikovaný SBS tl 4,5mm s vložkou z polyesterové vyztužené rohože a hrubozrnným břidličným posypem na horním povrchu</t>
  </si>
  <si>
    <t>-1619084259</t>
  </si>
  <si>
    <t>163,34*1,15 'Přepočtené koeficientem množství</t>
  </si>
  <si>
    <t>937769298</t>
  </si>
  <si>
    <t>62866281</t>
  </si>
  <si>
    <t>pás asfaltový samolepicí modifikovaný SBS tl 3mm s vložkou ze skleněné tkaniny se spalitelnou fólií nebo jemnozrnným minerálním posypem nebo textilií na horním povrchu</t>
  </si>
  <si>
    <t>-578508098</t>
  </si>
  <si>
    <t>711132111</t>
  </si>
  <si>
    <t>Provedení izolace proti zemní vlhkosti pásy na sucho samolepícího asfaltového pásu na ploše svislé S</t>
  </si>
  <si>
    <t>-1556813680</t>
  </si>
  <si>
    <t>-114725795</t>
  </si>
  <si>
    <t>60,834*1,2 'Přepočtené koeficientem množství</t>
  </si>
  <si>
    <t>-670855574</t>
  </si>
  <si>
    <t>1771295739</t>
  </si>
  <si>
    <t>60,585*1,15 'Přepočtené koeficientem množství</t>
  </si>
  <si>
    <t>711141559</t>
  </si>
  <si>
    <t>Provedení izolace proti zemní vlhkosti pásy přitavením NAIP na ploše vodorovné V</t>
  </si>
  <si>
    <t>-115189797</t>
  </si>
  <si>
    <t>62856011</t>
  </si>
  <si>
    <t>pás asfaltový natavitelný modifikovaný SBS tl 4,0mm s vložkou z hliníkové fólie, hliníkové fólie s textilií a spalitelnou PE fólií nebo jemnozrnný minerálním posypem na horním povrchu</t>
  </si>
  <si>
    <t>-1906113529</t>
  </si>
  <si>
    <t>711491176</t>
  </si>
  <si>
    <t>Provedení izolace proti povrchové a podpovrchové tlakové vodě ostatní na ploše vodorovné V připevnění izolace ukončovací lištou</t>
  </si>
  <si>
    <t>-138394335</t>
  </si>
  <si>
    <t>28323009</t>
  </si>
  <si>
    <t>lišta ukončovací pro drenážní fólie profilované tl 8mm</t>
  </si>
  <si>
    <t>506216957</t>
  </si>
  <si>
    <t>711491876</t>
  </si>
  <si>
    <t>Demontáž lišty pro přichycení izolace ukončovací</t>
  </si>
  <si>
    <t>-882046802</t>
  </si>
  <si>
    <t>50,695</t>
  </si>
  <si>
    <t>-(1*2)</t>
  </si>
  <si>
    <t>998711203</t>
  </si>
  <si>
    <t>Přesun hmot pro izolace proti vodě, vlhkosti a plynům stanovený procentní sazbou (%) z ceny vodorovná dopravní vzdálenost do 50 m v objektech výšky přes 12 do 60 m</t>
  </si>
  <si>
    <t>-1011742222</t>
  </si>
  <si>
    <t>712</t>
  </si>
  <si>
    <t>Povlakové krytiny</t>
  </si>
  <si>
    <t>712300831</t>
  </si>
  <si>
    <t>Odstranění ze střech plochých do 10° krytiny povlakové jednovrstvé</t>
  </si>
  <si>
    <t>-1406912680</t>
  </si>
  <si>
    <t>"asfaltový pás se vsypem"</t>
  </si>
  <si>
    <t>1037887189</t>
  </si>
  <si>
    <t>"asfaltový pás"</t>
  </si>
  <si>
    <t>712300832</t>
  </si>
  <si>
    <t>Odstranění ze střech plochých do 10° krytiny povlakové dvouvrstvé</t>
  </si>
  <si>
    <t>-1101928847</t>
  </si>
  <si>
    <t>" 2x asfaltový pás + 1 x A500H"</t>
  </si>
  <si>
    <t>998712203</t>
  </si>
  <si>
    <t>Přesun hmot pro povlakové krytiny stanovený procentní sazbou (%) z ceny vodorovná dopravní vzdálenost do 50 m v objektech výšky přes 12 do 24 m</t>
  </si>
  <si>
    <t>2137239103</t>
  </si>
  <si>
    <t>713140811</t>
  </si>
  <si>
    <t>Odstranění tepelné izolace střech plochých z rohoží, pásů, dílců, desek, bloků nadstřešních izolací volně položených z vláknitých materiálů suchých, tloušťka izolace do 100 mm</t>
  </si>
  <si>
    <t>253142831</t>
  </si>
  <si>
    <t>713140821</t>
  </si>
  <si>
    <t>Odstranění tepelné izolace střech plochých z rohoží, pásů, dílců, desek, bloků nadstřešních izolací volně položených z polystyrenu suchého, tloušťka izolace do 100 mm</t>
  </si>
  <si>
    <t>-1740397963</t>
  </si>
  <si>
    <t>713141131</t>
  </si>
  <si>
    <t>Montáž tepelné izolace střech plochých rohožemi, pásy, deskami, dílci, bloky (izolační materiál ve specifikaci) přilepenými za studena zplna, jednovrstvá</t>
  </si>
  <si>
    <t>1876444109</t>
  </si>
  <si>
    <t>28372326</t>
  </si>
  <si>
    <t>deska EPS 150 do plochých střech a podlah λ=0,035</t>
  </si>
  <si>
    <t>-2026261557</t>
  </si>
  <si>
    <t>163,34*0,15</t>
  </si>
  <si>
    <t>713141331</t>
  </si>
  <si>
    <t>Montáž tepelné izolace střech plochých spádovými klíny v ploše přilepenými za studena zplna</t>
  </si>
  <si>
    <t>665224574</t>
  </si>
  <si>
    <t>28376142</t>
  </si>
  <si>
    <t>klín izolační z pěnového polystyrenu EPS 150 spádový</t>
  </si>
  <si>
    <t>-198494526</t>
  </si>
  <si>
    <t>163,34*0,175</t>
  </si>
  <si>
    <t>721</t>
  </si>
  <si>
    <t>Zdravotechnika - vnitřní kanalizace</t>
  </si>
  <si>
    <t>721210824</t>
  </si>
  <si>
    <t>Demontáž kanalizačního příslušenství střešních vtoků DN 150</t>
  </si>
  <si>
    <t>274069587</t>
  </si>
  <si>
    <t>721233214</t>
  </si>
  <si>
    <t>Střešní vtoky (vpusti) polypropylenové (PP) pro pochůzné střechy s odtokem svislým DN 160</t>
  </si>
  <si>
    <t>-684103180</t>
  </si>
  <si>
    <t>998721203</t>
  </si>
  <si>
    <t>Přesun hmot pro vnitřní kanalizace stanovený procentní sazbou (%) z ceny vodorovná dopravní vzdálenost do 50 m v objektech výšky přes 12 do 24 m</t>
  </si>
  <si>
    <t>1220535700</t>
  </si>
  <si>
    <t>741</t>
  </si>
  <si>
    <t>Elektroinstalace - silnoproud</t>
  </si>
  <si>
    <t>741420011</t>
  </si>
  <si>
    <t>Montáž hromosvodného vedení svodových drátů nebo lan bez podpěr, Ø do 10 mm</t>
  </si>
  <si>
    <t>-1922082348</t>
  </si>
  <si>
    <t>12+7,5+2,5+10+2,5+2</t>
  </si>
  <si>
    <t>35441072</t>
  </si>
  <si>
    <t>drát D 8mm FeZn pro hromosvod</t>
  </si>
  <si>
    <t>1973665858</t>
  </si>
  <si>
    <t>741420021</t>
  </si>
  <si>
    <t>Montáž hromosvodného vedení svorek se 2 šrouby</t>
  </si>
  <si>
    <t>74146142</t>
  </si>
  <si>
    <t>35441860</t>
  </si>
  <si>
    <t>svorka FeZn k jímací tyči - 4 šrouby</t>
  </si>
  <si>
    <t>1400957810</t>
  </si>
  <si>
    <t>741421823</t>
  </si>
  <si>
    <t>Demontáž hromosvodného vedení bez zachování funkčnosti svodových drátů nebo lan na rovné střeše, průměru přes 8 mm</t>
  </si>
  <si>
    <t>-264899385</t>
  </si>
  <si>
    <t>998741203</t>
  </si>
  <si>
    <t>Přesun hmot pro silnoproud stanovený procentní sazbou (%) z ceny vodorovná dopravní vzdálenost do 50 m v objektech výšky přes 12 do 24 m</t>
  </si>
  <si>
    <t>-642553631</t>
  </si>
  <si>
    <t>751</t>
  </si>
  <si>
    <t>Vzduchotechnika</t>
  </si>
  <si>
    <t>751 - 0001</t>
  </si>
  <si>
    <t>Demontáž potrubí plechového skupiny I kruhového s přírubou nebo bez příruby tloušťky plechu 0,6 mm, průměru do 200 mm</t>
  </si>
  <si>
    <t>kpl</t>
  </si>
  <si>
    <t>-886783481</t>
  </si>
  <si>
    <t>751 - 0002</t>
  </si>
  <si>
    <t>Montáž nerezových potrubí DN 75, DN 110, DN 140 osazených výfukovou hlavicí</t>
  </si>
  <si>
    <t>415995588</t>
  </si>
  <si>
    <t>751514711</t>
  </si>
  <si>
    <t>Montáž protidešťové stříšky nebo výfukové hlavice do plechového potrubí čtyřhranné s přírubou, průřezu do 0,035 m2</t>
  </si>
  <si>
    <t>667098049</t>
  </si>
  <si>
    <t>42981260R</t>
  </si>
  <si>
    <t>hlavice výfuková Pz VZT D 200mm</t>
  </si>
  <si>
    <t>1955061244</t>
  </si>
  <si>
    <t>429812601R</t>
  </si>
  <si>
    <t>hlavice výfuková Pz VZT D 100mm</t>
  </si>
  <si>
    <t>2059673579</t>
  </si>
  <si>
    <t>998751202</t>
  </si>
  <si>
    <t>Přesun hmot pro vzduchotechniku stanovený procentní sazbou (%) z ceny vodorovná dopravní vzdálenost do 50 m v objektech výšky přes 12 do 60 m</t>
  </si>
  <si>
    <t>864380230</t>
  </si>
  <si>
    <t>762 - 0001</t>
  </si>
  <si>
    <t>Demontáž obložení stropů nebo střešních podhledů z dřevoštěpkových desek šroubovaných na pero a drážku, tloušťka desky přes 15 mm</t>
  </si>
  <si>
    <t>340464266</t>
  </si>
  <si>
    <t>998762203</t>
  </si>
  <si>
    <t>Přesun hmot pro konstrukce tesařské stanovený procentní sazbou (%) z ceny vodorovná dopravní vzdálenost do 50 m v objektech výšky přes 12 do 24 m</t>
  </si>
  <si>
    <t>-1865963377</t>
  </si>
  <si>
    <t>764 - 0001</t>
  </si>
  <si>
    <t>Demontáž klempířských konstrukcí oplechování říms do suti</t>
  </si>
  <si>
    <t>-1498837463</t>
  </si>
  <si>
    <t>764 - 0002</t>
  </si>
  <si>
    <t xml:space="preserve">Vchodová stříška </t>
  </si>
  <si>
    <t>-1627803200</t>
  </si>
  <si>
    <t>764002861</t>
  </si>
  <si>
    <t>530855168</t>
  </si>
  <si>
    <t>7+5</t>
  </si>
  <si>
    <t>764204105</t>
  </si>
  <si>
    <t>Montáž oplechování horních ploch zdí a nadezdívek (atik) rozvinuté šířky do 400 mm</t>
  </si>
  <si>
    <t>974605101</t>
  </si>
  <si>
    <t>5+8</t>
  </si>
  <si>
    <t>19620101</t>
  </si>
  <si>
    <t>plech Cu střešní tl 0,55mm svitek š 1000mm</t>
  </si>
  <si>
    <t>-2136600183</t>
  </si>
  <si>
    <t>Poznámka k položce:
Hmotnost: 4,9 kg/m</t>
  </si>
  <si>
    <t>((13*0,33)*4,89)</t>
  </si>
  <si>
    <t>764204109</t>
  </si>
  <si>
    <t>Montáž oplechování horních ploch zdí a nadezdívek (atik) rozvinuté šířky přes 400 do 800 mm</t>
  </si>
  <si>
    <t>-353362316</t>
  </si>
  <si>
    <t>1345557476</t>
  </si>
  <si>
    <t>((36,5*0,55)*4,89)</t>
  </si>
  <si>
    <t>764238424</t>
  </si>
  <si>
    <t>Oplechování říms a ozdobných prvků z měděného plechu rovných, bez rohů celoplošně lepené rš 330 mm</t>
  </si>
  <si>
    <t>163725207</t>
  </si>
  <si>
    <t>764558422R</t>
  </si>
  <si>
    <t>Svod z nerezového plechu kruhový, průměru 100 mm</t>
  </si>
  <si>
    <t>-295913341</t>
  </si>
  <si>
    <t>998764203</t>
  </si>
  <si>
    <t>Přesun hmot pro konstrukce klempířské stanovený procentní sazbou (%) z ceny vodorovná dopravní vzdálenost do 50 m v objektech výšky přes 12 do 24 m</t>
  </si>
  <si>
    <t>921909315</t>
  </si>
  <si>
    <t>783 - 0001</t>
  </si>
  <si>
    <t>Odstranění nátěrů z otopných těles trubkových (topných žebříků) obroušením</t>
  </si>
  <si>
    <t>1945198527</t>
  </si>
  <si>
    <t>-624628354</t>
  </si>
  <si>
    <t>04 - D.1.2. Stavebně konstrukční řešení</t>
  </si>
  <si>
    <t>0 - Všeobecné konstrukce a práce</t>
  </si>
  <si>
    <t>2 - Základy</t>
  </si>
  <si>
    <t>4 - Vodorovné konstrukce</t>
  </si>
  <si>
    <t>6 - Úpravy povrchů, podlahy, výplně otvorů</t>
  </si>
  <si>
    <t>9 - Ostatní konstrukce a práce</t>
  </si>
  <si>
    <t>Všeobecné konstrukce a práce</t>
  </si>
  <si>
    <t>02510</t>
  </si>
  <si>
    <t>ZKOUŠENÍ MATERIÁLŮ ZKUŠEBNOU ZHOTOVITELE</t>
  </si>
  <si>
    <t>KPL</t>
  </si>
  <si>
    <t xml:space="preserve">Poznámka k položce:
zahrnuje veškeré náklady spojené s objednatelem požadovanými zkouškami
</t>
  </si>
  <si>
    <t>02610</t>
  </si>
  <si>
    <t>ZKOUŠENÍ KONSTRUKCÍ A PRACÍ ZKUŠEBNOU ZHOTOVITELE</t>
  </si>
  <si>
    <t xml:space="preserve">Poznámka k položce:
odtrhové zkoušky betonových konstrukcí pro kontrolu přídržnosti uhlíkových lamel
6=6,000 [A]
zahrnuje veškeré náklady spojené s objednatelem požadovanými zkouškami
</t>
  </si>
  <si>
    <t>02851</t>
  </si>
  <si>
    <t>PRŮZKUMNÉ PRÁCE DIAGNOSTIKY KONSTRUKCÍ NA POVRCHU</t>
  </si>
  <si>
    <t xml:space="preserve">Poznámka k položce:
kontrola stavu stropních desek po odstranění  podlahových vstev a podhledů, omítek, ověření tl. stropních desek
3=3,000 [A]
zahrnuje veškeré náklady spojené s objednatelem požadovanými pracemi
</t>
  </si>
  <si>
    <t>02910</t>
  </si>
  <si>
    <t>OSTATNÍ POŽADAVKY - ZEMĚMĚŘIČSKÁ MĚŘENÍ</t>
  </si>
  <si>
    <t xml:space="preserve">Poznámka k položce:
Geodetické práce po dobu výstavby, měření průhybů, geodetické zaměření horního povrchu desky viz. TZ
6=6,000 [A]
zahrnuje veškeré náklady spojené s objednatelem požadovanými pracemi
</t>
  </si>
  <si>
    <t>02940</t>
  </si>
  <si>
    <t>OSTATNÍ POŽADAVKY - VYPRACOVÁNÍ DOKUMENTACE</t>
  </si>
  <si>
    <t xml:space="preserve">Poznámka k položce:
pasportizace stavebních objektů před stavbou, dokladová část dodavatele stavby, kniha průběžné evidence odpadů, doklady o likvidaci
zahrnuje veškeré náklady spojené s objednatelem požadovanými pracemi
</t>
  </si>
  <si>
    <t>02943</t>
  </si>
  <si>
    <t>OSTATNÍ POŽADAVKY - VYPRACOVÁNÍ RDS</t>
  </si>
  <si>
    <t xml:space="preserve">Poznámka k položce:
vypracování realizační dokumentace stavby, změny zadávacího projektu, vypracováni VTD
zahrnuje veškeré náklady spojené s objednatelem požadovanými pracemi
</t>
  </si>
  <si>
    <t>02944</t>
  </si>
  <si>
    <t>OSTAT POŽADAVKY - DOKUMENTACE SKUTEČ PROVEDENÍ</t>
  </si>
  <si>
    <t xml:space="preserve">Poznámka k položce:
dokumentace skutečného provedení stavby v digitální a tištěné podobě, dle SOD
zahrnuje veškeré náklady spojené s objednatelem požadovanými pracemi
</t>
  </si>
  <si>
    <t>02946</t>
  </si>
  <si>
    <t>OSTAT POŽADAVKY - FOTODOKUMENTACE</t>
  </si>
  <si>
    <t xml:space="preserve">Poznámka k položce:
Průběžná fotodokumentace stavby během výstavby, předání objednateli
"položka zahrnuje:  
- fotodokumentaci zadavatelem požadovaného děje a konstrukcí v požadovaných časových intervalech  
- zadavatelem specifikované výstupy (fotografie v papírovém a digitálním formátu) v požadovaném počtu"
</t>
  </si>
  <si>
    <t>029511</t>
  </si>
  <si>
    <t>OSTATNÍ POŽADAVKY - POSUDKY A KONTROLY</t>
  </si>
  <si>
    <t xml:space="preserve">Poznámka k položce:
Vypracování HMG prací a kontrolního a zkušebního plánu stavby, obojí včetně průběžné aktualizace
zahrnuje veškeré náklady spojené s objednatelem požadovanými pracemi
</t>
  </si>
  <si>
    <t>02960</t>
  </si>
  <si>
    <t>KOMPLETNÍ PRÁCE SOUVISEJÍCÍ SE ZAJIŠTĚNÍM BOZP NA STAVENIŠTI</t>
  </si>
  <si>
    <t xml:space="preserve">Poznámka k položce:
Práce související s plánem BOZP, veškerá opatření
zahrnuje veškeré náklady spojené s objednatelem požadovaným dozorem
</t>
  </si>
  <si>
    <t>03100</t>
  </si>
  <si>
    <t>ZAŘÍZENÍ STAVENIŠTĚ - ZŘÍZENÍ, PROVOZ, DEMONTÁŽ</t>
  </si>
  <si>
    <t xml:space="preserve">Poznámka k položce:
Veškeré náklady na zřízení, provoz a demontáž všech objektů ZS, osvětlení, zabezpečení, úklidu ploch, plateb za energie, atd. dle požadavku Plánu BOZP
zahrnuje objednatelem povolené náklady na pořízení (event. pronájem), provozování, udržování a likvidaci zhotovitelova zařízení
</t>
  </si>
  <si>
    <t>Základy</t>
  </si>
  <si>
    <t>26163</t>
  </si>
  <si>
    <t>VRTY PRO KOTVENÍ, INJEKTÁŽ A MIKROPILOTY NA POVRCHU TŘ. VI D DO 150MM</t>
  </si>
  <si>
    <t>KS</t>
  </si>
  <si>
    <t xml:space="preserve">Poznámka k položce:
kotevní oblasti K1, K4 vrt pr. 122 mm, vrtání diamant, odsávání vody, dl. 0,33 m
(14+2)=16,000 [A]
"položka zahrnuje:  
přemístění, montáž a demontáž vrtných souprav  
svislou dopravu zeminy z vrtu  
vodorovnou dopravu zeminy bez uložení na skládku  
případně nutné pažení dočasné (včetně odpažení) i trvalé"
</t>
  </si>
  <si>
    <t>26165</t>
  </si>
  <si>
    <t>VRTY PRO KOTVENÍ, INJEKTÁŽ A MIKROPILOTY NA POVRCHU TŘ. VI D DO 300MM</t>
  </si>
  <si>
    <t xml:space="preserve">Poznámka k položce:
kotevní oblasti K3, vrt pr. 350 mm, vrtání diamant, odsávání vody, dl. 0,65 m
4=4,000 [A]
"položka zahrnuje:  
přemístění, montáž a demontáž vrtných souprav  
svislou dopravu zeminy z vrtu  
vodorovnou dopravu zeminy bez uložení na skládku  
případně nutné pažení dočasné (včetně odpažení) i trvalé"
</t>
  </si>
  <si>
    <t>261916</t>
  </si>
  <si>
    <t>VRTY PRO KOTV, INJEKT, MIKROPIL NA POVR TŘ V A VI D DO 80MM</t>
  </si>
  <si>
    <t xml:space="preserve">Poznámka k položce:
vrtání kabelových kanálků, vrt pr. 52 mm, vrtání diamant, odsávání vody
"(0,925+0,943+0,863+0,746)*3=10,431 [A] 
(1,006+1,203+1,035+0,931)*3=12,525 [B] 
(2,023+1,536)*4=14,236 [C] 
(1,175+1,254)*1=2,429 [D] 
(1,121+1,29)*2=4,822 [E] 
(1,385+1,254)*1=2,639 [F] 
(2,023+1,536)*4=14,236 [G] 
(1,174+1,601)*1=2,775 [H] 
(1,121+1,546)*2=5,334 [I] 
(1,385+1,601)*1=2,986 [J] 
Celkem: A+B+C+D+E+F+G+H+I+J=72,413 [K]"
"položka zahrnuje:  
přemístění, montáž a demontáž vrtných souprav  
svislou dopravu zeminy z vrtu  
vodorovnou dopravu zeminy bez uložení na skládku  
případně nutné pažení dočasné (včetně odpažení) i trvalé"
</t>
  </si>
  <si>
    <t>281451</t>
  </si>
  <si>
    <t>INJEKTOVÁNÍ NÍZKOTLAKÉ Z CEMENTOVÉ MALTY NA POVRCHU</t>
  </si>
  <si>
    <t xml:space="preserve">Poznámka k položce:
Injektáž kabelových kanálků (nesmrštivá cem. hmota, Groutex)
"(0,925+0,943+0,863+0,746)*3=10,431 [A] 
(1,006+1,203+1,035+0,931)*3=12,525 [B] 
(2,023+1,536)*4=14,236 [C] 
(1,175+1,254)*1=2,429 [D] 
(1,121+1,29)*2=4,822 [E] 
(1,385+1,254)*1=2,639 [F] 
(2,023+1,536)*4=14,236 [G] 
(1,174+1,601)*1=2,775 [H] 
(1,121+1,546)*2=5,334 [I] 
(1,385+1,601)*1=2,986 [J] 
Celkem: A+B+C+D+E+F+G+H+I+J=72,413 [K]"
"Položka injektážních prací obsahuje kompletní práce, mimo zřízení vrtů (vykazují se položkami 261, 262), které jsou nutné pro předepsanou funkci injektáže (statickou, těsnící a pod.).   
Položka obsahuje vodní tlakové zkoušky před a po injektáži.  
Položka zahrnuje veškerý materiál, výrobky a polotovary, včetně mimostaveništní a vnitrostaveništní dopravy (rovněž přesuny), včetně naložení a složení, případně s uložením."
</t>
  </si>
  <si>
    <t>281451.1</t>
  </si>
  <si>
    <t>M3</t>
  </si>
  <si>
    <t xml:space="preserve">Poznámka k položce:
Vyplnit kotevní oblast (s pozičně zafixovanou pasivní kotvou) nesmrštivou hmotou s min. pevností třídy C30/37
"4*2*3,14*0,35*0,35/4*0,65=0,500 [B] 
(14+2)*2*3,14*0,122*0,122/4*0,33=0,123 [C] 
Celkem: B+C=0,623 [D]"
"Položka injektážních prací obsahuje kompletní práce, mimo zřízení vrtů (vykazují se položkami 261, 262), které jsou nutné pro předepsanou funkci injektáže (statickou, těsnící a pod.).   
Položka obsahuje vodní tlakové zkoušky před a po injektáži.  
Položka zahrnuje veškerý materiál, výrobky a polotovary, včetně mimostaveništní a vnitrostaveništní dopravy (rovněž přesuny), včetně naložení a složení, případně s uložením."
</t>
  </si>
  <si>
    <t xml:space="preserve">Poznámka k položce:
zapravení kotevních oblastí, zapravení nesmrštivou hmotou
(14+24+2)*0,15*0,3*0,3=0,540 [A]
"Položka injektážních prací obsahuje kompletní práce, mimo zřízení vrtů (vykazují se položkami 261, 262), které jsou nutné pro předepsanou funkci injektáže (statickou, těsnící a pod.).   
Položka obsahuje vodní tlakové zkoušky před a po injektáži.  
Položka zahrnuje veškerý materiál, výrobky a polotovary, včetně mimostaveništní a vnitrostaveništní dopravy (rovněž přesuny), včetně naložení a složení, případně s uložením."
</t>
  </si>
  <si>
    <t>285378</t>
  </si>
  <si>
    <t>KOTVENÍ NA POVRCHU Z PŘEDPÍNACÍ VÝZTUŽE DL. DO 10M</t>
  </si>
  <si>
    <t>KUS</t>
  </si>
  <si>
    <t xml:space="preserve">Poznámka k položce:
provedení předpínání jednolanovým předpínacím zařízením postupem stanoveným TZ
"2*6=12,000 [C] 
2*(6+8)=28,000 [A] 
2*(4+8)=24,000 [B] 
Celkem: C+A+B=64,000 [D]"
"položka zahrnuje dodávku předepsané kotvy, případně její protikorozní úpravu, její osazení do vrtu, zainjektování a napnutí, případně opěrné desky  
nezahrnuje vrty"
</t>
  </si>
  <si>
    <t>285391</t>
  </si>
  <si>
    <t>DODATEČNÉ KOTVENÍ VLEPENÍM BETONÁŘSKÉ VÝZTUŽE D DO 10MM DO VRTŮ</t>
  </si>
  <si>
    <t>KOMPLET</t>
  </si>
  <si>
    <t xml:space="preserve">Poznámka k položce:
doplnění výztuže nadokeního prefabrikátu
2=2,000 [A]
"Položka zahrnuje:  
dodání výztuže předepsaného profilu a předepsané délky (do 600mm)  
provedení vrtu předepsaného profilu a předepsané délky (do 300mm)  
vsunutí výztuže do vyvrtaného profilu a její zalepení předepsaným pojivem  
případně nutné lešení"
</t>
  </si>
  <si>
    <t xml:space="preserve">Poznámka k položce:
Doplnění výztuže věnců v kotevních oblastech, přivaření
14+24+2=40,000 [A]
"Položka zahrnuje:  
dodání výztuže předepsaného profilu a předepsané délky (do 600mm)  
provedení vrtu předepsaného profilu a předepsané délky (do 300mm)  
vsunutí výztuže do vyvrtaného profilu a její zalepení předepsaným pojivem  
případně nutné lešení"
</t>
  </si>
  <si>
    <t>411373</t>
  </si>
  <si>
    <t>VÝZTUŽ STROPŮ PŘEDPÍNACÍ Z LAN</t>
  </si>
  <si>
    <t xml:space="preserve">Poznámka k položce:
102+223+189,2=514,200 [A]
"-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
</t>
  </si>
  <si>
    <t>411375</t>
  </si>
  <si>
    <t>VÝZTUŽ STROPŮ PŘEDPÍNACÍ Z TYČÍ</t>
  </si>
  <si>
    <t xml:space="preserve">Poznámka k položce:
uhlíkové lamely
2*4*7,25=58,000 [A]
"-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
</t>
  </si>
  <si>
    <t>411375.1</t>
  </si>
  <si>
    <t xml:space="preserve">Poznámka k položce:
"ukotvení deviátorů, Deviátory jsou montážně zavěšeny na stávající stropní desky, každý pomocí celkem 4 ks 
svorníků M12 usazených do vrtu cca 14 mm a zalitých zálivkou Groutex."
"96+24=120,000 [A] 
16+16+16=48,000 [B] 
16+16+16=48,000 [C] 
Celkem: A+B+C=216,000 [D]"
"- dodání předpínací výztuže, kotev, spojek a dalšího potřebného materiálu  v požadované kvalitě pro zavedení  předpětí,  včetně  nutného  prodloužení  pro  zakotvení,  spojkové,  respektive  kotevní  zařízení,  stříhání,  řezání,  úpravy tvaru a vytvoření svazků výztuže,  
- uložení  v požadovaném  tvaru  a prostoru,  případně protažení výztuže kabelovými kanálky včetně zřízení kabelových  podpor  v dostatečném  množství,  upevnění výztuže s požadovaným zajištěním polohy a krytí betonem,  
- osazení kotev, spojek a dalšího potřebného materiálu,  
- předepnutí výztuže  vč.  veškerého  nutného  předpínacího  zařízení,  i  po  etapách  dle  požadovaného postupu  a  její  ukotvení, vyhotovení všech požadovaných dokladů a protokolů a provedení všech požadovaných kontrol,  
- zřízení  kabelových kanálků, případně kabelových trub, vč. odvzdušňovacích a injektážních trubiček, čištění, utěsnění a injektáž kanálků nebo trub a obetonování kotev,  
- pomocné konstrukce a práce pro uložení a upevnění výztuže a trub a všech potřebných zařízení, včetně předpínacího,  
- zednické výpomoci pro montáž předpínací výztuže,  
- úprava výztuže pro osazení doplňkových konstrukcí,  
- ochrana výztuže do doby jejího zabetonování,  
- vodivé  propojení  výztuže, která je součástí ochrany konstrukce  proti vlivům bludných proudů, vyvedení do měřících skříní nebo míst.  
Dokumentace pro zadání stavby může dále předepsat, že cena položky ještě obsahuje například:  
- dodání a injektování speciální injektážní hmotou,  
- ochranu výztuže do doby jejího zainjektování, je-li prováděno v jiné fázi výstavby,  
- povrchovou antikorozní úpravu výztuže,  
- separaci výztuže,  
- osazení měřicích zařízení a úpravy pro ně,  
- osazení měřících skříní nebo míst pro měření bludných proudů."
</t>
  </si>
  <si>
    <t>45147</t>
  </si>
  <si>
    <t>PODKL A VÝPLŇ VRSTVY Z MALTY PLASTICKÉ</t>
  </si>
  <si>
    <t xml:space="preserve">Poznámka k položce:
"Kontakt deviátoru se spodním povrchem očištěné zesilované stropní konstrukce vždy opatřit 
vyrovnávací stěrkou (nesmrštivá cem. hmota, např. Groutex);"
"24+6=30,000 [A] 
4+4+4=12,000 [B] 
4+4+4=12,000 [C] 
Celkem: A+B+C=54,000 [D]"
Položka zahrnuje veškerý materiál, výrobky a polotovary, včetně mimostaveništní a vnitrostaveništní dopravy (rovněž přesuny), včetně naložení a složení, případně s uložením.
</t>
  </si>
  <si>
    <t xml:space="preserve">Poznámka k položce:
"Osazení roznášecích desek v kotevních oblastech – do nesmrštivé hmoty na bázi cementu 
(např. podlití Groutexem) a jejich provizorní fixace"
40=40,000 [A]
Položka zahrnuje veškerý materiál, výrobky a polotovary, včetně mimostaveništní a vnitrostaveništní dopravy (rovněž přesuny), včetně naložení a složení, případně s uložením.
</t>
  </si>
  <si>
    <t>Úpravy povrchů, podlahy, výplně otvorů</t>
  </si>
  <si>
    <t>62663</t>
  </si>
  <si>
    <t>INJEKTÁŽ TRHLIN SILOVĚ SPOJUJÍCÍ</t>
  </si>
  <si>
    <t xml:space="preserve">Poznámka k položce:
injektáž trhlin strpů, čerpání se souhlasem TDI
"položka zahrnuje:  
dodávku veškerého materiálu potřebného pro předepsanou úpravu v předepsané kvalitě  
vyčištění trhliny  
provedení vlastní injektáže  
potřebná lešení a podpěrné konstrukce"
</t>
  </si>
  <si>
    <t>Ostatní konstrukce a práce</t>
  </si>
  <si>
    <t>91914</t>
  </si>
  <si>
    <t>ŘEZÁNÍ ŽELEZOBETONOVÝCH KONSTRUKCÍ</t>
  </si>
  <si>
    <t xml:space="preserve">Poznámka k položce:
řezáni kotevních oblastí
40=40,000 [A]
položka zahrnuje řezání železobetonových konstrukcí bez ohledu na tloušťku, včetně spotřeby vody
</t>
  </si>
  <si>
    <t>91914.1</t>
  </si>
  <si>
    <t xml:space="preserve">Poznámka k položce:
řezání nadokenních prefabrikátů
2=2,000 [A]
položka zahrnuje řezání železobetonových konstrukcí bez ohledu na tloušťku, včetně spotřeby vody
</t>
  </si>
  <si>
    <t>93610</t>
  </si>
  <si>
    <t>DROBNÉ DOPLŇK KONSTR DŘEVĚNÉ</t>
  </si>
  <si>
    <t xml:space="preserve">Poznámka k položce:
montáž střešního pláště, bude obnoven do původního stavu)
1=1,000 [A]
"- dílenská dokumentace, včetně technologického předpisu spojování,  
- dodání dřeva v požadované kvalitě a výroba konstrukce (vč. pomůcek,  přípravků a prostředků pro výrobu) bez ohledu na náročnost a její objem, dílenská montáž, montážní dokumentace,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stavbě, včetně montážních prostředků a pomůcek a zednických výpomocí,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(případně podlití patních desek) maltou, betonem nebo jinou speciální hmotou, vyplnění jam zeminou,  
- ošetření kotevní oblasti proti vzniku trhlin, vlivu povětrnosti a pod.,  
- osazení značek, včetně jejich zaměření.  
Dokumentace pro zadání stavby může dále předepsat, že cena položky ještě obsahuje např.:  
- veškeré úpravy dřeva pro zlepšení jeho užitných vlastností (impregnace, zpevňování a pod.),  
- veškeré druhy povrchových úprav,  
- zvláštní spojové prostředky, rozebíratelnost konstrukce,  
- osazení měřících zařízení a úprav pro ně."
</t>
  </si>
  <si>
    <t>93620</t>
  </si>
  <si>
    <t>DROBNÉ DOPLŇK KONSTR PREFABRIK BETON A ŽELEZOBETON</t>
  </si>
  <si>
    <t xml:space="preserve">Poznámka k položce:
"po předepnutí stropu a zapravení kotevní oblasti musí být prefabrikát 
zapraven do původní podoby včetně doplnění příslušné výztuže, původní výkres 
prefabrikátu je doložen jako výkres č. 06"
2=2,000 [A]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t>
  </si>
  <si>
    <t xml:space="preserve">Poznámka k položce:
obnovit původní skladbu podesty, Kotvy K4 (strop nad 3.NP a 4.NP)
2=2,000 [A]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
</t>
  </si>
  <si>
    <t>93650</t>
  </si>
  <si>
    <t>DROBNÉ DOPLŇK KONSTR KOVOVÉ</t>
  </si>
  <si>
    <t>KG</t>
  </si>
  <si>
    <t xml:space="preserve">Poznámka k položce:
ocelové deviátory
3847,24=3 847,240 [A]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
</t>
  </si>
  <si>
    <t xml:space="preserve">Poznámka k položce:
roznášecí desky v kotevních oblastech
626,23=626,230 [A]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
</t>
  </si>
  <si>
    <t>93857</t>
  </si>
  <si>
    <t>BROUŠENÍ BETON KONSTR</t>
  </si>
  <si>
    <t>M2</t>
  </si>
  <si>
    <t xml:space="preserve">Poznámka k položce:
broušení betonu pod uhlíkové lamely, příprava podkladu
2*4*7,25*0,5=29,000 [A]
položka zahrnuje očištění předepsaným způsobem včetně odklizení vzniklého odpadu
</t>
  </si>
  <si>
    <t>93867</t>
  </si>
  <si>
    <t>OČIŠTĚNÍ OCEL KONSTR BROUŠENÍM</t>
  </si>
  <si>
    <t xml:space="preserve">Poznámka k položce:
příprava podkladu uhlíkové lamely
2*4*7,25*0,5=29,000 [A]
položka zahrnuje očištění předepsaným způsobem včetně odklizení vzniklého odpadu
</t>
  </si>
  <si>
    <t>96611</t>
  </si>
  <si>
    <t>BOURÁNÍ KONSTRUKCÍ Z BETONOVÝCH DÍLCŮ</t>
  </si>
  <si>
    <t xml:space="preserve">Poznámka k položce:
bourání ndokeních prefabrikátů
2=2,000 [A]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t>
  </si>
  <si>
    <t>96616</t>
  </si>
  <si>
    <t>BOURÁNÍ KONSTRUKCÍ ZE ŽELEZOBETONU</t>
  </si>
  <si>
    <t xml:space="preserve">Poznámka k položce:
"Realizace kotevních oblastí. Kapsy v konstrukcích budou provedeny bezotřesovou 
technologií"
40=40,000 [A]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t>
  </si>
  <si>
    <t>96616.1</t>
  </si>
  <si>
    <t xml:space="preserve">Poznámka k položce:
"Kotvy K4 (strop nad 3.NP a 4.NP) budou realizovány ze strany schodiště. Nejprve bude 
nutné v potřebné oblasti před kotvou provést odstranění stávající skladby podesty (dle 
původního projektu se jedná o podlahu tl. 100 mm a 130 mm vrstvu betonu/násypu) a 
vyjmout obnažené PZD desky. Částečně bude také vyřezáno zdivo nosné stěny nad kotvou."
2=2,000 [A]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t>
  </si>
  <si>
    <t>96617</t>
  </si>
  <si>
    <t>BOURÁNÍ KONSTRUKCÍ ZE DŘEVA</t>
  </si>
  <si>
    <t xml:space="preserve">Poznámka k položce:
"Věnec stropu nad 2.NP, na straně hlediště malé scény, prochází skrz její střechu. Pro 
možnost provedení části kotevních oblastí v daném věnci bude nutné zajistit dílčí demontáž 
střešního pláště"
1=1,000 [A]
"položka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
</t>
  </si>
  <si>
    <t>513762760</t>
  </si>
  <si>
    <t>05 - D.1.4.1. ZTI</t>
  </si>
  <si>
    <t xml:space="preserve">223 - stavební práce </t>
  </si>
  <si>
    <t>713 - Izolace tepelné</t>
  </si>
  <si>
    <t>721 - Vnitřní kanalizace</t>
  </si>
  <si>
    <t>722 - Vnitřní vodovod</t>
  </si>
  <si>
    <t>725 - Zařizovací předměty</t>
  </si>
  <si>
    <t>734 - Armatury</t>
  </si>
  <si>
    <t>799 - Ostatní</t>
  </si>
  <si>
    <t>223</t>
  </si>
  <si>
    <t xml:space="preserve">stavební práce </t>
  </si>
  <si>
    <t>Pol1</t>
  </si>
  <si>
    <t>nové zdivo pro obezdění odp.kanalizace z 1.-3.NP</t>
  </si>
  <si>
    <t>-1303802702</t>
  </si>
  <si>
    <t>Poznámka k položce:
vč. lešení</t>
  </si>
  <si>
    <t>Pol2</t>
  </si>
  <si>
    <t>bourání zdiva, obezděné odp.kanalizace z 1. - 3.NP</t>
  </si>
  <si>
    <t>bm</t>
  </si>
  <si>
    <t>-1070880848</t>
  </si>
  <si>
    <t>Pol3</t>
  </si>
  <si>
    <t>bourání stropu odp.kanalizace (supačka č.10) z 1. NP - do 1.PP</t>
  </si>
  <si>
    <t>1583426460</t>
  </si>
  <si>
    <t>765399983R03</t>
  </si>
  <si>
    <t>prostup pro odvod kondenzátu klimat.z 4do3NP a z 3-do2NP (průměr 50 mm)</t>
  </si>
  <si>
    <t>-1209462246</t>
  </si>
  <si>
    <t>713462110U00</t>
  </si>
  <si>
    <t>Izol potrubí skruž PE spona DN 15 - 32</t>
  </si>
  <si>
    <t>73207</t>
  </si>
  <si>
    <t>Izolace potrubí do DN 32</t>
  </si>
  <si>
    <t>Vnitřní kanalizace</t>
  </si>
  <si>
    <t>721176101R00</t>
  </si>
  <si>
    <t>Potrubí HT připojovací DN 32 x 1,8 mm</t>
  </si>
  <si>
    <t>721176114R00</t>
  </si>
  <si>
    <t>Potrubí HT odpadní DN 75 x 1,9 mm</t>
  </si>
  <si>
    <t>721176115R00</t>
  </si>
  <si>
    <t>Potrubí HT odpadní DN 110 x 2,7 mm odhlučněné</t>
  </si>
  <si>
    <t>721176225R89</t>
  </si>
  <si>
    <t>Zákryt sádrokartonem</t>
  </si>
  <si>
    <t>721194105R00</t>
  </si>
  <si>
    <t>Vyvedení odpadní výpustek D 32 x 1,8</t>
  </si>
  <si>
    <t>721194109R00</t>
  </si>
  <si>
    <t>Vyvedení odpadní výpustek D 110 x 2,3</t>
  </si>
  <si>
    <t>721211501R00</t>
  </si>
  <si>
    <t>HT vnitřní rozvody, tvarovky</t>
  </si>
  <si>
    <t>721226212U00</t>
  </si>
  <si>
    <t>Odvětrání splaškové kanalizace na střeše, DN 110 nerez</t>
  </si>
  <si>
    <t>721273170U01</t>
  </si>
  <si>
    <t>Přivzdušňovací ventil DN 75</t>
  </si>
  <si>
    <t>721273171U01</t>
  </si>
  <si>
    <t>Přivzdušňovací ventil DN 110</t>
  </si>
  <si>
    <t>721290111R00</t>
  </si>
  <si>
    <t>Zkouška těsnosti kanalizace vodou do DN 150</t>
  </si>
  <si>
    <t>722985632557</t>
  </si>
  <si>
    <t>odvětrávací podtubí DN 110, nerez, vč. hlavic (2 ks) a montáže</t>
  </si>
  <si>
    <t>722985632559</t>
  </si>
  <si>
    <t>Připojení na stáv. potrubí</t>
  </si>
  <si>
    <t>722</t>
  </si>
  <si>
    <t>Vnitřní vodovod</t>
  </si>
  <si>
    <t>721176225R04</t>
  </si>
  <si>
    <t>722174310R00</t>
  </si>
  <si>
    <t>Potrubí z PP-R 80 PN 20, DN 15</t>
  </si>
  <si>
    <t>722174311R00</t>
  </si>
  <si>
    <t>Potrubí z PP-R 80 PN 20, DN 20</t>
  </si>
  <si>
    <t>722174312R00</t>
  </si>
  <si>
    <t>Potrubí z PP-R 80 PN 20, DN 25</t>
  </si>
  <si>
    <t>722174313R00</t>
  </si>
  <si>
    <t>Potrubí z PP-R 80 PN 20, DN 32</t>
  </si>
  <si>
    <t>722190401R00</t>
  </si>
  <si>
    <t>Vyvedení a upevnění výpustek do DN 32</t>
  </si>
  <si>
    <t>722220111R00</t>
  </si>
  <si>
    <t>Nástěnka K 247, pro výtokový ventil G 1/2</t>
  </si>
  <si>
    <t>722220121R00</t>
  </si>
  <si>
    <t>Nástěnka K 247, pro baterii G 1/2</t>
  </si>
  <si>
    <t>pár</t>
  </si>
  <si>
    <t>722241153U00</t>
  </si>
  <si>
    <t>objímky s gumou se šroubem a hmoždinkou</t>
  </si>
  <si>
    <t>722290226R00</t>
  </si>
  <si>
    <t>Zkouška tlaku potrubí doi DN 32</t>
  </si>
  <si>
    <t>722290234R00</t>
  </si>
  <si>
    <t>Proplach a dezinfekce vodovod.potrubí do DN 32</t>
  </si>
  <si>
    <t>734251114U00</t>
  </si>
  <si>
    <t>Ventil pojistný G 3/4</t>
  </si>
  <si>
    <t>722985632556</t>
  </si>
  <si>
    <t>Napojení na stáv. rozvod</t>
  </si>
  <si>
    <t>Zařizovací předměty</t>
  </si>
  <si>
    <t>725013131R01</t>
  </si>
  <si>
    <t>Klozet závěsný ,bílý vč. montáže, dle výběru investora</t>
  </si>
  <si>
    <t>725013131R02</t>
  </si>
  <si>
    <t>Nástěnný montážní prvek vč. nádržky ve stěně</t>
  </si>
  <si>
    <t>725013131R03</t>
  </si>
  <si>
    <t>Madlo - nerez</t>
  </si>
  <si>
    <t>725013132R01</t>
  </si>
  <si>
    <t>Sedátko bez poklopu vč. montáže</t>
  </si>
  <si>
    <t>725017142R00</t>
  </si>
  <si>
    <t>Umyvadlo na šrouby, 55 cm, bílé vč. montáže</t>
  </si>
  <si>
    <t>725017148R00</t>
  </si>
  <si>
    <t>Kryt sifonu umyvadel bílý vč. montáže</t>
  </si>
  <si>
    <t>725017151R01</t>
  </si>
  <si>
    <t>Připojovací souprava</t>
  </si>
  <si>
    <t>725019121R00</t>
  </si>
  <si>
    <t>Dřez dvojitý nerez vč. montáže,</t>
  </si>
  <si>
    <t>725241125U07</t>
  </si>
  <si>
    <t>Sprchový box s keramickou vaničkou vč. zástěny a montáže, design.dle výběru investora</t>
  </si>
  <si>
    <t>725515102RZ3</t>
  </si>
  <si>
    <t>Ventil s napojením na hadici DN 20</t>
  </si>
  <si>
    <t>725810405R00</t>
  </si>
  <si>
    <t>Ventil rohový s přípoj. trubičkou TE 67 G 1/2</t>
  </si>
  <si>
    <t>725821311U00</t>
  </si>
  <si>
    <t>Baterie dřezová vč. výsuvné sprchy</t>
  </si>
  <si>
    <t>725831121U00</t>
  </si>
  <si>
    <t>Baterie stojanková umyvadlo design.dle výběru investora</t>
  </si>
  <si>
    <t>725831315U00</t>
  </si>
  <si>
    <t>Baterie sprcha stěna a vana, včetně hadice a držáku, design.dle výběru investora</t>
  </si>
  <si>
    <t>725860182R00</t>
  </si>
  <si>
    <t>Sifon pračkový, myčka</t>
  </si>
  <si>
    <t>725860201R00</t>
  </si>
  <si>
    <t>Sifon dřezový</t>
  </si>
  <si>
    <t>725860213R00</t>
  </si>
  <si>
    <t>Sifon umyvadlový nerez</t>
  </si>
  <si>
    <t>725860214R01</t>
  </si>
  <si>
    <t>Sifon mokrosuchý na kondenzát z vnitř.klimatizačních jednotek a z kondenuz.kotle vč.montáže</t>
  </si>
  <si>
    <t>725860221RT1</t>
  </si>
  <si>
    <t>Sifon sprchový DN 40/50 samočisticí, odpadní ventil 6/4 ", zátka, kloub</t>
  </si>
  <si>
    <t>998725101R00</t>
  </si>
  <si>
    <t>WC poklopu, tlačítko splachovače</t>
  </si>
  <si>
    <t>734</t>
  </si>
  <si>
    <t>Armatury</t>
  </si>
  <si>
    <t>734209115RT2</t>
  </si>
  <si>
    <t>Montáž armatur závitových,se 2závity, G 1 včetně kulového kohoutu</t>
  </si>
  <si>
    <t>734209115RT4</t>
  </si>
  <si>
    <t>Montáž armatur závitových,se 2závity, G 1 včetně klapky zpětné</t>
  </si>
  <si>
    <t>734251114U01</t>
  </si>
  <si>
    <t>Odpočtový vodoměr Q=1,5 m3/h</t>
  </si>
  <si>
    <t>734411115U00</t>
  </si>
  <si>
    <t>Teploměr přímý malý bez pouzdra</t>
  </si>
  <si>
    <t>110</t>
  </si>
  <si>
    <t>734422110R00</t>
  </si>
  <si>
    <t>Manometr</t>
  </si>
  <si>
    <t>112</t>
  </si>
  <si>
    <t>799</t>
  </si>
  <si>
    <t>Ostatní</t>
  </si>
  <si>
    <t>908985612555</t>
  </si>
  <si>
    <t>Nika 300/300 vč. dvířek</t>
  </si>
  <si>
    <t>114</t>
  </si>
  <si>
    <t>908985612556</t>
  </si>
  <si>
    <t>Rozbor pitné vody</t>
  </si>
  <si>
    <t>SOUBOR</t>
  </si>
  <si>
    <t>116</t>
  </si>
  <si>
    <t>908985631556</t>
  </si>
  <si>
    <t>Likvidace odpadu</t>
  </si>
  <si>
    <t>118</t>
  </si>
  <si>
    <t>908985631557</t>
  </si>
  <si>
    <t>Úklid staveniště</t>
  </si>
  <si>
    <t>908985632556</t>
  </si>
  <si>
    <t>Odvoz odpadu vč. naložení na auto</t>
  </si>
  <si>
    <t>122</t>
  </si>
  <si>
    <t>908985632557</t>
  </si>
  <si>
    <t>Poplatek za skladku suti</t>
  </si>
  <si>
    <t>124</t>
  </si>
  <si>
    <t>-211650100</t>
  </si>
  <si>
    <t>06 - D.1.4.2. - VZT, chlazení</t>
  </si>
  <si>
    <t>01 - Zařízení č. 1 - Vzduchotechnické rozvody 2.NP</t>
  </si>
  <si>
    <t>02 - Zařízení č. 2 - Větrání m.č. 3.57 - WC</t>
  </si>
  <si>
    <t>03 - Zařízení č. 3 - Větrání m.č. 3.49 - Chodba</t>
  </si>
  <si>
    <t>04 - Zařízení č. 4 - Větrání místností 4.37- Kuchyně, 4.39 - Koupelna a 4.40-WC</t>
  </si>
  <si>
    <t>05 - Zařízení č. 5 - Větrání m.č. 4.32 a 4.33 - Chodba (zádveří a komunikace)</t>
  </si>
  <si>
    <t xml:space="preserve">06 - Zařízení č. 6 - Chlazení místností v 3.NP </t>
  </si>
  <si>
    <t xml:space="preserve">07 - Zařízení č. 7 - Chlazení místností ve 4.NP </t>
  </si>
  <si>
    <t>OST - Ostatní</t>
  </si>
  <si>
    <t>Zařízení č. 1 - Vzduchotechnické rozvody 2.NP</t>
  </si>
  <si>
    <t>R240001001</t>
  </si>
  <si>
    <t>Regulační klapka ruční 910x315mm</t>
  </si>
  <si>
    <t>R240001002</t>
  </si>
  <si>
    <t>Regulační klapka ruční 400x250mm</t>
  </si>
  <si>
    <t>R240001003</t>
  </si>
  <si>
    <t>Přívodní vyústka s regulací 825x225mm, barevná povrchová úprava RAL černé barvy vč. regulace</t>
  </si>
  <si>
    <t>R240001004</t>
  </si>
  <si>
    <t>Odvod vyústka s regulací 625x225mm, barevná povrchová úprava RAL černé barvy vč. regulace</t>
  </si>
  <si>
    <t>R240001005</t>
  </si>
  <si>
    <t>Čtyřhranné VZT potrubí pozink. sk. I., tř. těsnosti I. - 40% tvarovek</t>
  </si>
  <si>
    <t>R240001006</t>
  </si>
  <si>
    <t>Nátěr vzduchotehcnického potrubí vč. závěsného mateiálu černé barvy v prostoru jeviště malé scény</t>
  </si>
  <si>
    <t>R240001007</t>
  </si>
  <si>
    <t>Demontáže stávajícího VZT potrubí vč. původních vyústek a jeho odvoz s likvidací</t>
  </si>
  <si>
    <t>Zařízení č. 2 - Větrání m.č. 3.57 - WC</t>
  </si>
  <si>
    <t>R240002001</t>
  </si>
  <si>
    <t>Malý axiální ventilátor ø125mm, V=50m3/h, Pext=45Pa, Pi=20W/230V se zabudovaným časovým doběhem</t>
  </si>
  <si>
    <t>R240002002</t>
  </si>
  <si>
    <t>Plastová přetlaková žaluzie ø125mm</t>
  </si>
  <si>
    <t>R240002003</t>
  </si>
  <si>
    <t>- ø125mm, 20% tvarovek</t>
  </si>
  <si>
    <t>Zařízení č. 3 - Větrání m.č. 3.49 - Chodba</t>
  </si>
  <si>
    <t>R240003001</t>
  </si>
  <si>
    <t>Malý axiální ventilátor ø125mm, V=100m3/h, Pext=45Pa, Pi=20W/230V</t>
  </si>
  <si>
    <t>R240003002</t>
  </si>
  <si>
    <t>R240003003</t>
  </si>
  <si>
    <t>- ø125mm, 0% tvarovek</t>
  </si>
  <si>
    <t>Zařízení č. 4 - Větrání místností 4.37- Kuchyně, 4.39 - Koupelna a 4.40-WC</t>
  </si>
  <si>
    <t>R240004001</t>
  </si>
  <si>
    <t>Malý axiální ventilátor ø125mm, V=50-90m3/h, Pext=45Pa, Pi=20W/230V se zabudovaným časovým doběhem</t>
  </si>
  <si>
    <t>R240004002</t>
  </si>
  <si>
    <t>R240004003</t>
  </si>
  <si>
    <t>- ø125mm, 30% tvarovek</t>
  </si>
  <si>
    <t>Zařízení č. 5 - Větrání m.č. 4.32 a 4.33 - Chodba (zádveří a komunikace)</t>
  </si>
  <si>
    <t>R240005001</t>
  </si>
  <si>
    <t>R240005002</t>
  </si>
  <si>
    <t>R240005003</t>
  </si>
  <si>
    <t>1236238703</t>
  </si>
  <si>
    <t xml:space="preserve">Zařízení č. 6 - Chlazení místností v 3.NP </t>
  </si>
  <si>
    <t>R240006001</t>
  </si>
  <si>
    <t>Venkovní kondenzační jednotka - Qch(nom)=8,8kW (1,3-10,6kW), chladivo R32, Pi=2kW/25A/230V</t>
  </si>
  <si>
    <t>R240006002</t>
  </si>
  <si>
    <t>Nosná konzole do stěny pod venkovní jednotku (61kg), žárově zinkovaná vč. dodávky kotvícího materiálu</t>
  </si>
  <si>
    <t>R240006003</t>
  </si>
  <si>
    <t>Vnitřní nástěnná jednotka Qch=2,5kW vč. infra ovladače</t>
  </si>
  <si>
    <t>R240006004</t>
  </si>
  <si>
    <t>Rozvod chladu vč. montáže komunikačního kabelu a závěsného materiálu - Cu potrubí opatřené</t>
  </si>
  <si>
    <t>R240006005</t>
  </si>
  <si>
    <t>Doplnění systému o chybějící chladivo R32 (cca 1kg)</t>
  </si>
  <si>
    <t>R240006006</t>
  </si>
  <si>
    <t>Montáž zařízení, dodávka chladiva, uvedení do provozu, zkouška těsnosti, zaškolení obsluhy</t>
  </si>
  <si>
    <t>R240006007</t>
  </si>
  <si>
    <t>Krycí plastová lišta vč. tvarovek pro zakrytí rozvodů chladu - 5x ø6,35/9,52mm, profil lišty 140x90mm</t>
  </si>
  <si>
    <t xml:space="preserve">Zařízení č. 7 - Chlazení místností ve 4.NP </t>
  </si>
  <si>
    <t>R240007001</t>
  </si>
  <si>
    <t>R240007002</t>
  </si>
  <si>
    <t>R240007003</t>
  </si>
  <si>
    <t>Vnitřní nástěnná jednotka Qch=3,5kW vč. infra ovladače</t>
  </si>
  <si>
    <t>R240007004</t>
  </si>
  <si>
    <t>R240007005</t>
  </si>
  <si>
    <t>R240007006</t>
  </si>
  <si>
    <t>R240007007</t>
  </si>
  <si>
    <t>R240007008</t>
  </si>
  <si>
    <t>-804666544</t>
  </si>
  <si>
    <t>OST</t>
  </si>
  <si>
    <t>P.1</t>
  </si>
  <si>
    <t>Montážní, závěsný, spojovací a těsnící materiál vč. konzol pro výfukové potrubí (množství: cca 60kg)</t>
  </si>
  <si>
    <t>1241995073</t>
  </si>
  <si>
    <t>P.2</t>
  </si>
  <si>
    <t>Doprava, svislá přeprava, lešení</t>
  </si>
  <si>
    <t>481388591</t>
  </si>
  <si>
    <t>P.3</t>
  </si>
  <si>
    <t>Zaregulování VZT vč. protokolu, uvedení zařízení do provozu, zaškolení obsluhy (cca 14hod)</t>
  </si>
  <si>
    <t>-1813629733</t>
  </si>
  <si>
    <t>P.4</t>
  </si>
  <si>
    <t>Zhotovení provozního řádu VZT a CHL zařízení</t>
  </si>
  <si>
    <t>-522437489</t>
  </si>
  <si>
    <t>P.5</t>
  </si>
  <si>
    <t>Dílenská dokumentace - příprava do výroby (opozicování potrubí VZT, dořešení detailů apod.)</t>
  </si>
  <si>
    <t>-316318265</t>
  </si>
  <si>
    <t>P.6</t>
  </si>
  <si>
    <t>Dokumentace skutečného provedení stavby vč. vypracování dokladové části VZT a CHL zařízení, doplnění do dokumentace skutečného stavu reálně dodané typy a označení jednotlivých zařízení</t>
  </si>
  <si>
    <t>625260033</t>
  </si>
  <si>
    <t>P.7</t>
  </si>
  <si>
    <t>Technická a koordinační činnost na stavbě (cca 16hod)</t>
  </si>
  <si>
    <t>-1894873158</t>
  </si>
  <si>
    <t>07 - D.1.4.2. - vytápění</t>
  </si>
  <si>
    <t xml:space="preserve">723 - Vnitřní plynovoudní potrubí </t>
  </si>
  <si>
    <t>799 - Ostatní náklady</t>
  </si>
  <si>
    <t>Pol4</t>
  </si>
  <si>
    <t>Demontáž a opětná montáž topných radiátorů v 3 a 4 NP</t>
  </si>
  <si>
    <t>Pol5</t>
  </si>
  <si>
    <t>Protiprašné zakrytí topných radiátorů ve 3NP a 4NP</t>
  </si>
  <si>
    <t>Pol6</t>
  </si>
  <si>
    <t>D+M izolační desky za radiátory v oknech</t>
  </si>
  <si>
    <t>Pol7</t>
  </si>
  <si>
    <t>Demontáž stávajícího kotle ve 4NP</t>
  </si>
  <si>
    <t>Pol8</t>
  </si>
  <si>
    <t>Demontáž přívodního plynového potrubí</t>
  </si>
  <si>
    <t>Pol9</t>
  </si>
  <si>
    <t>Demontáž spalinového potrubí</t>
  </si>
  <si>
    <t>723</t>
  </si>
  <si>
    <t xml:space="preserve">Vnitřní plynovoudní potrubí </t>
  </si>
  <si>
    <t>Pol10</t>
  </si>
  <si>
    <t>Potrubí ocelové hladké černé svař. DN 25, PN20 (D+M)</t>
  </si>
  <si>
    <t>Pol11</t>
  </si>
  <si>
    <t>Objímky s gumou se šroubem a hmoždinkou</t>
  </si>
  <si>
    <t>Pol12</t>
  </si>
  <si>
    <t>Tlaková a těsnostní zkoušky potrubí (ČSN 06 0310)</t>
  </si>
  <si>
    <t>Pol13</t>
  </si>
  <si>
    <t>Vyregulování a seřízení topení</t>
  </si>
  <si>
    <t>Pol14</t>
  </si>
  <si>
    <t>Pol15</t>
  </si>
  <si>
    <t>Napojení na stráv. rozvod a plyn kotel</t>
  </si>
  <si>
    <t>Pol16</t>
  </si>
  <si>
    <t>D+M nástěnný kondenzační kotel 24 kW s výměníkem tepla</t>
  </si>
  <si>
    <t>Pol17</t>
  </si>
  <si>
    <t>Potrubí spalin do fasády</t>
  </si>
  <si>
    <t>Pol18</t>
  </si>
  <si>
    <t>D+M nástěnný montážní prvek</t>
  </si>
  <si>
    <t>Pol19</t>
  </si>
  <si>
    <t>D+M připojovací souprava kotle</t>
  </si>
  <si>
    <t>Pol20</t>
  </si>
  <si>
    <t>D+m kontrolní ventil DN 15</t>
  </si>
  <si>
    <t>Pol21</t>
  </si>
  <si>
    <t>Pol22</t>
  </si>
  <si>
    <t>Montáž armatur</t>
  </si>
  <si>
    <t>Pol23</t>
  </si>
  <si>
    <t>Pol24</t>
  </si>
  <si>
    <t>Termistatický ventil DaM</t>
  </si>
  <si>
    <t>Ostatní náklady</t>
  </si>
  <si>
    <t>Pol25</t>
  </si>
  <si>
    <t>Předání a přpevzetí saveniště</t>
  </si>
  <si>
    <t>Pol26</t>
  </si>
  <si>
    <t>Bezpečnostní a hygienická optření na staveništi</t>
  </si>
  <si>
    <t>Pol27</t>
  </si>
  <si>
    <t>Požární hlídka po dokončení svářečských prací</t>
  </si>
  <si>
    <t>Pol28</t>
  </si>
  <si>
    <t>Pol29</t>
  </si>
  <si>
    <t>Pol30</t>
  </si>
  <si>
    <t>Pol31</t>
  </si>
  <si>
    <t>606691804</t>
  </si>
  <si>
    <t>08 - D.1.4.3. Silnoproudá elektrotechnika</t>
  </si>
  <si>
    <t>90 - Hodinové zúčtovací sazby (HZS)</t>
  </si>
  <si>
    <t>M112VD - Montáž</t>
  </si>
  <si>
    <t>M21 - Elektromontáže</t>
  </si>
  <si>
    <t>M22 - Montáže sdělovací a zabezpečovací techniky</t>
  </si>
  <si>
    <t>M46 - Zemní práce při montážích</t>
  </si>
  <si>
    <t>D1 - Ostatní materiál</t>
  </si>
  <si>
    <t>Hodinové zúčtovací sazby (HZS)</t>
  </si>
  <si>
    <t>905      R00</t>
  </si>
  <si>
    <t>Hzs-revize provoz.souboru a st.obj.</t>
  </si>
  <si>
    <t>h</t>
  </si>
  <si>
    <t>RTS I / 2020</t>
  </si>
  <si>
    <t>900 - 001 RT3</t>
  </si>
  <si>
    <t>HZS - Práce v tarifní třídě 6 demontáže scénického osvětlení</t>
  </si>
  <si>
    <t>900 - 002 RT3</t>
  </si>
  <si>
    <t>HZS - Práce v tarifní třídě 6 demontáže nouzového a přídavného osvětlení přepojení a ukončení rozvodů</t>
  </si>
  <si>
    <t>900 - 003 RT3</t>
  </si>
  <si>
    <t>HZS - Práce v tarifní třídě 6 demontáž zásuvkových rozvodů a osvětlení</t>
  </si>
  <si>
    <t>900 - 004 RT3</t>
  </si>
  <si>
    <t>HZS - Práce v tarifní třídě 6 demontáž rozvaděče 4-RB, 3-rs-2, 1-rs-2</t>
  </si>
  <si>
    <t>900 - 005 RT3</t>
  </si>
  <si>
    <t>HZS - Práce v tarifní třídě 6 úprava rozvaděče r-JE-m</t>
  </si>
  <si>
    <t>M112VD</t>
  </si>
  <si>
    <t>Montáž</t>
  </si>
  <si>
    <t>1128VD</t>
  </si>
  <si>
    <t>Lešení</t>
  </si>
  <si>
    <t>sb</t>
  </si>
  <si>
    <t>M21</t>
  </si>
  <si>
    <t>Elektromontáže</t>
  </si>
  <si>
    <t>210020922R00</t>
  </si>
  <si>
    <t>Ucpávka protipožární, průchod stěnou, tl. 30 cm</t>
  </si>
  <si>
    <t>210010105R00</t>
  </si>
  <si>
    <t>Lišta elektroinstalační PVC š.do 40 mm,šroubováním</t>
  </si>
  <si>
    <t>210010350RT2</t>
  </si>
  <si>
    <t>Krabice bezhalog. KU do dutých příček, bez zapoj.</t>
  </si>
  <si>
    <t>210100001R00</t>
  </si>
  <si>
    <t>Ukončení vodičů v rozvaděči + zapojení do 2,5 mm2</t>
  </si>
  <si>
    <t>210100002R00</t>
  </si>
  <si>
    <t>Ukončení vodičů v rozvaděči + zapojení do 6 mm2</t>
  </si>
  <si>
    <t>210100003R00</t>
  </si>
  <si>
    <t>Ukončení vodičů v rozvaděči + zapojení do 16 mm2</t>
  </si>
  <si>
    <t>210010348RT2</t>
  </si>
  <si>
    <t>Krabice bezhalogenová KU, bez zapojení, kruhová</t>
  </si>
  <si>
    <t>210010351RT1</t>
  </si>
  <si>
    <t>Rozvodka krabicová z lis. izol. 6455-11 do 4 mm2</t>
  </si>
  <si>
    <t>210020131R00</t>
  </si>
  <si>
    <t>Rošt kabelový pro volné/pevné uložení,š. 200 mm</t>
  </si>
  <si>
    <t>210020652RT1</t>
  </si>
  <si>
    <t>Konstrukce ocelová nosná pro zařízení do 10 kg</t>
  </si>
  <si>
    <t>210010325R00</t>
  </si>
  <si>
    <t>Krabice rozvodná KT 250, se zapojením, obdélník.</t>
  </si>
  <si>
    <t>210111011RT6</t>
  </si>
  <si>
    <t>Zásuvka domovní zapuštěná - provedení 2P+PE</t>
  </si>
  <si>
    <t>210110041RT6</t>
  </si>
  <si>
    <t>Spínač zapuštěný jednopólový, řazení 1</t>
  </si>
  <si>
    <t>210110043RT6</t>
  </si>
  <si>
    <t>Spínač zapuštěný seriový, řazení 5</t>
  </si>
  <si>
    <t>210110045RT6</t>
  </si>
  <si>
    <t>Spínač zapuštěný střídavý, řazení 6</t>
  </si>
  <si>
    <t>210110046RT6</t>
  </si>
  <si>
    <t>Spínač zapuštěný křížový, řazení 7</t>
  </si>
  <si>
    <t>210111031RT2</t>
  </si>
  <si>
    <t>Zásuvka domovní v krabici - 2P+PE, venkovní</t>
  </si>
  <si>
    <t>210800105RT1</t>
  </si>
  <si>
    <t>Kabel CYKY 750 V 3x1,5 mm2 uložený pod omítkou</t>
  </si>
  <si>
    <t>210800106RT1</t>
  </si>
  <si>
    <t>Kabel CYKY 750 V 3x2,5 mm2 uložený pod omítkou</t>
  </si>
  <si>
    <t>210800116RT1</t>
  </si>
  <si>
    <t>Kabel CYKY 750 V 5x2,5 mm2 uložený pod omítkou</t>
  </si>
  <si>
    <t>210800118RT1</t>
  </si>
  <si>
    <t>Kabel CYKY 750 V 5 žil uložený pod omítkou</t>
  </si>
  <si>
    <t>210800118RT3</t>
  </si>
  <si>
    <t>210111133R00</t>
  </si>
  <si>
    <t>Zásuvka průmyslová IP 44 3P+PE 16 A</t>
  </si>
  <si>
    <t>210111134R00</t>
  </si>
  <si>
    <t>Zásuvka průmyslová IP 44 3P+PE 32 A</t>
  </si>
  <si>
    <t>210111135R00</t>
  </si>
  <si>
    <t>Zásuvka průmyslová IP 44 3P+PE 63 A</t>
  </si>
  <si>
    <t>210190002R00</t>
  </si>
  <si>
    <t>Montáž celoplechových rozvodnic do váhy 50 kg</t>
  </si>
  <si>
    <t>210220452RT1</t>
  </si>
  <si>
    <t>Ochranné spoj. v prádel.,koupel.,Cu4-16 mm2 pevně</t>
  </si>
  <si>
    <t>210010555RT3</t>
  </si>
  <si>
    <t>Osazení a připojení ekvipotenciální svorkovnice</t>
  </si>
  <si>
    <t>210200211R00</t>
  </si>
  <si>
    <t>Svítidlo žárovkové stropní přisazené, 1 zdroj</t>
  </si>
  <si>
    <t>210201523R00</t>
  </si>
  <si>
    <t>Svítidlo LED technické stropní závěsné 2 upev.body</t>
  </si>
  <si>
    <t>210800286RT3</t>
  </si>
  <si>
    <t>Kabel bezhalogenový CXKH 3 x 2,5 mm2 pevně uložený</t>
  </si>
  <si>
    <t>210800285RT3</t>
  </si>
  <si>
    <t>Kabel bezhalogenový CXKH 3 x 1,5 mm2 pevně uložený</t>
  </si>
  <si>
    <t>210220002RT1</t>
  </si>
  <si>
    <t>Vedení uzemňovací na povrchu FeZn D 10 mm</t>
  </si>
  <si>
    <t>-1454648344</t>
  </si>
  <si>
    <t>včetně drátu FeZn 8 mm</t>
  </si>
  <si>
    <t>M22</t>
  </si>
  <si>
    <t>Montáže sdělovací a zabezpečovací techniky</t>
  </si>
  <si>
    <t>220261662R00</t>
  </si>
  <si>
    <t>Zhotovení drážky ve zdi cihlovém</t>
  </si>
  <si>
    <t>220261664R00</t>
  </si>
  <si>
    <t>Zazdění drážky</t>
  </si>
  <si>
    <t>M46</t>
  </si>
  <si>
    <t>Zemní práce při montážích</t>
  </si>
  <si>
    <t>460680022RT1</t>
  </si>
  <si>
    <t>Průraz zdivem v cihlové zdi tloušťky 30 cm</t>
  </si>
  <si>
    <t>D1</t>
  </si>
  <si>
    <t>Ostatní materiál</t>
  </si>
  <si>
    <t>34572202</t>
  </si>
  <si>
    <t>Lišta hranatá bezhalogenová LHD 20 x 20 HF</t>
  </si>
  <si>
    <t>24633210</t>
  </si>
  <si>
    <t>Tmel akrylátový protipožární Intumex AN 310 ml</t>
  </si>
  <si>
    <t>34571523</t>
  </si>
  <si>
    <t>Krabice přístrojová odbočná kruhová z PH KO 97/5</t>
  </si>
  <si>
    <t>345715555</t>
  </si>
  <si>
    <t>Víčko krabice z PC KO 97 V/1HF</t>
  </si>
  <si>
    <t>55347355</t>
  </si>
  <si>
    <t>Lávka kabelová BESPLAST rošt Rz25 rozteč 300</t>
  </si>
  <si>
    <t>11482VD</t>
  </si>
  <si>
    <t>Krabice přístrojová 355x255x122 se svorkovnicí 15x3x2,5</t>
  </si>
  <si>
    <t>2020</t>
  </si>
  <si>
    <t>11114VD</t>
  </si>
  <si>
    <t>Zásuvka 3x400V+N+PE, 16A, IP44</t>
  </si>
  <si>
    <t>11115VD</t>
  </si>
  <si>
    <t>Zásuvka 3x400V+N+PE, 32A, IP44</t>
  </si>
  <si>
    <t>11116VD</t>
  </si>
  <si>
    <t>Zásuvka 3x400V+N+PE, 63A, IP44</t>
  </si>
  <si>
    <t>11341VD</t>
  </si>
  <si>
    <t>Rozvaděč 1-rs-2 vč. náplně dle TOS č.1</t>
  </si>
  <si>
    <t>11342VD</t>
  </si>
  <si>
    <t>Rozvaděč 3-rs-2 vč. náplně dle TOS č.2</t>
  </si>
  <si>
    <t>11343VD</t>
  </si>
  <si>
    <t>Rozvaděč 4-RB vč. náplně dle TOS č.3</t>
  </si>
  <si>
    <t>11344VD</t>
  </si>
  <si>
    <t>Náplň rozvaděče r-JE-m dle TOS č.4</t>
  </si>
  <si>
    <t>11929VD</t>
  </si>
  <si>
    <t>Přisazené LED svítidlo průmyslové 8000lm/840 IP54</t>
  </si>
  <si>
    <t>11930VD</t>
  </si>
  <si>
    <t>Přisazené interiérové LED svítidlo 4400lm/840</t>
  </si>
  <si>
    <t>11931VD</t>
  </si>
  <si>
    <t>Přisazené svítidlo LED 3600lm/840, IP54</t>
  </si>
  <si>
    <t>11932VD</t>
  </si>
  <si>
    <t>Venkovní LED svítidlo 4100lm, IP54 s pohyb. čidlem</t>
  </si>
  <si>
    <t>11933VD</t>
  </si>
  <si>
    <t>Nouzové svítidlo s piktogramem 2x15W, E14, 125V</t>
  </si>
  <si>
    <t>11934VD</t>
  </si>
  <si>
    <t>Přídavné osvětlení 40W, E14, 125V</t>
  </si>
  <si>
    <t>11935VD</t>
  </si>
  <si>
    <t>Přídavné svítidlo 2x40W, E14, 125V</t>
  </si>
  <si>
    <t>16979IM</t>
  </si>
  <si>
    <t>RELE CAS SMR-T</t>
  </si>
  <si>
    <t>-939632654</t>
  </si>
  <si>
    <t>1794487289</t>
  </si>
  <si>
    <t>09 - D.1.4.4. Elektronická komunikace</t>
  </si>
  <si>
    <t xml:space="preserve">HZS - Práce v tarifní třídě 6 demontáže scénického osvětlení         
</t>
  </si>
  <si>
    <t xml:space="preserve">HZS - Práce v tarifní třídě 6 demontáže nouzového a přídavného osvětlení přepojení a ukončení rozvodů         
</t>
  </si>
  <si>
    <t xml:space="preserve">HZS - Práce v tarifní třídě 6 demontáž zásuvkových rozvodů a osvětlení         
</t>
  </si>
  <si>
    <t>900 - 004  RT3</t>
  </si>
  <si>
    <t xml:space="preserve">HZS - Práce v tarifní třídě 6 demontáž rozvaděče 4-RB, 3-rs-2, 1-rs-2         
</t>
  </si>
  <si>
    <t xml:space="preserve">HZS - Práce v tarifní třídě 6 úprava rozvaděče r-JE-m         
</t>
  </si>
  <si>
    <t>1362471559</t>
  </si>
  <si>
    <t>210010001RU3</t>
  </si>
  <si>
    <t>Trubka ohebná pod omítku, vnější průměr 16 mm</t>
  </si>
  <si>
    <t>210010003RU3</t>
  </si>
  <si>
    <t>Trubka ohebná pod omítku, vnější průměr 25 mm</t>
  </si>
  <si>
    <t>210800285RT2</t>
  </si>
  <si>
    <t>210010485R00</t>
  </si>
  <si>
    <t>Krabice přístrojová podlahová</t>
  </si>
  <si>
    <t>222280241R00</t>
  </si>
  <si>
    <t>Koaxiální kabel v trubkách</t>
  </si>
  <si>
    <t>222280212R00</t>
  </si>
  <si>
    <t>Kabel EZS, EPS, DT do 7 mm v trubkách</t>
  </si>
  <si>
    <t>222280214R00</t>
  </si>
  <si>
    <t>Kabel UTP/FTP kat.5e v trubkách</t>
  </si>
  <si>
    <t>222080201R00</t>
  </si>
  <si>
    <t>Optický kabel v trubce</t>
  </si>
  <si>
    <t>222310902R00</t>
  </si>
  <si>
    <t>Měření optických kabelů reflektometrickou metodou</t>
  </si>
  <si>
    <t>222310991R00</t>
  </si>
  <si>
    <t>Vyhotovení protokolu o měření optických kabelů</t>
  </si>
  <si>
    <t>222085001R00</t>
  </si>
  <si>
    <t>Trubka HDPE do D25 v kabelové rýze</t>
  </si>
  <si>
    <t>222090201R00</t>
  </si>
  <si>
    <t>Svaření vlákna optic.kabelu,1.vlákno,ochrana svaru</t>
  </si>
  <si>
    <t>222090202R00</t>
  </si>
  <si>
    <t>Svaření vlákna optic.kabelu, další vlákno</t>
  </si>
  <si>
    <t>222111005R00</t>
  </si>
  <si>
    <t>Skříň rozvaděče rack</t>
  </si>
  <si>
    <t>220260004R00</t>
  </si>
  <si>
    <t>Krabice KO 97 ve zdi v přípraveném lůžku</t>
  </si>
  <si>
    <t>222730005R00</t>
  </si>
  <si>
    <t>Účastnická zásuvka TV+R průchozí pod omítku</t>
  </si>
  <si>
    <t>222290008R00</t>
  </si>
  <si>
    <t>Zásuvka 2xRJ45 STP kat.6 pod omítku</t>
  </si>
  <si>
    <t>222290001R00</t>
  </si>
  <si>
    <t>Zásuvka 1xRJ45 UTP kat.5e pod omítku</t>
  </si>
  <si>
    <t>222370151R00</t>
  </si>
  <si>
    <t>Regulátor hlasitosti 20 W pod omítku</t>
  </si>
  <si>
    <t>222370101R00</t>
  </si>
  <si>
    <t>Reproduktor skříňkový nástěnný</t>
  </si>
  <si>
    <t>222325013R00</t>
  </si>
  <si>
    <t>Magnetický kontakt do nedřevěných zárubní</t>
  </si>
  <si>
    <t>222325014R00</t>
  </si>
  <si>
    <t>Magnetický kontakt vratový</t>
  </si>
  <si>
    <t>3412652210</t>
  </si>
  <si>
    <t>Kabel koaxiální Belden H121 Cu</t>
  </si>
  <si>
    <t>11474VD</t>
  </si>
  <si>
    <t>Praflacom 4x2x0,5</t>
  </si>
  <si>
    <t>11475VD</t>
  </si>
  <si>
    <t>Praflacom 4x2x0,8</t>
  </si>
  <si>
    <t>11476VD</t>
  </si>
  <si>
    <t>Kabel Stp cat 6a LSOHFR</t>
  </si>
  <si>
    <t>11477VD</t>
  </si>
  <si>
    <t>Kabel Utp cat 6a LSOHFR</t>
  </si>
  <si>
    <t>341335016</t>
  </si>
  <si>
    <t>Kabel optický samonosný ADSS, 36 vláken</t>
  </si>
  <si>
    <t>113VD</t>
  </si>
  <si>
    <t>Rozvaděč RBA-12-AS5-CAX-A1</t>
  </si>
  <si>
    <t>345715105</t>
  </si>
  <si>
    <t>Krabice podlahová univerzální 8 modulů vč. rámu</t>
  </si>
  <si>
    <t>345715110</t>
  </si>
  <si>
    <t>Krabice podlahová přístrojová 4 moduly</t>
  </si>
  <si>
    <t>1113VD</t>
  </si>
  <si>
    <t>Zásuvka datová dvojnásobná nástěnná 2xRJ45 CAT5E</t>
  </si>
  <si>
    <t>11112VD</t>
  </si>
  <si>
    <t>Účastnická zásuvka TV+R+SAT kompletní</t>
  </si>
  <si>
    <t>11113VD</t>
  </si>
  <si>
    <t>Telefonní zásuvka kompletní</t>
  </si>
  <si>
    <t>11478VD</t>
  </si>
  <si>
    <t>Reproduktor 100V, 30W, 80-20000Hz</t>
  </si>
  <si>
    <t>11479VD</t>
  </si>
  <si>
    <t>Regulátor hlasitosti 100V, 30W zapuštěný</t>
  </si>
  <si>
    <t>11480VD</t>
  </si>
  <si>
    <t>Magnetický kontakt</t>
  </si>
  <si>
    <t>11481VD</t>
  </si>
  <si>
    <t>10 - D.1.4.5. EPS</t>
  </si>
  <si>
    <t>M112VD - Montáž EPS</t>
  </si>
  <si>
    <t>905 - 001 R00</t>
  </si>
  <si>
    <t>900 - 001 R03</t>
  </si>
  <si>
    <t>422455567</t>
  </si>
  <si>
    <t>Montáž EPS</t>
  </si>
  <si>
    <t>1122VD</t>
  </si>
  <si>
    <t>Proměření kabelového vedení hlásičů a sirén</t>
  </si>
  <si>
    <t>1123VD</t>
  </si>
  <si>
    <t>Zhotovení měřícího protokolu kabelového vedení pro revizi EPS</t>
  </si>
  <si>
    <t>1125VD</t>
  </si>
  <si>
    <t>Přeprogramování ústředny</t>
  </si>
  <si>
    <t>1126VD</t>
  </si>
  <si>
    <t>Demontáže stávajícíh čidel a sirén, přepojení stávajících čidel a propojení smyček</t>
  </si>
  <si>
    <t>222261253R00</t>
  </si>
  <si>
    <t>Příchytka kabelová 10-19 mm</t>
  </si>
  <si>
    <t>222280051R00</t>
  </si>
  <si>
    <t>PRAFlaGuard na příchytkách</t>
  </si>
  <si>
    <t>222280502R00</t>
  </si>
  <si>
    <t>Kabel EPS do 7 mm vně.průměru volně ve žlab,liště</t>
  </si>
  <si>
    <t>222330101R00</t>
  </si>
  <si>
    <t>Tlač.hlásič na omít. na úch.body,na krabici,na kci</t>
  </si>
  <si>
    <t>222330138R00</t>
  </si>
  <si>
    <t>Označení hlásiče štítkem</t>
  </si>
  <si>
    <t>222330164R00</t>
  </si>
  <si>
    <t>Poplachová siréna na úchytné body</t>
  </si>
  <si>
    <t>222330141R00</t>
  </si>
  <si>
    <t>Analogový stropní bodový hlásič na patici</t>
  </si>
  <si>
    <t>423916514</t>
  </si>
  <si>
    <t>Příchytka plechová HL1K 9 mm</t>
  </si>
  <si>
    <t>341350121</t>
  </si>
  <si>
    <t>Kabel PRAFlaGuardF 1x2x0,8</t>
  </si>
  <si>
    <t>11473VD</t>
  </si>
  <si>
    <t>PRAFlaCom F 1x2x0,8</t>
  </si>
  <si>
    <t>11 - Divadelní technika</t>
  </si>
  <si>
    <t>D1 - Malý sál</t>
  </si>
  <si>
    <t>D2 - Velký sál</t>
  </si>
  <si>
    <t>Malý sál</t>
  </si>
  <si>
    <t>demontáž strojní - uschování a další použití</t>
  </si>
  <si>
    <t>-1628770359</t>
  </si>
  <si>
    <t>demontáž strojní - likvidace</t>
  </si>
  <si>
    <t>111195241</t>
  </si>
  <si>
    <t>ochrana před poškozením</t>
  </si>
  <si>
    <t>-1597953811</t>
  </si>
  <si>
    <t>demontáž elektro</t>
  </si>
  <si>
    <t>-1979819362</t>
  </si>
  <si>
    <t>divadelní technika - opětovná montáž a doplnění</t>
  </si>
  <si>
    <t>-1436202128</t>
  </si>
  <si>
    <t>scénické osvětlení - spouštěný přívod; Délka šití 6m, délka kabelů 7m, 5x kabel silový do 10A včetně, 1x data DMX512, 1x zemnění konstrukce, obšito černou koženkou</t>
  </si>
  <si>
    <t>28680132</t>
  </si>
  <si>
    <t>Pol7.1</t>
  </si>
  <si>
    <t>scénické osvětlení - elektroinstalace; svorková skříň pro pevnou baterii</t>
  </si>
  <si>
    <t>-700807036</t>
  </si>
  <si>
    <t>Pol7.2</t>
  </si>
  <si>
    <t>scénické osvětlení - elektroinstalace; svorková skříň pro spouštěnou baterii</t>
  </si>
  <si>
    <t>-1680280186</t>
  </si>
  <si>
    <t>Pol7.3</t>
  </si>
  <si>
    <t>scénické osvětlení - elektroinstalace; žlab MARS 62x50, včetně víka, spojek, spojovacího materiálu</t>
  </si>
  <si>
    <t>-1278440216</t>
  </si>
  <si>
    <t>Pol7.4</t>
  </si>
  <si>
    <t>scénické osvětlení - elektroinstalace; držáky MARS žlabů</t>
  </si>
  <si>
    <t>664519333</t>
  </si>
  <si>
    <t>Pol7.5</t>
  </si>
  <si>
    <t>scénické osvětlení - elektroinstalace; kabel CXKH-R 3J1,5</t>
  </si>
  <si>
    <t>120610823</t>
  </si>
  <si>
    <t>Pol7.6</t>
  </si>
  <si>
    <t>scénické osvětlení - elektroinstalace; kabel DMX/AES/EBU 2x0,22, 110ohm</t>
  </si>
  <si>
    <t>-2086938424</t>
  </si>
  <si>
    <t>Pol7.7</t>
  </si>
  <si>
    <t>scénické osvětlení - elektroinstalace; zásuvka s víkem, pro povrchovou montáž</t>
  </si>
  <si>
    <t>-782037989</t>
  </si>
  <si>
    <t>Pol.7.8</t>
  </si>
  <si>
    <t>scénické osvětlení - elektroinstalace; Přípojné místo DMX512</t>
  </si>
  <si>
    <t>-673712770</t>
  </si>
  <si>
    <t>Pol.7.9</t>
  </si>
  <si>
    <t>scénické osvětlení - elektroinstalace; Instalace položek 7.1 - 7.8</t>
  </si>
  <si>
    <t>-379353639</t>
  </si>
  <si>
    <t>revize divadelní techniky</t>
  </si>
  <si>
    <t>-712000201</t>
  </si>
  <si>
    <t>úklid</t>
  </si>
  <si>
    <t>-1758405356</t>
  </si>
  <si>
    <t>VRN</t>
  </si>
  <si>
    <t>-2065899204</t>
  </si>
  <si>
    <t>D2</t>
  </si>
  <si>
    <t>Velký sál</t>
  </si>
  <si>
    <t>490386847</t>
  </si>
  <si>
    <t>1505808741</t>
  </si>
  <si>
    <t>demontáž levé lávky - 3. patro</t>
  </si>
  <si>
    <t>-805644459</t>
  </si>
  <si>
    <t>demontáž levé lávky - 4. patro</t>
  </si>
  <si>
    <t>-1997424391</t>
  </si>
  <si>
    <t>Demontáž tahových zařízení a části tahové stěny</t>
  </si>
  <si>
    <t>1859998275</t>
  </si>
  <si>
    <t>opětovná montáž levé lávky - 2. patro</t>
  </si>
  <si>
    <t>-806110583</t>
  </si>
  <si>
    <t>opětovná montáž levé lávky - 3. patro</t>
  </si>
  <si>
    <t>450705965</t>
  </si>
  <si>
    <t>Opětovná montáž tahových zařízení a části tahové stěny</t>
  </si>
  <si>
    <t>37365833</t>
  </si>
  <si>
    <t>šálová ramena</t>
  </si>
  <si>
    <t>1624731816</t>
  </si>
  <si>
    <t>Instalace pororoštů L lávka 2.patro</t>
  </si>
  <si>
    <t>-1092509060</t>
  </si>
  <si>
    <t>Instalace pororoštů P lávka 2.patro</t>
  </si>
  <si>
    <t>-119187884</t>
  </si>
  <si>
    <t>Instalace pororoštů zadní lávka 2.patro</t>
  </si>
  <si>
    <t>-1831297007</t>
  </si>
  <si>
    <t>Instalace pororoštů L lávka 3.patro</t>
  </si>
  <si>
    <t>1213671288</t>
  </si>
  <si>
    <t>Instalace pororoštů P lávka 3.patro</t>
  </si>
  <si>
    <t>-747889503</t>
  </si>
  <si>
    <t>Instalace pororoštů zadní lávka 3.patro</t>
  </si>
  <si>
    <t>-68068549</t>
  </si>
  <si>
    <t>demontáž elektro - demontáž stávajících pohonů</t>
  </si>
  <si>
    <t>-546777864</t>
  </si>
  <si>
    <t>demontáž elektro - baterie</t>
  </si>
  <si>
    <t>-1035959380</t>
  </si>
  <si>
    <t>demontáž elektro - osvětlení</t>
  </si>
  <si>
    <t>-959024252</t>
  </si>
  <si>
    <t>osvětlovací baterie - pohon</t>
  </si>
  <si>
    <t>579217296</t>
  </si>
  <si>
    <t>osvětlovací baterie - převodovka a lanový buben</t>
  </si>
  <si>
    <t>1445907021</t>
  </si>
  <si>
    <t>Rozvaděč RM3 - osvětlovací baterie</t>
  </si>
  <si>
    <t>-1862442358</t>
  </si>
  <si>
    <t>Pol32</t>
  </si>
  <si>
    <t>instalace elektro - pohon osvětlovacích baterií</t>
  </si>
  <si>
    <t>-2122553200</t>
  </si>
  <si>
    <t>Pol33</t>
  </si>
  <si>
    <t>instalace elektro - osvětlení</t>
  </si>
  <si>
    <t>239619907</t>
  </si>
  <si>
    <t>Pol34</t>
  </si>
  <si>
    <t>spouštěný přívod jevištní baterie</t>
  </si>
  <si>
    <t>463335808</t>
  </si>
  <si>
    <t>Pol35</t>
  </si>
  <si>
    <t>svorková krabice spouštěného přívodu - strana provaziště</t>
  </si>
  <si>
    <t>2009443453</t>
  </si>
  <si>
    <t>Pol36</t>
  </si>
  <si>
    <t>svorková krabice spouštěného přívodu - strana baterie</t>
  </si>
  <si>
    <t>-1505014151</t>
  </si>
  <si>
    <t>Pol37</t>
  </si>
  <si>
    <t>kabelový koš</t>
  </si>
  <si>
    <t>807609572</t>
  </si>
  <si>
    <t>Pol38</t>
  </si>
  <si>
    <t>instalace - pohyblivé přívody na osvětlovací baterie</t>
  </si>
  <si>
    <t>1802926635</t>
  </si>
  <si>
    <t>Pol39</t>
  </si>
  <si>
    <t>dielektrický koberec</t>
  </si>
  <si>
    <t>2073137456</t>
  </si>
  <si>
    <t>Pol40</t>
  </si>
  <si>
    <t>lešení</t>
  </si>
  <si>
    <t>165369986</t>
  </si>
  <si>
    <t>Pol41</t>
  </si>
  <si>
    <t>-1388223670</t>
  </si>
  <si>
    <t>Pol42</t>
  </si>
  <si>
    <t>-1365819387</t>
  </si>
  <si>
    <t>Pol43</t>
  </si>
  <si>
    <t>1285805205</t>
  </si>
  <si>
    <t>Pol44</t>
  </si>
  <si>
    <t>dokumentace skutečného provedení</t>
  </si>
  <si>
    <t>-2018941925</t>
  </si>
  <si>
    <t>12 - Ostatní a vedlejší rozpočtové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</si>
  <si>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</si>
  <si>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</si>
  <si>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</si>
  <si>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</si>
  <si>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</si>
  <si>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</si>
  <si>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</si>
  <si>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Vedlejší rozpočtové náklady</t>
  </si>
  <si>
    <t>VRN1</t>
  </si>
  <si>
    <t>Průzkumné, geodetické a projektové práce</t>
  </si>
  <si>
    <t>013254000</t>
  </si>
  <si>
    <t>Dokumentace skutečného provedení stavby</t>
  </si>
  <si>
    <t>1024</t>
  </si>
  <si>
    <t>-640306838</t>
  </si>
  <si>
    <t>VRN2</t>
  </si>
  <si>
    <t>Příprava staveniště</t>
  </si>
  <si>
    <t>02400300R</t>
  </si>
  <si>
    <t>Stěhování lidí</t>
  </si>
  <si>
    <t>hod.</t>
  </si>
  <si>
    <t>-648631879</t>
  </si>
  <si>
    <t>VRN3</t>
  </si>
  <si>
    <t>Zařízení staveniště</t>
  </si>
  <si>
    <t>030001000</t>
  </si>
  <si>
    <t>-123165009</t>
  </si>
  <si>
    <t>VRN4</t>
  </si>
  <si>
    <t>Inženýrská činnost</t>
  </si>
  <si>
    <t>043002000</t>
  </si>
  <si>
    <t>Zkoušky a ostatní měření</t>
  </si>
  <si>
    <t>-1260917588</t>
  </si>
  <si>
    <t>044002000</t>
  </si>
  <si>
    <t>Revize</t>
  </si>
  <si>
    <t>1667990565</t>
  </si>
  <si>
    <t>049303000</t>
  </si>
  <si>
    <t>Náklady vzniklé v souvislosti s předáním stavby</t>
  </si>
  <si>
    <t>394953689</t>
  </si>
  <si>
    <t>04930300R</t>
  </si>
  <si>
    <t>Zajištění ostatních činností a prací nezbytných k realizaci díla hlavně činnosti dle odstavců 3.2.2 a 12.4.1 v SoD</t>
  </si>
  <si>
    <t>980297207</t>
  </si>
  <si>
    <t>VRN6</t>
  </si>
  <si>
    <t>Územní vlivy</t>
  </si>
  <si>
    <t>060001000</t>
  </si>
  <si>
    <t>1062927547</t>
  </si>
  <si>
    <t>VRN7</t>
  </si>
  <si>
    <t>Provozní vlivy</t>
  </si>
  <si>
    <t>070001000</t>
  </si>
  <si>
    <t>-1908224551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</si>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</sst>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14" fontId="3" fillId="2" borderId="0" xfId="0" applyNumberFormat="1" applyFont="1" applyFill="1" applyAlignment="1" applyProtection="1">
      <alignment horizontal="left" vertical="center"/>
      <protection locked="0"/>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vertical="center"/>
      <protection/>
    </xf>
    <xf numFmtId="0" fontId="0" fillId="0" borderId="0" xfId="0"/>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6" xfId="0" applyFont="1" applyFill="1" applyBorder="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1" fillId="0" borderId="29" xfId="0" applyFont="1" applyBorder="1" applyAlignment="1">
      <alignment horizontal="left" wrapText="1"/>
    </xf>
    <xf numFmtId="0" fontId="40"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1"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8"/>
  <sheetViews>
    <sheetView showGridLines="0" tabSelected="1" workbookViewId="0" topLeftCell="A25">
      <selection activeCell="BE36" sqref="BE3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43"/>
      <c r="AS2" s="343"/>
      <c r="AT2" s="343"/>
      <c r="AU2" s="343"/>
      <c r="AV2" s="343"/>
      <c r="AW2" s="343"/>
      <c r="AX2" s="343"/>
      <c r="AY2" s="343"/>
      <c r="AZ2" s="343"/>
      <c r="BA2" s="343"/>
      <c r="BB2" s="343"/>
      <c r="BC2" s="343"/>
      <c r="BD2" s="343"/>
      <c r="BE2" s="343"/>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9" t="s">
        <v>14</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4"/>
      <c r="AQ5" s="24"/>
      <c r="AR5" s="22"/>
      <c r="BE5" s="356" t="s">
        <v>15</v>
      </c>
      <c r="BS5" s="19" t="s">
        <v>6</v>
      </c>
    </row>
    <row r="6" spans="2:71" s="1" customFormat="1" ht="36.95" customHeight="1">
      <c r="B6" s="23"/>
      <c r="C6" s="24"/>
      <c r="D6" s="30" t="s">
        <v>16</v>
      </c>
      <c r="E6" s="24"/>
      <c r="F6" s="24"/>
      <c r="G6" s="24"/>
      <c r="H6" s="24"/>
      <c r="I6" s="24"/>
      <c r="J6" s="24"/>
      <c r="K6" s="361" t="s">
        <v>17</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4"/>
      <c r="AQ6" s="24"/>
      <c r="AR6" s="22"/>
      <c r="BE6" s="357"/>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7"/>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33">
        <v>44236</v>
      </c>
      <c r="AO8" s="24"/>
      <c r="AP8" s="24"/>
      <c r="AQ8" s="24"/>
      <c r="AR8" s="22"/>
      <c r="BE8" s="357"/>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7"/>
      <c r="BS9" s="19" t="s">
        <v>6</v>
      </c>
    </row>
    <row r="10" spans="2:71" s="1" customFormat="1" ht="12" customHeight="1">
      <c r="B10" s="23"/>
      <c r="C10" s="24"/>
      <c r="D10" s="31" t="s">
        <v>24</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25</v>
      </c>
      <c r="AL10" s="24"/>
      <c r="AM10" s="24"/>
      <c r="AN10" s="29" t="s">
        <v>26</v>
      </c>
      <c r="AO10" s="24"/>
      <c r="AP10" s="24"/>
      <c r="AQ10" s="24"/>
      <c r="AR10" s="22"/>
      <c r="BE10" s="357"/>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57"/>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7"/>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25</v>
      </c>
      <c r="AL13" s="24"/>
      <c r="AM13" s="24"/>
      <c r="AN13" s="33" t="s">
        <v>30</v>
      </c>
      <c r="AO13" s="24"/>
      <c r="AP13" s="24"/>
      <c r="AQ13" s="24"/>
      <c r="AR13" s="22"/>
      <c r="BE13" s="357"/>
      <c r="BS13" s="19" t="s">
        <v>6</v>
      </c>
    </row>
    <row r="14" spans="2:71" ht="12.75">
      <c r="B14" s="23"/>
      <c r="C14" s="24"/>
      <c r="D14" s="24"/>
      <c r="E14" s="362" t="s">
        <v>30</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1" t="s">
        <v>28</v>
      </c>
      <c r="AL14" s="24"/>
      <c r="AM14" s="24"/>
      <c r="AN14" s="33" t="s">
        <v>30</v>
      </c>
      <c r="AO14" s="24"/>
      <c r="AP14" s="24"/>
      <c r="AQ14" s="24"/>
      <c r="AR14" s="22"/>
      <c r="BE14" s="357"/>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7"/>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25</v>
      </c>
      <c r="AL16" s="24"/>
      <c r="AM16" s="24"/>
      <c r="AN16" s="29" t="s">
        <v>19</v>
      </c>
      <c r="AO16" s="24"/>
      <c r="AP16" s="24"/>
      <c r="AQ16" s="24"/>
      <c r="AR16" s="22"/>
      <c r="BE16" s="357"/>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57"/>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7"/>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25</v>
      </c>
      <c r="AL19" s="24"/>
      <c r="AM19" s="24"/>
      <c r="AN19" s="29" t="s">
        <v>19</v>
      </c>
      <c r="AO19" s="24"/>
      <c r="AP19" s="24"/>
      <c r="AQ19" s="24"/>
      <c r="AR19" s="22"/>
      <c r="BE19" s="357"/>
      <c r="BS19" s="19" t="s">
        <v>6</v>
      </c>
    </row>
    <row r="20" spans="2:71" s="1" customFormat="1" ht="18.4" customHeight="1">
      <c r="B20" s="23"/>
      <c r="C20" s="24"/>
      <c r="D20" s="24"/>
      <c r="E20" s="29" t="s">
        <v>32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57"/>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7"/>
    </row>
    <row r="22" spans="2:57" s="1" customFormat="1" ht="12" customHeight="1">
      <c r="B22" s="23"/>
      <c r="C22" s="24"/>
      <c r="D22" s="31"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7"/>
    </row>
    <row r="23" spans="2:57" s="1" customFormat="1" ht="47.25" customHeight="1">
      <c r="B23" s="23"/>
      <c r="C23" s="24"/>
      <c r="D23" s="24"/>
      <c r="E23" s="364" t="s">
        <v>36</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24"/>
      <c r="AP23" s="24"/>
      <c r="AQ23" s="24"/>
      <c r="AR23" s="22"/>
      <c r="BE23" s="357"/>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7"/>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7"/>
    </row>
    <row r="26" spans="1:57" s="2" customFormat="1" ht="25.9" customHeight="1">
      <c r="A26" s="36"/>
      <c r="B26" s="37"/>
      <c r="C26" s="38"/>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5">
        <f>ROUND(AG54,2)</f>
        <v>14388088.88</v>
      </c>
      <c r="AL26" s="366"/>
      <c r="AM26" s="366"/>
      <c r="AN26" s="366"/>
      <c r="AO26" s="366"/>
      <c r="AP26" s="38"/>
      <c r="AQ26" s="38"/>
      <c r="AR26" s="41"/>
      <c r="BE26" s="357"/>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7"/>
    </row>
    <row r="28" spans="1:57" s="2" customFormat="1" ht="12.75">
      <c r="A28" s="36"/>
      <c r="B28" s="37"/>
      <c r="C28" s="38"/>
      <c r="D28" s="38"/>
      <c r="E28" s="38"/>
      <c r="F28" s="38"/>
      <c r="G28" s="38"/>
      <c r="H28" s="38"/>
      <c r="I28" s="38"/>
      <c r="J28" s="38"/>
      <c r="K28" s="38"/>
      <c r="L28" s="367" t="s">
        <v>38</v>
      </c>
      <c r="M28" s="367"/>
      <c r="N28" s="367"/>
      <c r="O28" s="367"/>
      <c r="P28" s="367"/>
      <c r="Q28" s="38"/>
      <c r="R28" s="38"/>
      <c r="S28" s="38"/>
      <c r="T28" s="38"/>
      <c r="U28" s="38"/>
      <c r="V28" s="38"/>
      <c r="W28" s="367" t="s">
        <v>39</v>
      </c>
      <c r="X28" s="367"/>
      <c r="Y28" s="367"/>
      <c r="Z28" s="367"/>
      <c r="AA28" s="367"/>
      <c r="AB28" s="367"/>
      <c r="AC28" s="367"/>
      <c r="AD28" s="367"/>
      <c r="AE28" s="367"/>
      <c r="AF28" s="38"/>
      <c r="AG28" s="38"/>
      <c r="AH28" s="38"/>
      <c r="AI28" s="38"/>
      <c r="AJ28" s="38"/>
      <c r="AK28" s="367" t="s">
        <v>40</v>
      </c>
      <c r="AL28" s="367"/>
      <c r="AM28" s="367"/>
      <c r="AN28" s="367"/>
      <c r="AO28" s="367"/>
      <c r="AP28" s="38"/>
      <c r="AQ28" s="38"/>
      <c r="AR28" s="41"/>
      <c r="BE28" s="357"/>
    </row>
    <row r="29" spans="2:57" s="3" customFormat="1" ht="14.45" customHeight="1">
      <c r="B29" s="42"/>
      <c r="C29" s="43"/>
      <c r="D29" s="31" t="s">
        <v>41</v>
      </c>
      <c r="E29" s="43"/>
      <c r="F29" s="31" t="s">
        <v>42</v>
      </c>
      <c r="G29" s="43"/>
      <c r="H29" s="43"/>
      <c r="I29" s="43"/>
      <c r="J29" s="43"/>
      <c r="K29" s="43"/>
      <c r="L29" s="351">
        <v>0.21</v>
      </c>
      <c r="M29" s="350"/>
      <c r="N29" s="350"/>
      <c r="O29" s="350"/>
      <c r="P29" s="350"/>
      <c r="Q29" s="43"/>
      <c r="R29" s="43"/>
      <c r="S29" s="43"/>
      <c r="T29" s="43"/>
      <c r="U29" s="43"/>
      <c r="V29" s="43"/>
      <c r="W29" s="349">
        <f>ROUND(AZ54,2)</f>
        <v>14388088.88</v>
      </c>
      <c r="X29" s="350"/>
      <c r="Y29" s="350"/>
      <c r="Z29" s="350"/>
      <c r="AA29" s="350"/>
      <c r="AB29" s="350"/>
      <c r="AC29" s="350"/>
      <c r="AD29" s="350"/>
      <c r="AE29" s="350"/>
      <c r="AF29" s="43"/>
      <c r="AG29" s="43"/>
      <c r="AH29" s="43"/>
      <c r="AI29" s="43"/>
      <c r="AJ29" s="43"/>
      <c r="AK29" s="349">
        <f>ROUND(AV54,2)</f>
        <v>3021498.66</v>
      </c>
      <c r="AL29" s="350"/>
      <c r="AM29" s="350"/>
      <c r="AN29" s="350"/>
      <c r="AO29" s="350"/>
      <c r="AP29" s="43"/>
      <c r="AQ29" s="43"/>
      <c r="AR29" s="44"/>
      <c r="BE29" s="358"/>
    </row>
    <row r="30" spans="2:57" s="3" customFormat="1" ht="14.45" customHeight="1">
      <c r="B30" s="42"/>
      <c r="C30" s="43"/>
      <c r="D30" s="43"/>
      <c r="E30" s="43"/>
      <c r="F30" s="31" t="s">
        <v>43</v>
      </c>
      <c r="G30" s="43"/>
      <c r="H30" s="43"/>
      <c r="I30" s="43"/>
      <c r="J30" s="43"/>
      <c r="K30" s="43"/>
      <c r="L30" s="351">
        <v>0.15</v>
      </c>
      <c r="M30" s="350"/>
      <c r="N30" s="350"/>
      <c r="O30" s="350"/>
      <c r="P30" s="350"/>
      <c r="Q30" s="43"/>
      <c r="R30" s="43"/>
      <c r="S30" s="43"/>
      <c r="T30" s="43"/>
      <c r="U30" s="43"/>
      <c r="V30" s="43"/>
      <c r="W30" s="349">
        <f>ROUND(BA54,2)</f>
        <v>0</v>
      </c>
      <c r="X30" s="350"/>
      <c r="Y30" s="350"/>
      <c r="Z30" s="350"/>
      <c r="AA30" s="350"/>
      <c r="AB30" s="350"/>
      <c r="AC30" s="350"/>
      <c r="AD30" s="350"/>
      <c r="AE30" s="350"/>
      <c r="AF30" s="43"/>
      <c r="AG30" s="43"/>
      <c r="AH30" s="43"/>
      <c r="AI30" s="43"/>
      <c r="AJ30" s="43"/>
      <c r="AK30" s="349">
        <f>ROUND(AW54,2)</f>
        <v>0</v>
      </c>
      <c r="AL30" s="350"/>
      <c r="AM30" s="350"/>
      <c r="AN30" s="350"/>
      <c r="AO30" s="350"/>
      <c r="AP30" s="43"/>
      <c r="AQ30" s="43"/>
      <c r="AR30" s="44"/>
      <c r="BE30" s="358"/>
    </row>
    <row r="31" spans="2:57" s="3" customFormat="1" ht="14.45" customHeight="1" hidden="1">
      <c r="B31" s="42"/>
      <c r="C31" s="43"/>
      <c r="D31" s="43"/>
      <c r="E31" s="43"/>
      <c r="F31" s="31" t="s">
        <v>44</v>
      </c>
      <c r="G31" s="43"/>
      <c r="H31" s="43"/>
      <c r="I31" s="43"/>
      <c r="J31" s="43"/>
      <c r="K31" s="43"/>
      <c r="L31" s="351">
        <v>0.21</v>
      </c>
      <c r="M31" s="350"/>
      <c r="N31" s="350"/>
      <c r="O31" s="350"/>
      <c r="P31" s="350"/>
      <c r="Q31" s="43"/>
      <c r="R31" s="43"/>
      <c r="S31" s="43"/>
      <c r="T31" s="43"/>
      <c r="U31" s="43"/>
      <c r="V31" s="43"/>
      <c r="W31" s="349">
        <f>ROUND(BB54,2)</f>
        <v>0</v>
      </c>
      <c r="X31" s="350"/>
      <c r="Y31" s="350"/>
      <c r="Z31" s="350"/>
      <c r="AA31" s="350"/>
      <c r="AB31" s="350"/>
      <c r="AC31" s="350"/>
      <c r="AD31" s="350"/>
      <c r="AE31" s="350"/>
      <c r="AF31" s="43"/>
      <c r="AG31" s="43"/>
      <c r="AH31" s="43"/>
      <c r="AI31" s="43"/>
      <c r="AJ31" s="43"/>
      <c r="AK31" s="349">
        <v>0</v>
      </c>
      <c r="AL31" s="350"/>
      <c r="AM31" s="350"/>
      <c r="AN31" s="350"/>
      <c r="AO31" s="350"/>
      <c r="AP31" s="43"/>
      <c r="AQ31" s="43"/>
      <c r="AR31" s="44"/>
      <c r="BE31" s="358"/>
    </row>
    <row r="32" spans="2:57" s="3" customFormat="1" ht="14.45" customHeight="1" hidden="1">
      <c r="B32" s="42"/>
      <c r="C32" s="43"/>
      <c r="D32" s="43"/>
      <c r="E32" s="43"/>
      <c r="F32" s="31" t="s">
        <v>45</v>
      </c>
      <c r="G32" s="43"/>
      <c r="H32" s="43"/>
      <c r="I32" s="43"/>
      <c r="J32" s="43"/>
      <c r="K32" s="43"/>
      <c r="L32" s="351">
        <v>0.15</v>
      </c>
      <c r="M32" s="350"/>
      <c r="N32" s="350"/>
      <c r="O32" s="350"/>
      <c r="P32" s="350"/>
      <c r="Q32" s="43"/>
      <c r="R32" s="43"/>
      <c r="S32" s="43"/>
      <c r="T32" s="43"/>
      <c r="U32" s="43"/>
      <c r="V32" s="43"/>
      <c r="W32" s="349">
        <f>ROUND(BC54,2)</f>
        <v>0</v>
      </c>
      <c r="X32" s="350"/>
      <c r="Y32" s="350"/>
      <c r="Z32" s="350"/>
      <c r="AA32" s="350"/>
      <c r="AB32" s="350"/>
      <c r="AC32" s="350"/>
      <c r="AD32" s="350"/>
      <c r="AE32" s="350"/>
      <c r="AF32" s="43"/>
      <c r="AG32" s="43"/>
      <c r="AH32" s="43"/>
      <c r="AI32" s="43"/>
      <c r="AJ32" s="43"/>
      <c r="AK32" s="349">
        <v>0</v>
      </c>
      <c r="AL32" s="350"/>
      <c r="AM32" s="350"/>
      <c r="AN32" s="350"/>
      <c r="AO32" s="350"/>
      <c r="AP32" s="43"/>
      <c r="AQ32" s="43"/>
      <c r="AR32" s="44"/>
      <c r="BE32" s="358"/>
    </row>
    <row r="33" spans="2:44" s="3" customFormat="1" ht="14.45" customHeight="1" hidden="1">
      <c r="B33" s="42"/>
      <c r="C33" s="43"/>
      <c r="D33" s="43"/>
      <c r="E33" s="43"/>
      <c r="F33" s="31" t="s">
        <v>46</v>
      </c>
      <c r="G33" s="43"/>
      <c r="H33" s="43"/>
      <c r="I33" s="43"/>
      <c r="J33" s="43"/>
      <c r="K33" s="43"/>
      <c r="L33" s="351">
        <v>0</v>
      </c>
      <c r="M33" s="350"/>
      <c r="N33" s="350"/>
      <c r="O33" s="350"/>
      <c r="P33" s="350"/>
      <c r="Q33" s="43"/>
      <c r="R33" s="43"/>
      <c r="S33" s="43"/>
      <c r="T33" s="43"/>
      <c r="U33" s="43"/>
      <c r="V33" s="43"/>
      <c r="W33" s="349">
        <f>ROUND(BD54,2)</f>
        <v>0</v>
      </c>
      <c r="X33" s="350"/>
      <c r="Y33" s="350"/>
      <c r="Z33" s="350"/>
      <c r="AA33" s="350"/>
      <c r="AB33" s="350"/>
      <c r="AC33" s="350"/>
      <c r="AD33" s="350"/>
      <c r="AE33" s="350"/>
      <c r="AF33" s="43"/>
      <c r="AG33" s="43"/>
      <c r="AH33" s="43"/>
      <c r="AI33" s="43"/>
      <c r="AJ33" s="43"/>
      <c r="AK33" s="349">
        <v>0</v>
      </c>
      <c r="AL33" s="350"/>
      <c r="AM33" s="350"/>
      <c r="AN33" s="350"/>
      <c r="AO33" s="35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47</v>
      </c>
      <c r="E35" s="47"/>
      <c r="F35" s="47"/>
      <c r="G35" s="47"/>
      <c r="H35" s="47"/>
      <c r="I35" s="47"/>
      <c r="J35" s="47"/>
      <c r="K35" s="47"/>
      <c r="L35" s="47"/>
      <c r="M35" s="47"/>
      <c r="N35" s="47"/>
      <c r="O35" s="47"/>
      <c r="P35" s="47"/>
      <c r="Q35" s="47"/>
      <c r="R35" s="47"/>
      <c r="S35" s="47"/>
      <c r="T35" s="48" t="s">
        <v>48</v>
      </c>
      <c r="U35" s="47"/>
      <c r="V35" s="47"/>
      <c r="W35" s="47"/>
      <c r="X35" s="355" t="s">
        <v>49</v>
      </c>
      <c r="Y35" s="353"/>
      <c r="Z35" s="353"/>
      <c r="AA35" s="353"/>
      <c r="AB35" s="353"/>
      <c r="AC35" s="47"/>
      <c r="AD35" s="47"/>
      <c r="AE35" s="47"/>
      <c r="AF35" s="47"/>
      <c r="AG35" s="47"/>
      <c r="AH35" s="47"/>
      <c r="AI35" s="47"/>
      <c r="AJ35" s="47"/>
      <c r="AK35" s="352">
        <f>SUM(AK26:AK33)</f>
        <v>17409587.54</v>
      </c>
      <c r="AL35" s="353"/>
      <c r="AM35" s="353"/>
      <c r="AN35" s="353"/>
      <c r="AO35" s="35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20200043</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8" t="str">
        <f>K6</f>
        <v>Zesílení stropních desek ve východní části přístavby, vč. souvisejících stavebních úprav</v>
      </c>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Nový Jičín</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46">
        <f>IF(AN8="","",AN8)</f>
        <v>44236</v>
      </c>
      <c r="AN47" s="346"/>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24</v>
      </c>
      <c r="D49" s="38"/>
      <c r="E49" s="38"/>
      <c r="F49" s="38"/>
      <c r="G49" s="38"/>
      <c r="H49" s="38"/>
      <c r="I49" s="38"/>
      <c r="J49" s="38"/>
      <c r="K49" s="38"/>
      <c r="L49" s="54" t="str">
        <f>IF(E11="","",E11)</f>
        <v>Beskydské divadlo Nový Jičín,p.o.</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47" t="str">
        <f>IF(E17="","",E17)</f>
        <v xml:space="preserve"> </v>
      </c>
      <c r="AN49" s="348"/>
      <c r="AO49" s="348"/>
      <c r="AP49" s="348"/>
      <c r="AQ49" s="38"/>
      <c r="AR49" s="41"/>
      <c r="AS49" s="334" t="s">
        <v>51</v>
      </c>
      <c r="AT49" s="335"/>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47" t="str">
        <f>IF(E20="","",E20)</f>
        <v xml:space="preserve"> </v>
      </c>
      <c r="AN50" s="348"/>
      <c r="AO50" s="348"/>
      <c r="AP50" s="348"/>
      <c r="AQ50" s="38"/>
      <c r="AR50" s="41"/>
      <c r="AS50" s="336"/>
      <c r="AT50" s="337"/>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38"/>
      <c r="AT51" s="339"/>
      <c r="AU51" s="66"/>
      <c r="AV51" s="66"/>
      <c r="AW51" s="66"/>
      <c r="AX51" s="66"/>
      <c r="AY51" s="66"/>
      <c r="AZ51" s="66"/>
      <c r="BA51" s="66"/>
      <c r="BB51" s="66"/>
      <c r="BC51" s="66"/>
      <c r="BD51" s="67"/>
      <c r="BE51" s="36"/>
    </row>
    <row r="52" spans="1:57" s="2" customFormat="1" ht="29.25" customHeight="1">
      <c r="A52" s="36"/>
      <c r="B52" s="37"/>
      <c r="C52" s="373" t="s">
        <v>52</v>
      </c>
      <c r="D52" s="345"/>
      <c r="E52" s="345"/>
      <c r="F52" s="345"/>
      <c r="G52" s="345"/>
      <c r="H52" s="68"/>
      <c r="I52" s="372" t="s">
        <v>53</v>
      </c>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4" t="s">
        <v>54</v>
      </c>
      <c r="AH52" s="345"/>
      <c r="AI52" s="345"/>
      <c r="AJ52" s="345"/>
      <c r="AK52" s="345"/>
      <c r="AL52" s="345"/>
      <c r="AM52" s="345"/>
      <c r="AN52" s="372" t="s">
        <v>55</v>
      </c>
      <c r="AO52" s="345"/>
      <c r="AP52" s="345"/>
      <c r="AQ52" s="69" t="s">
        <v>56</v>
      </c>
      <c r="AR52" s="41"/>
      <c r="AS52" s="70" t="s">
        <v>57</v>
      </c>
      <c r="AT52" s="71" t="s">
        <v>58</v>
      </c>
      <c r="AU52" s="71" t="s">
        <v>59</v>
      </c>
      <c r="AV52" s="71" t="s">
        <v>60</v>
      </c>
      <c r="AW52" s="71" t="s">
        <v>61</v>
      </c>
      <c r="AX52" s="71" t="s">
        <v>62</v>
      </c>
      <c r="AY52" s="71" t="s">
        <v>63</v>
      </c>
      <c r="AZ52" s="71" t="s">
        <v>64</v>
      </c>
      <c r="BA52" s="71" t="s">
        <v>65</v>
      </c>
      <c r="BB52" s="71" t="s">
        <v>66</v>
      </c>
      <c r="BC52" s="71" t="s">
        <v>67</v>
      </c>
      <c r="BD52" s="72" t="s">
        <v>68</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69</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1">
        <f>ROUND(SUM(AG55:AG66),2)</f>
        <v>14388088.88</v>
      </c>
      <c r="AH54" s="371"/>
      <c r="AI54" s="371"/>
      <c r="AJ54" s="371"/>
      <c r="AK54" s="371"/>
      <c r="AL54" s="371"/>
      <c r="AM54" s="371"/>
      <c r="AN54" s="342">
        <f aca="true" t="shared" si="0" ref="AN54:AN66">SUM(AG54,AT54)</f>
        <v>17409587.54</v>
      </c>
      <c r="AO54" s="342"/>
      <c r="AP54" s="342"/>
      <c r="AQ54" s="80" t="s">
        <v>19</v>
      </c>
      <c r="AR54" s="81"/>
      <c r="AS54" s="82">
        <f>ROUND(SUM(AS55:AS66),2)</f>
        <v>0</v>
      </c>
      <c r="AT54" s="83">
        <f aca="true" t="shared" si="1" ref="AT54:AT66">ROUND(SUM(AV54:AW54),2)</f>
        <v>3021498.66</v>
      </c>
      <c r="AU54" s="84">
        <f>ROUND(SUM(AU55:AU66),5)</f>
        <v>0</v>
      </c>
      <c r="AV54" s="83">
        <f>ROUND(AZ54*L29,2)</f>
        <v>3021498.66</v>
      </c>
      <c r="AW54" s="83">
        <f>ROUND(BA54*L30,2)</f>
        <v>0</v>
      </c>
      <c r="AX54" s="83">
        <f>ROUND(BB54*L29,2)</f>
        <v>0</v>
      </c>
      <c r="AY54" s="83">
        <f>ROUND(BC54*L30,2)</f>
        <v>0</v>
      </c>
      <c r="AZ54" s="83">
        <f>ROUND(SUM(AZ55:AZ66),2)</f>
        <v>14388088.88</v>
      </c>
      <c r="BA54" s="83">
        <f>ROUND(SUM(BA55:BA66),2)</f>
        <v>0</v>
      </c>
      <c r="BB54" s="83">
        <f>ROUND(SUM(BB55:BB66),2)</f>
        <v>0</v>
      </c>
      <c r="BC54" s="83">
        <f>ROUND(SUM(BC55:BC66),2)</f>
        <v>0</v>
      </c>
      <c r="BD54" s="85">
        <f>ROUND(SUM(BD55:BD66),2)</f>
        <v>0</v>
      </c>
      <c r="BS54" s="86" t="s">
        <v>70</v>
      </c>
      <c r="BT54" s="86" t="s">
        <v>71</v>
      </c>
      <c r="BU54" s="87" t="s">
        <v>72</v>
      </c>
      <c r="BV54" s="86" t="s">
        <v>73</v>
      </c>
      <c r="BW54" s="86" t="s">
        <v>5</v>
      </c>
      <c r="BX54" s="86" t="s">
        <v>74</v>
      </c>
      <c r="CL54" s="86" t="s">
        <v>19</v>
      </c>
    </row>
    <row r="55" spans="1:91" s="7" customFormat="1" ht="30.75" customHeight="1">
      <c r="A55" s="88" t="s">
        <v>75</v>
      </c>
      <c r="B55" s="89"/>
      <c r="C55" s="90"/>
      <c r="D55" s="370" t="s">
        <v>76</v>
      </c>
      <c r="E55" s="370"/>
      <c r="F55" s="370"/>
      <c r="G55" s="370"/>
      <c r="H55" s="370"/>
      <c r="I55" s="91"/>
      <c r="J55" s="370" t="s">
        <v>77</v>
      </c>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40">
        <f>'01 - D.1.1. Architektonic...'!J30</f>
        <v>670690.54</v>
      </c>
      <c r="AH55" s="341"/>
      <c r="AI55" s="341"/>
      <c r="AJ55" s="341"/>
      <c r="AK55" s="341"/>
      <c r="AL55" s="341"/>
      <c r="AM55" s="341"/>
      <c r="AN55" s="340">
        <f t="shared" si="0"/>
        <v>811535.55</v>
      </c>
      <c r="AO55" s="341"/>
      <c r="AP55" s="341"/>
      <c r="AQ55" s="92" t="s">
        <v>78</v>
      </c>
      <c r="AR55" s="93"/>
      <c r="AS55" s="94">
        <v>0</v>
      </c>
      <c r="AT55" s="95">
        <f t="shared" si="1"/>
        <v>140845.01</v>
      </c>
      <c r="AU55" s="96">
        <f>'01 - D.1.1. Architektonic...'!P97</f>
        <v>0</v>
      </c>
      <c r="AV55" s="95">
        <f>'01 - D.1.1. Architektonic...'!J33</f>
        <v>140845.01</v>
      </c>
      <c r="AW55" s="95">
        <f>'01 - D.1.1. Architektonic...'!J34</f>
        <v>0</v>
      </c>
      <c r="AX55" s="95">
        <f>'01 - D.1.1. Architektonic...'!J35</f>
        <v>0</v>
      </c>
      <c r="AY55" s="95">
        <f>'01 - D.1.1. Architektonic...'!J36</f>
        <v>0</v>
      </c>
      <c r="AZ55" s="95">
        <f>'01 - D.1.1. Architektonic...'!F33</f>
        <v>670690.54</v>
      </c>
      <c r="BA55" s="95">
        <f>'01 - D.1.1. Architektonic...'!F34</f>
        <v>0</v>
      </c>
      <c r="BB55" s="95">
        <f>'01 - D.1.1. Architektonic...'!F35</f>
        <v>0</v>
      </c>
      <c r="BC55" s="95">
        <f>'01 - D.1.1. Architektonic...'!F36</f>
        <v>0</v>
      </c>
      <c r="BD55" s="97">
        <f>'01 - D.1.1. Architektonic...'!F37</f>
        <v>0</v>
      </c>
      <c r="BT55" s="98" t="s">
        <v>79</v>
      </c>
      <c r="BV55" s="98" t="s">
        <v>73</v>
      </c>
      <c r="BW55" s="98" t="s">
        <v>80</v>
      </c>
      <c r="BX55" s="98" t="s">
        <v>5</v>
      </c>
      <c r="CL55" s="98" t="s">
        <v>19</v>
      </c>
      <c r="CM55" s="98" t="s">
        <v>81</v>
      </c>
    </row>
    <row r="56" spans="1:91" s="7" customFormat="1" ht="33" customHeight="1">
      <c r="A56" s="88" t="s">
        <v>75</v>
      </c>
      <c r="B56" s="89"/>
      <c r="C56" s="90"/>
      <c r="D56" s="370" t="s">
        <v>82</v>
      </c>
      <c r="E56" s="370"/>
      <c r="F56" s="370"/>
      <c r="G56" s="370"/>
      <c r="H56" s="370"/>
      <c r="I56" s="91"/>
      <c r="J56" s="370" t="s">
        <v>83</v>
      </c>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40">
        <f>'02 - D.1.1. Architektonic...'!J30</f>
        <v>3870069.88</v>
      </c>
      <c r="AH56" s="341"/>
      <c r="AI56" s="341"/>
      <c r="AJ56" s="341"/>
      <c r="AK56" s="341"/>
      <c r="AL56" s="341"/>
      <c r="AM56" s="341"/>
      <c r="AN56" s="340">
        <f t="shared" si="0"/>
        <v>4682784.55</v>
      </c>
      <c r="AO56" s="341"/>
      <c r="AP56" s="341"/>
      <c r="AQ56" s="92" t="s">
        <v>78</v>
      </c>
      <c r="AR56" s="93"/>
      <c r="AS56" s="94">
        <v>0</v>
      </c>
      <c r="AT56" s="95">
        <f t="shared" si="1"/>
        <v>812714.67</v>
      </c>
      <c r="AU56" s="96">
        <f>'02 - D.1.1. Architektonic...'!P100</f>
        <v>0</v>
      </c>
      <c r="AV56" s="95">
        <f>'02 - D.1.1. Architektonic...'!J33</f>
        <v>812714.67</v>
      </c>
      <c r="AW56" s="95">
        <f>'02 - D.1.1. Architektonic...'!J34</f>
        <v>0</v>
      </c>
      <c r="AX56" s="95">
        <f>'02 - D.1.1. Architektonic...'!J35</f>
        <v>0</v>
      </c>
      <c r="AY56" s="95">
        <f>'02 - D.1.1. Architektonic...'!J36</f>
        <v>0</v>
      </c>
      <c r="AZ56" s="95">
        <f>'02 - D.1.1. Architektonic...'!F33</f>
        <v>3870069.88</v>
      </c>
      <c r="BA56" s="95">
        <f>'02 - D.1.1. Architektonic...'!F34</f>
        <v>0</v>
      </c>
      <c r="BB56" s="95">
        <f>'02 - D.1.1. Architektonic...'!F35</f>
        <v>0</v>
      </c>
      <c r="BC56" s="95">
        <f>'02 - D.1.1. Architektonic...'!F36</f>
        <v>0</v>
      </c>
      <c r="BD56" s="97">
        <f>'02 - D.1.1. Architektonic...'!F37</f>
        <v>0</v>
      </c>
      <c r="BT56" s="98" t="s">
        <v>79</v>
      </c>
      <c r="BV56" s="98" t="s">
        <v>73</v>
      </c>
      <c r="BW56" s="98" t="s">
        <v>84</v>
      </c>
      <c r="BX56" s="98" t="s">
        <v>5</v>
      </c>
      <c r="CL56" s="98" t="s">
        <v>19</v>
      </c>
      <c r="CM56" s="98" t="s">
        <v>81</v>
      </c>
    </row>
    <row r="57" spans="1:91" s="7" customFormat="1" ht="33" customHeight="1">
      <c r="A57" s="88" t="s">
        <v>75</v>
      </c>
      <c r="B57" s="89"/>
      <c r="C57" s="90"/>
      <c r="D57" s="370" t="s">
        <v>85</v>
      </c>
      <c r="E57" s="370"/>
      <c r="F57" s="370"/>
      <c r="G57" s="370"/>
      <c r="H57" s="370"/>
      <c r="I57" s="91"/>
      <c r="J57" s="370" t="s">
        <v>86</v>
      </c>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40">
        <f>'03 - D.1.1. Architektonic...'!J30</f>
        <v>939003.35</v>
      </c>
      <c r="AH57" s="341"/>
      <c r="AI57" s="341"/>
      <c r="AJ57" s="341"/>
      <c r="AK57" s="341"/>
      <c r="AL57" s="341"/>
      <c r="AM57" s="341"/>
      <c r="AN57" s="340">
        <f t="shared" si="0"/>
        <v>1136194.05</v>
      </c>
      <c r="AO57" s="341"/>
      <c r="AP57" s="341"/>
      <c r="AQ57" s="92" t="s">
        <v>78</v>
      </c>
      <c r="AR57" s="93"/>
      <c r="AS57" s="94">
        <v>0</v>
      </c>
      <c r="AT57" s="95">
        <f t="shared" si="1"/>
        <v>197190.7</v>
      </c>
      <c r="AU57" s="96">
        <f>'03 - D.1.1. Architektonic...'!P94</f>
        <v>0</v>
      </c>
      <c r="AV57" s="95">
        <f>'03 - D.1.1. Architektonic...'!J33</f>
        <v>197190.7</v>
      </c>
      <c r="AW57" s="95">
        <f>'03 - D.1.1. Architektonic...'!J34</f>
        <v>0</v>
      </c>
      <c r="AX57" s="95">
        <f>'03 - D.1.1. Architektonic...'!J35</f>
        <v>0</v>
      </c>
      <c r="AY57" s="95">
        <f>'03 - D.1.1. Architektonic...'!J36</f>
        <v>0</v>
      </c>
      <c r="AZ57" s="95">
        <f>'03 - D.1.1. Architektonic...'!F33</f>
        <v>939003.35</v>
      </c>
      <c r="BA57" s="95">
        <f>'03 - D.1.1. Architektonic...'!F34</f>
        <v>0</v>
      </c>
      <c r="BB57" s="95">
        <f>'03 - D.1.1. Architektonic...'!F35</f>
        <v>0</v>
      </c>
      <c r="BC57" s="95">
        <f>'03 - D.1.1. Architektonic...'!F36</f>
        <v>0</v>
      </c>
      <c r="BD57" s="97">
        <f>'03 - D.1.1. Architektonic...'!F37</f>
        <v>0</v>
      </c>
      <c r="BT57" s="98" t="s">
        <v>79</v>
      </c>
      <c r="BV57" s="98" t="s">
        <v>73</v>
      </c>
      <c r="BW57" s="98" t="s">
        <v>87</v>
      </c>
      <c r="BX57" s="98" t="s">
        <v>5</v>
      </c>
      <c r="CL57" s="98" t="s">
        <v>19</v>
      </c>
      <c r="CM57" s="98" t="s">
        <v>81</v>
      </c>
    </row>
    <row r="58" spans="1:91" s="7" customFormat="1" ht="16.5" customHeight="1">
      <c r="A58" s="88" t="s">
        <v>75</v>
      </c>
      <c r="B58" s="89"/>
      <c r="C58" s="90"/>
      <c r="D58" s="370" t="s">
        <v>88</v>
      </c>
      <c r="E58" s="370"/>
      <c r="F58" s="370"/>
      <c r="G58" s="370"/>
      <c r="H58" s="370"/>
      <c r="I58" s="91"/>
      <c r="J58" s="370" t="s">
        <v>89</v>
      </c>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40">
        <f>'04 - D.1.2. Stavebně kons...'!J30</f>
        <v>4333740.99</v>
      </c>
      <c r="AH58" s="341"/>
      <c r="AI58" s="341"/>
      <c r="AJ58" s="341"/>
      <c r="AK58" s="341"/>
      <c r="AL58" s="341"/>
      <c r="AM58" s="341"/>
      <c r="AN58" s="340">
        <f t="shared" si="0"/>
        <v>5243826.600000001</v>
      </c>
      <c r="AO58" s="341"/>
      <c r="AP58" s="341"/>
      <c r="AQ58" s="92" t="s">
        <v>78</v>
      </c>
      <c r="AR58" s="93"/>
      <c r="AS58" s="94">
        <v>0</v>
      </c>
      <c r="AT58" s="95">
        <f t="shared" si="1"/>
        <v>910085.61</v>
      </c>
      <c r="AU58" s="96">
        <f>'04 - D.1.2. Stavebně kons...'!P85</f>
        <v>0</v>
      </c>
      <c r="AV58" s="95">
        <f>'04 - D.1.2. Stavebně kons...'!J33</f>
        <v>910085.61</v>
      </c>
      <c r="AW58" s="95">
        <f>'04 - D.1.2. Stavebně kons...'!J34</f>
        <v>0</v>
      </c>
      <c r="AX58" s="95">
        <f>'04 - D.1.2. Stavebně kons...'!J35</f>
        <v>0</v>
      </c>
      <c r="AY58" s="95">
        <f>'04 - D.1.2. Stavebně kons...'!J36</f>
        <v>0</v>
      </c>
      <c r="AZ58" s="95">
        <f>'04 - D.1.2. Stavebně kons...'!F33</f>
        <v>4333740.99</v>
      </c>
      <c r="BA58" s="95">
        <f>'04 - D.1.2. Stavebně kons...'!F34</f>
        <v>0</v>
      </c>
      <c r="BB58" s="95">
        <f>'04 - D.1.2. Stavebně kons...'!F35</f>
        <v>0</v>
      </c>
      <c r="BC58" s="95">
        <f>'04 - D.1.2. Stavebně kons...'!F36</f>
        <v>0</v>
      </c>
      <c r="BD58" s="97">
        <f>'04 - D.1.2. Stavebně kons...'!F37</f>
        <v>0</v>
      </c>
      <c r="BT58" s="98" t="s">
        <v>79</v>
      </c>
      <c r="BV58" s="98" t="s">
        <v>73</v>
      </c>
      <c r="BW58" s="98" t="s">
        <v>90</v>
      </c>
      <c r="BX58" s="98" t="s">
        <v>5</v>
      </c>
      <c r="CL58" s="98" t="s">
        <v>19</v>
      </c>
      <c r="CM58" s="98" t="s">
        <v>81</v>
      </c>
    </row>
    <row r="59" spans="1:91" s="7" customFormat="1" ht="16.5" customHeight="1">
      <c r="A59" s="88" t="s">
        <v>75</v>
      </c>
      <c r="B59" s="89"/>
      <c r="C59" s="90"/>
      <c r="D59" s="370" t="s">
        <v>91</v>
      </c>
      <c r="E59" s="370"/>
      <c r="F59" s="370"/>
      <c r="G59" s="370"/>
      <c r="H59" s="370"/>
      <c r="I59" s="91"/>
      <c r="J59" s="370" t="s">
        <v>92</v>
      </c>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40">
        <f>'05 - D.1.4.1. ZTI'!J30</f>
        <v>459482.1</v>
      </c>
      <c r="AH59" s="341"/>
      <c r="AI59" s="341"/>
      <c r="AJ59" s="341"/>
      <c r="AK59" s="341"/>
      <c r="AL59" s="341"/>
      <c r="AM59" s="341"/>
      <c r="AN59" s="340">
        <f t="shared" si="0"/>
        <v>555973.34</v>
      </c>
      <c r="AO59" s="341"/>
      <c r="AP59" s="341"/>
      <c r="AQ59" s="92" t="s">
        <v>78</v>
      </c>
      <c r="AR59" s="93"/>
      <c r="AS59" s="94">
        <v>0</v>
      </c>
      <c r="AT59" s="95">
        <f t="shared" si="1"/>
        <v>96491.24</v>
      </c>
      <c r="AU59" s="96">
        <f>'05 - D.1.4.1. ZTI'!P87</f>
        <v>0</v>
      </c>
      <c r="AV59" s="95">
        <f>'05 - D.1.4.1. ZTI'!J33</f>
        <v>96491.24</v>
      </c>
      <c r="AW59" s="95">
        <f>'05 - D.1.4.1. ZTI'!J34</f>
        <v>0</v>
      </c>
      <c r="AX59" s="95">
        <f>'05 - D.1.4.1. ZTI'!J35</f>
        <v>0</v>
      </c>
      <c r="AY59" s="95">
        <f>'05 - D.1.4.1. ZTI'!J36</f>
        <v>0</v>
      </c>
      <c r="AZ59" s="95">
        <f>'05 - D.1.4.1. ZTI'!F33</f>
        <v>459482.1</v>
      </c>
      <c r="BA59" s="95">
        <f>'05 - D.1.4.1. ZTI'!F34</f>
        <v>0</v>
      </c>
      <c r="BB59" s="95">
        <f>'05 - D.1.4.1. ZTI'!F35</f>
        <v>0</v>
      </c>
      <c r="BC59" s="95">
        <f>'05 - D.1.4.1. ZTI'!F36</f>
        <v>0</v>
      </c>
      <c r="BD59" s="97">
        <f>'05 - D.1.4.1. ZTI'!F37</f>
        <v>0</v>
      </c>
      <c r="BT59" s="98" t="s">
        <v>79</v>
      </c>
      <c r="BV59" s="98" t="s">
        <v>73</v>
      </c>
      <c r="BW59" s="98" t="s">
        <v>93</v>
      </c>
      <c r="BX59" s="98" t="s">
        <v>5</v>
      </c>
      <c r="CL59" s="98" t="s">
        <v>19</v>
      </c>
      <c r="CM59" s="98" t="s">
        <v>81</v>
      </c>
    </row>
    <row r="60" spans="1:91" s="7" customFormat="1" ht="16.5" customHeight="1">
      <c r="A60" s="88" t="s">
        <v>75</v>
      </c>
      <c r="B60" s="89"/>
      <c r="C60" s="90"/>
      <c r="D60" s="370" t="s">
        <v>94</v>
      </c>
      <c r="E60" s="370"/>
      <c r="F60" s="370"/>
      <c r="G60" s="370"/>
      <c r="H60" s="370"/>
      <c r="I60" s="91"/>
      <c r="J60" s="370" t="s">
        <v>95</v>
      </c>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40">
        <f>'06 - D.1.4.2. - VZT, chla...'!J30</f>
        <v>667563</v>
      </c>
      <c r="AH60" s="341"/>
      <c r="AI60" s="341"/>
      <c r="AJ60" s="341"/>
      <c r="AK60" s="341"/>
      <c r="AL60" s="341"/>
      <c r="AM60" s="341"/>
      <c r="AN60" s="340">
        <f t="shared" si="0"/>
        <v>807751.23</v>
      </c>
      <c r="AO60" s="341"/>
      <c r="AP60" s="341"/>
      <c r="AQ60" s="92" t="s">
        <v>78</v>
      </c>
      <c r="AR60" s="93"/>
      <c r="AS60" s="94">
        <v>0</v>
      </c>
      <c r="AT60" s="95">
        <f t="shared" si="1"/>
        <v>140188.23</v>
      </c>
      <c r="AU60" s="96">
        <f>'06 - D.1.4.2. - VZT, chla...'!P88</f>
        <v>0</v>
      </c>
      <c r="AV60" s="95">
        <f>'06 - D.1.4.2. - VZT, chla...'!J33</f>
        <v>140188.23</v>
      </c>
      <c r="AW60" s="95">
        <f>'06 - D.1.4.2. - VZT, chla...'!J34</f>
        <v>0</v>
      </c>
      <c r="AX60" s="95">
        <f>'06 - D.1.4.2. - VZT, chla...'!J35</f>
        <v>0</v>
      </c>
      <c r="AY60" s="95">
        <f>'06 - D.1.4.2. - VZT, chla...'!J36</f>
        <v>0</v>
      </c>
      <c r="AZ60" s="95">
        <f>'06 - D.1.4.2. - VZT, chla...'!F33</f>
        <v>667563</v>
      </c>
      <c r="BA60" s="95">
        <f>'06 - D.1.4.2. - VZT, chla...'!F34</f>
        <v>0</v>
      </c>
      <c r="BB60" s="95">
        <f>'06 - D.1.4.2. - VZT, chla...'!F35</f>
        <v>0</v>
      </c>
      <c r="BC60" s="95">
        <f>'06 - D.1.4.2. - VZT, chla...'!F36</f>
        <v>0</v>
      </c>
      <c r="BD60" s="97">
        <f>'06 - D.1.4.2. - VZT, chla...'!F37</f>
        <v>0</v>
      </c>
      <c r="BT60" s="98" t="s">
        <v>79</v>
      </c>
      <c r="BV60" s="98" t="s">
        <v>73</v>
      </c>
      <c r="BW60" s="98" t="s">
        <v>96</v>
      </c>
      <c r="BX60" s="98" t="s">
        <v>5</v>
      </c>
      <c r="CL60" s="98" t="s">
        <v>19</v>
      </c>
      <c r="CM60" s="98" t="s">
        <v>81</v>
      </c>
    </row>
    <row r="61" spans="1:91" s="7" customFormat="1" ht="16.5" customHeight="1">
      <c r="A61" s="88" t="s">
        <v>75</v>
      </c>
      <c r="B61" s="89"/>
      <c r="C61" s="90"/>
      <c r="D61" s="370" t="s">
        <v>97</v>
      </c>
      <c r="E61" s="370"/>
      <c r="F61" s="370"/>
      <c r="G61" s="370"/>
      <c r="H61" s="370"/>
      <c r="I61" s="91"/>
      <c r="J61" s="370" t="s">
        <v>98</v>
      </c>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40">
        <f>'07 - D.1.4.2. - vytápění'!J30</f>
        <v>171563</v>
      </c>
      <c r="AH61" s="341"/>
      <c r="AI61" s="341"/>
      <c r="AJ61" s="341"/>
      <c r="AK61" s="341"/>
      <c r="AL61" s="341"/>
      <c r="AM61" s="341"/>
      <c r="AN61" s="340">
        <f t="shared" si="0"/>
        <v>207591.23</v>
      </c>
      <c r="AO61" s="341"/>
      <c r="AP61" s="341"/>
      <c r="AQ61" s="92" t="s">
        <v>78</v>
      </c>
      <c r="AR61" s="93"/>
      <c r="AS61" s="94">
        <v>0</v>
      </c>
      <c r="AT61" s="95">
        <f t="shared" si="1"/>
        <v>36028.23</v>
      </c>
      <c r="AU61" s="96">
        <f>'07 - D.1.4.2. - vytápění'!P85</f>
        <v>0</v>
      </c>
      <c r="AV61" s="95">
        <f>'07 - D.1.4.2. - vytápění'!J33</f>
        <v>36028.23</v>
      </c>
      <c r="AW61" s="95">
        <f>'07 - D.1.4.2. - vytápění'!J34</f>
        <v>0</v>
      </c>
      <c r="AX61" s="95">
        <f>'07 - D.1.4.2. - vytápění'!J35</f>
        <v>0</v>
      </c>
      <c r="AY61" s="95">
        <f>'07 - D.1.4.2. - vytápění'!J36</f>
        <v>0</v>
      </c>
      <c r="AZ61" s="95">
        <f>'07 - D.1.4.2. - vytápění'!F33</f>
        <v>171563</v>
      </c>
      <c r="BA61" s="95">
        <f>'07 - D.1.4.2. - vytápění'!F34</f>
        <v>0</v>
      </c>
      <c r="BB61" s="95">
        <f>'07 - D.1.4.2. - vytápění'!F35</f>
        <v>0</v>
      </c>
      <c r="BC61" s="95">
        <f>'07 - D.1.4.2. - vytápění'!F36</f>
        <v>0</v>
      </c>
      <c r="BD61" s="97">
        <f>'07 - D.1.4.2. - vytápění'!F37</f>
        <v>0</v>
      </c>
      <c r="BT61" s="98" t="s">
        <v>79</v>
      </c>
      <c r="BV61" s="98" t="s">
        <v>73</v>
      </c>
      <c r="BW61" s="98" t="s">
        <v>99</v>
      </c>
      <c r="BX61" s="98" t="s">
        <v>5</v>
      </c>
      <c r="CL61" s="98" t="s">
        <v>19</v>
      </c>
      <c r="CM61" s="98" t="s">
        <v>81</v>
      </c>
    </row>
    <row r="62" spans="1:91" s="7" customFormat="1" ht="16.5" customHeight="1">
      <c r="A62" s="88" t="s">
        <v>75</v>
      </c>
      <c r="B62" s="89"/>
      <c r="C62" s="90"/>
      <c r="D62" s="370" t="s">
        <v>100</v>
      </c>
      <c r="E62" s="370"/>
      <c r="F62" s="370"/>
      <c r="G62" s="370"/>
      <c r="H62" s="370"/>
      <c r="I62" s="91"/>
      <c r="J62" s="370" t="s">
        <v>101</v>
      </c>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40">
        <f>'08 - D.1.4.3. Silnoproudá...'!J30</f>
        <v>903064.4</v>
      </c>
      <c r="AH62" s="341"/>
      <c r="AI62" s="341"/>
      <c r="AJ62" s="341"/>
      <c r="AK62" s="341"/>
      <c r="AL62" s="341"/>
      <c r="AM62" s="341"/>
      <c r="AN62" s="340">
        <f t="shared" si="0"/>
        <v>1092707.92</v>
      </c>
      <c r="AO62" s="341"/>
      <c r="AP62" s="341"/>
      <c r="AQ62" s="92" t="s">
        <v>78</v>
      </c>
      <c r="AR62" s="93"/>
      <c r="AS62" s="94">
        <v>0</v>
      </c>
      <c r="AT62" s="95">
        <f t="shared" si="1"/>
        <v>189643.52</v>
      </c>
      <c r="AU62" s="96">
        <f>'08 - D.1.4.3. Silnoproudá...'!P86</f>
        <v>0</v>
      </c>
      <c r="AV62" s="95">
        <f>'08 - D.1.4.3. Silnoproudá...'!J33</f>
        <v>189643.52</v>
      </c>
      <c r="AW62" s="95">
        <f>'08 - D.1.4.3. Silnoproudá...'!J34</f>
        <v>0</v>
      </c>
      <c r="AX62" s="95">
        <f>'08 - D.1.4.3. Silnoproudá...'!J35</f>
        <v>0</v>
      </c>
      <c r="AY62" s="95">
        <f>'08 - D.1.4.3. Silnoproudá...'!J36</f>
        <v>0</v>
      </c>
      <c r="AZ62" s="95">
        <f>'08 - D.1.4.3. Silnoproudá...'!F33</f>
        <v>903064.4</v>
      </c>
      <c r="BA62" s="95">
        <f>'08 - D.1.4.3. Silnoproudá...'!F34</f>
        <v>0</v>
      </c>
      <c r="BB62" s="95">
        <f>'08 - D.1.4.3. Silnoproudá...'!F35</f>
        <v>0</v>
      </c>
      <c r="BC62" s="95">
        <f>'08 - D.1.4.3. Silnoproudá...'!F36</f>
        <v>0</v>
      </c>
      <c r="BD62" s="97">
        <f>'08 - D.1.4.3. Silnoproudá...'!F37</f>
        <v>0</v>
      </c>
      <c r="BT62" s="98" t="s">
        <v>79</v>
      </c>
      <c r="BV62" s="98" t="s">
        <v>73</v>
      </c>
      <c r="BW62" s="98" t="s">
        <v>102</v>
      </c>
      <c r="BX62" s="98" t="s">
        <v>5</v>
      </c>
      <c r="CL62" s="98" t="s">
        <v>19</v>
      </c>
      <c r="CM62" s="98" t="s">
        <v>81</v>
      </c>
    </row>
    <row r="63" spans="1:91" s="7" customFormat="1" ht="16.5" customHeight="1">
      <c r="A63" s="88" t="s">
        <v>75</v>
      </c>
      <c r="B63" s="89"/>
      <c r="C63" s="90"/>
      <c r="D63" s="370" t="s">
        <v>103</v>
      </c>
      <c r="E63" s="370"/>
      <c r="F63" s="370"/>
      <c r="G63" s="370"/>
      <c r="H63" s="370"/>
      <c r="I63" s="91"/>
      <c r="J63" s="370" t="s">
        <v>104</v>
      </c>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40">
        <f>'09 - D.1.4.4. Elektronick...'!J30</f>
        <v>397527.37</v>
      </c>
      <c r="AH63" s="341"/>
      <c r="AI63" s="341"/>
      <c r="AJ63" s="341"/>
      <c r="AK63" s="341"/>
      <c r="AL63" s="341"/>
      <c r="AM63" s="341"/>
      <c r="AN63" s="340">
        <f t="shared" si="0"/>
        <v>481008.12</v>
      </c>
      <c r="AO63" s="341"/>
      <c r="AP63" s="341"/>
      <c r="AQ63" s="92" t="s">
        <v>78</v>
      </c>
      <c r="AR63" s="93"/>
      <c r="AS63" s="94">
        <v>0</v>
      </c>
      <c r="AT63" s="95">
        <f t="shared" si="1"/>
        <v>83480.75</v>
      </c>
      <c r="AU63" s="96">
        <f>'09 - D.1.4.4. Elektronick...'!P84</f>
        <v>0</v>
      </c>
      <c r="AV63" s="95">
        <f>'09 - D.1.4.4. Elektronick...'!J33</f>
        <v>83480.75</v>
      </c>
      <c r="AW63" s="95">
        <f>'09 - D.1.4.4. Elektronick...'!J34</f>
        <v>0</v>
      </c>
      <c r="AX63" s="95">
        <f>'09 - D.1.4.4. Elektronick...'!J35</f>
        <v>0</v>
      </c>
      <c r="AY63" s="95">
        <f>'09 - D.1.4.4. Elektronick...'!J36</f>
        <v>0</v>
      </c>
      <c r="AZ63" s="95">
        <f>'09 - D.1.4.4. Elektronick...'!F33</f>
        <v>397527.37</v>
      </c>
      <c r="BA63" s="95">
        <f>'09 - D.1.4.4. Elektronick...'!F34</f>
        <v>0</v>
      </c>
      <c r="BB63" s="95">
        <f>'09 - D.1.4.4. Elektronick...'!F35</f>
        <v>0</v>
      </c>
      <c r="BC63" s="95">
        <f>'09 - D.1.4.4. Elektronick...'!F36</f>
        <v>0</v>
      </c>
      <c r="BD63" s="97">
        <f>'09 - D.1.4.4. Elektronick...'!F37</f>
        <v>0</v>
      </c>
      <c r="BT63" s="98" t="s">
        <v>79</v>
      </c>
      <c r="BV63" s="98" t="s">
        <v>73</v>
      </c>
      <c r="BW63" s="98" t="s">
        <v>105</v>
      </c>
      <c r="BX63" s="98" t="s">
        <v>5</v>
      </c>
      <c r="CL63" s="98" t="s">
        <v>19</v>
      </c>
      <c r="CM63" s="98" t="s">
        <v>81</v>
      </c>
    </row>
    <row r="64" spans="1:91" s="7" customFormat="1" ht="16.5" customHeight="1">
      <c r="A64" s="88" t="s">
        <v>75</v>
      </c>
      <c r="B64" s="89"/>
      <c r="C64" s="90"/>
      <c r="D64" s="370" t="s">
        <v>106</v>
      </c>
      <c r="E64" s="370"/>
      <c r="F64" s="370"/>
      <c r="G64" s="370"/>
      <c r="H64" s="370"/>
      <c r="I64" s="91"/>
      <c r="J64" s="370" t="s">
        <v>107</v>
      </c>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40">
        <f>'10 - D.1.4.5. EPS'!J30</f>
        <v>196122.75</v>
      </c>
      <c r="AH64" s="341"/>
      <c r="AI64" s="341"/>
      <c r="AJ64" s="341"/>
      <c r="AK64" s="341"/>
      <c r="AL64" s="341"/>
      <c r="AM64" s="341"/>
      <c r="AN64" s="340">
        <f t="shared" si="0"/>
        <v>237308.53</v>
      </c>
      <c r="AO64" s="341"/>
      <c r="AP64" s="341"/>
      <c r="AQ64" s="92" t="s">
        <v>78</v>
      </c>
      <c r="AR64" s="93"/>
      <c r="AS64" s="94">
        <v>0</v>
      </c>
      <c r="AT64" s="95">
        <f t="shared" si="1"/>
        <v>41185.78</v>
      </c>
      <c r="AU64" s="96">
        <f>'10 - D.1.4.5. EPS'!P85</f>
        <v>0</v>
      </c>
      <c r="AV64" s="95">
        <f>'10 - D.1.4.5. EPS'!J33</f>
        <v>41185.78</v>
      </c>
      <c r="AW64" s="95">
        <f>'10 - D.1.4.5. EPS'!J34</f>
        <v>0</v>
      </c>
      <c r="AX64" s="95">
        <f>'10 - D.1.4.5. EPS'!J35</f>
        <v>0</v>
      </c>
      <c r="AY64" s="95">
        <f>'10 - D.1.4.5. EPS'!J36</f>
        <v>0</v>
      </c>
      <c r="AZ64" s="95">
        <f>'10 - D.1.4.5. EPS'!F33</f>
        <v>196122.75</v>
      </c>
      <c r="BA64" s="95">
        <f>'10 - D.1.4.5. EPS'!F34</f>
        <v>0</v>
      </c>
      <c r="BB64" s="95">
        <f>'10 - D.1.4.5. EPS'!F35</f>
        <v>0</v>
      </c>
      <c r="BC64" s="95">
        <f>'10 - D.1.4.5. EPS'!F36</f>
        <v>0</v>
      </c>
      <c r="BD64" s="97">
        <f>'10 - D.1.4.5. EPS'!F37</f>
        <v>0</v>
      </c>
      <c r="BT64" s="98" t="s">
        <v>79</v>
      </c>
      <c r="BV64" s="98" t="s">
        <v>73</v>
      </c>
      <c r="BW64" s="98" t="s">
        <v>108</v>
      </c>
      <c r="BX64" s="98" t="s">
        <v>5</v>
      </c>
      <c r="CL64" s="98" t="s">
        <v>19</v>
      </c>
      <c r="CM64" s="98" t="s">
        <v>81</v>
      </c>
    </row>
    <row r="65" spans="1:91" s="7" customFormat="1" ht="16.5" customHeight="1">
      <c r="A65" s="88" t="s">
        <v>75</v>
      </c>
      <c r="B65" s="89"/>
      <c r="C65" s="90"/>
      <c r="D65" s="370" t="s">
        <v>109</v>
      </c>
      <c r="E65" s="370"/>
      <c r="F65" s="370"/>
      <c r="G65" s="370"/>
      <c r="H65" s="370"/>
      <c r="I65" s="91"/>
      <c r="J65" s="370" t="s">
        <v>110</v>
      </c>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40">
        <f>'11 - Divadelní technika'!J30</f>
        <v>1334161.5</v>
      </c>
      <c r="AH65" s="341"/>
      <c r="AI65" s="341"/>
      <c r="AJ65" s="341"/>
      <c r="AK65" s="341"/>
      <c r="AL65" s="341"/>
      <c r="AM65" s="341"/>
      <c r="AN65" s="340">
        <f t="shared" si="0"/>
        <v>1614335.42</v>
      </c>
      <c r="AO65" s="341"/>
      <c r="AP65" s="341"/>
      <c r="AQ65" s="92" t="s">
        <v>78</v>
      </c>
      <c r="AR65" s="93"/>
      <c r="AS65" s="94">
        <v>0</v>
      </c>
      <c r="AT65" s="95">
        <f t="shared" si="1"/>
        <v>280173.92</v>
      </c>
      <c r="AU65" s="96">
        <f>'11 - Divadelní technika'!P81</f>
        <v>0</v>
      </c>
      <c r="AV65" s="95">
        <f>'11 - Divadelní technika'!J33</f>
        <v>280173.92</v>
      </c>
      <c r="AW65" s="95">
        <f>'11 - Divadelní technika'!J34</f>
        <v>0</v>
      </c>
      <c r="AX65" s="95">
        <f>'11 - Divadelní technika'!J35</f>
        <v>0</v>
      </c>
      <c r="AY65" s="95">
        <f>'11 - Divadelní technika'!J36</f>
        <v>0</v>
      </c>
      <c r="AZ65" s="95">
        <f>'11 - Divadelní technika'!F33</f>
        <v>1334161.5</v>
      </c>
      <c r="BA65" s="95">
        <f>'11 - Divadelní technika'!F34</f>
        <v>0</v>
      </c>
      <c r="BB65" s="95">
        <f>'11 - Divadelní technika'!F35</f>
        <v>0</v>
      </c>
      <c r="BC65" s="95">
        <f>'11 - Divadelní technika'!F36</f>
        <v>0</v>
      </c>
      <c r="BD65" s="97">
        <f>'11 - Divadelní technika'!F37</f>
        <v>0</v>
      </c>
      <c r="BT65" s="98" t="s">
        <v>79</v>
      </c>
      <c r="BV65" s="98" t="s">
        <v>73</v>
      </c>
      <c r="BW65" s="98" t="s">
        <v>111</v>
      </c>
      <c r="BX65" s="98" t="s">
        <v>5</v>
      </c>
      <c r="CL65" s="98" t="s">
        <v>19</v>
      </c>
      <c r="CM65" s="98" t="s">
        <v>81</v>
      </c>
    </row>
    <row r="66" spans="1:91" s="7" customFormat="1" ht="16.5" customHeight="1">
      <c r="A66" s="88" t="s">
        <v>75</v>
      </c>
      <c r="B66" s="89"/>
      <c r="C66" s="90"/>
      <c r="D66" s="370" t="s">
        <v>112</v>
      </c>
      <c r="E66" s="370"/>
      <c r="F66" s="370"/>
      <c r="G66" s="370"/>
      <c r="H66" s="370"/>
      <c r="I66" s="91"/>
      <c r="J66" s="370" t="s">
        <v>113</v>
      </c>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40">
        <f>'12 - Ostatní a vedlejší r...'!J30</f>
        <v>445100</v>
      </c>
      <c r="AH66" s="341"/>
      <c r="AI66" s="341"/>
      <c r="AJ66" s="341"/>
      <c r="AK66" s="341"/>
      <c r="AL66" s="341"/>
      <c r="AM66" s="341"/>
      <c r="AN66" s="340">
        <f t="shared" si="0"/>
        <v>538571</v>
      </c>
      <c r="AO66" s="341"/>
      <c r="AP66" s="341"/>
      <c r="AQ66" s="92" t="s">
        <v>78</v>
      </c>
      <c r="AR66" s="93"/>
      <c r="AS66" s="99">
        <v>0</v>
      </c>
      <c r="AT66" s="100">
        <f t="shared" si="1"/>
        <v>93471</v>
      </c>
      <c r="AU66" s="101">
        <f>'12 - Ostatní a vedlejší r...'!P86</f>
        <v>0</v>
      </c>
      <c r="AV66" s="100">
        <f>'12 - Ostatní a vedlejší r...'!J33</f>
        <v>93471</v>
      </c>
      <c r="AW66" s="100">
        <f>'12 - Ostatní a vedlejší r...'!J34</f>
        <v>0</v>
      </c>
      <c r="AX66" s="100">
        <f>'12 - Ostatní a vedlejší r...'!J35</f>
        <v>0</v>
      </c>
      <c r="AY66" s="100">
        <f>'12 - Ostatní a vedlejší r...'!J36</f>
        <v>0</v>
      </c>
      <c r="AZ66" s="100">
        <f>'12 - Ostatní a vedlejší r...'!F33</f>
        <v>445100</v>
      </c>
      <c r="BA66" s="100">
        <f>'12 - Ostatní a vedlejší r...'!F34</f>
        <v>0</v>
      </c>
      <c r="BB66" s="100">
        <f>'12 - Ostatní a vedlejší r...'!F35</f>
        <v>0</v>
      </c>
      <c r="BC66" s="100">
        <f>'12 - Ostatní a vedlejší r...'!F36</f>
        <v>0</v>
      </c>
      <c r="BD66" s="102">
        <f>'12 - Ostatní a vedlejší r...'!F37</f>
        <v>0</v>
      </c>
      <c r="BT66" s="98" t="s">
        <v>79</v>
      </c>
      <c r="BV66" s="98" t="s">
        <v>73</v>
      </c>
      <c r="BW66" s="98" t="s">
        <v>114</v>
      </c>
      <c r="BX66" s="98" t="s">
        <v>5</v>
      </c>
      <c r="CL66" s="98" t="s">
        <v>19</v>
      </c>
      <c r="CM66" s="98" t="s">
        <v>81</v>
      </c>
    </row>
    <row r="67" spans="1:57" s="2" customFormat="1" ht="30" customHeight="1">
      <c r="A67" s="36"/>
      <c r="B67" s="37"/>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41"/>
      <c r="AS67" s="36"/>
      <c r="AT67" s="36"/>
      <c r="AU67" s="36"/>
      <c r="AV67" s="36"/>
      <c r="AW67" s="36"/>
      <c r="AX67" s="36"/>
      <c r="AY67" s="36"/>
      <c r="AZ67" s="36"/>
      <c r="BA67" s="36"/>
      <c r="BB67" s="36"/>
      <c r="BC67" s="36"/>
      <c r="BD67" s="36"/>
      <c r="BE67" s="36"/>
    </row>
    <row r="68" spans="1:57" s="2" customFormat="1" ht="6.95" customHeight="1">
      <c r="A68" s="36"/>
      <c r="B68" s="49"/>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41"/>
      <c r="AS68" s="36"/>
      <c r="AT68" s="36"/>
      <c r="AU68" s="36"/>
      <c r="AV68" s="36"/>
      <c r="AW68" s="36"/>
      <c r="AX68" s="36"/>
      <c r="AY68" s="36"/>
      <c r="AZ68" s="36"/>
      <c r="BA68" s="36"/>
      <c r="BB68" s="36"/>
      <c r="BC68" s="36"/>
      <c r="BD68" s="36"/>
      <c r="BE68" s="36"/>
    </row>
  </sheetData>
  <sheetProtection password="CC35" sheet="1" objects="1" scenarios="1" formatColumns="0" formatRows="0"/>
  <mergeCells count="86">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L45:AO45"/>
    <mergeCell ref="D65:H65"/>
    <mergeCell ref="J65:AF65"/>
    <mergeCell ref="D66:H66"/>
    <mergeCell ref="J66:AF66"/>
    <mergeCell ref="AG54:AM54"/>
    <mergeCell ref="AG64:AM64"/>
    <mergeCell ref="AN64:AP64"/>
    <mergeCell ref="AN52:AP52"/>
    <mergeCell ref="AN62:AP62"/>
    <mergeCell ref="AN61:AP61"/>
    <mergeCell ref="AN56:AP56"/>
    <mergeCell ref="AN60:AP60"/>
    <mergeCell ref="AN58:AP58"/>
    <mergeCell ref="AN59:AP59"/>
    <mergeCell ref="AN55:AP55"/>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56:AM56"/>
    <mergeCell ref="AG58:AM58"/>
    <mergeCell ref="AM47:AN47"/>
    <mergeCell ref="AM49:AP49"/>
    <mergeCell ref="AM50:AP50"/>
    <mergeCell ref="AN63:AP63"/>
    <mergeCell ref="AN57:AP57"/>
    <mergeCell ref="AS49:AT51"/>
    <mergeCell ref="AN65:AP65"/>
    <mergeCell ref="AG65:AM65"/>
    <mergeCell ref="AN66:AP66"/>
    <mergeCell ref="AG66:AM66"/>
    <mergeCell ref="AN54:AP54"/>
  </mergeCells>
  <hyperlinks>
    <hyperlink ref="A55" location="'01 - D.1.1. Architektonic...'!C2" display="/"/>
    <hyperlink ref="A56" location="'02 - D.1.1. Architektonic...'!C2" display="/"/>
    <hyperlink ref="A57" location="'03 - D.1.1. Architektonic...'!C2" display="/"/>
    <hyperlink ref="A58" location="'04 - D.1.2. Stavebně kons...'!C2" display="/"/>
    <hyperlink ref="A59" location="'05 - D.1.4.1. ZTI'!C2" display="/"/>
    <hyperlink ref="A60" location="'06 - D.1.4.2. - VZT, chla...'!C2" display="/"/>
    <hyperlink ref="A61" location="'07 - D.1.4.2. - vytápění'!C2" display="/"/>
    <hyperlink ref="A62" location="'08 - D.1.4.3. Silnoproudá...'!C2" display="/"/>
    <hyperlink ref="A63" location="'09 - D.1.4.4. Elektronick...'!C2" display="/"/>
    <hyperlink ref="A64" location="'10 - D.1.4.5. EPS'!C2" display="/"/>
    <hyperlink ref="A65" location="'11 - Divadelní technika'!C2" display="/"/>
    <hyperlink ref="A66" location="'12 - Ostatní a vedlejší r...'!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5"/>
  <sheetViews>
    <sheetView showGridLines="0" workbookViewId="0" topLeftCell="A1">
      <selection activeCell="V20" sqref="V2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105</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1906</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ROUND(J84,2)</f>
        <v>397527.37</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ROUND((SUM(BE84:BE144)),2)</f>
        <v>397527.37</v>
      </c>
      <c r="G33" s="36"/>
      <c r="H33" s="36"/>
      <c r="I33" s="120">
        <v>0.21</v>
      </c>
      <c r="J33" s="119">
        <f>ROUND(((SUM(BE84:BE144))*I33),2)</f>
        <v>83480.75</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ROUND((SUM(BF84:BF144)),2)</f>
        <v>0</v>
      </c>
      <c r="G34" s="36"/>
      <c r="H34" s="36"/>
      <c r="I34" s="120">
        <v>0.15</v>
      </c>
      <c r="J34" s="119">
        <f>ROUND(((SUM(BF84:BF144))*I34),2)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ROUND((SUM(BG84:BG144)),2)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ROUND((SUM(BH84:BH144)),2)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ROUND((SUM(BI84:BI144)),2)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481008.12</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09 - D.1.4.4. Elektronická komunikace</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J84</f>
        <v>397527.37</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1754</v>
      </c>
      <c r="E60" s="139"/>
      <c r="F60" s="139"/>
      <c r="G60" s="139"/>
      <c r="H60" s="139"/>
      <c r="I60" s="139"/>
      <c r="J60" s="140">
        <f>J85</f>
        <v>79300</v>
      </c>
      <c r="K60" s="137"/>
      <c r="L60" s="141"/>
    </row>
    <row r="61" spans="2:12" s="9" customFormat="1" ht="24.95" customHeight="1">
      <c r="B61" s="136"/>
      <c r="C61" s="137"/>
      <c r="D61" s="138" t="s">
        <v>1756</v>
      </c>
      <c r="E61" s="139"/>
      <c r="F61" s="139"/>
      <c r="G61" s="139"/>
      <c r="H61" s="139"/>
      <c r="I61" s="139"/>
      <c r="J61" s="140">
        <f>J93</f>
        <v>97558.15</v>
      </c>
      <c r="K61" s="137"/>
      <c r="L61" s="141"/>
    </row>
    <row r="62" spans="2:12" s="9" customFormat="1" ht="24.95" customHeight="1">
      <c r="B62" s="136"/>
      <c r="C62" s="137"/>
      <c r="D62" s="138" t="s">
        <v>1757</v>
      </c>
      <c r="E62" s="139"/>
      <c r="F62" s="139"/>
      <c r="G62" s="139"/>
      <c r="H62" s="139"/>
      <c r="I62" s="139"/>
      <c r="J62" s="140">
        <f>J101</f>
        <v>111978.67999999998</v>
      </c>
      <c r="K62" s="137"/>
      <c r="L62" s="141"/>
    </row>
    <row r="63" spans="2:12" s="9" customFormat="1" ht="24.95" customHeight="1">
      <c r="B63" s="136"/>
      <c r="C63" s="137"/>
      <c r="D63" s="138" t="s">
        <v>1758</v>
      </c>
      <c r="E63" s="139"/>
      <c r="F63" s="139"/>
      <c r="G63" s="139"/>
      <c r="H63" s="139"/>
      <c r="I63" s="139"/>
      <c r="J63" s="140">
        <f>J122</f>
        <v>4500</v>
      </c>
      <c r="K63" s="137"/>
      <c r="L63" s="141"/>
    </row>
    <row r="64" spans="2:12" s="9" customFormat="1" ht="24.95" customHeight="1">
      <c r="B64" s="136"/>
      <c r="C64" s="137"/>
      <c r="D64" s="138" t="s">
        <v>1759</v>
      </c>
      <c r="E64" s="139"/>
      <c r="F64" s="139"/>
      <c r="G64" s="139"/>
      <c r="H64" s="139"/>
      <c r="I64" s="139"/>
      <c r="J64" s="140">
        <f>J124</f>
        <v>104190.54000000001</v>
      </c>
      <c r="K64" s="137"/>
      <c r="L64" s="141"/>
    </row>
    <row r="65" spans="1:31" s="2" customFormat="1" ht="21.75"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5" customHeight="1">
      <c r="A71" s="36"/>
      <c r="B71" s="37"/>
      <c r="C71" s="25" t="s">
        <v>140</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75" t="str">
        <f>E7</f>
        <v>Zesílení stropních desek ve východní části přístavby, vč. souvisejících stavebních úprav</v>
      </c>
      <c r="F74" s="376"/>
      <c r="G74" s="376"/>
      <c r="H74" s="376"/>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68" t="str">
        <f>E9</f>
        <v>09 - D.1.4.4. Elektronická komunikace</v>
      </c>
      <c r="F76" s="374"/>
      <c r="G76" s="374"/>
      <c r="H76" s="374"/>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31" t="s">
        <v>23</v>
      </c>
      <c r="J78" s="61">
        <f>IF(J12="","",J12)</f>
        <v>44236</v>
      </c>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5.2" customHeight="1">
      <c r="A80" s="36"/>
      <c r="B80" s="37"/>
      <c r="C80" s="31" t="s">
        <v>24</v>
      </c>
      <c r="D80" s="38"/>
      <c r="E80" s="38"/>
      <c r="F80" s="29" t="str">
        <f>E15</f>
        <v>Beskydské divadlo Nový Jičín,p.o.</v>
      </c>
      <c r="G80" s="38"/>
      <c r="H80" s="38"/>
      <c r="I80" s="31" t="s">
        <v>31</v>
      </c>
      <c r="J80" s="34" t="str">
        <f>E21</f>
        <v xml:space="preserve"> </v>
      </c>
      <c r="K80" s="38"/>
      <c r="L80" s="108"/>
      <c r="S80" s="36"/>
      <c r="T80" s="36"/>
      <c r="U80" s="36"/>
      <c r="V80" s="36"/>
      <c r="W80" s="36"/>
      <c r="X80" s="36"/>
      <c r="Y80" s="36"/>
      <c r="Z80" s="36"/>
      <c r="AA80" s="36"/>
      <c r="AB80" s="36"/>
      <c r="AC80" s="36"/>
      <c r="AD80" s="36"/>
      <c r="AE80" s="36"/>
    </row>
    <row r="81" spans="1:31" s="2" customFormat="1" ht="15.2" customHeight="1">
      <c r="A81" s="36"/>
      <c r="B81" s="37"/>
      <c r="C81" s="31" t="s">
        <v>29</v>
      </c>
      <c r="D81" s="38"/>
      <c r="E81" s="38"/>
      <c r="F81" s="29" t="str">
        <f>IF(E18="","",E18)</f>
        <v>Vyplň údaj</v>
      </c>
      <c r="G81" s="38"/>
      <c r="H81" s="38"/>
      <c r="I81" s="31" t="s">
        <v>34</v>
      </c>
      <c r="J81" s="34" t="str">
        <f>E24</f>
        <v xml:space="preserve"> </v>
      </c>
      <c r="K81" s="38"/>
      <c r="L81" s="108"/>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11" customFormat="1" ht="29.25" customHeight="1">
      <c r="A83" s="148"/>
      <c r="B83" s="149"/>
      <c r="C83" s="150" t="s">
        <v>141</v>
      </c>
      <c r="D83" s="151" t="s">
        <v>56</v>
      </c>
      <c r="E83" s="151" t="s">
        <v>52</v>
      </c>
      <c r="F83" s="151" t="s">
        <v>53</v>
      </c>
      <c r="G83" s="151" t="s">
        <v>142</v>
      </c>
      <c r="H83" s="151" t="s">
        <v>143</v>
      </c>
      <c r="I83" s="151" t="s">
        <v>144</v>
      </c>
      <c r="J83" s="151" t="s">
        <v>120</v>
      </c>
      <c r="K83" s="152" t="s">
        <v>145</v>
      </c>
      <c r="L83" s="153"/>
      <c r="M83" s="70" t="s">
        <v>19</v>
      </c>
      <c r="N83" s="71" t="s">
        <v>41</v>
      </c>
      <c r="O83" s="71" t="s">
        <v>146</v>
      </c>
      <c r="P83" s="71" t="s">
        <v>147</v>
      </c>
      <c r="Q83" s="71" t="s">
        <v>148</v>
      </c>
      <c r="R83" s="71" t="s">
        <v>149</v>
      </c>
      <c r="S83" s="71" t="s">
        <v>150</v>
      </c>
      <c r="T83" s="72" t="s">
        <v>151</v>
      </c>
      <c r="U83" s="148"/>
      <c r="V83" s="148"/>
      <c r="W83" s="148"/>
      <c r="X83" s="148"/>
      <c r="Y83" s="148"/>
      <c r="Z83" s="148"/>
      <c r="AA83" s="148"/>
      <c r="AB83" s="148"/>
      <c r="AC83" s="148"/>
      <c r="AD83" s="148"/>
      <c r="AE83" s="148"/>
    </row>
    <row r="84" spans="1:63" s="2" customFormat="1" ht="22.9" customHeight="1">
      <c r="A84" s="36"/>
      <c r="B84" s="37"/>
      <c r="C84" s="77" t="s">
        <v>152</v>
      </c>
      <c r="D84" s="38"/>
      <c r="E84" s="38"/>
      <c r="F84" s="38"/>
      <c r="G84" s="38"/>
      <c r="H84" s="38"/>
      <c r="I84" s="38"/>
      <c r="J84" s="154">
        <f>BK84</f>
        <v>397527.37</v>
      </c>
      <c r="K84" s="38"/>
      <c r="L84" s="41"/>
      <c r="M84" s="73"/>
      <c r="N84" s="155"/>
      <c r="O84" s="74"/>
      <c r="P84" s="156">
        <f>P85+P93+P101+P122+P124</f>
        <v>0</v>
      </c>
      <c r="Q84" s="74"/>
      <c r="R84" s="156">
        <f>R85+R93+R101+R122+R124</f>
        <v>4.288030000000001</v>
      </c>
      <c r="S84" s="74"/>
      <c r="T84" s="157">
        <f>T85+T93+T101+T122+T124</f>
        <v>0</v>
      </c>
      <c r="U84" s="36"/>
      <c r="V84" s="36"/>
      <c r="W84" s="36"/>
      <c r="X84" s="36"/>
      <c r="Y84" s="36"/>
      <c r="Z84" s="36"/>
      <c r="AA84" s="36"/>
      <c r="AB84" s="36"/>
      <c r="AC84" s="36"/>
      <c r="AD84" s="36"/>
      <c r="AE84" s="36"/>
      <c r="AT84" s="19" t="s">
        <v>70</v>
      </c>
      <c r="AU84" s="19" t="s">
        <v>121</v>
      </c>
      <c r="BK84" s="158">
        <f>BK85+BK93+BK101+BK122+BK124</f>
        <v>397527.37</v>
      </c>
    </row>
    <row r="85" spans="2:63" s="12" customFormat="1" ht="25.9" customHeight="1">
      <c r="B85" s="159"/>
      <c r="C85" s="160"/>
      <c r="D85" s="161" t="s">
        <v>70</v>
      </c>
      <c r="E85" s="162" t="s">
        <v>978</v>
      </c>
      <c r="F85" s="162" t="s">
        <v>1760</v>
      </c>
      <c r="G85" s="160"/>
      <c r="H85" s="160"/>
      <c r="I85" s="163"/>
      <c r="J85" s="164">
        <f>BK85</f>
        <v>79300</v>
      </c>
      <c r="K85" s="160"/>
      <c r="L85" s="165"/>
      <c r="M85" s="166"/>
      <c r="N85" s="167"/>
      <c r="O85" s="167"/>
      <c r="P85" s="168">
        <f>SUM(P86:P92)</f>
        <v>0</v>
      </c>
      <c r="Q85" s="167"/>
      <c r="R85" s="168">
        <f>SUM(R86:R92)</f>
        <v>0</v>
      </c>
      <c r="S85" s="167"/>
      <c r="T85" s="169">
        <f>SUM(T86:T92)</f>
        <v>0</v>
      </c>
      <c r="AR85" s="170" t="s">
        <v>79</v>
      </c>
      <c r="AT85" s="171" t="s">
        <v>70</v>
      </c>
      <c r="AU85" s="171" t="s">
        <v>71</v>
      </c>
      <c r="AY85" s="170" t="s">
        <v>155</v>
      </c>
      <c r="BK85" s="172">
        <f>SUM(BK86:BK92)</f>
        <v>79300</v>
      </c>
    </row>
    <row r="86" spans="1:65" s="2" customFormat="1" ht="16.5" customHeight="1">
      <c r="A86" s="36"/>
      <c r="B86" s="37"/>
      <c r="C86" s="175" t="s">
        <v>79</v>
      </c>
      <c r="D86" s="175" t="s">
        <v>158</v>
      </c>
      <c r="E86" s="176" t="s">
        <v>1761</v>
      </c>
      <c r="F86" s="177" t="s">
        <v>1762</v>
      </c>
      <c r="G86" s="178" t="s">
        <v>1763</v>
      </c>
      <c r="H86" s="179">
        <v>8</v>
      </c>
      <c r="I86" s="180">
        <v>500</v>
      </c>
      <c r="J86" s="181">
        <f aca="true" t="shared" si="0" ref="J86:J92">ROUND(I86*H86,2)</f>
        <v>4000</v>
      </c>
      <c r="K86" s="177" t="s">
        <v>1764</v>
      </c>
      <c r="L86" s="41"/>
      <c r="M86" s="182" t="s">
        <v>19</v>
      </c>
      <c r="N86" s="183" t="s">
        <v>42</v>
      </c>
      <c r="O86" s="66"/>
      <c r="P86" s="184">
        <f aca="true" t="shared" si="1" ref="P86:P92">O86*H86</f>
        <v>0</v>
      </c>
      <c r="Q86" s="184">
        <v>0</v>
      </c>
      <c r="R86" s="184">
        <f aca="true" t="shared" si="2" ref="R86:R92">Q86*H86</f>
        <v>0</v>
      </c>
      <c r="S86" s="184">
        <v>0</v>
      </c>
      <c r="T86" s="185">
        <f aca="true" t="shared" si="3" ref="T86:T92">S86*H86</f>
        <v>0</v>
      </c>
      <c r="U86" s="36"/>
      <c r="V86" s="36"/>
      <c r="W86" s="36"/>
      <c r="X86" s="36"/>
      <c r="Y86" s="36"/>
      <c r="Z86" s="36"/>
      <c r="AA86" s="36"/>
      <c r="AB86" s="36"/>
      <c r="AC86" s="36"/>
      <c r="AD86" s="36"/>
      <c r="AE86" s="36"/>
      <c r="AR86" s="186" t="s">
        <v>162</v>
      </c>
      <c r="AT86" s="186" t="s">
        <v>158</v>
      </c>
      <c r="AU86" s="186" t="s">
        <v>79</v>
      </c>
      <c r="AY86" s="19" t="s">
        <v>155</v>
      </c>
      <c r="BE86" s="187">
        <f aca="true" t="shared" si="4" ref="BE86:BE92">IF(N86="základní",J86,0)</f>
        <v>4000</v>
      </c>
      <c r="BF86" s="187">
        <f aca="true" t="shared" si="5" ref="BF86:BF92">IF(N86="snížená",J86,0)</f>
        <v>0</v>
      </c>
      <c r="BG86" s="187">
        <f aca="true" t="shared" si="6" ref="BG86:BG92">IF(N86="zákl. přenesená",J86,0)</f>
        <v>0</v>
      </c>
      <c r="BH86" s="187">
        <f aca="true" t="shared" si="7" ref="BH86:BH92">IF(N86="sníž. přenesená",J86,0)</f>
        <v>0</v>
      </c>
      <c r="BI86" s="187">
        <f aca="true" t="shared" si="8" ref="BI86:BI92">IF(N86="nulová",J86,0)</f>
        <v>0</v>
      </c>
      <c r="BJ86" s="19" t="s">
        <v>79</v>
      </c>
      <c r="BK86" s="187">
        <f aca="true" t="shared" si="9" ref="BK86:BK92">ROUND(I86*H86,2)</f>
        <v>4000</v>
      </c>
      <c r="BL86" s="19" t="s">
        <v>162</v>
      </c>
      <c r="BM86" s="186" t="s">
        <v>81</v>
      </c>
    </row>
    <row r="87" spans="1:65" s="2" customFormat="1" ht="24">
      <c r="A87" s="36"/>
      <c r="B87" s="37"/>
      <c r="C87" s="175" t="s">
        <v>81</v>
      </c>
      <c r="D87" s="175" t="s">
        <v>158</v>
      </c>
      <c r="E87" s="176" t="s">
        <v>1765</v>
      </c>
      <c r="F87" s="177" t="s">
        <v>1907</v>
      </c>
      <c r="G87" s="178" t="s">
        <v>1763</v>
      </c>
      <c r="H87" s="179">
        <v>35</v>
      </c>
      <c r="I87" s="180">
        <v>300</v>
      </c>
      <c r="J87" s="181">
        <f t="shared" si="0"/>
        <v>10500</v>
      </c>
      <c r="K87" s="177" t="s">
        <v>19</v>
      </c>
      <c r="L87" s="41"/>
      <c r="M87" s="182" t="s">
        <v>19</v>
      </c>
      <c r="N87" s="183" t="s">
        <v>42</v>
      </c>
      <c r="O87" s="66"/>
      <c r="P87" s="184">
        <f t="shared" si="1"/>
        <v>0</v>
      </c>
      <c r="Q87" s="184">
        <v>0</v>
      </c>
      <c r="R87" s="184">
        <f t="shared" si="2"/>
        <v>0</v>
      </c>
      <c r="S87" s="184">
        <v>0</v>
      </c>
      <c r="T87" s="185">
        <f t="shared" si="3"/>
        <v>0</v>
      </c>
      <c r="U87" s="36"/>
      <c r="V87" s="36"/>
      <c r="W87" s="36"/>
      <c r="X87" s="36"/>
      <c r="Y87" s="36"/>
      <c r="Z87" s="36"/>
      <c r="AA87" s="36"/>
      <c r="AB87" s="36"/>
      <c r="AC87" s="36"/>
      <c r="AD87" s="36"/>
      <c r="AE87" s="36"/>
      <c r="AR87" s="186" t="s">
        <v>162</v>
      </c>
      <c r="AT87" s="186" t="s">
        <v>158</v>
      </c>
      <c r="AU87" s="186" t="s">
        <v>79</v>
      </c>
      <c r="AY87" s="19" t="s">
        <v>155</v>
      </c>
      <c r="BE87" s="187">
        <f t="shared" si="4"/>
        <v>10500</v>
      </c>
      <c r="BF87" s="187">
        <f t="shared" si="5"/>
        <v>0</v>
      </c>
      <c r="BG87" s="187">
        <f t="shared" si="6"/>
        <v>0</v>
      </c>
      <c r="BH87" s="187">
        <f t="shared" si="7"/>
        <v>0</v>
      </c>
      <c r="BI87" s="187">
        <f t="shared" si="8"/>
        <v>0</v>
      </c>
      <c r="BJ87" s="19" t="s">
        <v>79</v>
      </c>
      <c r="BK87" s="187">
        <f t="shared" si="9"/>
        <v>10500</v>
      </c>
      <c r="BL87" s="19" t="s">
        <v>162</v>
      </c>
      <c r="BM87" s="186" t="s">
        <v>162</v>
      </c>
    </row>
    <row r="88" spans="1:65" s="2" customFormat="1" ht="24">
      <c r="A88" s="36"/>
      <c r="B88" s="37"/>
      <c r="C88" s="175" t="s">
        <v>179</v>
      </c>
      <c r="D88" s="175" t="s">
        <v>158</v>
      </c>
      <c r="E88" s="176" t="s">
        <v>1767</v>
      </c>
      <c r="F88" s="177" t="s">
        <v>1908</v>
      </c>
      <c r="G88" s="178" t="s">
        <v>1763</v>
      </c>
      <c r="H88" s="179">
        <v>16</v>
      </c>
      <c r="I88" s="180">
        <v>300</v>
      </c>
      <c r="J88" s="181">
        <f t="shared" si="0"/>
        <v>4800</v>
      </c>
      <c r="K88" s="177" t="s">
        <v>19</v>
      </c>
      <c r="L88" s="41"/>
      <c r="M88" s="182" t="s">
        <v>19</v>
      </c>
      <c r="N88" s="183" t="s">
        <v>42</v>
      </c>
      <c r="O88" s="66"/>
      <c r="P88" s="184">
        <f t="shared" si="1"/>
        <v>0</v>
      </c>
      <c r="Q88" s="184">
        <v>0</v>
      </c>
      <c r="R88" s="184">
        <f t="shared" si="2"/>
        <v>0</v>
      </c>
      <c r="S88" s="184">
        <v>0</v>
      </c>
      <c r="T88" s="185">
        <f t="shared" si="3"/>
        <v>0</v>
      </c>
      <c r="U88" s="36"/>
      <c r="V88" s="36"/>
      <c r="W88" s="36"/>
      <c r="X88" s="36"/>
      <c r="Y88" s="36"/>
      <c r="Z88" s="36"/>
      <c r="AA88" s="36"/>
      <c r="AB88" s="36"/>
      <c r="AC88" s="36"/>
      <c r="AD88" s="36"/>
      <c r="AE88" s="36"/>
      <c r="AR88" s="186" t="s">
        <v>162</v>
      </c>
      <c r="AT88" s="186" t="s">
        <v>158</v>
      </c>
      <c r="AU88" s="186" t="s">
        <v>79</v>
      </c>
      <c r="AY88" s="19" t="s">
        <v>155</v>
      </c>
      <c r="BE88" s="187">
        <f t="shared" si="4"/>
        <v>4800</v>
      </c>
      <c r="BF88" s="187">
        <f t="shared" si="5"/>
        <v>0</v>
      </c>
      <c r="BG88" s="187">
        <f t="shared" si="6"/>
        <v>0</v>
      </c>
      <c r="BH88" s="187">
        <f t="shared" si="7"/>
        <v>0</v>
      </c>
      <c r="BI88" s="187">
        <f t="shared" si="8"/>
        <v>0</v>
      </c>
      <c r="BJ88" s="19" t="s">
        <v>79</v>
      </c>
      <c r="BK88" s="187">
        <f t="shared" si="9"/>
        <v>4800</v>
      </c>
      <c r="BL88" s="19" t="s">
        <v>162</v>
      </c>
      <c r="BM88" s="186" t="s">
        <v>156</v>
      </c>
    </row>
    <row r="89" spans="1:65" s="2" customFormat="1" ht="24">
      <c r="A89" s="36"/>
      <c r="B89" s="37"/>
      <c r="C89" s="175" t="s">
        <v>162</v>
      </c>
      <c r="D89" s="175" t="s">
        <v>158</v>
      </c>
      <c r="E89" s="176" t="s">
        <v>1769</v>
      </c>
      <c r="F89" s="177" t="s">
        <v>1909</v>
      </c>
      <c r="G89" s="178" t="s">
        <v>1763</v>
      </c>
      <c r="H89" s="179">
        <v>8</v>
      </c>
      <c r="I89" s="180">
        <v>300</v>
      </c>
      <c r="J89" s="181">
        <f t="shared" si="0"/>
        <v>2400</v>
      </c>
      <c r="K89" s="177" t="s">
        <v>19</v>
      </c>
      <c r="L89" s="41"/>
      <c r="M89" s="182" t="s">
        <v>19</v>
      </c>
      <c r="N89" s="183" t="s">
        <v>42</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162</v>
      </c>
      <c r="AT89" s="186" t="s">
        <v>158</v>
      </c>
      <c r="AU89" s="186" t="s">
        <v>79</v>
      </c>
      <c r="AY89" s="19" t="s">
        <v>155</v>
      </c>
      <c r="BE89" s="187">
        <f t="shared" si="4"/>
        <v>2400</v>
      </c>
      <c r="BF89" s="187">
        <f t="shared" si="5"/>
        <v>0</v>
      </c>
      <c r="BG89" s="187">
        <f t="shared" si="6"/>
        <v>0</v>
      </c>
      <c r="BH89" s="187">
        <f t="shared" si="7"/>
        <v>0</v>
      </c>
      <c r="BI89" s="187">
        <f t="shared" si="8"/>
        <v>0</v>
      </c>
      <c r="BJ89" s="19" t="s">
        <v>79</v>
      </c>
      <c r="BK89" s="187">
        <f t="shared" si="9"/>
        <v>2400</v>
      </c>
      <c r="BL89" s="19" t="s">
        <v>162</v>
      </c>
      <c r="BM89" s="186" t="s">
        <v>269</v>
      </c>
    </row>
    <row r="90" spans="1:65" s="2" customFormat="1" ht="24">
      <c r="A90" s="36"/>
      <c r="B90" s="37"/>
      <c r="C90" s="175" t="s">
        <v>187</v>
      </c>
      <c r="D90" s="175" t="s">
        <v>158</v>
      </c>
      <c r="E90" s="176" t="s">
        <v>1910</v>
      </c>
      <c r="F90" s="177" t="s">
        <v>1911</v>
      </c>
      <c r="G90" s="178" t="s">
        <v>1763</v>
      </c>
      <c r="H90" s="179">
        <v>84</v>
      </c>
      <c r="I90" s="180">
        <v>300</v>
      </c>
      <c r="J90" s="181">
        <f t="shared" si="0"/>
        <v>25200</v>
      </c>
      <c r="K90" s="177" t="s">
        <v>19</v>
      </c>
      <c r="L90" s="41"/>
      <c r="M90" s="182" t="s">
        <v>19</v>
      </c>
      <c r="N90" s="183" t="s">
        <v>42</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162</v>
      </c>
      <c r="AT90" s="186" t="s">
        <v>158</v>
      </c>
      <c r="AU90" s="186" t="s">
        <v>79</v>
      </c>
      <c r="AY90" s="19" t="s">
        <v>155</v>
      </c>
      <c r="BE90" s="187">
        <f t="shared" si="4"/>
        <v>25200</v>
      </c>
      <c r="BF90" s="187">
        <f t="shared" si="5"/>
        <v>0</v>
      </c>
      <c r="BG90" s="187">
        <f t="shared" si="6"/>
        <v>0</v>
      </c>
      <c r="BH90" s="187">
        <f t="shared" si="7"/>
        <v>0</v>
      </c>
      <c r="BI90" s="187">
        <f t="shared" si="8"/>
        <v>0</v>
      </c>
      <c r="BJ90" s="19" t="s">
        <v>79</v>
      </c>
      <c r="BK90" s="187">
        <f t="shared" si="9"/>
        <v>25200</v>
      </c>
      <c r="BL90" s="19" t="s">
        <v>162</v>
      </c>
      <c r="BM90" s="186" t="s">
        <v>106</v>
      </c>
    </row>
    <row r="91" spans="1:65" s="2" customFormat="1" ht="24">
      <c r="A91" s="36"/>
      <c r="B91" s="37"/>
      <c r="C91" s="175" t="s">
        <v>156</v>
      </c>
      <c r="D91" s="175" t="s">
        <v>158</v>
      </c>
      <c r="E91" s="176" t="s">
        <v>1773</v>
      </c>
      <c r="F91" s="177" t="s">
        <v>1912</v>
      </c>
      <c r="G91" s="178" t="s">
        <v>1763</v>
      </c>
      <c r="H91" s="179">
        <v>8</v>
      </c>
      <c r="I91" s="180">
        <v>300</v>
      </c>
      <c r="J91" s="181">
        <f t="shared" si="0"/>
        <v>2400</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2400</v>
      </c>
      <c r="BF91" s="187">
        <f t="shared" si="5"/>
        <v>0</v>
      </c>
      <c r="BG91" s="187">
        <f t="shared" si="6"/>
        <v>0</v>
      </c>
      <c r="BH91" s="187">
        <f t="shared" si="7"/>
        <v>0</v>
      </c>
      <c r="BI91" s="187">
        <f t="shared" si="8"/>
        <v>0</v>
      </c>
      <c r="BJ91" s="19" t="s">
        <v>79</v>
      </c>
      <c r="BK91" s="187">
        <f t="shared" si="9"/>
        <v>2400</v>
      </c>
      <c r="BL91" s="19" t="s">
        <v>162</v>
      </c>
      <c r="BM91" s="186" t="s">
        <v>112</v>
      </c>
    </row>
    <row r="92" spans="1:65" s="2" customFormat="1" ht="16.5" customHeight="1">
      <c r="A92" s="36"/>
      <c r="B92" s="37"/>
      <c r="C92" s="175" t="s">
        <v>239</v>
      </c>
      <c r="D92" s="175" t="s">
        <v>158</v>
      </c>
      <c r="E92" s="176" t="s">
        <v>546</v>
      </c>
      <c r="F92" s="177" t="s">
        <v>547</v>
      </c>
      <c r="G92" s="178" t="s">
        <v>548</v>
      </c>
      <c r="H92" s="179">
        <v>100</v>
      </c>
      <c r="I92" s="180">
        <v>300</v>
      </c>
      <c r="J92" s="181">
        <f t="shared" si="0"/>
        <v>30000</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549</v>
      </c>
      <c r="AT92" s="186" t="s">
        <v>158</v>
      </c>
      <c r="AU92" s="186" t="s">
        <v>79</v>
      </c>
      <c r="AY92" s="19" t="s">
        <v>155</v>
      </c>
      <c r="BE92" s="187">
        <f t="shared" si="4"/>
        <v>30000</v>
      </c>
      <c r="BF92" s="187">
        <f t="shared" si="5"/>
        <v>0</v>
      </c>
      <c r="BG92" s="187">
        <f t="shared" si="6"/>
        <v>0</v>
      </c>
      <c r="BH92" s="187">
        <f t="shared" si="7"/>
        <v>0</v>
      </c>
      <c r="BI92" s="187">
        <f t="shared" si="8"/>
        <v>0</v>
      </c>
      <c r="BJ92" s="19" t="s">
        <v>79</v>
      </c>
      <c r="BK92" s="187">
        <f t="shared" si="9"/>
        <v>30000</v>
      </c>
      <c r="BL92" s="19" t="s">
        <v>549</v>
      </c>
      <c r="BM92" s="186" t="s">
        <v>1913</v>
      </c>
    </row>
    <row r="93" spans="2:63" s="12" customFormat="1" ht="25.9" customHeight="1">
      <c r="B93" s="159"/>
      <c r="C93" s="160"/>
      <c r="D93" s="161" t="s">
        <v>70</v>
      </c>
      <c r="E93" s="162" t="s">
        <v>1780</v>
      </c>
      <c r="F93" s="162" t="s">
        <v>1781</v>
      </c>
      <c r="G93" s="160"/>
      <c r="H93" s="160"/>
      <c r="I93" s="163"/>
      <c r="J93" s="164">
        <f>BK93</f>
        <v>97558.15</v>
      </c>
      <c r="K93" s="160"/>
      <c r="L93" s="165"/>
      <c r="M93" s="166"/>
      <c r="N93" s="167"/>
      <c r="O93" s="167"/>
      <c r="P93" s="168">
        <f>SUM(P94:P100)</f>
        <v>0</v>
      </c>
      <c r="Q93" s="167"/>
      <c r="R93" s="168">
        <f>SUM(R94:R100)</f>
        <v>0.08929</v>
      </c>
      <c r="S93" s="167"/>
      <c r="T93" s="169">
        <f>SUM(T94:T100)</f>
        <v>0</v>
      </c>
      <c r="AR93" s="170" t="s">
        <v>79</v>
      </c>
      <c r="AT93" s="171" t="s">
        <v>70</v>
      </c>
      <c r="AU93" s="171" t="s">
        <v>71</v>
      </c>
      <c r="AY93" s="170" t="s">
        <v>155</v>
      </c>
      <c r="BK93" s="172">
        <f>SUM(BK94:BK100)</f>
        <v>97558.15</v>
      </c>
    </row>
    <row r="94" spans="1:65" s="2" customFormat="1" ht="16.5" customHeight="1">
      <c r="A94" s="36"/>
      <c r="B94" s="37"/>
      <c r="C94" s="175" t="s">
        <v>269</v>
      </c>
      <c r="D94" s="175" t="s">
        <v>158</v>
      </c>
      <c r="E94" s="176" t="s">
        <v>1782</v>
      </c>
      <c r="F94" s="177" t="s">
        <v>1783</v>
      </c>
      <c r="G94" s="178" t="s">
        <v>161</v>
      </c>
      <c r="H94" s="179">
        <v>0.2</v>
      </c>
      <c r="I94" s="180">
        <v>9800</v>
      </c>
      <c r="J94" s="181">
        <f aca="true" t="shared" si="10" ref="J94:J100">ROUND(I94*H94,2)</f>
        <v>1960</v>
      </c>
      <c r="K94" s="177" t="s">
        <v>1764</v>
      </c>
      <c r="L94" s="41"/>
      <c r="M94" s="182" t="s">
        <v>19</v>
      </c>
      <c r="N94" s="183" t="s">
        <v>42</v>
      </c>
      <c r="O94" s="66"/>
      <c r="P94" s="184">
        <f aca="true" t="shared" si="11" ref="P94:P100">O94*H94</f>
        <v>0</v>
      </c>
      <c r="Q94" s="184">
        <v>0</v>
      </c>
      <c r="R94" s="184">
        <f aca="true" t="shared" si="12" ref="R94:R100">Q94*H94</f>
        <v>0</v>
      </c>
      <c r="S94" s="184">
        <v>0</v>
      </c>
      <c r="T94" s="185">
        <f aca="true" t="shared" si="13" ref="T94:T100">S94*H94</f>
        <v>0</v>
      </c>
      <c r="U94" s="36"/>
      <c r="V94" s="36"/>
      <c r="W94" s="36"/>
      <c r="X94" s="36"/>
      <c r="Y94" s="36"/>
      <c r="Z94" s="36"/>
      <c r="AA94" s="36"/>
      <c r="AB94" s="36"/>
      <c r="AC94" s="36"/>
      <c r="AD94" s="36"/>
      <c r="AE94" s="36"/>
      <c r="AR94" s="186" t="s">
        <v>162</v>
      </c>
      <c r="AT94" s="186" t="s">
        <v>158</v>
      </c>
      <c r="AU94" s="186" t="s">
        <v>79</v>
      </c>
      <c r="AY94" s="19" t="s">
        <v>155</v>
      </c>
      <c r="BE94" s="187">
        <f aca="true" t="shared" si="14" ref="BE94:BE100">IF(N94="základní",J94,0)</f>
        <v>1960</v>
      </c>
      <c r="BF94" s="187">
        <f aca="true" t="shared" si="15" ref="BF94:BF100">IF(N94="snížená",J94,0)</f>
        <v>0</v>
      </c>
      <c r="BG94" s="187">
        <f aca="true" t="shared" si="16" ref="BG94:BG100">IF(N94="zákl. přenesená",J94,0)</f>
        <v>0</v>
      </c>
      <c r="BH94" s="187">
        <f aca="true" t="shared" si="17" ref="BH94:BH100">IF(N94="sníž. přenesená",J94,0)</f>
        <v>0</v>
      </c>
      <c r="BI94" s="187">
        <f aca="true" t="shared" si="18" ref="BI94:BI100">IF(N94="nulová",J94,0)</f>
        <v>0</v>
      </c>
      <c r="BJ94" s="19" t="s">
        <v>79</v>
      </c>
      <c r="BK94" s="187">
        <f aca="true" t="shared" si="19" ref="BK94:BK100">ROUND(I94*H94,2)</f>
        <v>1960</v>
      </c>
      <c r="BL94" s="19" t="s">
        <v>162</v>
      </c>
      <c r="BM94" s="186" t="s">
        <v>335</v>
      </c>
    </row>
    <row r="95" spans="1:65" s="2" customFormat="1" ht="16.5" customHeight="1">
      <c r="A95" s="36"/>
      <c r="B95" s="37"/>
      <c r="C95" s="175" t="s">
        <v>169</v>
      </c>
      <c r="D95" s="175" t="s">
        <v>158</v>
      </c>
      <c r="E95" s="176" t="s">
        <v>1784</v>
      </c>
      <c r="F95" s="177" t="s">
        <v>1785</v>
      </c>
      <c r="G95" s="178" t="s">
        <v>343</v>
      </c>
      <c r="H95" s="179">
        <v>380</v>
      </c>
      <c r="I95" s="180">
        <v>126.04</v>
      </c>
      <c r="J95" s="181">
        <f t="shared" si="10"/>
        <v>47895.2</v>
      </c>
      <c r="K95" s="177" t="s">
        <v>1764</v>
      </c>
      <c r="L95" s="41"/>
      <c r="M95" s="182" t="s">
        <v>19</v>
      </c>
      <c r="N95" s="183" t="s">
        <v>42</v>
      </c>
      <c r="O95" s="66"/>
      <c r="P95" s="184">
        <f t="shared" si="11"/>
        <v>0</v>
      </c>
      <c r="Q95" s="184">
        <v>0</v>
      </c>
      <c r="R95" s="184">
        <f t="shared" si="12"/>
        <v>0</v>
      </c>
      <c r="S95" s="184">
        <v>0</v>
      </c>
      <c r="T95" s="185">
        <f t="shared" si="13"/>
        <v>0</v>
      </c>
      <c r="U95" s="36"/>
      <c r="V95" s="36"/>
      <c r="W95" s="36"/>
      <c r="X95" s="36"/>
      <c r="Y95" s="36"/>
      <c r="Z95" s="36"/>
      <c r="AA95" s="36"/>
      <c r="AB95" s="36"/>
      <c r="AC95" s="36"/>
      <c r="AD95" s="36"/>
      <c r="AE95" s="36"/>
      <c r="AR95" s="186" t="s">
        <v>162</v>
      </c>
      <c r="AT95" s="186" t="s">
        <v>158</v>
      </c>
      <c r="AU95" s="186" t="s">
        <v>79</v>
      </c>
      <c r="AY95" s="19" t="s">
        <v>155</v>
      </c>
      <c r="BE95" s="187">
        <f t="shared" si="14"/>
        <v>47895.2</v>
      </c>
      <c r="BF95" s="187">
        <f t="shared" si="15"/>
        <v>0</v>
      </c>
      <c r="BG95" s="187">
        <f t="shared" si="16"/>
        <v>0</v>
      </c>
      <c r="BH95" s="187">
        <f t="shared" si="17"/>
        <v>0</v>
      </c>
      <c r="BI95" s="187">
        <f t="shared" si="18"/>
        <v>0</v>
      </c>
      <c r="BJ95" s="19" t="s">
        <v>79</v>
      </c>
      <c r="BK95" s="187">
        <f t="shared" si="19"/>
        <v>47895.2</v>
      </c>
      <c r="BL95" s="19" t="s">
        <v>162</v>
      </c>
      <c r="BM95" s="186" t="s">
        <v>295</v>
      </c>
    </row>
    <row r="96" spans="1:65" s="2" customFormat="1" ht="16.5" customHeight="1">
      <c r="A96" s="36"/>
      <c r="B96" s="37"/>
      <c r="C96" s="175" t="s">
        <v>106</v>
      </c>
      <c r="D96" s="175" t="s">
        <v>158</v>
      </c>
      <c r="E96" s="176" t="s">
        <v>1914</v>
      </c>
      <c r="F96" s="177" t="s">
        <v>1915</v>
      </c>
      <c r="G96" s="178" t="s">
        <v>343</v>
      </c>
      <c r="H96" s="179">
        <v>870</v>
      </c>
      <c r="I96" s="180">
        <v>30.5</v>
      </c>
      <c r="J96" s="181">
        <f t="shared" si="10"/>
        <v>26535</v>
      </c>
      <c r="K96" s="177" t="s">
        <v>1764</v>
      </c>
      <c r="L96" s="41"/>
      <c r="M96" s="182" t="s">
        <v>19</v>
      </c>
      <c r="N96" s="183" t="s">
        <v>42</v>
      </c>
      <c r="O96" s="66"/>
      <c r="P96" s="184">
        <f t="shared" si="11"/>
        <v>0</v>
      </c>
      <c r="Q96" s="184">
        <v>6E-05</v>
      </c>
      <c r="R96" s="184">
        <f t="shared" si="12"/>
        <v>0.0522</v>
      </c>
      <c r="S96" s="184">
        <v>0</v>
      </c>
      <c r="T96" s="185">
        <f t="shared" si="13"/>
        <v>0</v>
      </c>
      <c r="U96" s="36"/>
      <c r="V96" s="36"/>
      <c r="W96" s="36"/>
      <c r="X96" s="36"/>
      <c r="Y96" s="36"/>
      <c r="Z96" s="36"/>
      <c r="AA96" s="36"/>
      <c r="AB96" s="36"/>
      <c r="AC96" s="36"/>
      <c r="AD96" s="36"/>
      <c r="AE96" s="36"/>
      <c r="AR96" s="186" t="s">
        <v>162</v>
      </c>
      <c r="AT96" s="186" t="s">
        <v>158</v>
      </c>
      <c r="AU96" s="186" t="s">
        <v>79</v>
      </c>
      <c r="AY96" s="19" t="s">
        <v>155</v>
      </c>
      <c r="BE96" s="187">
        <f t="shared" si="14"/>
        <v>26535</v>
      </c>
      <c r="BF96" s="187">
        <f t="shared" si="15"/>
        <v>0</v>
      </c>
      <c r="BG96" s="187">
        <f t="shared" si="16"/>
        <v>0</v>
      </c>
      <c r="BH96" s="187">
        <f t="shared" si="17"/>
        <v>0</v>
      </c>
      <c r="BI96" s="187">
        <f t="shared" si="18"/>
        <v>0</v>
      </c>
      <c r="BJ96" s="19" t="s">
        <v>79</v>
      </c>
      <c r="BK96" s="187">
        <f t="shared" si="19"/>
        <v>26535</v>
      </c>
      <c r="BL96" s="19" t="s">
        <v>162</v>
      </c>
      <c r="BM96" s="186" t="s">
        <v>357</v>
      </c>
    </row>
    <row r="97" spans="1:65" s="2" customFormat="1" ht="16.5" customHeight="1">
      <c r="A97" s="36"/>
      <c r="B97" s="37"/>
      <c r="C97" s="175" t="s">
        <v>109</v>
      </c>
      <c r="D97" s="175" t="s">
        <v>158</v>
      </c>
      <c r="E97" s="176" t="s">
        <v>1916</v>
      </c>
      <c r="F97" s="177" t="s">
        <v>1917</v>
      </c>
      <c r="G97" s="178" t="s">
        <v>343</v>
      </c>
      <c r="H97" s="179">
        <v>30</v>
      </c>
      <c r="I97" s="180">
        <v>33.57</v>
      </c>
      <c r="J97" s="181">
        <f t="shared" si="10"/>
        <v>1007.1</v>
      </c>
      <c r="K97" s="177" t="s">
        <v>1764</v>
      </c>
      <c r="L97" s="41"/>
      <c r="M97" s="182" t="s">
        <v>19</v>
      </c>
      <c r="N97" s="183" t="s">
        <v>42</v>
      </c>
      <c r="O97" s="66"/>
      <c r="P97" s="184">
        <f t="shared" si="11"/>
        <v>0</v>
      </c>
      <c r="Q97" s="184">
        <v>0.00012</v>
      </c>
      <c r="R97" s="184">
        <f t="shared" si="12"/>
        <v>0.0036</v>
      </c>
      <c r="S97" s="184">
        <v>0</v>
      </c>
      <c r="T97" s="185">
        <f t="shared" si="13"/>
        <v>0</v>
      </c>
      <c r="U97" s="36"/>
      <c r="V97" s="36"/>
      <c r="W97" s="36"/>
      <c r="X97" s="36"/>
      <c r="Y97" s="36"/>
      <c r="Z97" s="36"/>
      <c r="AA97" s="36"/>
      <c r="AB97" s="36"/>
      <c r="AC97" s="36"/>
      <c r="AD97" s="36"/>
      <c r="AE97" s="36"/>
      <c r="AR97" s="186" t="s">
        <v>162</v>
      </c>
      <c r="AT97" s="186" t="s">
        <v>158</v>
      </c>
      <c r="AU97" s="186" t="s">
        <v>79</v>
      </c>
      <c r="AY97" s="19" t="s">
        <v>155</v>
      </c>
      <c r="BE97" s="187">
        <f t="shared" si="14"/>
        <v>1007.1</v>
      </c>
      <c r="BF97" s="187">
        <f t="shared" si="15"/>
        <v>0</v>
      </c>
      <c r="BG97" s="187">
        <f t="shared" si="16"/>
        <v>0</v>
      </c>
      <c r="BH97" s="187">
        <f t="shared" si="17"/>
        <v>0</v>
      </c>
      <c r="BI97" s="187">
        <f t="shared" si="18"/>
        <v>0</v>
      </c>
      <c r="BJ97" s="19" t="s">
        <v>79</v>
      </c>
      <c r="BK97" s="187">
        <f t="shared" si="19"/>
        <v>1007.1</v>
      </c>
      <c r="BL97" s="19" t="s">
        <v>162</v>
      </c>
      <c r="BM97" s="186" t="s">
        <v>367</v>
      </c>
    </row>
    <row r="98" spans="1:65" s="2" customFormat="1" ht="16.5" customHeight="1">
      <c r="A98" s="36"/>
      <c r="B98" s="37"/>
      <c r="C98" s="175" t="s">
        <v>112</v>
      </c>
      <c r="D98" s="175" t="s">
        <v>158</v>
      </c>
      <c r="E98" s="176" t="s">
        <v>1918</v>
      </c>
      <c r="F98" s="177" t="s">
        <v>1844</v>
      </c>
      <c r="G98" s="178" t="s">
        <v>343</v>
      </c>
      <c r="H98" s="179">
        <v>230</v>
      </c>
      <c r="I98" s="180">
        <v>54.28</v>
      </c>
      <c r="J98" s="181">
        <f t="shared" si="10"/>
        <v>12484.4</v>
      </c>
      <c r="K98" s="177" t="s">
        <v>1764</v>
      </c>
      <c r="L98" s="41"/>
      <c r="M98" s="182" t="s">
        <v>19</v>
      </c>
      <c r="N98" s="183" t="s">
        <v>42</v>
      </c>
      <c r="O98" s="66"/>
      <c r="P98" s="184">
        <f t="shared" si="11"/>
        <v>0</v>
      </c>
      <c r="Q98" s="184">
        <v>0.00014</v>
      </c>
      <c r="R98" s="184">
        <f t="shared" si="12"/>
        <v>0.0322</v>
      </c>
      <c r="S98" s="184">
        <v>0</v>
      </c>
      <c r="T98" s="185">
        <f t="shared" si="13"/>
        <v>0</v>
      </c>
      <c r="U98" s="36"/>
      <c r="V98" s="36"/>
      <c r="W98" s="36"/>
      <c r="X98" s="36"/>
      <c r="Y98" s="36"/>
      <c r="Z98" s="36"/>
      <c r="AA98" s="36"/>
      <c r="AB98" s="36"/>
      <c r="AC98" s="36"/>
      <c r="AD98" s="36"/>
      <c r="AE98" s="36"/>
      <c r="AR98" s="186" t="s">
        <v>162</v>
      </c>
      <c r="AT98" s="186" t="s">
        <v>158</v>
      </c>
      <c r="AU98" s="186" t="s">
        <v>79</v>
      </c>
      <c r="AY98" s="19" t="s">
        <v>155</v>
      </c>
      <c r="BE98" s="187">
        <f t="shared" si="14"/>
        <v>12484.4</v>
      </c>
      <c r="BF98" s="187">
        <f t="shared" si="15"/>
        <v>0</v>
      </c>
      <c r="BG98" s="187">
        <f t="shared" si="16"/>
        <v>0</v>
      </c>
      <c r="BH98" s="187">
        <f t="shared" si="17"/>
        <v>0</v>
      </c>
      <c r="BI98" s="187">
        <f t="shared" si="18"/>
        <v>0</v>
      </c>
      <c r="BJ98" s="19" t="s">
        <v>79</v>
      </c>
      <c r="BK98" s="187">
        <f t="shared" si="19"/>
        <v>12484.4</v>
      </c>
      <c r="BL98" s="19" t="s">
        <v>162</v>
      </c>
      <c r="BM98" s="186" t="s">
        <v>383</v>
      </c>
    </row>
    <row r="99" spans="1:65" s="2" customFormat="1" ht="16.5" customHeight="1">
      <c r="A99" s="36"/>
      <c r="B99" s="37"/>
      <c r="C99" s="175" t="s">
        <v>308</v>
      </c>
      <c r="D99" s="175" t="s">
        <v>158</v>
      </c>
      <c r="E99" s="176" t="s">
        <v>1919</v>
      </c>
      <c r="F99" s="177" t="s">
        <v>1920</v>
      </c>
      <c r="G99" s="178" t="s">
        <v>413</v>
      </c>
      <c r="H99" s="179">
        <v>2</v>
      </c>
      <c r="I99" s="180">
        <v>372.64</v>
      </c>
      <c r="J99" s="181">
        <f t="shared" si="10"/>
        <v>745.28</v>
      </c>
      <c r="K99" s="177" t="s">
        <v>1764</v>
      </c>
      <c r="L99" s="41"/>
      <c r="M99" s="182" t="s">
        <v>19</v>
      </c>
      <c r="N99" s="183" t="s">
        <v>42</v>
      </c>
      <c r="O99" s="66"/>
      <c r="P99" s="184">
        <f t="shared" si="11"/>
        <v>0</v>
      </c>
      <c r="Q99" s="184">
        <v>0</v>
      </c>
      <c r="R99" s="184">
        <f t="shared" si="12"/>
        <v>0</v>
      </c>
      <c r="S99" s="184">
        <v>0</v>
      </c>
      <c r="T99" s="185">
        <f t="shared" si="13"/>
        <v>0</v>
      </c>
      <c r="U99" s="36"/>
      <c r="V99" s="36"/>
      <c r="W99" s="36"/>
      <c r="X99" s="36"/>
      <c r="Y99" s="36"/>
      <c r="Z99" s="36"/>
      <c r="AA99" s="36"/>
      <c r="AB99" s="36"/>
      <c r="AC99" s="36"/>
      <c r="AD99" s="36"/>
      <c r="AE99" s="36"/>
      <c r="AR99" s="186" t="s">
        <v>162</v>
      </c>
      <c r="AT99" s="186" t="s">
        <v>158</v>
      </c>
      <c r="AU99" s="186" t="s">
        <v>79</v>
      </c>
      <c r="AY99" s="19" t="s">
        <v>155</v>
      </c>
      <c r="BE99" s="187">
        <f t="shared" si="14"/>
        <v>745.28</v>
      </c>
      <c r="BF99" s="187">
        <f t="shared" si="15"/>
        <v>0</v>
      </c>
      <c r="BG99" s="187">
        <f t="shared" si="16"/>
        <v>0</v>
      </c>
      <c r="BH99" s="187">
        <f t="shared" si="17"/>
        <v>0</v>
      </c>
      <c r="BI99" s="187">
        <f t="shared" si="18"/>
        <v>0</v>
      </c>
      <c r="BJ99" s="19" t="s">
        <v>79</v>
      </c>
      <c r="BK99" s="187">
        <f t="shared" si="19"/>
        <v>745.28</v>
      </c>
      <c r="BL99" s="19" t="s">
        <v>162</v>
      </c>
      <c r="BM99" s="186" t="s">
        <v>393</v>
      </c>
    </row>
    <row r="100" spans="1:65" s="2" customFormat="1" ht="16.5" customHeight="1">
      <c r="A100" s="36"/>
      <c r="B100" s="37"/>
      <c r="C100" s="175" t="s">
        <v>335</v>
      </c>
      <c r="D100" s="175" t="s">
        <v>158</v>
      </c>
      <c r="E100" s="176" t="s">
        <v>1786</v>
      </c>
      <c r="F100" s="177" t="s">
        <v>1787</v>
      </c>
      <c r="G100" s="178" t="s">
        <v>413</v>
      </c>
      <c r="H100" s="179">
        <v>43</v>
      </c>
      <c r="I100" s="180">
        <v>161.19</v>
      </c>
      <c r="J100" s="181">
        <f t="shared" si="10"/>
        <v>6931.17</v>
      </c>
      <c r="K100" s="177" t="s">
        <v>1764</v>
      </c>
      <c r="L100" s="41"/>
      <c r="M100" s="182" t="s">
        <v>19</v>
      </c>
      <c r="N100" s="183" t="s">
        <v>42</v>
      </c>
      <c r="O100" s="66"/>
      <c r="P100" s="184">
        <f t="shared" si="11"/>
        <v>0</v>
      </c>
      <c r="Q100" s="184">
        <v>3E-05</v>
      </c>
      <c r="R100" s="184">
        <f t="shared" si="12"/>
        <v>0.0012900000000000001</v>
      </c>
      <c r="S100" s="184">
        <v>0</v>
      </c>
      <c r="T100" s="185">
        <f t="shared" si="13"/>
        <v>0</v>
      </c>
      <c r="U100" s="36"/>
      <c r="V100" s="36"/>
      <c r="W100" s="36"/>
      <c r="X100" s="36"/>
      <c r="Y100" s="36"/>
      <c r="Z100" s="36"/>
      <c r="AA100" s="36"/>
      <c r="AB100" s="36"/>
      <c r="AC100" s="36"/>
      <c r="AD100" s="36"/>
      <c r="AE100" s="36"/>
      <c r="AR100" s="186" t="s">
        <v>162</v>
      </c>
      <c r="AT100" s="186" t="s">
        <v>158</v>
      </c>
      <c r="AU100" s="186" t="s">
        <v>79</v>
      </c>
      <c r="AY100" s="19" t="s">
        <v>155</v>
      </c>
      <c r="BE100" s="187">
        <f t="shared" si="14"/>
        <v>6931.17</v>
      </c>
      <c r="BF100" s="187">
        <f t="shared" si="15"/>
        <v>0</v>
      </c>
      <c r="BG100" s="187">
        <f t="shared" si="16"/>
        <v>0</v>
      </c>
      <c r="BH100" s="187">
        <f t="shared" si="17"/>
        <v>0</v>
      </c>
      <c r="BI100" s="187">
        <f t="shared" si="18"/>
        <v>0</v>
      </c>
      <c r="BJ100" s="19" t="s">
        <v>79</v>
      </c>
      <c r="BK100" s="187">
        <f t="shared" si="19"/>
        <v>6931.17</v>
      </c>
      <c r="BL100" s="19" t="s">
        <v>162</v>
      </c>
      <c r="BM100" s="186" t="s">
        <v>402</v>
      </c>
    </row>
    <row r="101" spans="2:63" s="12" customFormat="1" ht="25.9" customHeight="1">
      <c r="B101" s="159"/>
      <c r="C101" s="160"/>
      <c r="D101" s="161" t="s">
        <v>70</v>
      </c>
      <c r="E101" s="162" t="s">
        <v>1849</v>
      </c>
      <c r="F101" s="162" t="s">
        <v>1850</v>
      </c>
      <c r="G101" s="160"/>
      <c r="H101" s="160"/>
      <c r="I101" s="163"/>
      <c r="J101" s="164">
        <f>BK101</f>
        <v>111978.67999999998</v>
      </c>
      <c r="K101" s="160"/>
      <c r="L101" s="165"/>
      <c r="M101" s="166"/>
      <c r="N101" s="167"/>
      <c r="O101" s="167"/>
      <c r="P101" s="168">
        <f>SUM(P102:P121)</f>
        <v>0</v>
      </c>
      <c r="Q101" s="167"/>
      <c r="R101" s="168">
        <f>SUM(R102:R121)</f>
        <v>4.046600000000001</v>
      </c>
      <c r="S101" s="167"/>
      <c r="T101" s="169">
        <f>SUM(T102:T121)</f>
        <v>0</v>
      </c>
      <c r="AR101" s="170" t="s">
        <v>79</v>
      </c>
      <c r="AT101" s="171" t="s">
        <v>70</v>
      </c>
      <c r="AU101" s="171" t="s">
        <v>71</v>
      </c>
      <c r="AY101" s="170" t="s">
        <v>155</v>
      </c>
      <c r="BK101" s="172">
        <f>SUM(BK102:BK121)</f>
        <v>111978.67999999998</v>
      </c>
    </row>
    <row r="102" spans="1:65" s="2" customFormat="1" ht="16.5" customHeight="1">
      <c r="A102" s="36"/>
      <c r="B102" s="37"/>
      <c r="C102" s="175" t="s">
        <v>8</v>
      </c>
      <c r="D102" s="175" t="s">
        <v>158</v>
      </c>
      <c r="E102" s="176" t="s">
        <v>1921</v>
      </c>
      <c r="F102" s="177" t="s">
        <v>1922</v>
      </c>
      <c r="G102" s="178" t="s">
        <v>343</v>
      </c>
      <c r="H102" s="179">
        <v>150</v>
      </c>
      <c r="I102" s="180">
        <v>28.5</v>
      </c>
      <c r="J102" s="181">
        <f aca="true" t="shared" si="20" ref="J102:J121">ROUND(I102*H102,2)</f>
        <v>4275</v>
      </c>
      <c r="K102" s="177" t="s">
        <v>1764</v>
      </c>
      <c r="L102" s="41"/>
      <c r="M102" s="182" t="s">
        <v>19</v>
      </c>
      <c r="N102" s="183" t="s">
        <v>42</v>
      </c>
      <c r="O102" s="66"/>
      <c r="P102" s="184">
        <f aca="true" t="shared" si="21" ref="P102:P121">O102*H102</f>
        <v>0</v>
      </c>
      <c r="Q102" s="184">
        <v>0</v>
      </c>
      <c r="R102" s="184">
        <f aca="true" t="shared" si="22" ref="R102:R121">Q102*H102</f>
        <v>0</v>
      </c>
      <c r="S102" s="184">
        <v>0</v>
      </c>
      <c r="T102" s="185">
        <f aca="true" t="shared" si="23" ref="T102:T121">S102*H102</f>
        <v>0</v>
      </c>
      <c r="U102" s="36"/>
      <c r="V102" s="36"/>
      <c r="W102" s="36"/>
      <c r="X102" s="36"/>
      <c r="Y102" s="36"/>
      <c r="Z102" s="36"/>
      <c r="AA102" s="36"/>
      <c r="AB102" s="36"/>
      <c r="AC102" s="36"/>
      <c r="AD102" s="36"/>
      <c r="AE102" s="36"/>
      <c r="AR102" s="186" t="s">
        <v>162</v>
      </c>
      <c r="AT102" s="186" t="s">
        <v>158</v>
      </c>
      <c r="AU102" s="186" t="s">
        <v>79</v>
      </c>
      <c r="AY102" s="19" t="s">
        <v>155</v>
      </c>
      <c r="BE102" s="187">
        <f aca="true" t="shared" si="24" ref="BE102:BE121">IF(N102="základní",J102,0)</f>
        <v>4275</v>
      </c>
      <c r="BF102" s="187">
        <f aca="true" t="shared" si="25" ref="BF102:BF121">IF(N102="snížená",J102,0)</f>
        <v>0</v>
      </c>
      <c r="BG102" s="187">
        <f aca="true" t="shared" si="26" ref="BG102:BG121">IF(N102="zákl. přenesená",J102,0)</f>
        <v>0</v>
      </c>
      <c r="BH102" s="187">
        <f aca="true" t="shared" si="27" ref="BH102:BH121">IF(N102="sníž. přenesená",J102,0)</f>
        <v>0</v>
      </c>
      <c r="BI102" s="187">
        <f aca="true" t="shared" si="28" ref="BI102:BI121">IF(N102="nulová",J102,0)</f>
        <v>0</v>
      </c>
      <c r="BJ102" s="19" t="s">
        <v>79</v>
      </c>
      <c r="BK102" s="187">
        <f aca="true" t="shared" si="29" ref="BK102:BK121">ROUND(I102*H102,2)</f>
        <v>4275</v>
      </c>
      <c r="BL102" s="19" t="s">
        <v>162</v>
      </c>
      <c r="BM102" s="186" t="s">
        <v>410</v>
      </c>
    </row>
    <row r="103" spans="1:65" s="2" customFormat="1" ht="16.5" customHeight="1">
      <c r="A103" s="36"/>
      <c r="B103" s="37"/>
      <c r="C103" s="175" t="s">
        <v>295</v>
      </c>
      <c r="D103" s="175" t="s">
        <v>158</v>
      </c>
      <c r="E103" s="176" t="s">
        <v>1923</v>
      </c>
      <c r="F103" s="177" t="s">
        <v>1924</v>
      </c>
      <c r="G103" s="178" t="s">
        <v>343</v>
      </c>
      <c r="H103" s="179">
        <v>140</v>
      </c>
      <c r="I103" s="180">
        <v>28.5</v>
      </c>
      <c r="J103" s="181">
        <f t="shared" si="20"/>
        <v>3990</v>
      </c>
      <c r="K103" s="177" t="s">
        <v>1764</v>
      </c>
      <c r="L103" s="41"/>
      <c r="M103" s="182" t="s">
        <v>19</v>
      </c>
      <c r="N103" s="183" t="s">
        <v>42</v>
      </c>
      <c r="O103" s="66"/>
      <c r="P103" s="184">
        <f t="shared" si="21"/>
        <v>0</v>
      </c>
      <c r="Q103" s="184">
        <v>0</v>
      </c>
      <c r="R103" s="184">
        <f t="shared" si="22"/>
        <v>0</v>
      </c>
      <c r="S103" s="184">
        <v>0</v>
      </c>
      <c r="T103" s="185">
        <f t="shared" si="23"/>
        <v>0</v>
      </c>
      <c r="U103" s="36"/>
      <c r="V103" s="36"/>
      <c r="W103" s="36"/>
      <c r="X103" s="36"/>
      <c r="Y103" s="36"/>
      <c r="Z103" s="36"/>
      <c r="AA103" s="36"/>
      <c r="AB103" s="36"/>
      <c r="AC103" s="36"/>
      <c r="AD103" s="36"/>
      <c r="AE103" s="36"/>
      <c r="AR103" s="186" t="s">
        <v>162</v>
      </c>
      <c r="AT103" s="186" t="s">
        <v>158</v>
      </c>
      <c r="AU103" s="186" t="s">
        <v>79</v>
      </c>
      <c r="AY103" s="19" t="s">
        <v>155</v>
      </c>
      <c r="BE103" s="187">
        <f t="shared" si="24"/>
        <v>3990</v>
      </c>
      <c r="BF103" s="187">
        <f t="shared" si="25"/>
        <v>0</v>
      </c>
      <c r="BG103" s="187">
        <f t="shared" si="26"/>
        <v>0</v>
      </c>
      <c r="BH103" s="187">
        <f t="shared" si="27"/>
        <v>0</v>
      </c>
      <c r="BI103" s="187">
        <f t="shared" si="28"/>
        <v>0</v>
      </c>
      <c r="BJ103" s="19" t="s">
        <v>79</v>
      </c>
      <c r="BK103" s="187">
        <f t="shared" si="29"/>
        <v>3990</v>
      </c>
      <c r="BL103" s="19" t="s">
        <v>162</v>
      </c>
      <c r="BM103" s="186" t="s">
        <v>423</v>
      </c>
    </row>
    <row r="104" spans="1:65" s="2" customFormat="1" ht="16.5" customHeight="1">
      <c r="A104" s="36"/>
      <c r="B104" s="37"/>
      <c r="C104" s="175" t="s">
        <v>353</v>
      </c>
      <c r="D104" s="175" t="s">
        <v>158</v>
      </c>
      <c r="E104" s="176" t="s">
        <v>1925</v>
      </c>
      <c r="F104" s="177" t="s">
        <v>1926</v>
      </c>
      <c r="G104" s="178" t="s">
        <v>343</v>
      </c>
      <c r="H104" s="179">
        <v>1440</v>
      </c>
      <c r="I104" s="180">
        <v>28.5</v>
      </c>
      <c r="J104" s="181">
        <f t="shared" si="20"/>
        <v>41040</v>
      </c>
      <c r="K104" s="177" t="s">
        <v>1764</v>
      </c>
      <c r="L104" s="41"/>
      <c r="M104" s="182" t="s">
        <v>19</v>
      </c>
      <c r="N104" s="183" t="s">
        <v>42</v>
      </c>
      <c r="O104" s="66"/>
      <c r="P104" s="184">
        <f t="shared" si="21"/>
        <v>0</v>
      </c>
      <c r="Q104" s="184">
        <v>0</v>
      </c>
      <c r="R104" s="184">
        <f t="shared" si="22"/>
        <v>0</v>
      </c>
      <c r="S104" s="184">
        <v>0</v>
      </c>
      <c r="T104" s="185">
        <f t="shared" si="23"/>
        <v>0</v>
      </c>
      <c r="U104" s="36"/>
      <c r="V104" s="36"/>
      <c r="W104" s="36"/>
      <c r="X104" s="36"/>
      <c r="Y104" s="36"/>
      <c r="Z104" s="36"/>
      <c r="AA104" s="36"/>
      <c r="AB104" s="36"/>
      <c r="AC104" s="36"/>
      <c r="AD104" s="36"/>
      <c r="AE104" s="36"/>
      <c r="AR104" s="186" t="s">
        <v>162</v>
      </c>
      <c r="AT104" s="186" t="s">
        <v>158</v>
      </c>
      <c r="AU104" s="186" t="s">
        <v>79</v>
      </c>
      <c r="AY104" s="19" t="s">
        <v>155</v>
      </c>
      <c r="BE104" s="187">
        <f t="shared" si="24"/>
        <v>41040</v>
      </c>
      <c r="BF104" s="187">
        <f t="shared" si="25"/>
        <v>0</v>
      </c>
      <c r="BG104" s="187">
        <f t="shared" si="26"/>
        <v>0</v>
      </c>
      <c r="BH104" s="187">
        <f t="shared" si="27"/>
        <v>0</v>
      </c>
      <c r="BI104" s="187">
        <f t="shared" si="28"/>
        <v>0</v>
      </c>
      <c r="BJ104" s="19" t="s">
        <v>79</v>
      </c>
      <c r="BK104" s="187">
        <f t="shared" si="29"/>
        <v>41040</v>
      </c>
      <c r="BL104" s="19" t="s">
        <v>162</v>
      </c>
      <c r="BM104" s="186" t="s">
        <v>437</v>
      </c>
    </row>
    <row r="105" spans="1:65" s="2" customFormat="1" ht="16.5" customHeight="1">
      <c r="A105" s="36"/>
      <c r="B105" s="37"/>
      <c r="C105" s="175" t="s">
        <v>357</v>
      </c>
      <c r="D105" s="175" t="s">
        <v>158</v>
      </c>
      <c r="E105" s="176" t="s">
        <v>1927</v>
      </c>
      <c r="F105" s="177" t="s">
        <v>1928</v>
      </c>
      <c r="G105" s="178" t="s">
        <v>343</v>
      </c>
      <c r="H105" s="179">
        <v>60</v>
      </c>
      <c r="I105" s="180">
        <v>28.5</v>
      </c>
      <c r="J105" s="181">
        <f t="shared" si="20"/>
        <v>1710</v>
      </c>
      <c r="K105" s="177" t="s">
        <v>1764</v>
      </c>
      <c r="L105" s="41"/>
      <c r="M105" s="182" t="s">
        <v>19</v>
      </c>
      <c r="N105" s="183" t="s">
        <v>42</v>
      </c>
      <c r="O105" s="66"/>
      <c r="P105" s="184">
        <f t="shared" si="21"/>
        <v>0</v>
      </c>
      <c r="Q105" s="184">
        <v>0</v>
      </c>
      <c r="R105" s="184">
        <f t="shared" si="22"/>
        <v>0</v>
      </c>
      <c r="S105" s="184">
        <v>0</v>
      </c>
      <c r="T105" s="185">
        <f t="shared" si="23"/>
        <v>0</v>
      </c>
      <c r="U105" s="36"/>
      <c r="V105" s="36"/>
      <c r="W105" s="36"/>
      <c r="X105" s="36"/>
      <c r="Y105" s="36"/>
      <c r="Z105" s="36"/>
      <c r="AA105" s="36"/>
      <c r="AB105" s="36"/>
      <c r="AC105" s="36"/>
      <c r="AD105" s="36"/>
      <c r="AE105" s="36"/>
      <c r="AR105" s="186" t="s">
        <v>162</v>
      </c>
      <c r="AT105" s="186" t="s">
        <v>158</v>
      </c>
      <c r="AU105" s="186" t="s">
        <v>79</v>
      </c>
      <c r="AY105" s="19" t="s">
        <v>155</v>
      </c>
      <c r="BE105" s="187">
        <f t="shared" si="24"/>
        <v>1710</v>
      </c>
      <c r="BF105" s="187">
        <f t="shared" si="25"/>
        <v>0</v>
      </c>
      <c r="BG105" s="187">
        <f t="shared" si="26"/>
        <v>0</v>
      </c>
      <c r="BH105" s="187">
        <f t="shared" si="27"/>
        <v>0</v>
      </c>
      <c r="BI105" s="187">
        <f t="shared" si="28"/>
        <v>0</v>
      </c>
      <c r="BJ105" s="19" t="s">
        <v>79</v>
      </c>
      <c r="BK105" s="187">
        <f t="shared" si="29"/>
        <v>1710</v>
      </c>
      <c r="BL105" s="19" t="s">
        <v>162</v>
      </c>
      <c r="BM105" s="186" t="s">
        <v>449</v>
      </c>
    </row>
    <row r="106" spans="1:65" s="2" customFormat="1" ht="16.5" customHeight="1">
      <c r="A106" s="36"/>
      <c r="B106" s="37"/>
      <c r="C106" s="175" t="s">
        <v>361</v>
      </c>
      <c r="D106" s="175" t="s">
        <v>158</v>
      </c>
      <c r="E106" s="176" t="s">
        <v>1929</v>
      </c>
      <c r="F106" s="177" t="s">
        <v>1930</v>
      </c>
      <c r="G106" s="178" t="s">
        <v>413</v>
      </c>
      <c r="H106" s="179">
        <v>36</v>
      </c>
      <c r="I106" s="180">
        <v>155</v>
      </c>
      <c r="J106" s="181">
        <f t="shared" si="20"/>
        <v>5580</v>
      </c>
      <c r="K106" s="177" t="s">
        <v>1764</v>
      </c>
      <c r="L106" s="41"/>
      <c r="M106" s="182" t="s">
        <v>19</v>
      </c>
      <c r="N106" s="183" t="s">
        <v>42</v>
      </c>
      <c r="O106" s="66"/>
      <c r="P106" s="184">
        <f t="shared" si="21"/>
        <v>0</v>
      </c>
      <c r="Q106" s="184">
        <v>0</v>
      </c>
      <c r="R106" s="184">
        <f t="shared" si="22"/>
        <v>0</v>
      </c>
      <c r="S106" s="184">
        <v>0</v>
      </c>
      <c r="T106" s="185">
        <f t="shared" si="23"/>
        <v>0</v>
      </c>
      <c r="U106" s="36"/>
      <c r="V106" s="36"/>
      <c r="W106" s="36"/>
      <c r="X106" s="36"/>
      <c r="Y106" s="36"/>
      <c r="Z106" s="36"/>
      <c r="AA106" s="36"/>
      <c r="AB106" s="36"/>
      <c r="AC106" s="36"/>
      <c r="AD106" s="36"/>
      <c r="AE106" s="36"/>
      <c r="AR106" s="186" t="s">
        <v>162</v>
      </c>
      <c r="AT106" s="186" t="s">
        <v>158</v>
      </c>
      <c r="AU106" s="186" t="s">
        <v>79</v>
      </c>
      <c r="AY106" s="19" t="s">
        <v>155</v>
      </c>
      <c r="BE106" s="187">
        <f t="shared" si="24"/>
        <v>5580</v>
      </c>
      <c r="BF106" s="187">
        <f t="shared" si="25"/>
        <v>0</v>
      </c>
      <c r="BG106" s="187">
        <f t="shared" si="26"/>
        <v>0</v>
      </c>
      <c r="BH106" s="187">
        <f t="shared" si="27"/>
        <v>0</v>
      </c>
      <c r="BI106" s="187">
        <f t="shared" si="28"/>
        <v>0</v>
      </c>
      <c r="BJ106" s="19" t="s">
        <v>79</v>
      </c>
      <c r="BK106" s="187">
        <f t="shared" si="29"/>
        <v>5580</v>
      </c>
      <c r="BL106" s="19" t="s">
        <v>162</v>
      </c>
      <c r="BM106" s="186" t="s">
        <v>461</v>
      </c>
    </row>
    <row r="107" spans="1:65" s="2" customFormat="1" ht="16.5" customHeight="1">
      <c r="A107" s="36"/>
      <c r="B107" s="37"/>
      <c r="C107" s="175" t="s">
        <v>367</v>
      </c>
      <c r="D107" s="175" t="s">
        <v>158</v>
      </c>
      <c r="E107" s="176" t="s">
        <v>1931</v>
      </c>
      <c r="F107" s="177" t="s">
        <v>1932</v>
      </c>
      <c r="G107" s="178" t="s">
        <v>548</v>
      </c>
      <c r="H107" s="179">
        <v>2</v>
      </c>
      <c r="I107" s="180">
        <v>500</v>
      </c>
      <c r="J107" s="181">
        <f t="shared" si="20"/>
        <v>1000</v>
      </c>
      <c r="K107" s="177" t="s">
        <v>1764</v>
      </c>
      <c r="L107" s="41"/>
      <c r="M107" s="182" t="s">
        <v>19</v>
      </c>
      <c r="N107" s="183" t="s">
        <v>42</v>
      </c>
      <c r="O107" s="66"/>
      <c r="P107" s="184">
        <f t="shared" si="21"/>
        <v>0</v>
      </c>
      <c r="Q107" s="184">
        <v>0</v>
      </c>
      <c r="R107" s="184">
        <f t="shared" si="22"/>
        <v>0</v>
      </c>
      <c r="S107" s="184">
        <v>0</v>
      </c>
      <c r="T107" s="185">
        <f t="shared" si="23"/>
        <v>0</v>
      </c>
      <c r="U107" s="36"/>
      <c r="V107" s="36"/>
      <c r="W107" s="36"/>
      <c r="X107" s="36"/>
      <c r="Y107" s="36"/>
      <c r="Z107" s="36"/>
      <c r="AA107" s="36"/>
      <c r="AB107" s="36"/>
      <c r="AC107" s="36"/>
      <c r="AD107" s="36"/>
      <c r="AE107" s="36"/>
      <c r="AR107" s="186" t="s">
        <v>162</v>
      </c>
      <c r="AT107" s="186" t="s">
        <v>158</v>
      </c>
      <c r="AU107" s="186" t="s">
        <v>79</v>
      </c>
      <c r="AY107" s="19" t="s">
        <v>155</v>
      </c>
      <c r="BE107" s="187">
        <f t="shared" si="24"/>
        <v>1000</v>
      </c>
      <c r="BF107" s="187">
        <f t="shared" si="25"/>
        <v>0</v>
      </c>
      <c r="BG107" s="187">
        <f t="shared" si="26"/>
        <v>0</v>
      </c>
      <c r="BH107" s="187">
        <f t="shared" si="27"/>
        <v>0</v>
      </c>
      <c r="BI107" s="187">
        <f t="shared" si="28"/>
        <v>0</v>
      </c>
      <c r="BJ107" s="19" t="s">
        <v>79</v>
      </c>
      <c r="BK107" s="187">
        <f t="shared" si="29"/>
        <v>1000</v>
      </c>
      <c r="BL107" s="19" t="s">
        <v>162</v>
      </c>
      <c r="BM107" s="186" t="s">
        <v>469</v>
      </c>
    </row>
    <row r="108" spans="1:65" s="2" customFormat="1" ht="16.5" customHeight="1">
      <c r="A108" s="36"/>
      <c r="B108" s="37"/>
      <c r="C108" s="175" t="s">
        <v>7</v>
      </c>
      <c r="D108" s="175" t="s">
        <v>158</v>
      </c>
      <c r="E108" s="176" t="s">
        <v>1933</v>
      </c>
      <c r="F108" s="177" t="s">
        <v>1934</v>
      </c>
      <c r="G108" s="178" t="s">
        <v>343</v>
      </c>
      <c r="H108" s="179">
        <v>60</v>
      </c>
      <c r="I108" s="180">
        <v>64.9</v>
      </c>
      <c r="J108" s="181">
        <f t="shared" si="20"/>
        <v>3894</v>
      </c>
      <c r="K108" s="177" t="s">
        <v>1764</v>
      </c>
      <c r="L108" s="41"/>
      <c r="M108" s="182" t="s">
        <v>19</v>
      </c>
      <c r="N108" s="183" t="s">
        <v>42</v>
      </c>
      <c r="O108" s="66"/>
      <c r="P108" s="184">
        <f t="shared" si="21"/>
        <v>0</v>
      </c>
      <c r="Q108" s="184">
        <v>0</v>
      </c>
      <c r="R108" s="184">
        <f t="shared" si="22"/>
        <v>0</v>
      </c>
      <c r="S108" s="184">
        <v>0</v>
      </c>
      <c r="T108" s="185">
        <f t="shared" si="23"/>
        <v>0</v>
      </c>
      <c r="U108" s="36"/>
      <c r="V108" s="36"/>
      <c r="W108" s="36"/>
      <c r="X108" s="36"/>
      <c r="Y108" s="36"/>
      <c r="Z108" s="36"/>
      <c r="AA108" s="36"/>
      <c r="AB108" s="36"/>
      <c r="AC108" s="36"/>
      <c r="AD108" s="36"/>
      <c r="AE108" s="36"/>
      <c r="AR108" s="186" t="s">
        <v>162</v>
      </c>
      <c r="AT108" s="186" t="s">
        <v>158</v>
      </c>
      <c r="AU108" s="186" t="s">
        <v>79</v>
      </c>
      <c r="AY108" s="19" t="s">
        <v>155</v>
      </c>
      <c r="BE108" s="187">
        <f t="shared" si="24"/>
        <v>3894</v>
      </c>
      <c r="BF108" s="187">
        <f t="shared" si="25"/>
        <v>0</v>
      </c>
      <c r="BG108" s="187">
        <f t="shared" si="26"/>
        <v>0</v>
      </c>
      <c r="BH108" s="187">
        <f t="shared" si="27"/>
        <v>0</v>
      </c>
      <c r="BI108" s="187">
        <f t="shared" si="28"/>
        <v>0</v>
      </c>
      <c r="BJ108" s="19" t="s">
        <v>79</v>
      </c>
      <c r="BK108" s="187">
        <f t="shared" si="29"/>
        <v>3894</v>
      </c>
      <c r="BL108" s="19" t="s">
        <v>162</v>
      </c>
      <c r="BM108" s="186" t="s">
        <v>479</v>
      </c>
    </row>
    <row r="109" spans="1:65" s="2" customFormat="1" ht="16.5" customHeight="1">
      <c r="A109" s="36"/>
      <c r="B109" s="37"/>
      <c r="C109" s="175" t="s">
        <v>383</v>
      </c>
      <c r="D109" s="175" t="s">
        <v>158</v>
      </c>
      <c r="E109" s="176" t="s">
        <v>1935</v>
      </c>
      <c r="F109" s="177" t="s">
        <v>1936</v>
      </c>
      <c r="G109" s="178" t="s">
        <v>413</v>
      </c>
      <c r="H109" s="179">
        <v>2</v>
      </c>
      <c r="I109" s="180">
        <v>234</v>
      </c>
      <c r="J109" s="181">
        <f t="shared" si="20"/>
        <v>468</v>
      </c>
      <c r="K109" s="177" t="s">
        <v>1764</v>
      </c>
      <c r="L109" s="41"/>
      <c r="M109" s="182" t="s">
        <v>19</v>
      </c>
      <c r="N109" s="183" t="s">
        <v>42</v>
      </c>
      <c r="O109" s="66"/>
      <c r="P109" s="184">
        <f t="shared" si="21"/>
        <v>0</v>
      </c>
      <c r="Q109" s="184">
        <v>0</v>
      </c>
      <c r="R109" s="184">
        <f t="shared" si="22"/>
        <v>0</v>
      </c>
      <c r="S109" s="184">
        <v>0</v>
      </c>
      <c r="T109" s="185">
        <f t="shared" si="23"/>
        <v>0</v>
      </c>
      <c r="U109" s="36"/>
      <c r="V109" s="36"/>
      <c r="W109" s="36"/>
      <c r="X109" s="36"/>
      <c r="Y109" s="36"/>
      <c r="Z109" s="36"/>
      <c r="AA109" s="36"/>
      <c r="AB109" s="36"/>
      <c r="AC109" s="36"/>
      <c r="AD109" s="36"/>
      <c r="AE109" s="36"/>
      <c r="AR109" s="186" t="s">
        <v>162</v>
      </c>
      <c r="AT109" s="186" t="s">
        <v>158</v>
      </c>
      <c r="AU109" s="186" t="s">
        <v>79</v>
      </c>
      <c r="AY109" s="19" t="s">
        <v>155</v>
      </c>
      <c r="BE109" s="187">
        <f t="shared" si="24"/>
        <v>468</v>
      </c>
      <c r="BF109" s="187">
        <f t="shared" si="25"/>
        <v>0</v>
      </c>
      <c r="BG109" s="187">
        <f t="shared" si="26"/>
        <v>0</v>
      </c>
      <c r="BH109" s="187">
        <f t="shared" si="27"/>
        <v>0</v>
      </c>
      <c r="BI109" s="187">
        <f t="shared" si="28"/>
        <v>0</v>
      </c>
      <c r="BJ109" s="19" t="s">
        <v>79</v>
      </c>
      <c r="BK109" s="187">
        <f t="shared" si="29"/>
        <v>468</v>
      </c>
      <c r="BL109" s="19" t="s">
        <v>162</v>
      </c>
      <c r="BM109" s="186" t="s">
        <v>497</v>
      </c>
    </row>
    <row r="110" spans="1:65" s="2" customFormat="1" ht="16.5" customHeight="1">
      <c r="A110" s="36"/>
      <c r="B110" s="37"/>
      <c r="C110" s="175" t="s">
        <v>389</v>
      </c>
      <c r="D110" s="175" t="s">
        <v>158</v>
      </c>
      <c r="E110" s="176" t="s">
        <v>1937</v>
      </c>
      <c r="F110" s="177" t="s">
        <v>1938</v>
      </c>
      <c r="G110" s="178" t="s">
        <v>413</v>
      </c>
      <c r="H110" s="179">
        <v>70</v>
      </c>
      <c r="I110" s="180">
        <v>95</v>
      </c>
      <c r="J110" s="181">
        <f t="shared" si="20"/>
        <v>6650</v>
      </c>
      <c r="K110" s="177" t="s">
        <v>1764</v>
      </c>
      <c r="L110" s="41"/>
      <c r="M110" s="182" t="s">
        <v>19</v>
      </c>
      <c r="N110" s="183" t="s">
        <v>42</v>
      </c>
      <c r="O110" s="66"/>
      <c r="P110" s="184">
        <f t="shared" si="21"/>
        <v>0</v>
      </c>
      <c r="Q110" s="184">
        <v>0</v>
      </c>
      <c r="R110" s="184">
        <f t="shared" si="22"/>
        <v>0</v>
      </c>
      <c r="S110" s="184">
        <v>0</v>
      </c>
      <c r="T110" s="185">
        <f t="shared" si="23"/>
        <v>0</v>
      </c>
      <c r="U110" s="36"/>
      <c r="V110" s="36"/>
      <c r="W110" s="36"/>
      <c r="X110" s="36"/>
      <c r="Y110" s="36"/>
      <c r="Z110" s="36"/>
      <c r="AA110" s="36"/>
      <c r="AB110" s="36"/>
      <c r="AC110" s="36"/>
      <c r="AD110" s="36"/>
      <c r="AE110" s="36"/>
      <c r="AR110" s="186" t="s">
        <v>162</v>
      </c>
      <c r="AT110" s="186" t="s">
        <v>158</v>
      </c>
      <c r="AU110" s="186" t="s">
        <v>79</v>
      </c>
      <c r="AY110" s="19" t="s">
        <v>155</v>
      </c>
      <c r="BE110" s="187">
        <f t="shared" si="24"/>
        <v>6650</v>
      </c>
      <c r="BF110" s="187">
        <f t="shared" si="25"/>
        <v>0</v>
      </c>
      <c r="BG110" s="187">
        <f t="shared" si="26"/>
        <v>0</v>
      </c>
      <c r="BH110" s="187">
        <f t="shared" si="27"/>
        <v>0</v>
      </c>
      <c r="BI110" s="187">
        <f t="shared" si="28"/>
        <v>0</v>
      </c>
      <c r="BJ110" s="19" t="s">
        <v>79</v>
      </c>
      <c r="BK110" s="187">
        <f t="shared" si="29"/>
        <v>6650</v>
      </c>
      <c r="BL110" s="19" t="s">
        <v>162</v>
      </c>
      <c r="BM110" s="186" t="s">
        <v>506</v>
      </c>
    </row>
    <row r="111" spans="1:65" s="2" customFormat="1" ht="16.5" customHeight="1">
      <c r="A111" s="36"/>
      <c r="B111" s="37"/>
      <c r="C111" s="175" t="s">
        <v>393</v>
      </c>
      <c r="D111" s="175" t="s">
        <v>158</v>
      </c>
      <c r="E111" s="176" t="s">
        <v>1939</v>
      </c>
      <c r="F111" s="177" t="s">
        <v>1940</v>
      </c>
      <c r="G111" s="178" t="s">
        <v>413</v>
      </c>
      <c r="H111" s="179">
        <v>1</v>
      </c>
      <c r="I111" s="180">
        <v>650</v>
      </c>
      <c r="J111" s="181">
        <f t="shared" si="20"/>
        <v>650</v>
      </c>
      <c r="K111" s="177" t="s">
        <v>1764</v>
      </c>
      <c r="L111" s="41"/>
      <c r="M111" s="182" t="s">
        <v>19</v>
      </c>
      <c r="N111" s="183" t="s">
        <v>42</v>
      </c>
      <c r="O111" s="66"/>
      <c r="P111" s="184">
        <f t="shared" si="21"/>
        <v>0</v>
      </c>
      <c r="Q111" s="184">
        <v>0</v>
      </c>
      <c r="R111" s="184">
        <f t="shared" si="22"/>
        <v>0</v>
      </c>
      <c r="S111" s="184">
        <v>0</v>
      </c>
      <c r="T111" s="185">
        <f t="shared" si="23"/>
        <v>0</v>
      </c>
      <c r="U111" s="36"/>
      <c r="V111" s="36"/>
      <c r="W111" s="36"/>
      <c r="X111" s="36"/>
      <c r="Y111" s="36"/>
      <c r="Z111" s="36"/>
      <c r="AA111" s="36"/>
      <c r="AB111" s="36"/>
      <c r="AC111" s="36"/>
      <c r="AD111" s="36"/>
      <c r="AE111" s="36"/>
      <c r="AR111" s="186" t="s">
        <v>162</v>
      </c>
      <c r="AT111" s="186" t="s">
        <v>158</v>
      </c>
      <c r="AU111" s="186" t="s">
        <v>79</v>
      </c>
      <c r="AY111" s="19" t="s">
        <v>155</v>
      </c>
      <c r="BE111" s="187">
        <f t="shared" si="24"/>
        <v>650</v>
      </c>
      <c r="BF111" s="187">
        <f t="shared" si="25"/>
        <v>0</v>
      </c>
      <c r="BG111" s="187">
        <f t="shared" si="26"/>
        <v>0</v>
      </c>
      <c r="BH111" s="187">
        <f t="shared" si="27"/>
        <v>0</v>
      </c>
      <c r="BI111" s="187">
        <f t="shared" si="28"/>
        <v>0</v>
      </c>
      <c r="BJ111" s="19" t="s">
        <v>79</v>
      </c>
      <c r="BK111" s="187">
        <f t="shared" si="29"/>
        <v>650</v>
      </c>
      <c r="BL111" s="19" t="s">
        <v>162</v>
      </c>
      <c r="BM111" s="186" t="s">
        <v>535</v>
      </c>
    </row>
    <row r="112" spans="1:65" s="2" customFormat="1" ht="16.5" customHeight="1">
      <c r="A112" s="36"/>
      <c r="B112" s="37"/>
      <c r="C112" s="175" t="s">
        <v>397</v>
      </c>
      <c r="D112" s="175" t="s">
        <v>158</v>
      </c>
      <c r="E112" s="176" t="s">
        <v>1941</v>
      </c>
      <c r="F112" s="177" t="s">
        <v>1942</v>
      </c>
      <c r="G112" s="178" t="s">
        <v>413</v>
      </c>
      <c r="H112" s="179">
        <v>20</v>
      </c>
      <c r="I112" s="180">
        <v>265.41</v>
      </c>
      <c r="J112" s="181">
        <f t="shared" si="20"/>
        <v>5308.2</v>
      </c>
      <c r="K112" s="177" t="s">
        <v>1764</v>
      </c>
      <c r="L112" s="41"/>
      <c r="M112" s="182" t="s">
        <v>19</v>
      </c>
      <c r="N112" s="183" t="s">
        <v>42</v>
      </c>
      <c r="O112" s="66"/>
      <c r="P112" s="184">
        <f t="shared" si="21"/>
        <v>0</v>
      </c>
      <c r="Q112" s="184">
        <v>0.00013</v>
      </c>
      <c r="R112" s="184">
        <f t="shared" si="22"/>
        <v>0.0026</v>
      </c>
      <c r="S112" s="184">
        <v>0</v>
      </c>
      <c r="T112" s="185">
        <f t="shared" si="23"/>
        <v>0</v>
      </c>
      <c r="U112" s="36"/>
      <c r="V112" s="36"/>
      <c r="W112" s="36"/>
      <c r="X112" s="36"/>
      <c r="Y112" s="36"/>
      <c r="Z112" s="36"/>
      <c r="AA112" s="36"/>
      <c r="AB112" s="36"/>
      <c r="AC112" s="36"/>
      <c r="AD112" s="36"/>
      <c r="AE112" s="36"/>
      <c r="AR112" s="186" t="s">
        <v>162</v>
      </c>
      <c r="AT112" s="186" t="s">
        <v>158</v>
      </c>
      <c r="AU112" s="186" t="s">
        <v>79</v>
      </c>
      <c r="AY112" s="19" t="s">
        <v>155</v>
      </c>
      <c r="BE112" s="187">
        <f t="shared" si="24"/>
        <v>5308.2</v>
      </c>
      <c r="BF112" s="187">
        <f t="shared" si="25"/>
        <v>0</v>
      </c>
      <c r="BG112" s="187">
        <f t="shared" si="26"/>
        <v>0</v>
      </c>
      <c r="BH112" s="187">
        <f t="shared" si="27"/>
        <v>0</v>
      </c>
      <c r="BI112" s="187">
        <f t="shared" si="28"/>
        <v>0</v>
      </c>
      <c r="BJ112" s="19" t="s">
        <v>79</v>
      </c>
      <c r="BK112" s="187">
        <f t="shared" si="29"/>
        <v>5308.2</v>
      </c>
      <c r="BL112" s="19" t="s">
        <v>162</v>
      </c>
      <c r="BM112" s="186" t="s">
        <v>545</v>
      </c>
    </row>
    <row r="113" spans="1:65" s="2" customFormat="1" ht="16.5" customHeight="1">
      <c r="A113" s="36"/>
      <c r="B113" s="37"/>
      <c r="C113" s="175" t="s">
        <v>402</v>
      </c>
      <c r="D113" s="175" t="s">
        <v>158</v>
      </c>
      <c r="E113" s="176" t="s">
        <v>1943</v>
      </c>
      <c r="F113" s="177" t="s">
        <v>1944</v>
      </c>
      <c r="G113" s="178" t="s">
        <v>413</v>
      </c>
      <c r="H113" s="179">
        <v>5</v>
      </c>
      <c r="I113" s="180">
        <v>128.78</v>
      </c>
      <c r="J113" s="181">
        <f t="shared" si="20"/>
        <v>643.9</v>
      </c>
      <c r="K113" s="177" t="s">
        <v>1764</v>
      </c>
      <c r="L113" s="41"/>
      <c r="M113" s="182" t="s">
        <v>19</v>
      </c>
      <c r="N113" s="183" t="s">
        <v>42</v>
      </c>
      <c r="O113" s="66"/>
      <c r="P113" s="184">
        <f t="shared" si="21"/>
        <v>0</v>
      </c>
      <c r="Q113" s="184">
        <v>0</v>
      </c>
      <c r="R113" s="184">
        <f t="shared" si="22"/>
        <v>0</v>
      </c>
      <c r="S113" s="184">
        <v>0</v>
      </c>
      <c r="T113" s="185">
        <f t="shared" si="23"/>
        <v>0</v>
      </c>
      <c r="U113" s="36"/>
      <c r="V113" s="36"/>
      <c r="W113" s="36"/>
      <c r="X113" s="36"/>
      <c r="Y113" s="36"/>
      <c r="Z113" s="36"/>
      <c r="AA113" s="36"/>
      <c r="AB113" s="36"/>
      <c r="AC113" s="36"/>
      <c r="AD113" s="36"/>
      <c r="AE113" s="36"/>
      <c r="AR113" s="186" t="s">
        <v>162</v>
      </c>
      <c r="AT113" s="186" t="s">
        <v>158</v>
      </c>
      <c r="AU113" s="186" t="s">
        <v>79</v>
      </c>
      <c r="AY113" s="19" t="s">
        <v>155</v>
      </c>
      <c r="BE113" s="187">
        <f t="shared" si="24"/>
        <v>643.9</v>
      </c>
      <c r="BF113" s="187">
        <f t="shared" si="25"/>
        <v>0</v>
      </c>
      <c r="BG113" s="187">
        <f t="shared" si="26"/>
        <v>0</v>
      </c>
      <c r="BH113" s="187">
        <f t="shared" si="27"/>
        <v>0</v>
      </c>
      <c r="BI113" s="187">
        <f t="shared" si="28"/>
        <v>0</v>
      </c>
      <c r="BJ113" s="19" t="s">
        <v>79</v>
      </c>
      <c r="BK113" s="187">
        <f t="shared" si="29"/>
        <v>643.9</v>
      </c>
      <c r="BL113" s="19" t="s">
        <v>162</v>
      </c>
      <c r="BM113" s="186" t="s">
        <v>803</v>
      </c>
    </row>
    <row r="114" spans="1:65" s="2" customFormat="1" ht="16.5" customHeight="1">
      <c r="A114" s="36"/>
      <c r="B114" s="37"/>
      <c r="C114" s="175" t="s">
        <v>406</v>
      </c>
      <c r="D114" s="175" t="s">
        <v>158</v>
      </c>
      <c r="E114" s="176" t="s">
        <v>1945</v>
      </c>
      <c r="F114" s="177" t="s">
        <v>1946</v>
      </c>
      <c r="G114" s="178" t="s">
        <v>413</v>
      </c>
      <c r="H114" s="179">
        <v>20</v>
      </c>
      <c r="I114" s="180">
        <v>145</v>
      </c>
      <c r="J114" s="181">
        <f t="shared" si="20"/>
        <v>2900</v>
      </c>
      <c r="K114" s="177" t="s">
        <v>1764</v>
      </c>
      <c r="L114" s="41"/>
      <c r="M114" s="182" t="s">
        <v>19</v>
      </c>
      <c r="N114" s="183" t="s">
        <v>42</v>
      </c>
      <c r="O114" s="66"/>
      <c r="P114" s="184">
        <f t="shared" si="21"/>
        <v>0</v>
      </c>
      <c r="Q114" s="184">
        <v>0</v>
      </c>
      <c r="R114" s="184">
        <f t="shared" si="22"/>
        <v>0</v>
      </c>
      <c r="S114" s="184">
        <v>0</v>
      </c>
      <c r="T114" s="185">
        <f t="shared" si="23"/>
        <v>0</v>
      </c>
      <c r="U114" s="36"/>
      <c r="V114" s="36"/>
      <c r="W114" s="36"/>
      <c r="X114" s="36"/>
      <c r="Y114" s="36"/>
      <c r="Z114" s="36"/>
      <c r="AA114" s="36"/>
      <c r="AB114" s="36"/>
      <c r="AC114" s="36"/>
      <c r="AD114" s="36"/>
      <c r="AE114" s="36"/>
      <c r="AR114" s="186" t="s">
        <v>162</v>
      </c>
      <c r="AT114" s="186" t="s">
        <v>158</v>
      </c>
      <c r="AU114" s="186" t="s">
        <v>79</v>
      </c>
      <c r="AY114" s="19" t="s">
        <v>155</v>
      </c>
      <c r="BE114" s="187">
        <f t="shared" si="24"/>
        <v>2900</v>
      </c>
      <c r="BF114" s="187">
        <f t="shared" si="25"/>
        <v>0</v>
      </c>
      <c r="BG114" s="187">
        <f t="shared" si="26"/>
        <v>0</v>
      </c>
      <c r="BH114" s="187">
        <f t="shared" si="27"/>
        <v>0</v>
      </c>
      <c r="BI114" s="187">
        <f t="shared" si="28"/>
        <v>0</v>
      </c>
      <c r="BJ114" s="19" t="s">
        <v>79</v>
      </c>
      <c r="BK114" s="187">
        <f t="shared" si="29"/>
        <v>2900</v>
      </c>
      <c r="BL114" s="19" t="s">
        <v>162</v>
      </c>
      <c r="BM114" s="186" t="s">
        <v>814</v>
      </c>
    </row>
    <row r="115" spans="1:65" s="2" customFormat="1" ht="16.5" customHeight="1">
      <c r="A115" s="36"/>
      <c r="B115" s="37"/>
      <c r="C115" s="175" t="s">
        <v>410</v>
      </c>
      <c r="D115" s="175" t="s">
        <v>158</v>
      </c>
      <c r="E115" s="176" t="s">
        <v>1947</v>
      </c>
      <c r="F115" s="177" t="s">
        <v>1948</v>
      </c>
      <c r="G115" s="178" t="s">
        <v>413</v>
      </c>
      <c r="H115" s="179">
        <v>6</v>
      </c>
      <c r="I115" s="180">
        <v>132</v>
      </c>
      <c r="J115" s="181">
        <f t="shared" si="20"/>
        <v>792</v>
      </c>
      <c r="K115" s="177" t="s">
        <v>1764</v>
      </c>
      <c r="L115" s="41"/>
      <c r="M115" s="182" t="s">
        <v>19</v>
      </c>
      <c r="N115" s="183" t="s">
        <v>42</v>
      </c>
      <c r="O115" s="66"/>
      <c r="P115" s="184">
        <f t="shared" si="21"/>
        <v>0</v>
      </c>
      <c r="Q115" s="184">
        <v>0</v>
      </c>
      <c r="R115" s="184">
        <f t="shared" si="22"/>
        <v>0</v>
      </c>
      <c r="S115" s="184">
        <v>0</v>
      </c>
      <c r="T115" s="185">
        <f t="shared" si="23"/>
        <v>0</v>
      </c>
      <c r="U115" s="36"/>
      <c r="V115" s="36"/>
      <c r="W115" s="36"/>
      <c r="X115" s="36"/>
      <c r="Y115" s="36"/>
      <c r="Z115" s="36"/>
      <c r="AA115" s="36"/>
      <c r="AB115" s="36"/>
      <c r="AC115" s="36"/>
      <c r="AD115" s="36"/>
      <c r="AE115" s="36"/>
      <c r="AR115" s="186" t="s">
        <v>162</v>
      </c>
      <c r="AT115" s="186" t="s">
        <v>158</v>
      </c>
      <c r="AU115" s="186" t="s">
        <v>79</v>
      </c>
      <c r="AY115" s="19" t="s">
        <v>155</v>
      </c>
      <c r="BE115" s="187">
        <f t="shared" si="24"/>
        <v>792</v>
      </c>
      <c r="BF115" s="187">
        <f t="shared" si="25"/>
        <v>0</v>
      </c>
      <c r="BG115" s="187">
        <f t="shared" si="26"/>
        <v>0</v>
      </c>
      <c r="BH115" s="187">
        <f t="shared" si="27"/>
        <v>0</v>
      </c>
      <c r="BI115" s="187">
        <f t="shared" si="28"/>
        <v>0</v>
      </c>
      <c r="BJ115" s="19" t="s">
        <v>79</v>
      </c>
      <c r="BK115" s="187">
        <f t="shared" si="29"/>
        <v>792</v>
      </c>
      <c r="BL115" s="19" t="s">
        <v>162</v>
      </c>
      <c r="BM115" s="186" t="s">
        <v>824</v>
      </c>
    </row>
    <row r="116" spans="1:65" s="2" customFormat="1" ht="16.5" customHeight="1">
      <c r="A116" s="36"/>
      <c r="B116" s="37"/>
      <c r="C116" s="175" t="s">
        <v>417</v>
      </c>
      <c r="D116" s="175" t="s">
        <v>158</v>
      </c>
      <c r="E116" s="176" t="s">
        <v>1949</v>
      </c>
      <c r="F116" s="177" t="s">
        <v>1950</v>
      </c>
      <c r="G116" s="178" t="s">
        <v>413</v>
      </c>
      <c r="H116" s="179">
        <v>6</v>
      </c>
      <c r="I116" s="180">
        <v>85.49</v>
      </c>
      <c r="J116" s="181">
        <f t="shared" si="20"/>
        <v>512.94</v>
      </c>
      <c r="K116" s="177" t="s">
        <v>1764</v>
      </c>
      <c r="L116" s="41"/>
      <c r="M116" s="182" t="s">
        <v>19</v>
      </c>
      <c r="N116" s="183" t="s">
        <v>42</v>
      </c>
      <c r="O116" s="66"/>
      <c r="P116" s="184">
        <f t="shared" si="21"/>
        <v>0</v>
      </c>
      <c r="Q116" s="184">
        <v>0</v>
      </c>
      <c r="R116" s="184">
        <f t="shared" si="22"/>
        <v>0</v>
      </c>
      <c r="S116" s="184">
        <v>0</v>
      </c>
      <c r="T116" s="185">
        <f t="shared" si="23"/>
        <v>0</v>
      </c>
      <c r="U116" s="36"/>
      <c r="V116" s="36"/>
      <c r="W116" s="36"/>
      <c r="X116" s="36"/>
      <c r="Y116" s="36"/>
      <c r="Z116" s="36"/>
      <c r="AA116" s="36"/>
      <c r="AB116" s="36"/>
      <c r="AC116" s="36"/>
      <c r="AD116" s="36"/>
      <c r="AE116" s="36"/>
      <c r="AR116" s="186" t="s">
        <v>162</v>
      </c>
      <c r="AT116" s="186" t="s">
        <v>158</v>
      </c>
      <c r="AU116" s="186" t="s">
        <v>79</v>
      </c>
      <c r="AY116" s="19" t="s">
        <v>155</v>
      </c>
      <c r="BE116" s="187">
        <f t="shared" si="24"/>
        <v>512.94</v>
      </c>
      <c r="BF116" s="187">
        <f t="shared" si="25"/>
        <v>0</v>
      </c>
      <c r="BG116" s="187">
        <f t="shared" si="26"/>
        <v>0</v>
      </c>
      <c r="BH116" s="187">
        <f t="shared" si="27"/>
        <v>0</v>
      </c>
      <c r="BI116" s="187">
        <f t="shared" si="28"/>
        <v>0</v>
      </c>
      <c r="BJ116" s="19" t="s">
        <v>79</v>
      </c>
      <c r="BK116" s="187">
        <f t="shared" si="29"/>
        <v>512.94</v>
      </c>
      <c r="BL116" s="19" t="s">
        <v>162</v>
      </c>
      <c r="BM116" s="186" t="s">
        <v>835</v>
      </c>
    </row>
    <row r="117" spans="1:65" s="2" customFormat="1" ht="16.5" customHeight="1">
      <c r="A117" s="36"/>
      <c r="B117" s="37"/>
      <c r="C117" s="175" t="s">
        <v>423</v>
      </c>
      <c r="D117" s="175" t="s">
        <v>158</v>
      </c>
      <c r="E117" s="176" t="s">
        <v>1951</v>
      </c>
      <c r="F117" s="177" t="s">
        <v>1952</v>
      </c>
      <c r="G117" s="178" t="s">
        <v>413</v>
      </c>
      <c r="H117" s="179">
        <v>6</v>
      </c>
      <c r="I117" s="180">
        <v>238.38</v>
      </c>
      <c r="J117" s="181">
        <f t="shared" si="20"/>
        <v>1430.28</v>
      </c>
      <c r="K117" s="177" t="s">
        <v>1764</v>
      </c>
      <c r="L117" s="41"/>
      <c r="M117" s="182" t="s">
        <v>19</v>
      </c>
      <c r="N117" s="183" t="s">
        <v>42</v>
      </c>
      <c r="O117" s="66"/>
      <c r="P117" s="184">
        <f t="shared" si="21"/>
        <v>0</v>
      </c>
      <c r="Q117" s="184">
        <v>0</v>
      </c>
      <c r="R117" s="184">
        <f t="shared" si="22"/>
        <v>0</v>
      </c>
      <c r="S117" s="184">
        <v>0</v>
      </c>
      <c r="T117" s="185">
        <f t="shared" si="23"/>
        <v>0</v>
      </c>
      <c r="U117" s="36"/>
      <c r="V117" s="36"/>
      <c r="W117" s="36"/>
      <c r="X117" s="36"/>
      <c r="Y117" s="36"/>
      <c r="Z117" s="36"/>
      <c r="AA117" s="36"/>
      <c r="AB117" s="36"/>
      <c r="AC117" s="36"/>
      <c r="AD117" s="36"/>
      <c r="AE117" s="36"/>
      <c r="AR117" s="186" t="s">
        <v>162</v>
      </c>
      <c r="AT117" s="186" t="s">
        <v>158</v>
      </c>
      <c r="AU117" s="186" t="s">
        <v>79</v>
      </c>
      <c r="AY117" s="19" t="s">
        <v>155</v>
      </c>
      <c r="BE117" s="187">
        <f t="shared" si="24"/>
        <v>1430.28</v>
      </c>
      <c r="BF117" s="187">
        <f t="shared" si="25"/>
        <v>0</v>
      </c>
      <c r="BG117" s="187">
        <f t="shared" si="26"/>
        <v>0</v>
      </c>
      <c r="BH117" s="187">
        <f t="shared" si="27"/>
        <v>0</v>
      </c>
      <c r="BI117" s="187">
        <f t="shared" si="28"/>
        <v>0</v>
      </c>
      <c r="BJ117" s="19" t="s">
        <v>79</v>
      </c>
      <c r="BK117" s="187">
        <f t="shared" si="29"/>
        <v>1430.28</v>
      </c>
      <c r="BL117" s="19" t="s">
        <v>162</v>
      </c>
      <c r="BM117" s="186" t="s">
        <v>843</v>
      </c>
    </row>
    <row r="118" spans="1:65" s="2" customFormat="1" ht="16.5" customHeight="1">
      <c r="A118" s="36"/>
      <c r="B118" s="37"/>
      <c r="C118" s="175" t="s">
        <v>430</v>
      </c>
      <c r="D118" s="175" t="s">
        <v>158</v>
      </c>
      <c r="E118" s="176" t="s">
        <v>1953</v>
      </c>
      <c r="F118" s="177" t="s">
        <v>1954</v>
      </c>
      <c r="G118" s="178" t="s">
        <v>413</v>
      </c>
      <c r="H118" s="179">
        <v>3</v>
      </c>
      <c r="I118" s="180">
        <v>189.06</v>
      </c>
      <c r="J118" s="181">
        <f t="shared" si="20"/>
        <v>567.18</v>
      </c>
      <c r="K118" s="177" t="s">
        <v>1764</v>
      </c>
      <c r="L118" s="41"/>
      <c r="M118" s="182" t="s">
        <v>19</v>
      </c>
      <c r="N118" s="183" t="s">
        <v>42</v>
      </c>
      <c r="O118" s="66"/>
      <c r="P118" s="184">
        <f t="shared" si="21"/>
        <v>0</v>
      </c>
      <c r="Q118" s="184">
        <v>0</v>
      </c>
      <c r="R118" s="184">
        <f t="shared" si="22"/>
        <v>0</v>
      </c>
      <c r="S118" s="184">
        <v>0</v>
      </c>
      <c r="T118" s="185">
        <f t="shared" si="23"/>
        <v>0</v>
      </c>
      <c r="U118" s="36"/>
      <c r="V118" s="36"/>
      <c r="W118" s="36"/>
      <c r="X118" s="36"/>
      <c r="Y118" s="36"/>
      <c r="Z118" s="36"/>
      <c r="AA118" s="36"/>
      <c r="AB118" s="36"/>
      <c r="AC118" s="36"/>
      <c r="AD118" s="36"/>
      <c r="AE118" s="36"/>
      <c r="AR118" s="186" t="s">
        <v>162</v>
      </c>
      <c r="AT118" s="186" t="s">
        <v>158</v>
      </c>
      <c r="AU118" s="186" t="s">
        <v>79</v>
      </c>
      <c r="AY118" s="19" t="s">
        <v>155</v>
      </c>
      <c r="BE118" s="187">
        <f t="shared" si="24"/>
        <v>567.18</v>
      </c>
      <c r="BF118" s="187">
        <f t="shared" si="25"/>
        <v>0</v>
      </c>
      <c r="BG118" s="187">
        <f t="shared" si="26"/>
        <v>0</v>
      </c>
      <c r="BH118" s="187">
        <f t="shared" si="27"/>
        <v>0</v>
      </c>
      <c r="BI118" s="187">
        <f t="shared" si="28"/>
        <v>0</v>
      </c>
      <c r="BJ118" s="19" t="s">
        <v>79</v>
      </c>
      <c r="BK118" s="187">
        <f t="shared" si="29"/>
        <v>567.18</v>
      </c>
      <c r="BL118" s="19" t="s">
        <v>162</v>
      </c>
      <c r="BM118" s="186" t="s">
        <v>851</v>
      </c>
    </row>
    <row r="119" spans="1:65" s="2" customFormat="1" ht="16.5" customHeight="1">
      <c r="A119" s="36"/>
      <c r="B119" s="37"/>
      <c r="C119" s="175" t="s">
        <v>437</v>
      </c>
      <c r="D119" s="175" t="s">
        <v>158</v>
      </c>
      <c r="E119" s="176" t="s">
        <v>1955</v>
      </c>
      <c r="F119" s="177" t="s">
        <v>1956</v>
      </c>
      <c r="G119" s="178" t="s">
        <v>413</v>
      </c>
      <c r="H119" s="179">
        <v>3</v>
      </c>
      <c r="I119" s="180">
        <v>189.06</v>
      </c>
      <c r="J119" s="181">
        <f t="shared" si="20"/>
        <v>567.18</v>
      </c>
      <c r="K119" s="177" t="s">
        <v>1764</v>
      </c>
      <c r="L119" s="41"/>
      <c r="M119" s="182" t="s">
        <v>19</v>
      </c>
      <c r="N119" s="183" t="s">
        <v>42</v>
      </c>
      <c r="O119" s="66"/>
      <c r="P119" s="184">
        <f t="shared" si="21"/>
        <v>0</v>
      </c>
      <c r="Q119" s="184">
        <v>0</v>
      </c>
      <c r="R119" s="184">
        <f t="shared" si="22"/>
        <v>0</v>
      </c>
      <c r="S119" s="184">
        <v>0</v>
      </c>
      <c r="T119" s="185">
        <f t="shared" si="23"/>
        <v>0</v>
      </c>
      <c r="U119" s="36"/>
      <c r="V119" s="36"/>
      <c r="W119" s="36"/>
      <c r="X119" s="36"/>
      <c r="Y119" s="36"/>
      <c r="Z119" s="36"/>
      <c r="AA119" s="36"/>
      <c r="AB119" s="36"/>
      <c r="AC119" s="36"/>
      <c r="AD119" s="36"/>
      <c r="AE119" s="36"/>
      <c r="AR119" s="186" t="s">
        <v>162</v>
      </c>
      <c r="AT119" s="186" t="s">
        <v>158</v>
      </c>
      <c r="AU119" s="186" t="s">
        <v>79</v>
      </c>
      <c r="AY119" s="19" t="s">
        <v>155</v>
      </c>
      <c r="BE119" s="187">
        <f t="shared" si="24"/>
        <v>567.18</v>
      </c>
      <c r="BF119" s="187">
        <f t="shared" si="25"/>
        <v>0</v>
      </c>
      <c r="BG119" s="187">
        <f t="shared" si="26"/>
        <v>0</v>
      </c>
      <c r="BH119" s="187">
        <f t="shared" si="27"/>
        <v>0</v>
      </c>
      <c r="BI119" s="187">
        <f t="shared" si="28"/>
        <v>0</v>
      </c>
      <c r="BJ119" s="19" t="s">
        <v>79</v>
      </c>
      <c r="BK119" s="187">
        <f t="shared" si="29"/>
        <v>567.18</v>
      </c>
      <c r="BL119" s="19" t="s">
        <v>162</v>
      </c>
      <c r="BM119" s="186" t="s">
        <v>859</v>
      </c>
    </row>
    <row r="120" spans="1:65" s="2" customFormat="1" ht="16.5" customHeight="1">
      <c r="A120" s="36"/>
      <c r="B120" s="37"/>
      <c r="C120" s="175" t="s">
        <v>445</v>
      </c>
      <c r="D120" s="175" t="s">
        <v>158</v>
      </c>
      <c r="E120" s="176" t="s">
        <v>1851</v>
      </c>
      <c r="F120" s="177" t="s">
        <v>1852</v>
      </c>
      <c r="G120" s="178" t="s">
        <v>343</v>
      </c>
      <c r="H120" s="179">
        <v>240</v>
      </c>
      <c r="I120" s="180">
        <v>80</v>
      </c>
      <c r="J120" s="181">
        <f t="shared" si="20"/>
        <v>19200</v>
      </c>
      <c r="K120" s="177" t="s">
        <v>1764</v>
      </c>
      <c r="L120" s="41"/>
      <c r="M120" s="182" t="s">
        <v>19</v>
      </c>
      <c r="N120" s="183" t="s">
        <v>42</v>
      </c>
      <c r="O120" s="66"/>
      <c r="P120" s="184">
        <f t="shared" si="21"/>
        <v>0</v>
      </c>
      <c r="Q120" s="184">
        <v>0</v>
      </c>
      <c r="R120" s="184">
        <f t="shared" si="22"/>
        <v>0</v>
      </c>
      <c r="S120" s="184">
        <v>0</v>
      </c>
      <c r="T120" s="185">
        <f t="shared" si="23"/>
        <v>0</v>
      </c>
      <c r="U120" s="36"/>
      <c r="V120" s="36"/>
      <c r="W120" s="36"/>
      <c r="X120" s="36"/>
      <c r="Y120" s="36"/>
      <c r="Z120" s="36"/>
      <c r="AA120" s="36"/>
      <c r="AB120" s="36"/>
      <c r="AC120" s="36"/>
      <c r="AD120" s="36"/>
      <c r="AE120" s="36"/>
      <c r="AR120" s="186" t="s">
        <v>162</v>
      </c>
      <c r="AT120" s="186" t="s">
        <v>158</v>
      </c>
      <c r="AU120" s="186" t="s">
        <v>79</v>
      </c>
      <c r="AY120" s="19" t="s">
        <v>155</v>
      </c>
      <c r="BE120" s="187">
        <f t="shared" si="24"/>
        <v>19200</v>
      </c>
      <c r="BF120" s="187">
        <f t="shared" si="25"/>
        <v>0</v>
      </c>
      <c r="BG120" s="187">
        <f t="shared" si="26"/>
        <v>0</v>
      </c>
      <c r="BH120" s="187">
        <f t="shared" si="27"/>
        <v>0</v>
      </c>
      <c r="BI120" s="187">
        <f t="shared" si="28"/>
        <v>0</v>
      </c>
      <c r="BJ120" s="19" t="s">
        <v>79</v>
      </c>
      <c r="BK120" s="187">
        <f t="shared" si="29"/>
        <v>19200</v>
      </c>
      <c r="BL120" s="19" t="s">
        <v>162</v>
      </c>
      <c r="BM120" s="186" t="s">
        <v>867</v>
      </c>
    </row>
    <row r="121" spans="1:65" s="2" customFormat="1" ht="16.5" customHeight="1">
      <c r="A121" s="36"/>
      <c r="B121" s="37"/>
      <c r="C121" s="175" t="s">
        <v>449</v>
      </c>
      <c r="D121" s="175" t="s">
        <v>158</v>
      </c>
      <c r="E121" s="176" t="s">
        <v>1853</v>
      </c>
      <c r="F121" s="177" t="s">
        <v>1854</v>
      </c>
      <c r="G121" s="178" t="s">
        <v>343</v>
      </c>
      <c r="H121" s="179">
        <v>240</v>
      </c>
      <c r="I121" s="180">
        <v>45</v>
      </c>
      <c r="J121" s="181">
        <f t="shared" si="20"/>
        <v>10800</v>
      </c>
      <c r="K121" s="177" t="s">
        <v>1764</v>
      </c>
      <c r="L121" s="41"/>
      <c r="M121" s="182" t="s">
        <v>19</v>
      </c>
      <c r="N121" s="183" t="s">
        <v>42</v>
      </c>
      <c r="O121" s="66"/>
      <c r="P121" s="184">
        <f t="shared" si="21"/>
        <v>0</v>
      </c>
      <c r="Q121" s="184">
        <v>0.01685</v>
      </c>
      <c r="R121" s="184">
        <f t="shared" si="22"/>
        <v>4.0440000000000005</v>
      </c>
      <c r="S121" s="184">
        <v>0</v>
      </c>
      <c r="T121" s="185">
        <f t="shared" si="23"/>
        <v>0</v>
      </c>
      <c r="U121" s="36"/>
      <c r="V121" s="36"/>
      <c r="W121" s="36"/>
      <c r="X121" s="36"/>
      <c r="Y121" s="36"/>
      <c r="Z121" s="36"/>
      <c r="AA121" s="36"/>
      <c r="AB121" s="36"/>
      <c r="AC121" s="36"/>
      <c r="AD121" s="36"/>
      <c r="AE121" s="36"/>
      <c r="AR121" s="186" t="s">
        <v>162</v>
      </c>
      <c r="AT121" s="186" t="s">
        <v>158</v>
      </c>
      <c r="AU121" s="186" t="s">
        <v>79</v>
      </c>
      <c r="AY121" s="19" t="s">
        <v>155</v>
      </c>
      <c r="BE121" s="187">
        <f t="shared" si="24"/>
        <v>10800</v>
      </c>
      <c r="BF121" s="187">
        <f t="shared" si="25"/>
        <v>0</v>
      </c>
      <c r="BG121" s="187">
        <f t="shared" si="26"/>
        <v>0</v>
      </c>
      <c r="BH121" s="187">
        <f t="shared" si="27"/>
        <v>0</v>
      </c>
      <c r="BI121" s="187">
        <f t="shared" si="28"/>
        <v>0</v>
      </c>
      <c r="BJ121" s="19" t="s">
        <v>79</v>
      </c>
      <c r="BK121" s="187">
        <f t="shared" si="29"/>
        <v>10800</v>
      </c>
      <c r="BL121" s="19" t="s">
        <v>162</v>
      </c>
      <c r="BM121" s="186" t="s">
        <v>875</v>
      </c>
    </row>
    <row r="122" spans="2:63" s="12" customFormat="1" ht="25.9" customHeight="1">
      <c r="B122" s="159"/>
      <c r="C122" s="160"/>
      <c r="D122" s="161" t="s">
        <v>70</v>
      </c>
      <c r="E122" s="162" t="s">
        <v>1855</v>
      </c>
      <c r="F122" s="162" t="s">
        <v>1856</v>
      </c>
      <c r="G122" s="160"/>
      <c r="H122" s="160"/>
      <c r="I122" s="163"/>
      <c r="J122" s="164">
        <f>BK122</f>
        <v>4500</v>
      </c>
      <c r="K122" s="160"/>
      <c r="L122" s="165"/>
      <c r="M122" s="166"/>
      <c r="N122" s="167"/>
      <c r="O122" s="167"/>
      <c r="P122" s="168">
        <f>P123</f>
        <v>0</v>
      </c>
      <c r="Q122" s="167"/>
      <c r="R122" s="168">
        <f>R123</f>
        <v>0.1005</v>
      </c>
      <c r="S122" s="167"/>
      <c r="T122" s="169">
        <f>T123</f>
        <v>0</v>
      </c>
      <c r="AR122" s="170" t="s">
        <v>79</v>
      </c>
      <c r="AT122" s="171" t="s">
        <v>70</v>
      </c>
      <c r="AU122" s="171" t="s">
        <v>71</v>
      </c>
      <c r="AY122" s="170" t="s">
        <v>155</v>
      </c>
      <c r="BK122" s="172">
        <f>BK123</f>
        <v>4500</v>
      </c>
    </row>
    <row r="123" spans="1:65" s="2" customFormat="1" ht="16.5" customHeight="1">
      <c r="A123" s="36"/>
      <c r="B123" s="37"/>
      <c r="C123" s="175" t="s">
        <v>457</v>
      </c>
      <c r="D123" s="175" t="s">
        <v>158</v>
      </c>
      <c r="E123" s="176" t="s">
        <v>1857</v>
      </c>
      <c r="F123" s="177" t="s">
        <v>1858</v>
      </c>
      <c r="G123" s="178" t="s">
        <v>413</v>
      </c>
      <c r="H123" s="179">
        <v>30</v>
      </c>
      <c r="I123" s="180">
        <v>150</v>
      </c>
      <c r="J123" s="181">
        <f>ROUND(I123*H123,2)</f>
        <v>4500</v>
      </c>
      <c r="K123" s="177" t="s">
        <v>1764</v>
      </c>
      <c r="L123" s="41"/>
      <c r="M123" s="182" t="s">
        <v>19</v>
      </c>
      <c r="N123" s="183" t="s">
        <v>42</v>
      </c>
      <c r="O123" s="66"/>
      <c r="P123" s="184">
        <f>O123*H123</f>
        <v>0</v>
      </c>
      <c r="Q123" s="184">
        <v>0.00335</v>
      </c>
      <c r="R123" s="184">
        <f>Q123*H123</f>
        <v>0.1005</v>
      </c>
      <c r="S123" s="184">
        <v>0</v>
      </c>
      <c r="T123" s="185">
        <f>S123*H123</f>
        <v>0</v>
      </c>
      <c r="U123" s="36"/>
      <c r="V123" s="36"/>
      <c r="W123" s="36"/>
      <c r="X123" s="36"/>
      <c r="Y123" s="36"/>
      <c r="Z123" s="36"/>
      <c r="AA123" s="36"/>
      <c r="AB123" s="36"/>
      <c r="AC123" s="36"/>
      <c r="AD123" s="36"/>
      <c r="AE123" s="36"/>
      <c r="AR123" s="186" t="s">
        <v>162</v>
      </c>
      <c r="AT123" s="186" t="s">
        <v>158</v>
      </c>
      <c r="AU123" s="186" t="s">
        <v>79</v>
      </c>
      <c r="AY123" s="19" t="s">
        <v>155</v>
      </c>
      <c r="BE123" s="187">
        <f>IF(N123="základní",J123,0)</f>
        <v>4500</v>
      </c>
      <c r="BF123" s="187">
        <f>IF(N123="snížená",J123,0)</f>
        <v>0</v>
      </c>
      <c r="BG123" s="187">
        <f>IF(N123="zákl. přenesená",J123,0)</f>
        <v>0</v>
      </c>
      <c r="BH123" s="187">
        <f>IF(N123="sníž. přenesená",J123,0)</f>
        <v>0</v>
      </c>
      <c r="BI123" s="187">
        <f>IF(N123="nulová",J123,0)</f>
        <v>0</v>
      </c>
      <c r="BJ123" s="19" t="s">
        <v>79</v>
      </c>
      <c r="BK123" s="187">
        <f>ROUND(I123*H123,2)</f>
        <v>4500</v>
      </c>
      <c r="BL123" s="19" t="s">
        <v>162</v>
      </c>
      <c r="BM123" s="186" t="s">
        <v>882</v>
      </c>
    </row>
    <row r="124" spans="2:63" s="12" customFormat="1" ht="25.9" customHeight="1">
      <c r="B124" s="159"/>
      <c r="C124" s="160"/>
      <c r="D124" s="161" t="s">
        <v>70</v>
      </c>
      <c r="E124" s="162" t="s">
        <v>1859</v>
      </c>
      <c r="F124" s="162" t="s">
        <v>1860</v>
      </c>
      <c r="G124" s="160"/>
      <c r="H124" s="160"/>
      <c r="I124" s="163"/>
      <c r="J124" s="164">
        <f>BK124</f>
        <v>104190.54000000001</v>
      </c>
      <c r="K124" s="160"/>
      <c r="L124" s="165"/>
      <c r="M124" s="166"/>
      <c r="N124" s="167"/>
      <c r="O124" s="167"/>
      <c r="P124" s="168">
        <f>SUM(P125:P144)</f>
        <v>0</v>
      </c>
      <c r="Q124" s="167"/>
      <c r="R124" s="168">
        <f>SUM(R125:R144)</f>
        <v>0.051640000000000005</v>
      </c>
      <c r="S124" s="167"/>
      <c r="T124" s="169">
        <f>SUM(T125:T144)</f>
        <v>0</v>
      </c>
      <c r="AR124" s="170" t="s">
        <v>79</v>
      </c>
      <c r="AT124" s="171" t="s">
        <v>70</v>
      </c>
      <c r="AU124" s="171" t="s">
        <v>71</v>
      </c>
      <c r="AY124" s="170" t="s">
        <v>155</v>
      </c>
      <c r="BK124" s="172">
        <f>SUM(BK125:BK144)</f>
        <v>104190.54000000001</v>
      </c>
    </row>
    <row r="125" spans="1:65" s="2" customFormat="1" ht="16.5" customHeight="1">
      <c r="A125" s="36"/>
      <c r="B125" s="37"/>
      <c r="C125" s="175" t="s">
        <v>461</v>
      </c>
      <c r="D125" s="175" t="s">
        <v>158</v>
      </c>
      <c r="E125" s="176" t="s">
        <v>1861</v>
      </c>
      <c r="F125" s="177" t="s">
        <v>1862</v>
      </c>
      <c r="G125" s="178" t="s">
        <v>413</v>
      </c>
      <c r="H125" s="179">
        <v>380</v>
      </c>
      <c r="I125" s="180">
        <v>25.92</v>
      </c>
      <c r="J125" s="181">
        <f aca="true" t="shared" si="30" ref="J125:J144">ROUND(I125*H125,2)</f>
        <v>9849.6</v>
      </c>
      <c r="K125" s="177" t="s">
        <v>1764</v>
      </c>
      <c r="L125" s="41"/>
      <c r="M125" s="182" t="s">
        <v>19</v>
      </c>
      <c r="N125" s="183" t="s">
        <v>42</v>
      </c>
      <c r="O125" s="66"/>
      <c r="P125" s="184">
        <f aca="true" t="shared" si="31" ref="P125:P144">O125*H125</f>
        <v>0</v>
      </c>
      <c r="Q125" s="184">
        <v>0.00012</v>
      </c>
      <c r="R125" s="184">
        <f aca="true" t="shared" si="32" ref="R125:R144">Q125*H125</f>
        <v>0.0456</v>
      </c>
      <c r="S125" s="184">
        <v>0</v>
      </c>
      <c r="T125" s="185">
        <f aca="true" t="shared" si="33" ref="T125:T144">S125*H125</f>
        <v>0</v>
      </c>
      <c r="U125" s="36"/>
      <c r="V125" s="36"/>
      <c r="W125" s="36"/>
      <c r="X125" s="36"/>
      <c r="Y125" s="36"/>
      <c r="Z125" s="36"/>
      <c r="AA125" s="36"/>
      <c r="AB125" s="36"/>
      <c r="AC125" s="36"/>
      <c r="AD125" s="36"/>
      <c r="AE125" s="36"/>
      <c r="AR125" s="186" t="s">
        <v>162</v>
      </c>
      <c r="AT125" s="186" t="s">
        <v>158</v>
      </c>
      <c r="AU125" s="186" t="s">
        <v>79</v>
      </c>
      <c r="AY125" s="19" t="s">
        <v>155</v>
      </c>
      <c r="BE125" s="187">
        <f aca="true" t="shared" si="34" ref="BE125:BE144">IF(N125="základní",J125,0)</f>
        <v>9849.6</v>
      </c>
      <c r="BF125" s="187">
        <f aca="true" t="shared" si="35" ref="BF125:BF144">IF(N125="snížená",J125,0)</f>
        <v>0</v>
      </c>
      <c r="BG125" s="187">
        <f aca="true" t="shared" si="36" ref="BG125:BG144">IF(N125="zákl. přenesená",J125,0)</f>
        <v>0</v>
      </c>
      <c r="BH125" s="187">
        <f aca="true" t="shared" si="37" ref="BH125:BH144">IF(N125="sníž. přenesená",J125,0)</f>
        <v>0</v>
      </c>
      <c r="BI125" s="187">
        <f aca="true" t="shared" si="38" ref="BI125:BI144">IF(N125="nulová",J125,0)</f>
        <v>0</v>
      </c>
      <c r="BJ125" s="19" t="s">
        <v>79</v>
      </c>
      <c r="BK125" s="187">
        <f aca="true" t="shared" si="39" ref="BK125:BK144">ROUND(I125*H125,2)</f>
        <v>9849.6</v>
      </c>
      <c r="BL125" s="19" t="s">
        <v>162</v>
      </c>
      <c r="BM125" s="186" t="s">
        <v>890</v>
      </c>
    </row>
    <row r="126" spans="1:65" s="2" customFormat="1" ht="16.5" customHeight="1">
      <c r="A126" s="36"/>
      <c r="B126" s="37"/>
      <c r="C126" s="175" t="s">
        <v>465</v>
      </c>
      <c r="D126" s="175" t="s">
        <v>158</v>
      </c>
      <c r="E126" s="176" t="s">
        <v>1863</v>
      </c>
      <c r="F126" s="177" t="s">
        <v>1864</v>
      </c>
      <c r="G126" s="178" t="s">
        <v>413</v>
      </c>
      <c r="H126" s="179">
        <v>6</v>
      </c>
      <c r="I126" s="180">
        <v>250</v>
      </c>
      <c r="J126" s="181">
        <f t="shared" si="30"/>
        <v>1500</v>
      </c>
      <c r="K126" s="177" t="s">
        <v>1764</v>
      </c>
      <c r="L126" s="41"/>
      <c r="M126" s="182" t="s">
        <v>19</v>
      </c>
      <c r="N126" s="183" t="s">
        <v>42</v>
      </c>
      <c r="O126" s="66"/>
      <c r="P126" s="184">
        <f t="shared" si="31"/>
        <v>0</v>
      </c>
      <c r="Q126" s="184">
        <v>0.00053</v>
      </c>
      <c r="R126" s="184">
        <f t="shared" si="32"/>
        <v>0.0031799999999999997</v>
      </c>
      <c r="S126" s="184">
        <v>0</v>
      </c>
      <c r="T126" s="185">
        <f t="shared" si="33"/>
        <v>0</v>
      </c>
      <c r="U126" s="36"/>
      <c r="V126" s="36"/>
      <c r="W126" s="36"/>
      <c r="X126" s="36"/>
      <c r="Y126" s="36"/>
      <c r="Z126" s="36"/>
      <c r="AA126" s="36"/>
      <c r="AB126" s="36"/>
      <c r="AC126" s="36"/>
      <c r="AD126" s="36"/>
      <c r="AE126" s="36"/>
      <c r="AR126" s="186" t="s">
        <v>162</v>
      </c>
      <c r="AT126" s="186" t="s">
        <v>158</v>
      </c>
      <c r="AU126" s="186" t="s">
        <v>79</v>
      </c>
      <c r="AY126" s="19" t="s">
        <v>155</v>
      </c>
      <c r="BE126" s="187">
        <f t="shared" si="34"/>
        <v>1500</v>
      </c>
      <c r="BF126" s="187">
        <f t="shared" si="35"/>
        <v>0</v>
      </c>
      <c r="BG126" s="187">
        <f t="shared" si="36"/>
        <v>0</v>
      </c>
      <c r="BH126" s="187">
        <f t="shared" si="37"/>
        <v>0</v>
      </c>
      <c r="BI126" s="187">
        <f t="shared" si="38"/>
        <v>0</v>
      </c>
      <c r="BJ126" s="19" t="s">
        <v>79</v>
      </c>
      <c r="BK126" s="187">
        <f t="shared" si="39"/>
        <v>1500</v>
      </c>
      <c r="BL126" s="19" t="s">
        <v>162</v>
      </c>
      <c r="BM126" s="186" t="s">
        <v>897</v>
      </c>
    </row>
    <row r="127" spans="1:65" s="2" customFormat="1" ht="16.5" customHeight="1">
      <c r="A127" s="36"/>
      <c r="B127" s="37"/>
      <c r="C127" s="175" t="s">
        <v>469</v>
      </c>
      <c r="D127" s="175" t="s">
        <v>158</v>
      </c>
      <c r="E127" s="176" t="s">
        <v>1957</v>
      </c>
      <c r="F127" s="177" t="s">
        <v>1958</v>
      </c>
      <c r="G127" s="178" t="s">
        <v>343</v>
      </c>
      <c r="H127" s="179">
        <v>150</v>
      </c>
      <c r="I127" s="180">
        <v>10.01</v>
      </c>
      <c r="J127" s="181">
        <f t="shared" si="30"/>
        <v>1501.5</v>
      </c>
      <c r="K127" s="177" t="s">
        <v>1764</v>
      </c>
      <c r="L127" s="41"/>
      <c r="M127" s="182" t="s">
        <v>19</v>
      </c>
      <c r="N127" s="183" t="s">
        <v>42</v>
      </c>
      <c r="O127" s="66"/>
      <c r="P127" s="184">
        <f t="shared" si="31"/>
        <v>0</v>
      </c>
      <c r="Q127" s="184">
        <v>0</v>
      </c>
      <c r="R127" s="184">
        <f t="shared" si="32"/>
        <v>0</v>
      </c>
      <c r="S127" s="184">
        <v>0</v>
      </c>
      <c r="T127" s="185">
        <f t="shared" si="33"/>
        <v>0</v>
      </c>
      <c r="U127" s="36"/>
      <c r="V127" s="36"/>
      <c r="W127" s="36"/>
      <c r="X127" s="36"/>
      <c r="Y127" s="36"/>
      <c r="Z127" s="36"/>
      <c r="AA127" s="36"/>
      <c r="AB127" s="36"/>
      <c r="AC127" s="36"/>
      <c r="AD127" s="36"/>
      <c r="AE127" s="36"/>
      <c r="AR127" s="186" t="s">
        <v>162</v>
      </c>
      <c r="AT127" s="186" t="s">
        <v>158</v>
      </c>
      <c r="AU127" s="186" t="s">
        <v>79</v>
      </c>
      <c r="AY127" s="19" t="s">
        <v>155</v>
      </c>
      <c r="BE127" s="187">
        <f t="shared" si="34"/>
        <v>1501.5</v>
      </c>
      <c r="BF127" s="187">
        <f t="shared" si="35"/>
        <v>0</v>
      </c>
      <c r="BG127" s="187">
        <f t="shared" si="36"/>
        <v>0</v>
      </c>
      <c r="BH127" s="187">
        <f t="shared" si="37"/>
        <v>0</v>
      </c>
      <c r="BI127" s="187">
        <f t="shared" si="38"/>
        <v>0</v>
      </c>
      <c r="BJ127" s="19" t="s">
        <v>79</v>
      </c>
      <c r="BK127" s="187">
        <f t="shared" si="39"/>
        <v>1501.5</v>
      </c>
      <c r="BL127" s="19" t="s">
        <v>162</v>
      </c>
      <c r="BM127" s="186" t="s">
        <v>906</v>
      </c>
    </row>
    <row r="128" spans="1:65" s="2" customFormat="1" ht="16.5" customHeight="1">
      <c r="A128" s="36"/>
      <c r="B128" s="37"/>
      <c r="C128" s="175" t="s">
        <v>473</v>
      </c>
      <c r="D128" s="175" t="s">
        <v>158</v>
      </c>
      <c r="E128" s="176" t="s">
        <v>1959</v>
      </c>
      <c r="F128" s="177" t="s">
        <v>1960</v>
      </c>
      <c r="G128" s="178" t="s">
        <v>343</v>
      </c>
      <c r="H128" s="179">
        <v>120</v>
      </c>
      <c r="I128" s="180">
        <v>47.99</v>
      </c>
      <c r="J128" s="181">
        <f t="shared" si="30"/>
        <v>5758.8</v>
      </c>
      <c r="K128" s="177" t="s">
        <v>19</v>
      </c>
      <c r="L128" s="41"/>
      <c r="M128" s="182" t="s">
        <v>19</v>
      </c>
      <c r="N128" s="183" t="s">
        <v>42</v>
      </c>
      <c r="O128" s="66"/>
      <c r="P128" s="184">
        <f t="shared" si="31"/>
        <v>0</v>
      </c>
      <c r="Q128" s="184">
        <v>0</v>
      </c>
      <c r="R128" s="184">
        <f t="shared" si="32"/>
        <v>0</v>
      </c>
      <c r="S128" s="184">
        <v>0</v>
      </c>
      <c r="T128" s="185">
        <f t="shared" si="33"/>
        <v>0</v>
      </c>
      <c r="U128" s="36"/>
      <c r="V128" s="36"/>
      <c r="W128" s="36"/>
      <c r="X128" s="36"/>
      <c r="Y128" s="36"/>
      <c r="Z128" s="36"/>
      <c r="AA128" s="36"/>
      <c r="AB128" s="36"/>
      <c r="AC128" s="36"/>
      <c r="AD128" s="36"/>
      <c r="AE128" s="36"/>
      <c r="AR128" s="186" t="s">
        <v>162</v>
      </c>
      <c r="AT128" s="186" t="s">
        <v>158</v>
      </c>
      <c r="AU128" s="186" t="s">
        <v>79</v>
      </c>
      <c r="AY128" s="19" t="s">
        <v>155</v>
      </c>
      <c r="BE128" s="187">
        <f t="shared" si="34"/>
        <v>5758.8</v>
      </c>
      <c r="BF128" s="187">
        <f t="shared" si="35"/>
        <v>0</v>
      </c>
      <c r="BG128" s="187">
        <f t="shared" si="36"/>
        <v>0</v>
      </c>
      <c r="BH128" s="187">
        <f t="shared" si="37"/>
        <v>0</v>
      </c>
      <c r="BI128" s="187">
        <f t="shared" si="38"/>
        <v>0</v>
      </c>
      <c r="BJ128" s="19" t="s">
        <v>79</v>
      </c>
      <c r="BK128" s="187">
        <f t="shared" si="39"/>
        <v>5758.8</v>
      </c>
      <c r="BL128" s="19" t="s">
        <v>162</v>
      </c>
      <c r="BM128" s="186" t="s">
        <v>914</v>
      </c>
    </row>
    <row r="129" spans="1:65" s="2" customFormat="1" ht="16.5" customHeight="1">
      <c r="A129" s="36"/>
      <c r="B129" s="37"/>
      <c r="C129" s="175" t="s">
        <v>479</v>
      </c>
      <c r="D129" s="175" t="s">
        <v>158</v>
      </c>
      <c r="E129" s="176" t="s">
        <v>1961</v>
      </c>
      <c r="F129" s="177" t="s">
        <v>1962</v>
      </c>
      <c r="G129" s="178" t="s">
        <v>343</v>
      </c>
      <c r="H129" s="179">
        <v>20</v>
      </c>
      <c r="I129" s="180">
        <v>52.89</v>
      </c>
      <c r="J129" s="181">
        <f t="shared" si="30"/>
        <v>1057.8</v>
      </c>
      <c r="K129" s="177" t="s">
        <v>1873</v>
      </c>
      <c r="L129" s="41"/>
      <c r="M129" s="182" t="s">
        <v>19</v>
      </c>
      <c r="N129" s="183" t="s">
        <v>42</v>
      </c>
      <c r="O129" s="66"/>
      <c r="P129" s="184">
        <f t="shared" si="31"/>
        <v>0</v>
      </c>
      <c r="Q129" s="184">
        <v>0</v>
      </c>
      <c r="R129" s="184">
        <f t="shared" si="32"/>
        <v>0</v>
      </c>
      <c r="S129" s="184">
        <v>0</v>
      </c>
      <c r="T129" s="185">
        <f t="shared" si="33"/>
        <v>0</v>
      </c>
      <c r="U129" s="36"/>
      <c r="V129" s="36"/>
      <c r="W129" s="36"/>
      <c r="X129" s="36"/>
      <c r="Y129" s="36"/>
      <c r="Z129" s="36"/>
      <c r="AA129" s="36"/>
      <c r="AB129" s="36"/>
      <c r="AC129" s="36"/>
      <c r="AD129" s="36"/>
      <c r="AE129" s="36"/>
      <c r="AR129" s="186" t="s">
        <v>162</v>
      </c>
      <c r="AT129" s="186" t="s">
        <v>158</v>
      </c>
      <c r="AU129" s="186" t="s">
        <v>79</v>
      </c>
      <c r="AY129" s="19" t="s">
        <v>155</v>
      </c>
      <c r="BE129" s="187">
        <f t="shared" si="34"/>
        <v>1057.8</v>
      </c>
      <c r="BF129" s="187">
        <f t="shared" si="35"/>
        <v>0</v>
      </c>
      <c r="BG129" s="187">
        <f t="shared" si="36"/>
        <v>0</v>
      </c>
      <c r="BH129" s="187">
        <f t="shared" si="37"/>
        <v>0</v>
      </c>
      <c r="BI129" s="187">
        <f t="shared" si="38"/>
        <v>0</v>
      </c>
      <c r="BJ129" s="19" t="s">
        <v>79</v>
      </c>
      <c r="BK129" s="187">
        <f t="shared" si="39"/>
        <v>1057.8</v>
      </c>
      <c r="BL129" s="19" t="s">
        <v>162</v>
      </c>
      <c r="BM129" s="186" t="s">
        <v>924</v>
      </c>
    </row>
    <row r="130" spans="1:65" s="2" customFormat="1" ht="16.5" customHeight="1">
      <c r="A130" s="36"/>
      <c r="B130" s="37"/>
      <c r="C130" s="175" t="s">
        <v>491</v>
      </c>
      <c r="D130" s="175" t="s">
        <v>158</v>
      </c>
      <c r="E130" s="176" t="s">
        <v>1963</v>
      </c>
      <c r="F130" s="177" t="s">
        <v>1964</v>
      </c>
      <c r="G130" s="178" t="s">
        <v>343</v>
      </c>
      <c r="H130" s="179">
        <v>1300</v>
      </c>
      <c r="I130" s="180">
        <v>13.28</v>
      </c>
      <c r="J130" s="181">
        <f t="shared" si="30"/>
        <v>17264</v>
      </c>
      <c r="K130" s="177" t="s">
        <v>19</v>
      </c>
      <c r="L130" s="41"/>
      <c r="M130" s="182" t="s">
        <v>19</v>
      </c>
      <c r="N130" s="183" t="s">
        <v>42</v>
      </c>
      <c r="O130" s="66"/>
      <c r="P130" s="184">
        <f t="shared" si="31"/>
        <v>0</v>
      </c>
      <c r="Q130" s="184">
        <v>0</v>
      </c>
      <c r="R130" s="184">
        <f t="shared" si="32"/>
        <v>0</v>
      </c>
      <c r="S130" s="184">
        <v>0</v>
      </c>
      <c r="T130" s="185">
        <f t="shared" si="33"/>
        <v>0</v>
      </c>
      <c r="U130" s="36"/>
      <c r="V130" s="36"/>
      <c r="W130" s="36"/>
      <c r="X130" s="36"/>
      <c r="Y130" s="36"/>
      <c r="Z130" s="36"/>
      <c r="AA130" s="36"/>
      <c r="AB130" s="36"/>
      <c r="AC130" s="36"/>
      <c r="AD130" s="36"/>
      <c r="AE130" s="36"/>
      <c r="AR130" s="186" t="s">
        <v>162</v>
      </c>
      <c r="AT130" s="186" t="s">
        <v>158</v>
      </c>
      <c r="AU130" s="186" t="s">
        <v>79</v>
      </c>
      <c r="AY130" s="19" t="s">
        <v>155</v>
      </c>
      <c r="BE130" s="187">
        <f t="shared" si="34"/>
        <v>17264</v>
      </c>
      <c r="BF130" s="187">
        <f t="shared" si="35"/>
        <v>0</v>
      </c>
      <c r="BG130" s="187">
        <f t="shared" si="36"/>
        <v>0</v>
      </c>
      <c r="BH130" s="187">
        <f t="shared" si="37"/>
        <v>0</v>
      </c>
      <c r="BI130" s="187">
        <f t="shared" si="38"/>
        <v>0</v>
      </c>
      <c r="BJ130" s="19" t="s">
        <v>79</v>
      </c>
      <c r="BK130" s="187">
        <f t="shared" si="39"/>
        <v>17264</v>
      </c>
      <c r="BL130" s="19" t="s">
        <v>162</v>
      </c>
      <c r="BM130" s="186" t="s">
        <v>934</v>
      </c>
    </row>
    <row r="131" spans="1:65" s="2" customFormat="1" ht="16.5" customHeight="1">
      <c r="A131" s="36"/>
      <c r="B131" s="37"/>
      <c r="C131" s="175" t="s">
        <v>497</v>
      </c>
      <c r="D131" s="175" t="s">
        <v>158</v>
      </c>
      <c r="E131" s="176" t="s">
        <v>1965</v>
      </c>
      <c r="F131" s="177" t="s">
        <v>1966</v>
      </c>
      <c r="G131" s="178" t="s">
        <v>343</v>
      </c>
      <c r="H131" s="179">
        <v>140</v>
      </c>
      <c r="I131" s="180">
        <v>10.95</v>
      </c>
      <c r="J131" s="181">
        <f t="shared" si="30"/>
        <v>1533</v>
      </c>
      <c r="K131" s="177" t="s">
        <v>19</v>
      </c>
      <c r="L131" s="41"/>
      <c r="M131" s="182" t="s">
        <v>19</v>
      </c>
      <c r="N131" s="183" t="s">
        <v>42</v>
      </c>
      <c r="O131" s="66"/>
      <c r="P131" s="184">
        <f t="shared" si="31"/>
        <v>0</v>
      </c>
      <c r="Q131" s="184">
        <v>0</v>
      </c>
      <c r="R131" s="184">
        <f t="shared" si="32"/>
        <v>0</v>
      </c>
      <c r="S131" s="184">
        <v>0</v>
      </c>
      <c r="T131" s="185">
        <f t="shared" si="33"/>
        <v>0</v>
      </c>
      <c r="U131" s="36"/>
      <c r="V131" s="36"/>
      <c r="W131" s="36"/>
      <c r="X131" s="36"/>
      <c r="Y131" s="36"/>
      <c r="Z131" s="36"/>
      <c r="AA131" s="36"/>
      <c r="AB131" s="36"/>
      <c r="AC131" s="36"/>
      <c r="AD131" s="36"/>
      <c r="AE131" s="36"/>
      <c r="AR131" s="186" t="s">
        <v>162</v>
      </c>
      <c r="AT131" s="186" t="s">
        <v>158</v>
      </c>
      <c r="AU131" s="186" t="s">
        <v>79</v>
      </c>
      <c r="AY131" s="19" t="s">
        <v>155</v>
      </c>
      <c r="BE131" s="187">
        <f t="shared" si="34"/>
        <v>1533</v>
      </c>
      <c r="BF131" s="187">
        <f t="shared" si="35"/>
        <v>0</v>
      </c>
      <c r="BG131" s="187">
        <f t="shared" si="36"/>
        <v>0</v>
      </c>
      <c r="BH131" s="187">
        <f t="shared" si="37"/>
        <v>0</v>
      </c>
      <c r="BI131" s="187">
        <f t="shared" si="38"/>
        <v>0</v>
      </c>
      <c r="BJ131" s="19" t="s">
        <v>79</v>
      </c>
      <c r="BK131" s="187">
        <f t="shared" si="39"/>
        <v>1533</v>
      </c>
      <c r="BL131" s="19" t="s">
        <v>162</v>
      </c>
      <c r="BM131" s="186" t="s">
        <v>942</v>
      </c>
    </row>
    <row r="132" spans="1:65" s="2" customFormat="1" ht="16.5" customHeight="1">
      <c r="A132" s="36"/>
      <c r="B132" s="37"/>
      <c r="C132" s="175" t="s">
        <v>501</v>
      </c>
      <c r="D132" s="175" t="s">
        <v>158</v>
      </c>
      <c r="E132" s="176" t="s">
        <v>1967</v>
      </c>
      <c r="F132" s="177" t="s">
        <v>1968</v>
      </c>
      <c r="G132" s="178" t="s">
        <v>343</v>
      </c>
      <c r="H132" s="179">
        <v>60</v>
      </c>
      <c r="I132" s="180">
        <v>42</v>
      </c>
      <c r="J132" s="181">
        <f t="shared" si="30"/>
        <v>2520</v>
      </c>
      <c r="K132" s="177" t="s">
        <v>1764</v>
      </c>
      <c r="L132" s="41"/>
      <c r="M132" s="182" t="s">
        <v>19</v>
      </c>
      <c r="N132" s="183" t="s">
        <v>42</v>
      </c>
      <c r="O132" s="66"/>
      <c r="P132" s="184">
        <f t="shared" si="31"/>
        <v>0</v>
      </c>
      <c r="Q132" s="184">
        <v>0</v>
      </c>
      <c r="R132" s="184">
        <f t="shared" si="32"/>
        <v>0</v>
      </c>
      <c r="S132" s="184">
        <v>0</v>
      </c>
      <c r="T132" s="185">
        <f t="shared" si="33"/>
        <v>0</v>
      </c>
      <c r="U132" s="36"/>
      <c r="V132" s="36"/>
      <c r="W132" s="36"/>
      <c r="X132" s="36"/>
      <c r="Y132" s="36"/>
      <c r="Z132" s="36"/>
      <c r="AA132" s="36"/>
      <c r="AB132" s="36"/>
      <c r="AC132" s="36"/>
      <c r="AD132" s="36"/>
      <c r="AE132" s="36"/>
      <c r="AR132" s="186" t="s">
        <v>162</v>
      </c>
      <c r="AT132" s="186" t="s">
        <v>158</v>
      </c>
      <c r="AU132" s="186" t="s">
        <v>79</v>
      </c>
      <c r="AY132" s="19" t="s">
        <v>155</v>
      </c>
      <c r="BE132" s="187">
        <f t="shared" si="34"/>
        <v>2520</v>
      </c>
      <c r="BF132" s="187">
        <f t="shared" si="35"/>
        <v>0</v>
      </c>
      <c r="BG132" s="187">
        <f t="shared" si="36"/>
        <v>0</v>
      </c>
      <c r="BH132" s="187">
        <f t="shared" si="37"/>
        <v>0</v>
      </c>
      <c r="BI132" s="187">
        <f t="shared" si="38"/>
        <v>0</v>
      </c>
      <c r="BJ132" s="19" t="s">
        <v>79</v>
      </c>
      <c r="BK132" s="187">
        <f t="shared" si="39"/>
        <v>2520</v>
      </c>
      <c r="BL132" s="19" t="s">
        <v>162</v>
      </c>
      <c r="BM132" s="186" t="s">
        <v>952</v>
      </c>
    </row>
    <row r="133" spans="1:65" s="2" customFormat="1" ht="16.5" customHeight="1">
      <c r="A133" s="36"/>
      <c r="B133" s="37"/>
      <c r="C133" s="175" t="s">
        <v>506</v>
      </c>
      <c r="D133" s="175" t="s">
        <v>158</v>
      </c>
      <c r="E133" s="176" t="s">
        <v>1969</v>
      </c>
      <c r="F133" s="177" t="s">
        <v>1970</v>
      </c>
      <c r="G133" s="178" t="s">
        <v>426</v>
      </c>
      <c r="H133" s="179">
        <v>1</v>
      </c>
      <c r="I133" s="180">
        <v>11900</v>
      </c>
      <c r="J133" s="181">
        <f t="shared" si="30"/>
        <v>11900</v>
      </c>
      <c r="K133" s="177" t="s">
        <v>19</v>
      </c>
      <c r="L133" s="41"/>
      <c r="M133" s="182" t="s">
        <v>19</v>
      </c>
      <c r="N133" s="183" t="s">
        <v>42</v>
      </c>
      <c r="O133" s="66"/>
      <c r="P133" s="184">
        <f t="shared" si="31"/>
        <v>0</v>
      </c>
      <c r="Q133" s="184">
        <v>0</v>
      </c>
      <c r="R133" s="184">
        <f t="shared" si="32"/>
        <v>0</v>
      </c>
      <c r="S133" s="184">
        <v>0</v>
      </c>
      <c r="T133" s="185">
        <f t="shared" si="33"/>
        <v>0</v>
      </c>
      <c r="U133" s="36"/>
      <c r="V133" s="36"/>
      <c r="W133" s="36"/>
      <c r="X133" s="36"/>
      <c r="Y133" s="36"/>
      <c r="Z133" s="36"/>
      <c r="AA133" s="36"/>
      <c r="AB133" s="36"/>
      <c r="AC133" s="36"/>
      <c r="AD133" s="36"/>
      <c r="AE133" s="36"/>
      <c r="AR133" s="186" t="s">
        <v>162</v>
      </c>
      <c r="AT133" s="186" t="s">
        <v>158</v>
      </c>
      <c r="AU133" s="186" t="s">
        <v>79</v>
      </c>
      <c r="AY133" s="19" t="s">
        <v>155</v>
      </c>
      <c r="BE133" s="187">
        <f t="shared" si="34"/>
        <v>11900</v>
      </c>
      <c r="BF133" s="187">
        <f t="shared" si="35"/>
        <v>0</v>
      </c>
      <c r="BG133" s="187">
        <f t="shared" si="36"/>
        <v>0</v>
      </c>
      <c r="BH133" s="187">
        <f t="shared" si="37"/>
        <v>0</v>
      </c>
      <c r="BI133" s="187">
        <f t="shared" si="38"/>
        <v>0</v>
      </c>
      <c r="BJ133" s="19" t="s">
        <v>79</v>
      </c>
      <c r="BK133" s="187">
        <f t="shared" si="39"/>
        <v>11900</v>
      </c>
      <c r="BL133" s="19" t="s">
        <v>162</v>
      </c>
      <c r="BM133" s="186" t="s">
        <v>961</v>
      </c>
    </row>
    <row r="134" spans="1:65" s="2" customFormat="1" ht="16.5" customHeight="1">
      <c r="A134" s="36"/>
      <c r="B134" s="37"/>
      <c r="C134" s="175" t="s">
        <v>520</v>
      </c>
      <c r="D134" s="175" t="s">
        <v>158</v>
      </c>
      <c r="E134" s="176" t="s">
        <v>1971</v>
      </c>
      <c r="F134" s="177" t="s">
        <v>1972</v>
      </c>
      <c r="G134" s="178" t="s">
        <v>413</v>
      </c>
      <c r="H134" s="179">
        <v>2</v>
      </c>
      <c r="I134" s="180">
        <v>1959.39</v>
      </c>
      <c r="J134" s="181">
        <f t="shared" si="30"/>
        <v>3918.78</v>
      </c>
      <c r="K134" s="177" t="s">
        <v>1764</v>
      </c>
      <c r="L134" s="41"/>
      <c r="M134" s="182" t="s">
        <v>19</v>
      </c>
      <c r="N134" s="183" t="s">
        <v>42</v>
      </c>
      <c r="O134" s="66"/>
      <c r="P134" s="184">
        <f t="shared" si="31"/>
        <v>0</v>
      </c>
      <c r="Q134" s="184">
        <v>0.0007</v>
      </c>
      <c r="R134" s="184">
        <f t="shared" si="32"/>
        <v>0.0014</v>
      </c>
      <c r="S134" s="184">
        <v>0</v>
      </c>
      <c r="T134" s="185">
        <f t="shared" si="33"/>
        <v>0</v>
      </c>
      <c r="U134" s="36"/>
      <c r="V134" s="36"/>
      <c r="W134" s="36"/>
      <c r="X134" s="36"/>
      <c r="Y134" s="36"/>
      <c r="Z134" s="36"/>
      <c r="AA134" s="36"/>
      <c r="AB134" s="36"/>
      <c r="AC134" s="36"/>
      <c r="AD134" s="36"/>
      <c r="AE134" s="36"/>
      <c r="AR134" s="186" t="s">
        <v>162</v>
      </c>
      <c r="AT134" s="186" t="s">
        <v>158</v>
      </c>
      <c r="AU134" s="186" t="s">
        <v>79</v>
      </c>
      <c r="AY134" s="19" t="s">
        <v>155</v>
      </c>
      <c r="BE134" s="187">
        <f t="shared" si="34"/>
        <v>3918.78</v>
      </c>
      <c r="BF134" s="187">
        <f t="shared" si="35"/>
        <v>0</v>
      </c>
      <c r="BG134" s="187">
        <f t="shared" si="36"/>
        <v>0</v>
      </c>
      <c r="BH134" s="187">
        <f t="shared" si="37"/>
        <v>0</v>
      </c>
      <c r="BI134" s="187">
        <f t="shared" si="38"/>
        <v>0</v>
      </c>
      <c r="BJ134" s="19" t="s">
        <v>79</v>
      </c>
      <c r="BK134" s="187">
        <f t="shared" si="39"/>
        <v>3918.78</v>
      </c>
      <c r="BL134" s="19" t="s">
        <v>162</v>
      </c>
      <c r="BM134" s="186" t="s">
        <v>969</v>
      </c>
    </row>
    <row r="135" spans="1:65" s="2" customFormat="1" ht="16.5" customHeight="1">
      <c r="A135" s="36"/>
      <c r="B135" s="37"/>
      <c r="C135" s="175" t="s">
        <v>535</v>
      </c>
      <c r="D135" s="175" t="s">
        <v>158</v>
      </c>
      <c r="E135" s="176" t="s">
        <v>1973</v>
      </c>
      <c r="F135" s="177" t="s">
        <v>1974</v>
      </c>
      <c r="G135" s="178" t="s">
        <v>413</v>
      </c>
      <c r="H135" s="179">
        <v>4</v>
      </c>
      <c r="I135" s="180">
        <v>1575.63</v>
      </c>
      <c r="J135" s="181">
        <f t="shared" si="30"/>
        <v>6302.52</v>
      </c>
      <c r="K135" s="177" t="s">
        <v>1764</v>
      </c>
      <c r="L135" s="41"/>
      <c r="M135" s="182" t="s">
        <v>19</v>
      </c>
      <c r="N135" s="183" t="s">
        <v>42</v>
      </c>
      <c r="O135" s="66"/>
      <c r="P135" s="184">
        <f t="shared" si="31"/>
        <v>0</v>
      </c>
      <c r="Q135" s="184">
        <v>0.00012</v>
      </c>
      <c r="R135" s="184">
        <f t="shared" si="32"/>
        <v>0.00048</v>
      </c>
      <c r="S135" s="184">
        <v>0</v>
      </c>
      <c r="T135" s="185">
        <f t="shared" si="33"/>
        <v>0</v>
      </c>
      <c r="U135" s="36"/>
      <c r="V135" s="36"/>
      <c r="W135" s="36"/>
      <c r="X135" s="36"/>
      <c r="Y135" s="36"/>
      <c r="Z135" s="36"/>
      <c r="AA135" s="36"/>
      <c r="AB135" s="36"/>
      <c r="AC135" s="36"/>
      <c r="AD135" s="36"/>
      <c r="AE135" s="36"/>
      <c r="AR135" s="186" t="s">
        <v>162</v>
      </c>
      <c r="AT135" s="186" t="s">
        <v>158</v>
      </c>
      <c r="AU135" s="186" t="s">
        <v>79</v>
      </c>
      <c r="AY135" s="19" t="s">
        <v>155</v>
      </c>
      <c r="BE135" s="187">
        <f t="shared" si="34"/>
        <v>6302.52</v>
      </c>
      <c r="BF135" s="187">
        <f t="shared" si="35"/>
        <v>0</v>
      </c>
      <c r="BG135" s="187">
        <f t="shared" si="36"/>
        <v>0</v>
      </c>
      <c r="BH135" s="187">
        <f t="shared" si="37"/>
        <v>0</v>
      </c>
      <c r="BI135" s="187">
        <f t="shared" si="38"/>
        <v>0</v>
      </c>
      <c r="BJ135" s="19" t="s">
        <v>79</v>
      </c>
      <c r="BK135" s="187">
        <f t="shared" si="39"/>
        <v>6302.52</v>
      </c>
      <c r="BL135" s="19" t="s">
        <v>162</v>
      </c>
      <c r="BM135" s="186" t="s">
        <v>978</v>
      </c>
    </row>
    <row r="136" spans="1:65" s="2" customFormat="1" ht="16.5" customHeight="1">
      <c r="A136" s="36"/>
      <c r="B136" s="37"/>
      <c r="C136" s="175" t="s">
        <v>539</v>
      </c>
      <c r="D136" s="175" t="s">
        <v>158</v>
      </c>
      <c r="E136" s="176" t="s">
        <v>1865</v>
      </c>
      <c r="F136" s="177" t="s">
        <v>1866</v>
      </c>
      <c r="G136" s="178" t="s">
        <v>413</v>
      </c>
      <c r="H136" s="179">
        <v>26</v>
      </c>
      <c r="I136" s="180">
        <v>136.63</v>
      </c>
      <c r="J136" s="181">
        <f t="shared" si="30"/>
        <v>3552.38</v>
      </c>
      <c r="K136" s="177" t="s">
        <v>1764</v>
      </c>
      <c r="L136" s="41"/>
      <c r="M136" s="182" t="s">
        <v>19</v>
      </c>
      <c r="N136" s="183" t="s">
        <v>42</v>
      </c>
      <c r="O136" s="66"/>
      <c r="P136" s="184">
        <f t="shared" si="31"/>
        <v>0</v>
      </c>
      <c r="Q136" s="184">
        <v>3E-05</v>
      </c>
      <c r="R136" s="184">
        <f t="shared" si="32"/>
        <v>0.00078</v>
      </c>
      <c r="S136" s="184">
        <v>0</v>
      </c>
      <c r="T136" s="185">
        <f t="shared" si="33"/>
        <v>0</v>
      </c>
      <c r="U136" s="36"/>
      <c r="V136" s="36"/>
      <c r="W136" s="36"/>
      <c r="X136" s="36"/>
      <c r="Y136" s="36"/>
      <c r="Z136" s="36"/>
      <c r="AA136" s="36"/>
      <c r="AB136" s="36"/>
      <c r="AC136" s="36"/>
      <c r="AD136" s="36"/>
      <c r="AE136" s="36"/>
      <c r="AR136" s="186" t="s">
        <v>162</v>
      </c>
      <c r="AT136" s="186" t="s">
        <v>158</v>
      </c>
      <c r="AU136" s="186" t="s">
        <v>79</v>
      </c>
      <c r="AY136" s="19" t="s">
        <v>155</v>
      </c>
      <c r="BE136" s="187">
        <f t="shared" si="34"/>
        <v>3552.38</v>
      </c>
      <c r="BF136" s="187">
        <f t="shared" si="35"/>
        <v>0</v>
      </c>
      <c r="BG136" s="187">
        <f t="shared" si="36"/>
        <v>0</v>
      </c>
      <c r="BH136" s="187">
        <f t="shared" si="37"/>
        <v>0</v>
      </c>
      <c r="BI136" s="187">
        <f t="shared" si="38"/>
        <v>0</v>
      </c>
      <c r="BJ136" s="19" t="s">
        <v>79</v>
      </c>
      <c r="BK136" s="187">
        <f t="shared" si="39"/>
        <v>3552.38</v>
      </c>
      <c r="BL136" s="19" t="s">
        <v>162</v>
      </c>
      <c r="BM136" s="186" t="s">
        <v>987</v>
      </c>
    </row>
    <row r="137" spans="1:65" s="2" customFormat="1" ht="16.5" customHeight="1">
      <c r="A137" s="36"/>
      <c r="B137" s="37"/>
      <c r="C137" s="175" t="s">
        <v>545</v>
      </c>
      <c r="D137" s="175" t="s">
        <v>158</v>
      </c>
      <c r="E137" s="176" t="s">
        <v>1867</v>
      </c>
      <c r="F137" s="177" t="s">
        <v>1868</v>
      </c>
      <c r="G137" s="178" t="s">
        <v>413</v>
      </c>
      <c r="H137" s="179">
        <v>20</v>
      </c>
      <c r="I137" s="180">
        <v>15.03</v>
      </c>
      <c r="J137" s="181">
        <f t="shared" si="30"/>
        <v>300.6</v>
      </c>
      <c r="K137" s="177" t="s">
        <v>1764</v>
      </c>
      <c r="L137" s="41"/>
      <c r="M137" s="182" t="s">
        <v>19</v>
      </c>
      <c r="N137" s="183" t="s">
        <v>42</v>
      </c>
      <c r="O137" s="66"/>
      <c r="P137" s="184">
        <f t="shared" si="31"/>
        <v>0</v>
      </c>
      <c r="Q137" s="184">
        <v>1E-05</v>
      </c>
      <c r="R137" s="184">
        <f t="shared" si="32"/>
        <v>0.0002</v>
      </c>
      <c r="S137" s="184">
        <v>0</v>
      </c>
      <c r="T137" s="185">
        <f t="shared" si="33"/>
        <v>0</v>
      </c>
      <c r="U137" s="36"/>
      <c r="V137" s="36"/>
      <c r="W137" s="36"/>
      <c r="X137" s="36"/>
      <c r="Y137" s="36"/>
      <c r="Z137" s="36"/>
      <c r="AA137" s="36"/>
      <c r="AB137" s="36"/>
      <c r="AC137" s="36"/>
      <c r="AD137" s="36"/>
      <c r="AE137" s="36"/>
      <c r="AR137" s="186" t="s">
        <v>162</v>
      </c>
      <c r="AT137" s="186" t="s">
        <v>158</v>
      </c>
      <c r="AU137" s="186" t="s">
        <v>79</v>
      </c>
      <c r="AY137" s="19" t="s">
        <v>155</v>
      </c>
      <c r="BE137" s="187">
        <f t="shared" si="34"/>
        <v>300.6</v>
      </c>
      <c r="BF137" s="187">
        <f t="shared" si="35"/>
        <v>0</v>
      </c>
      <c r="BG137" s="187">
        <f t="shared" si="36"/>
        <v>0</v>
      </c>
      <c r="BH137" s="187">
        <f t="shared" si="37"/>
        <v>0</v>
      </c>
      <c r="BI137" s="187">
        <f t="shared" si="38"/>
        <v>0</v>
      </c>
      <c r="BJ137" s="19" t="s">
        <v>79</v>
      </c>
      <c r="BK137" s="187">
        <f t="shared" si="39"/>
        <v>300.6</v>
      </c>
      <c r="BL137" s="19" t="s">
        <v>162</v>
      </c>
      <c r="BM137" s="186" t="s">
        <v>996</v>
      </c>
    </row>
    <row r="138" spans="1:65" s="2" customFormat="1" ht="16.5" customHeight="1">
      <c r="A138" s="36"/>
      <c r="B138" s="37"/>
      <c r="C138" s="175" t="s">
        <v>799</v>
      </c>
      <c r="D138" s="175" t="s">
        <v>158</v>
      </c>
      <c r="E138" s="176" t="s">
        <v>1975</v>
      </c>
      <c r="F138" s="177" t="s">
        <v>1976</v>
      </c>
      <c r="G138" s="178" t="s">
        <v>426</v>
      </c>
      <c r="H138" s="179">
        <v>20</v>
      </c>
      <c r="I138" s="180">
        <v>341.94</v>
      </c>
      <c r="J138" s="181">
        <f t="shared" si="30"/>
        <v>6838.8</v>
      </c>
      <c r="K138" s="177" t="s">
        <v>19</v>
      </c>
      <c r="L138" s="41"/>
      <c r="M138" s="182" t="s">
        <v>19</v>
      </c>
      <c r="N138" s="183" t="s">
        <v>42</v>
      </c>
      <c r="O138" s="66"/>
      <c r="P138" s="184">
        <f t="shared" si="31"/>
        <v>0</v>
      </c>
      <c r="Q138" s="184">
        <v>0</v>
      </c>
      <c r="R138" s="184">
        <f t="shared" si="32"/>
        <v>0</v>
      </c>
      <c r="S138" s="184">
        <v>0</v>
      </c>
      <c r="T138" s="185">
        <f t="shared" si="33"/>
        <v>0</v>
      </c>
      <c r="U138" s="36"/>
      <c r="V138" s="36"/>
      <c r="W138" s="36"/>
      <c r="X138" s="36"/>
      <c r="Y138" s="36"/>
      <c r="Z138" s="36"/>
      <c r="AA138" s="36"/>
      <c r="AB138" s="36"/>
      <c r="AC138" s="36"/>
      <c r="AD138" s="36"/>
      <c r="AE138" s="36"/>
      <c r="AR138" s="186" t="s">
        <v>162</v>
      </c>
      <c r="AT138" s="186" t="s">
        <v>158</v>
      </c>
      <c r="AU138" s="186" t="s">
        <v>79</v>
      </c>
      <c r="AY138" s="19" t="s">
        <v>155</v>
      </c>
      <c r="BE138" s="187">
        <f t="shared" si="34"/>
        <v>6838.8</v>
      </c>
      <c r="BF138" s="187">
        <f t="shared" si="35"/>
        <v>0</v>
      </c>
      <c r="BG138" s="187">
        <f t="shared" si="36"/>
        <v>0</v>
      </c>
      <c r="BH138" s="187">
        <f t="shared" si="37"/>
        <v>0</v>
      </c>
      <c r="BI138" s="187">
        <f t="shared" si="38"/>
        <v>0</v>
      </c>
      <c r="BJ138" s="19" t="s">
        <v>79</v>
      </c>
      <c r="BK138" s="187">
        <f t="shared" si="39"/>
        <v>6838.8</v>
      </c>
      <c r="BL138" s="19" t="s">
        <v>162</v>
      </c>
      <c r="BM138" s="186" t="s">
        <v>1007</v>
      </c>
    </row>
    <row r="139" spans="1:65" s="2" customFormat="1" ht="16.5" customHeight="1">
      <c r="A139" s="36"/>
      <c r="B139" s="37"/>
      <c r="C139" s="175" t="s">
        <v>803</v>
      </c>
      <c r="D139" s="175" t="s">
        <v>158</v>
      </c>
      <c r="E139" s="176" t="s">
        <v>1977</v>
      </c>
      <c r="F139" s="177" t="s">
        <v>1978</v>
      </c>
      <c r="G139" s="178" t="s">
        <v>426</v>
      </c>
      <c r="H139" s="179">
        <v>5</v>
      </c>
      <c r="I139" s="180">
        <v>319.8</v>
      </c>
      <c r="J139" s="181">
        <f t="shared" si="30"/>
        <v>1599</v>
      </c>
      <c r="K139" s="177" t="s">
        <v>19</v>
      </c>
      <c r="L139" s="41"/>
      <c r="M139" s="182" t="s">
        <v>19</v>
      </c>
      <c r="N139" s="183" t="s">
        <v>42</v>
      </c>
      <c r="O139" s="66"/>
      <c r="P139" s="184">
        <f t="shared" si="31"/>
        <v>0</v>
      </c>
      <c r="Q139" s="184">
        <v>0</v>
      </c>
      <c r="R139" s="184">
        <f t="shared" si="32"/>
        <v>0</v>
      </c>
      <c r="S139" s="184">
        <v>0</v>
      </c>
      <c r="T139" s="185">
        <f t="shared" si="33"/>
        <v>0</v>
      </c>
      <c r="U139" s="36"/>
      <c r="V139" s="36"/>
      <c r="W139" s="36"/>
      <c r="X139" s="36"/>
      <c r="Y139" s="36"/>
      <c r="Z139" s="36"/>
      <c r="AA139" s="36"/>
      <c r="AB139" s="36"/>
      <c r="AC139" s="36"/>
      <c r="AD139" s="36"/>
      <c r="AE139" s="36"/>
      <c r="AR139" s="186" t="s">
        <v>162</v>
      </c>
      <c r="AT139" s="186" t="s">
        <v>158</v>
      </c>
      <c r="AU139" s="186" t="s">
        <v>79</v>
      </c>
      <c r="AY139" s="19" t="s">
        <v>155</v>
      </c>
      <c r="BE139" s="187">
        <f t="shared" si="34"/>
        <v>1599</v>
      </c>
      <c r="BF139" s="187">
        <f t="shared" si="35"/>
        <v>0</v>
      </c>
      <c r="BG139" s="187">
        <f t="shared" si="36"/>
        <v>0</v>
      </c>
      <c r="BH139" s="187">
        <f t="shared" si="37"/>
        <v>0</v>
      </c>
      <c r="BI139" s="187">
        <f t="shared" si="38"/>
        <v>0</v>
      </c>
      <c r="BJ139" s="19" t="s">
        <v>79</v>
      </c>
      <c r="BK139" s="187">
        <f t="shared" si="39"/>
        <v>1599</v>
      </c>
      <c r="BL139" s="19" t="s">
        <v>162</v>
      </c>
      <c r="BM139" s="186" t="s">
        <v>1022</v>
      </c>
    </row>
    <row r="140" spans="1:65" s="2" customFormat="1" ht="16.5" customHeight="1">
      <c r="A140" s="36"/>
      <c r="B140" s="37"/>
      <c r="C140" s="175" t="s">
        <v>810</v>
      </c>
      <c r="D140" s="175" t="s">
        <v>158</v>
      </c>
      <c r="E140" s="176" t="s">
        <v>1979</v>
      </c>
      <c r="F140" s="177" t="s">
        <v>1980</v>
      </c>
      <c r="G140" s="178" t="s">
        <v>426</v>
      </c>
      <c r="H140" s="179">
        <v>6</v>
      </c>
      <c r="I140" s="180">
        <v>196.8</v>
      </c>
      <c r="J140" s="181">
        <f t="shared" si="30"/>
        <v>1180.8</v>
      </c>
      <c r="K140" s="177" t="s">
        <v>19</v>
      </c>
      <c r="L140" s="41"/>
      <c r="M140" s="182" t="s">
        <v>19</v>
      </c>
      <c r="N140" s="183" t="s">
        <v>42</v>
      </c>
      <c r="O140" s="66"/>
      <c r="P140" s="184">
        <f t="shared" si="31"/>
        <v>0</v>
      </c>
      <c r="Q140" s="184">
        <v>0</v>
      </c>
      <c r="R140" s="184">
        <f t="shared" si="32"/>
        <v>0</v>
      </c>
      <c r="S140" s="184">
        <v>0</v>
      </c>
      <c r="T140" s="185">
        <f t="shared" si="33"/>
        <v>0</v>
      </c>
      <c r="U140" s="36"/>
      <c r="V140" s="36"/>
      <c r="W140" s="36"/>
      <c r="X140" s="36"/>
      <c r="Y140" s="36"/>
      <c r="Z140" s="36"/>
      <c r="AA140" s="36"/>
      <c r="AB140" s="36"/>
      <c r="AC140" s="36"/>
      <c r="AD140" s="36"/>
      <c r="AE140" s="36"/>
      <c r="AR140" s="186" t="s">
        <v>162</v>
      </c>
      <c r="AT140" s="186" t="s">
        <v>158</v>
      </c>
      <c r="AU140" s="186" t="s">
        <v>79</v>
      </c>
      <c r="AY140" s="19" t="s">
        <v>155</v>
      </c>
      <c r="BE140" s="187">
        <f t="shared" si="34"/>
        <v>1180.8</v>
      </c>
      <c r="BF140" s="187">
        <f t="shared" si="35"/>
        <v>0</v>
      </c>
      <c r="BG140" s="187">
        <f t="shared" si="36"/>
        <v>0</v>
      </c>
      <c r="BH140" s="187">
        <f t="shared" si="37"/>
        <v>0</v>
      </c>
      <c r="BI140" s="187">
        <f t="shared" si="38"/>
        <v>0</v>
      </c>
      <c r="BJ140" s="19" t="s">
        <v>79</v>
      </c>
      <c r="BK140" s="187">
        <f t="shared" si="39"/>
        <v>1180.8</v>
      </c>
      <c r="BL140" s="19" t="s">
        <v>162</v>
      </c>
      <c r="BM140" s="186" t="s">
        <v>1031</v>
      </c>
    </row>
    <row r="141" spans="1:65" s="2" customFormat="1" ht="16.5" customHeight="1">
      <c r="A141" s="36"/>
      <c r="B141" s="37"/>
      <c r="C141" s="175" t="s">
        <v>814</v>
      </c>
      <c r="D141" s="175" t="s">
        <v>158</v>
      </c>
      <c r="E141" s="176" t="s">
        <v>1981</v>
      </c>
      <c r="F141" s="177" t="s">
        <v>1982</v>
      </c>
      <c r="G141" s="178" t="s">
        <v>426</v>
      </c>
      <c r="H141" s="179">
        <v>6</v>
      </c>
      <c r="I141" s="180">
        <v>2980</v>
      </c>
      <c r="J141" s="181">
        <f t="shared" si="30"/>
        <v>17880</v>
      </c>
      <c r="K141" s="177" t="s">
        <v>19</v>
      </c>
      <c r="L141" s="41"/>
      <c r="M141" s="182" t="s">
        <v>19</v>
      </c>
      <c r="N141" s="183" t="s">
        <v>42</v>
      </c>
      <c r="O141" s="66"/>
      <c r="P141" s="184">
        <f t="shared" si="31"/>
        <v>0</v>
      </c>
      <c r="Q141" s="184">
        <v>0</v>
      </c>
      <c r="R141" s="184">
        <f t="shared" si="32"/>
        <v>0</v>
      </c>
      <c r="S141" s="184">
        <v>0</v>
      </c>
      <c r="T141" s="185">
        <f t="shared" si="33"/>
        <v>0</v>
      </c>
      <c r="U141" s="36"/>
      <c r="V141" s="36"/>
      <c r="W141" s="36"/>
      <c r="X141" s="36"/>
      <c r="Y141" s="36"/>
      <c r="Z141" s="36"/>
      <c r="AA141" s="36"/>
      <c r="AB141" s="36"/>
      <c r="AC141" s="36"/>
      <c r="AD141" s="36"/>
      <c r="AE141" s="36"/>
      <c r="AR141" s="186" t="s">
        <v>162</v>
      </c>
      <c r="AT141" s="186" t="s">
        <v>158</v>
      </c>
      <c r="AU141" s="186" t="s">
        <v>79</v>
      </c>
      <c r="AY141" s="19" t="s">
        <v>155</v>
      </c>
      <c r="BE141" s="187">
        <f t="shared" si="34"/>
        <v>17880</v>
      </c>
      <c r="BF141" s="187">
        <f t="shared" si="35"/>
        <v>0</v>
      </c>
      <c r="BG141" s="187">
        <f t="shared" si="36"/>
        <v>0</v>
      </c>
      <c r="BH141" s="187">
        <f t="shared" si="37"/>
        <v>0</v>
      </c>
      <c r="BI141" s="187">
        <f t="shared" si="38"/>
        <v>0</v>
      </c>
      <c r="BJ141" s="19" t="s">
        <v>79</v>
      </c>
      <c r="BK141" s="187">
        <f t="shared" si="39"/>
        <v>17880</v>
      </c>
      <c r="BL141" s="19" t="s">
        <v>162</v>
      </c>
      <c r="BM141" s="186" t="s">
        <v>1041</v>
      </c>
    </row>
    <row r="142" spans="1:65" s="2" customFormat="1" ht="16.5" customHeight="1">
      <c r="A142" s="36"/>
      <c r="B142" s="37"/>
      <c r="C142" s="175" t="s">
        <v>820</v>
      </c>
      <c r="D142" s="175" t="s">
        <v>158</v>
      </c>
      <c r="E142" s="176" t="s">
        <v>1983</v>
      </c>
      <c r="F142" s="177" t="s">
        <v>1984</v>
      </c>
      <c r="G142" s="178" t="s">
        <v>426</v>
      </c>
      <c r="H142" s="179">
        <v>6</v>
      </c>
      <c r="I142" s="180">
        <v>1386</v>
      </c>
      <c r="J142" s="181">
        <f t="shared" si="30"/>
        <v>8316</v>
      </c>
      <c r="K142" s="177" t="s">
        <v>19</v>
      </c>
      <c r="L142" s="41"/>
      <c r="M142" s="182" t="s">
        <v>19</v>
      </c>
      <c r="N142" s="183" t="s">
        <v>42</v>
      </c>
      <c r="O142" s="66"/>
      <c r="P142" s="184">
        <f t="shared" si="31"/>
        <v>0</v>
      </c>
      <c r="Q142" s="184">
        <v>0</v>
      </c>
      <c r="R142" s="184">
        <f t="shared" si="32"/>
        <v>0</v>
      </c>
      <c r="S142" s="184">
        <v>0</v>
      </c>
      <c r="T142" s="185">
        <f t="shared" si="33"/>
        <v>0</v>
      </c>
      <c r="U142" s="36"/>
      <c r="V142" s="36"/>
      <c r="W142" s="36"/>
      <c r="X142" s="36"/>
      <c r="Y142" s="36"/>
      <c r="Z142" s="36"/>
      <c r="AA142" s="36"/>
      <c r="AB142" s="36"/>
      <c r="AC142" s="36"/>
      <c r="AD142" s="36"/>
      <c r="AE142" s="36"/>
      <c r="AR142" s="186" t="s">
        <v>162</v>
      </c>
      <c r="AT142" s="186" t="s">
        <v>158</v>
      </c>
      <c r="AU142" s="186" t="s">
        <v>79</v>
      </c>
      <c r="AY142" s="19" t="s">
        <v>155</v>
      </c>
      <c r="BE142" s="187">
        <f t="shared" si="34"/>
        <v>8316</v>
      </c>
      <c r="BF142" s="187">
        <f t="shared" si="35"/>
        <v>0</v>
      </c>
      <c r="BG142" s="187">
        <f t="shared" si="36"/>
        <v>0</v>
      </c>
      <c r="BH142" s="187">
        <f t="shared" si="37"/>
        <v>0</v>
      </c>
      <c r="BI142" s="187">
        <f t="shared" si="38"/>
        <v>0</v>
      </c>
      <c r="BJ142" s="19" t="s">
        <v>79</v>
      </c>
      <c r="BK142" s="187">
        <f t="shared" si="39"/>
        <v>8316</v>
      </c>
      <c r="BL142" s="19" t="s">
        <v>162</v>
      </c>
      <c r="BM142" s="186" t="s">
        <v>1049</v>
      </c>
    </row>
    <row r="143" spans="1:65" s="2" customFormat="1" ht="16.5" customHeight="1">
      <c r="A143" s="36"/>
      <c r="B143" s="37"/>
      <c r="C143" s="175" t="s">
        <v>824</v>
      </c>
      <c r="D143" s="175" t="s">
        <v>158</v>
      </c>
      <c r="E143" s="176" t="s">
        <v>1985</v>
      </c>
      <c r="F143" s="177" t="s">
        <v>1986</v>
      </c>
      <c r="G143" s="178" t="s">
        <v>426</v>
      </c>
      <c r="H143" s="179">
        <v>3</v>
      </c>
      <c r="I143" s="180">
        <v>127.92</v>
      </c>
      <c r="J143" s="181">
        <f t="shared" si="30"/>
        <v>383.76</v>
      </c>
      <c r="K143" s="177" t="s">
        <v>19</v>
      </c>
      <c r="L143" s="41"/>
      <c r="M143" s="182" t="s">
        <v>19</v>
      </c>
      <c r="N143" s="183" t="s">
        <v>42</v>
      </c>
      <c r="O143" s="66"/>
      <c r="P143" s="184">
        <f t="shared" si="31"/>
        <v>0</v>
      </c>
      <c r="Q143" s="184">
        <v>0</v>
      </c>
      <c r="R143" s="184">
        <f t="shared" si="32"/>
        <v>0</v>
      </c>
      <c r="S143" s="184">
        <v>0</v>
      </c>
      <c r="T143" s="185">
        <f t="shared" si="33"/>
        <v>0</v>
      </c>
      <c r="U143" s="36"/>
      <c r="V143" s="36"/>
      <c r="W143" s="36"/>
      <c r="X143" s="36"/>
      <c r="Y143" s="36"/>
      <c r="Z143" s="36"/>
      <c r="AA143" s="36"/>
      <c r="AB143" s="36"/>
      <c r="AC143" s="36"/>
      <c r="AD143" s="36"/>
      <c r="AE143" s="36"/>
      <c r="AR143" s="186" t="s">
        <v>162</v>
      </c>
      <c r="AT143" s="186" t="s">
        <v>158</v>
      </c>
      <c r="AU143" s="186" t="s">
        <v>79</v>
      </c>
      <c r="AY143" s="19" t="s">
        <v>155</v>
      </c>
      <c r="BE143" s="187">
        <f t="shared" si="34"/>
        <v>383.76</v>
      </c>
      <c r="BF143" s="187">
        <f t="shared" si="35"/>
        <v>0</v>
      </c>
      <c r="BG143" s="187">
        <f t="shared" si="36"/>
        <v>0</v>
      </c>
      <c r="BH143" s="187">
        <f t="shared" si="37"/>
        <v>0</v>
      </c>
      <c r="BI143" s="187">
        <f t="shared" si="38"/>
        <v>0</v>
      </c>
      <c r="BJ143" s="19" t="s">
        <v>79</v>
      </c>
      <c r="BK143" s="187">
        <f t="shared" si="39"/>
        <v>383.76</v>
      </c>
      <c r="BL143" s="19" t="s">
        <v>162</v>
      </c>
      <c r="BM143" s="186" t="s">
        <v>1074</v>
      </c>
    </row>
    <row r="144" spans="1:65" s="2" customFormat="1" ht="16.5" customHeight="1">
      <c r="A144" s="36"/>
      <c r="B144" s="37"/>
      <c r="C144" s="175" t="s">
        <v>829</v>
      </c>
      <c r="D144" s="175" t="s">
        <v>158</v>
      </c>
      <c r="E144" s="176" t="s">
        <v>1987</v>
      </c>
      <c r="F144" s="177" t="s">
        <v>1956</v>
      </c>
      <c r="G144" s="178" t="s">
        <v>426</v>
      </c>
      <c r="H144" s="179">
        <v>3</v>
      </c>
      <c r="I144" s="180">
        <v>344.4</v>
      </c>
      <c r="J144" s="181">
        <f t="shared" si="30"/>
        <v>1033.2</v>
      </c>
      <c r="K144" s="177" t="s">
        <v>19</v>
      </c>
      <c r="L144" s="41"/>
      <c r="M144" s="232" t="s">
        <v>19</v>
      </c>
      <c r="N144" s="233" t="s">
        <v>42</v>
      </c>
      <c r="O144" s="234"/>
      <c r="P144" s="235">
        <f t="shared" si="31"/>
        <v>0</v>
      </c>
      <c r="Q144" s="235">
        <v>0</v>
      </c>
      <c r="R144" s="235">
        <f t="shared" si="32"/>
        <v>0</v>
      </c>
      <c r="S144" s="235">
        <v>0</v>
      </c>
      <c r="T144" s="236">
        <f t="shared" si="33"/>
        <v>0</v>
      </c>
      <c r="U144" s="36"/>
      <c r="V144" s="36"/>
      <c r="W144" s="36"/>
      <c r="X144" s="36"/>
      <c r="Y144" s="36"/>
      <c r="Z144" s="36"/>
      <c r="AA144" s="36"/>
      <c r="AB144" s="36"/>
      <c r="AC144" s="36"/>
      <c r="AD144" s="36"/>
      <c r="AE144" s="36"/>
      <c r="AR144" s="186" t="s">
        <v>162</v>
      </c>
      <c r="AT144" s="186" t="s">
        <v>158</v>
      </c>
      <c r="AU144" s="186" t="s">
        <v>79</v>
      </c>
      <c r="AY144" s="19" t="s">
        <v>155</v>
      </c>
      <c r="BE144" s="187">
        <f t="shared" si="34"/>
        <v>1033.2</v>
      </c>
      <c r="BF144" s="187">
        <f t="shared" si="35"/>
        <v>0</v>
      </c>
      <c r="BG144" s="187">
        <f t="shared" si="36"/>
        <v>0</v>
      </c>
      <c r="BH144" s="187">
        <f t="shared" si="37"/>
        <v>0</v>
      </c>
      <c r="BI144" s="187">
        <f t="shared" si="38"/>
        <v>0</v>
      </c>
      <c r="BJ144" s="19" t="s">
        <v>79</v>
      </c>
      <c r="BK144" s="187">
        <f t="shared" si="39"/>
        <v>1033.2</v>
      </c>
      <c r="BL144" s="19" t="s">
        <v>162</v>
      </c>
      <c r="BM144" s="186" t="s">
        <v>1083</v>
      </c>
    </row>
    <row r="145" spans="1:31" s="2" customFormat="1" ht="6.95" customHeight="1">
      <c r="A145" s="36"/>
      <c r="B145" s="49"/>
      <c r="C145" s="50"/>
      <c r="D145" s="50"/>
      <c r="E145" s="50"/>
      <c r="F145" s="50"/>
      <c r="G145" s="50"/>
      <c r="H145" s="50"/>
      <c r="I145" s="50"/>
      <c r="J145" s="50"/>
      <c r="K145" s="50"/>
      <c r="L145" s="41"/>
      <c r="M145" s="36"/>
      <c r="O145" s="36"/>
      <c r="P145" s="36"/>
      <c r="Q145" s="36"/>
      <c r="R145" s="36"/>
      <c r="S145" s="36"/>
      <c r="T145" s="36"/>
      <c r="U145" s="36"/>
      <c r="V145" s="36"/>
      <c r="W145" s="36"/>
      <c r="X145" s="36"/>
      <c r="Y145" s="36"/>
      <c r="Z145" s="36"/>
      <c r="AA145" s="36"/>
      <c r="AB145" s="36"/>
      <c r="AC145" s="36"/>
      <c r="AD145" s="36"/>
      <c r="AE145" s="36"/>
    </row>
  </sheetData>
  <sheetProtection password="CC35" sheet="1" objects="1" scenarios="1" formatColumns="0" formatRows="0" autoFilter="0"/>
  <autoFilter ref="C83:K144"/>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4"/>
  <sheetViews>
    <sheetView showGridLines="0" workbookViewId="0" topLeftCell="A1">
      <selection activeCell="L22" sqref="L2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108</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1988</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ROUND(J85,2)</f>
        <v>196122.75</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ROUND((SUM(BE85:BE113)),2)</f>
        <v>196122.75</v>
      </c>
      <c r="G33" s="36"/>
      <c r="H33" s="36"/>
      <c r="I33" s="120">
        <v>0.21</v>
      </c>
      <c r="J33" s="119">
        <f>ROUND(((SUM(BE85:BE113))*I33),2)</f>
        <v>41185.78</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ROUND((SUM(BF85:BF113)),2)</f>
        <v>0</v>
      </c>
      <c r="G34" s="36"/>
      <c r="H34" s="36"/>
      <c r="I34" s="120">
        <v>0.15</v>
      </c>
      <c r="J34" s="119">
        <f>ROUND(((SUM(BF85:BF113))*I34),2)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ROUND((SUM(BG85:BG113)),2)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ROUND((SUM(BH85:BH113)),2)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ROUND((SUM(BI85:BI113)),2)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237308.53</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10 - D.1.4.5. EPS</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J85</f>
        <v>196122.75</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1754</v>
      </c>
      <c r="E60" s="139"/>
      <c r="F60" s="139"/>
      <c r="G60" s="139"/>
      <c r="H60" s="139"/>
      <c r="I60" s="139"/>
      <c r="J60" s="140">
        <f>J86</f>
        <v>49000</v>
      </c>
      <c r="K60" s="137"/>
      <c r="L60" s="141"/>
    </row>
    <row r="61" spans="2:12" s="9" customFormat="1" ht="24.95" customHeight="1">
      <c r="B61" s="136"/>
      <c r="C61" s="137"/>
      <c r="D61" s="138" t="s">
        <v>1989</v>
      </c>
      <c r="E61" s="139"/>
      <c r="F61" s="139"/>
      <c r="G61" s="139"/>
      <c r="H61" s="139"/>
      <c r="I61" s="139"/>
      <c r="J61" s="140">
        <f>J90</f>
        <v>11000</v>
      </c>
      <c r="K61" s="137"/>
      <c r="L61" s="141"/>
    </row>
    <row r="62" spans="2:12" s="9" customFormat="1" ht="24.95" customHeight="1">
      <c r="B62" s="136"/>
      <c r="C62" s="137"/>
      <c r="D62" s="138" t="s">
        <v>1756</v>
      </c>
      <c r="E62" s="139"/>
      <c r="F62" s="139"/>
      <c r="G62" s="139"/>
      <c r="H62" s="139"/>
      <c r="I62" s="139"/>
      <c r="J62" s="140">
        <f>J95</f>
        <v>48875.2</v>
      </c>
      <c r="K62" s="137"/>
      <c r="L62" s="141"/>
    </row>
    <row r="63" spans="2:12" s="9" customFormat="1" ht="24.95" customHeight="1">
      <c r="B63" s="136"/>
      <c r="C63" s="137"/>
      <c r="D63" s="138" t="s">
        <v>1757</v>
      </c>
      <c r="E63" s="139"/>
      <c r="F63" s="139"/>
      <c r="G63" s="139"/>
      <c r="H63" s="139"/>
      <c r="I63" s="139"/>
      <c r="J63" s="140">
        <f>J98</f>
        <v>64765.55</v>
      </c>
      <c r="K63" s="137"/>
      <c r="L63" s="141"/>
    </row>
    <row r="64" spans="2:12" s="9" customFormat="1" ht="24.95" customHeight="1">
      <c r="B64" s="136"/>
      <c r="C64" s="137"/>
      <c r="D64" s="138" t="s">
        <v>1758</v>
      </c>
      <c r="E64" s="139"/>
      <c r="F64" s="139"/>
      <c r="G64" s="139"/>
      <c r="H64" s="139"/>
      <c r="I64" s="139"/>
      <c r="J64" s="140">
        <f>J106</f>
        <v>1500</v>
      </c>
      <c r="K64" s="137"/>
      <c r="L64" s="141"/>
    </row>
    <row r="65" spans="2:12" s="9" customFormat="1" ht="24.95" customHeight="1">
      <c r="B65" s="136"/>
      <c r="C65" s="137"/>
      <c r="D65" s="138" t="s">
        <v>1759</v>
      </c>
      <c r="E65" s="139"/>
      <c r="F65" s="139"/>
      <c r="G65" s="139"/>
      <c r="H65" s="139"/>
      <c r="I65" s="139"/>
      <c r="J65" s="140">
        <f>J108</f>
        <v>20982</v>
      </c>
      <c r="K65" s="137"/>
      <c r="L65" s="141"/>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140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5" t="str">
        <f>E7</f>
        <v>Zesílení stropních desek ve východní části přístavby, vč. souvisejících stavebních úprav</v>
      </c>
      <c r="F75" s="376"/>
      <c r="G75" s="376"/>
      <c r="H75" s="37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8" t="str">
        <f>E9</f>
        <v>10 - D.1.4.5. EPS</v>
      </c>
      <c r="F77" s="374"/>
      <c r="G77" s="374"/>
      <c r="H77" s="374"/>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f>IF(J12="","",J12)</f>
        <v>44236</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24</v>
      </c>
      <c r="D81" s="38"/>
      <c r="E81" s="38"/>
      <c r="F81" s="29" t="str">
        <f>E15</f>
        <v>Beskydské divadlo Nový Jičín,p.o.</v>
      </c>
      <c r="G81" s="38"/>
      <c r="H81" s="38"/>
      <c r="I81" s="31" t="s">
        <v>31</v>
      </c>
      <c r="J81" s="34" t="str">
        <f>E21</f>
        <v xml:space="preserve"> </v>
      </c>
      <c r="K81" s="38"/>
      <c r="L81" s="108"/>
      <c r="S81" s="36"/>
      <c r="T81" s="36"/>
      <c r="U81" s="36"/>
      <c r="V81" s="36"/>
      <c r="W81" s="36"/>
      <c r="X81" s="36"/>
      <c r="Y81" s="36"/>
      <c r="Z81" s="36"/>
      <c r="AA81" s="36"/>
      <c r="AB81" s="36"/>
      <c r="AC81" s="36"/>
      <c r="AD81" s="36"/>
      <c r="AE81" s="36"/>
    </row>
    <row r="82" spans="1:31" s="2" customFormat="1" ht="15.2" customHeight="1">
      <c r="A82" s="36"/>
      <c r="B82" s="37"/>
      <c r="C82" s="31" t="s">
        <v>29</v>
      </c>
      <c r="D82" s="38"/>
      <c r="E82" s="38"/>
      <c r="F82" s="29" t="str">
        <f>IF(E18="","",E18)</f>
        <v>Vyplň údaj</v>
      </c>
      <c r="G82" s="38"/>
      <c r="H82" s="38"/>
      <c r="I82" s="31" t="s">
        <v>34</v>
      </c>
      <c r="J82" s="34" t="str">
        <f>E24</f>
        <v xml:space="preserve"> </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141</v>
      </c>
      <c r="D84" s="151" t="s">
        <v>56</v>
      </c>
      <c r="E84" s="151" t="s">
        <v>52</v>
      </c>
      <c r="F84" s="151" t="s">
        <v>53</v>
      </c>
      <c r="G84" s="151" t="s">
        <v>142</v>
      </c>
      <c r="H84" s="151" t="s">
        <v>143</v>
      </c>
      <c r="I84" s="151" t="s">
        <v>144</v>
      </c>
      <c r="J84" s="151" t="s">
        <v>120</v>
      </c>
      <c r="K84" s="152" t="s">
        <v>145</v>
      </c>
      <c r="L84" s="153"/>
      <c r="M84" s="70" t="s">
        <v>19</v>
      </c>
      <c r="N84" s="71" t="s">
        <v>41</v>
      </c>
      <c r="O84" s="71" t="s">
        <v>146</v>
      </c>
      <c r="P84" s="71" t="s">
        <v>147</v>
      </c>
      <c r="Q84" s="71" t="s">
        <v>148</v>
      </c>
      <c r="R84" s="71" t="s">
        <v>149</v>
      </c>
      <c r="S84" s="71" t="s">
        <v>150</v>
      </c>
      <c r="T84" s="72" t="s">
        <v>151</v>
      </c>
      <c r="U84" s="148"/>
      <c r="V84" s="148"/>
      <c r="W84" s="148"/>
      <c r="X84" s="148"/>
      <c r="Y84" s="148"/>
      <c r="Z84" s="148"/>
      <c r="AA84" s="148"/>
      <c r="AB84" s="148"/>
      <c r="AC84" s="148"/>
      <c r="AD84" s="148"/>
      <c r="AE84" s="148"/>
    </row>
    <row r="85" spans="1:63" s="2" customFormat="1" ht="22.9" customHeight="1">
      <c r="A85" s="36"/>
      <c r="B85" s="37"/>
      <c r="C85" s="77" t="s">
        <v>152</v>
      </c>
      <c r="D85" s="38"/>
      <c r="E85" s="38"/>
      <c r="F85" s="38"/>
      <c r="G85" s="38"/>
      <c r="H85" s="38"/>
      <c r="I85" s="38"/>
      <c r="J85" s="154">
        <f>BK85</f>
        <v>196122.75</v>
      </c>
      <c r="K85" s="38"/>
      <c r="L85" s="41"/>
      <c r="M85" s="73"/>
      <c r="N85" s="155"/>
      <c r="O85" s="74"/>
      <c r="P85" s="156">
        <f>P86+P90+P95+P98+P106+P108</f>
        <v>0</v>
      </c>
      <c r="Q85" s="74"/>
      <c r="R85" s="156">
        <f>R86+R90+R95+R98+R106+R108</f>
        <v>0.08016000000000001</v>
      </c>
      <c r="S85" s="74"/>
      <c r="T85" s="157">
        <f>T86+T90+T95+T98+T106+T108</f>
        <v>0</v>
      </c>
      <c r="U85" s="36"/>
      <c r="V85" s="36"/>
      <c r="W85" s="36"/>
      <c r="X85" s="36"/>
      <c r="Y85" s="36"/>
      <c r="Z85" s="36"/>
      <c r="AA85" s="36"/>
      <c r="AB85" s="36"/>
      <c r="AC85" s="36"/>
      <c r="AD85" s="36"/>
      <c r="AE85" s="36"/>
      <c r="AT85" s="19" t="s">
        <v>70</v>
      </c>
      <c r="AU85" s="19" t="s">
        <v>121</v>
      </c>
      <c r="BK85" s="158">
        <f>BK86+BK90+BK95+BK98+BK106+BK108</f>
        <v>196122.75</v>
      </c>
    </row>
    <row r="86" spans="2:63" s="12" customFormat="1" ht="25.9" customHeight="1">
      <c r="B86" s="159"/>
      <c r="C86" s="160"/>
      <c r="D86" s="161" t="s">
        <v>70</v>
      </c>
      <c r="E86" s="162" t="s">
        <v>978</v>
      </c>
      <c r="F86" s="162" t="s">
        <v>1760</v>
      </c>
      <c r="G86" s="160"/>
      <c r="H86" s="160"/>
      <c r="I86" s="163"/>
      <c r="J86" s="164">
        <f>BK86</f>
        <v>49000</v>
      </c>
      <c r="K86" s="160"/>
      <c r="L86" s="165"/>
      <c r="M86" s="166"/>
      <c r="N86" s="167"/>
      <c r="O86" s="167"/>
      <c r="P86" s="168">
        <f>SUM(P87:P89)</f>
        <v>0</v>
      </c>
      <c r="Q86" s="167"/>
      <c r="R86" s="168">
        <f>SUM(R87:R89)</f>
        <v>0</v>
      </c>
      <c r="S86" s="167"/>
      <c r="T86" s="169">
        <f>SUM(T87:T89)</f>
        <v>0</v>
      </c>
      <c r="AR86" s="170" t="s">
        <v>79</v>
      </c>
      <c r="AT86" s="171" t="s">
        <v>70</v>
      </c>
      <c r="AU86" s="171" t="s">
        <v>71</v>
      </c>
      <c r="AY86" s="170" t="s">
        <v>155</v>
      </c>
      <c r="BK86" s="172">
        <f>SUM(BK87:BK89)</f>
        <v>49000</v>
      </c>
    </row>
    <row r="87" spans="1:65" s="2" customFormat="1" ht="16.5" customHeight="1">
      <c r="A87" s="36"/>
      <c r="B87" s="37"/>
      <c r="C87" s="175" t="s">
        <v>79</v>
      </c>
      <c r="D87" s="175" t="s">
        <v>158</v>
      </c>
      <c r="E87" s="176" t="s">
        <v>1990</v>
      </c>
      <c r="F87" s="177" t="s">
        <v>1762</v>
      </c>
      <c r="G87" s="178" t="s">
        <v>1763</v>
      </c>
      <c r="H87" s="179">
        <v>8</v>
      </c>
      <c r="I87" s="180">
        <v>500</v>
      </c>
      <c r="J87" s="181">
        <f>ROUND(I87*H87,2)</f>
        <v>4000</v>
      </c>
      <c r="K87" s="177" t="s">
        <v>19</v>
      </c>
      <c r="L87" s="41"/>
      <c r="M87" s="182" t="s">
        <v>19</v>
      </c>
      <c r="N87" s="183" t="s">
        <v>42</v>
      </c>
      <c r="O87" s="66"/>
      <c r="P87" s="184">
        <f>O87*H87</f>
        <v>0</v>
      </c>
      <c r="Q87" s="184">
        <v>0</v>
      </c>
      <c r="R87" s="184">
        <f>Q87*H87</f>
        <v>0</v>
      </c>
      <c r="S87" s="184">
        <v>0</v>
      </c>
      <c r="T87" s="185">
        <f>S87*H87</f>
        <v>0</v>
      </c>
      <c r="U87" s="36"/>
      <c r="V87" s="36"/>
      <c r="W87" s="36"/>
      <c r="X87" s="36"/>
      <c r="Y87" s="36"/>
      <c r="Z87" s="36"/>
      <c r="AA87" s="36"/>
      <c r="AB87" s="36"/>
      <c r="AC87" s="36"/>
      <c r="AD87" s="36"/>
      <c r="AE87" s="36"/>
      <c r="AR87" s="186" t="s">
        <v>162</v>
      </c>
      <c r="AT87" s="186" t="s">
        <v>158</v>
      </c>
      <c r="AU87" s="186" t="s">
        <v>79</v>
      </c>
      <c r="AY87" s="19" t="s">
        <v>155</v>
      </c>
      <c r="BE87" s="187">
        <f>IF(N87="základní",J87,0)</f>
        <v>4000</v>
      </c>
      <c r="BF87" s="187">
        <f>IF(N87="snížená",J87,0)</f>
        <v>0</v>
      </c>
      <c r="BG87" s="187">
        <f>IF(N87="zákl. přenesená",J87,0)</f>
        <v>0</v>
      </c>
      <c r="BH87" s="187">
        <f>IF(N87="sníž. přenesená",J87,0)</f>
        <v>0</v>
      </c>
      <c r="BI87" s="187">
        <f>IF(N87="nulová",J87,0)</f>
        <v>0</v>
      </c>
      <c r="BJ87" s="19" t="s">
        <v>79</v>
      </c>
      <c r="BK87" s="187">
        <f>ROUND(I87*H87,2)</f>
        <v>4000</v>
      </c>
      <c r="BL87" s="19" t="s">
        <v>162</v>
      </c>
      <c r="BM87" s="186" t="s">
        <v>81</v>
      </c>
    </row>
    <row r="88" spans="1:65" s="2" customFormat="1" ht="16.5" customHeight="1">
      <c r="A88" s="36"/>
      <c r="B88" s="37"/>
      <c r="C88" s="175" t="s">
        <v>81</v>
      </c>
      <c r="D88" s="175" t="s">
        <v>158</v>
      </c>
      <c r="E88" s="176" t="s">
        <v>1991</v>
      </c>
      <c r="F88" s="177" t="s">
        <v>543</v>
      </c>
      <c r="G88" s="178" t="s">
        <v>1763</v>
      </c>
      <c r="H88" s="179">
        <v>50</v>
      </c>
      <c r="I88" s="180">
        <v>300</v>
      </c>
      <c r="J88" s="181">
        <f>ROUND(I88*H88,2)</f>
        <v>15000</v>
      </c>
      <c r="K88" s="177" t="s">
        <v>19</v>
      </c>
      <c r="L88" s="41"/>
      <c r="M88" s="182" t="s">
        <v>19</v>
      </c>
      <c r="N88" s="183" t="s">
        <v>42</v>
      </c>
      <c r="O88" s="66"/>
      <c r="P88" s="184">
        <f>O88*H88</f>
        <v>0</v>
      </c>
      <c r="Q88" s="184">
        <v>0</v>
      </c>
      <c r="R88" s="184">
        <f>Q88*H88</f>
        <v>0</v>
      </c>
      <c r="S88" s="184">
        <v>0</v>
      </c>
      <c r="T88" s="185">
        <f>S88*H88</f>
        <v>0</v>
      </c>
      <c r="U88" s="36"/>
      <c r="V88" s="36"/>
      <c r="W88" s="36"/>
      <c r="X88" s="36"/>
      <c r="Y88" s="36"/>
      <c r="Z88" s="36"/>
      <c r="AA88" s="36"/>
      <c r="AB88" s="36"/>
      <c r="AC88" s="36"/>
      <c r="AD88" s="36"/>
      <c r="AE88" s="36"/>
      <c r="AR88" s="186" t="s">
        <v>162</v>
      </c>
      <c r="AT88" s="186" t="s">
        <v>158</v>
      </c>
      <c r="AU88" s="186" t="s">
        <v>79</v>
      </c>
      <c r="AY88" s="19" t="s">
        <v>155</v>
      </c>
      <c r="BE88" s="187">
        <f>IF(N88="základní",J88,0)</f>
        <v>15000</v>
      </c>
      <c r="BF88" s="187">
        <f>IF(N88="snížená",J88,0)</f>
        <v>0</v>
      </c>
      <c r="BG88" s="187">
        <f>IF(N88="zákl. přenesená",J88,0)</f>
        <v>0</v>
      </c>
      <c r="BH88" s="187">
        <f>IF(N88="sníž. přenesená",J88,0)</f>
        <v>0</v>
      </c>
      <c r="BI88" s="187">
        <f>IF(N88="nulová",J88,0)</f>
        <v>0</v>
      </c>
      <c r="BJ88" s="19" t="s">
        <v>79</v>
      </c>
      <c r="BK88" s="187">
        <f>ROUND(I88*H88,2)</f>
        <v>15000</v>
      </c>
      <c r="BL88" s="19" t="s">
        <v>162</v>
      </c>
      <c r="BM88" s="186" t="s">
        <v>162</v>
      </c>
    </row>
    <row r="89" spans="1:65" s="2" customFormat="1" ht="16.5" customHeight="1">
      <c r="A89" s="36"/>
      <c r="B89" s="37"/>
      <c r="C89" s="175" t="s">
        <v>179</v>
      </c>
      <c r="D89" s="175" t="s">
        <v>158</v>
      </c>
      <c r="E89" s="176" t="s">
        <v>546</v>
      </c>
      <c r="F89" s="177" t="s">
        <v>547</v>
      </c>
      <c r="G89" s="178" t="s">
        <v>548</v>
      </c>
      <c r="H89" s="179">
        <v>100</v>
      </c>
      <c r="I89" s="180">
        <v>300</v>
      </c>
      <c r="J89" s="181">
        <f>ROUND(I89*H89,2)</f>
        <v>30000</v>
      </c>
      <c r="K89" s="177" t="s">
        <v>19</v>
      </c>
      <c r="L89" s="41"/>
      <c r="M89" s="182" t="s">
        <v>19</v>
      </c>
      <c r="N89" s="183" t="s">
        <v>42</v>
      </c>
      <c r="O89" s="66"/>
      <c r="P89" s="184">
        <f>O89*H89</f>
        <v>0</v>
      </c>
      <c r="Q89" s="184">
        <v>0</v>
      </c>
      <c r="R89" s="184">
        <f>Q89*H89</f>
        <v>0</v>
      </c>
      <c r="S89" s="184">
        <v>0</v>
      </c>
      <c r="T89" s="185">
        <f>S89*H89</f>
        <v>0</v>
      </c>
      <c r="U89" s="36"/>
      <c r="V89" s="36"/>
      <c r="W89" s="36"/>
      <c r="X89" s="36"/>
      <c r="Y89" s="36"/>
      <c r="Z89" s="36"/>
      <c r="AA89" s="36"/>
      <c r="AB89" s="36"/>
      <c r="AC89" s="36"/>
      <c r="AD89" s="36"/>
      <c r="AE89" s="36"/>
      <c r="AR89" s="186" t="s">
        <v>549</v>
      </c>
      <c r="AT89" s="186" t="s">
        <v>158</v>
      </c>
      <c r="AU89" s="186" t="s">
        <v>79</v>
      </c>
      <c r="AY89" s="19" t="s">
        <v>155</v>
      </c>
      <c r="BE89" s="187">
        <f>IF(N89="základní",J89,0)</f>
        <v>30000</v>
      </c>
      <c r="BF89" s="187">
        <f>IF(N89="snížená",J89,0)</f>
        <v>0</v>
      </c>
      <c r="BG89" s="187">
        <f>IF(N89="zákl. přenesená",J89,0)</f>
        <v>0</v>
      </c>
      <c r="BH89" s="187">
        <f>IF(N89="sníž. přenesená",J89,0)</f>
        <v>0</v>
      </c>
      <c r="BI89" s="187">
        <f>IF(N89="nulová",J89,0)</f>
        <v>0</v>
      </c>
      <c r="BJ89" s="19" t="s">
        <v>79</v>
      </c>
      <c r="BK89" s="187">
        <f>ROUND(I89*H89,2)</f>
        <v>30000</v>
      </c>
      <c r="BL89" s="19" t="s">
        <v>549</v>
      </c>
      <c r="BM89" s="186" t="s">
        <v>1992</v>
      </c>
    </row>
    <row r="90" spans="2:63" s="12" customFormat="1" ht="25.9" customHeight="1">
      <c r="B90" s="159"/>
      <c r="C90" s="160"/>
      <c r="D90" s="161" t="s">
        <v>70</v>
      </c>
      <c r="E90" s="162" t="s">
        <v>1775</v>
      </c>
      <c r="F90" s="162" t="s">
        <v>1993</v>
      </c>
      <c r="G90" s="160"/>
      <c r="H90" s="160"/>
      <c r="I90" s="163"/>
      <c r="J90" s="164">
        <f>BK90</f>
        <v>11000</v>
      </c>
      <c r="K90" s="160"/>
      <c r="L90" s="165"/>
      <c r="M90" s="166"/>
      <c r="N90" s="167"/>
      <c r="O90" s="167"/>
      <c r="P90" s="168">
        <f>SUM(P91:P94)</f>
        <v>0</v>
      </c>
      <c r="Q90" s="167"/>
      <c r="R90" s="168">
        <f>SUM(R91:R94)</f>
        <v>0</v>
      </c>
      <c r="S90" s="167"/>
      <c r="T90" s="169">
        <f>SUM(T91:T94)</f>
        <v>0</v>
      </c>
      <c r="AR90" s="170" t="s">
        <v>79</v>
      </c>
      <c r="AT90" s="171" t="s">
        <v>70</v>
      </c>
      <c r="AU90" s="171" t="s">
        <v>71</v>
      </c>
      <c r="AY90" s="170" t="s">
        <v>155</v>
      </c>
      <c r="BK90" s="172">
        <f>SUM(BK91:BK94)</f>
        <v>11000</v>
      </c>
    </row>
    <row r="91" spans="1:65" s="2" customFormat="1" ht="16.5" customHeight="1">
      <c r="A91" s="36"/>
      <c r="B91" s="37"/>
      <c r="C91" s="175" t="s">
        <v>162</v>
      </c>
      <c r="D91" s="175" t="s">
        <v>158</v>
      </c>
      <c r="E91" s="176" t="s">
        <v>1994</v>
      </c>
      <c r="F91" s="177" t="s">
        <v>1995</v>
      </c>
      <c r="G91" s="178" t="s">
        <v>1779</v>
      </c>
      <c r="H91" s="179">
        <v>1</v>
      </c>
      <c r="I91" s="180">
        <v>2000</v>
      </c>
      <c r="J91" s="181">
        <f>ROUND(I91*H91,2)</f>
        <v>2000</v>
      </c>
      <c r="K91" s="177" t="s">
        <v>19</v>
      </c>
      <c r="L91" s="41"/>
      <c r="M91" s="182" t="s">
        <v>19</v>
      </c>
      <c r="N91" s="183" t="s">
        <v>42</v>
      </c>
      <c r="O91" s="66"/>
      <c r="P91" s="184">
        <f>O91*H91</f>
        <v>0</v>
      </c>
      <c r="Q91" s="184">
        <v>0</v>
      </c>
      <c r="R91" s="184">
        <f>Q91*H91</f>
        <v>0</v>
      </c>
      <c r="S91" s="184">
        <v>0</v>
      </c>
      <c r="T91" s="185">
        <f>S91*H91</f>
        <v>0</v>
      </c>
      <c r="U91" s="36"/>
      <c r="V91" s="36"/>
      <c r="W91" s="36"/>
      <c r="X91" s="36"/>
      <c r="Y91" s="36"/>
      <c r="Z91" s="36"/>
      <c r="AA91" s="36"/>
      <c r="AB91" s="36"/>
      <c r="AC91" s="36"/>
      <c r="AD91" s="36"/>
      <c r="AE91" s="36"/>
      <c r="AR91" s="186" t="s">
        <v>162</v>
      </c>
      <c r="AT91" s="186" t="s">
        <v>158</v>
      </c>
      <c r="AU91" s="186" t="s">
        <v>79</v>
      </c>
      <c r="AY91" s="19" t="s">
        <v>155</v>
      </c>
      <c r="BE91" s="187">
        <f>IF(N91="základní",J91,0)</f>
        <v>2000</v>
      </c>
      <c r="BF91" s="187">
        <f>IF(N91="snížená",J91,0)</f>
        <v>0</v>
      </c>
      <c r="BG91" s="187">
        <f>IF(N91="zákl. přenesená",J91,0)</f>
        <v>0</v>
      </c>
      <c r="BH91" s="187">
        <f>IF(N91="sníž. přenesená",J91,0)</f>
        <v>0</v>
      </c>
      <c r="BI91" s="187">
        <f>IF(N91="nulová",J91,0)</f>
        <v>0</v>
      </c>
      <c r="BJ91" s="19" t="s">
        <v>79</v>
      </c>
      <c r="BK91" s="187">
        <f>ROUND(I91*H91,2)</f>
        <v>2000</v>
      </c>
      <c r="BL91" s="19" t="s">
        <v>162</v>
      </c>
      <c r="BM91" s="186" t="s">
        <v>156</v>
      </c>
    </row>
    <row r="92" spans="1:65" s="2" customFormat="1" ht="16.5" customHeight="1">
      <c r="A92" s="36"/>
      <c r="B92" s="37"/>
      <c r="C92" s="175" t="s">
        <v>187</v>
      </c>
      <c r="D92" s="175" t="s">
        <v>158</v>
      </c>
      <c r="E92" s="176" t="s">
        <v>1996</v>
      </c>
      <c r="F92" s="177" t="s">
        <v>1997</v>
      </c>
      <c r="G92" s="178" t="s">
        <v>1779</v>
      </c>
      <c r="H92" s="179">
        <v>1</v>
      </c>
      <c r="I92" s="180">
        <v>1000</v>
      </c>
      <c r="J92" s="181">
        <f>ROUND(I92*H92,2)</f>
        <v>1000</v>
      </c>
      <c r="K92" s="177" t="s">
        <v>19</v>
      </c>
      <c r="L92" s="41"/>
      <c r="M92" s="182" t="s">
        <v>19</v>
      </c>
      <c r="N92" s="183" t="s">
        <v>42</v>
      </c>
      <c r="O92" s="66"/>
      <c r="P92" s="184">
        <f>O92*H92</f>
        <v>0</v>
      </c>
      <c r="Q92" s="184">
        <v>0</v>
      </c>
      <c r="R92" s="184">
        <f>Q92*H92</f>
        <v>0</v>
      </c>
      <c r="S92" s="184">
        <v>0</v>
      </c>
      <c r="T92" s="185">
        <f>S92*H92</f>
        <v>0</v>
      </c>
      <c r="U92" s="36"/>
      <c r="V92" s="36"/>
      <c r="W92" s="36"/>
      <c r="X92" s="36"/>
      <c r="Y92" s="36"/>
      <c r="Z92" s="36"/>
      <c r="AA92" s="36"/>
      <c r="AB92" s="36"/>
      <c r="AC92" s="36"/>
      <c r="AD92" s="36"/>
      <c r="AE92" s="36"/>
      <c r="AR92" s="186" t="s">
        <v>162</v>
      </c>
      <c r="AT92" s="186" t="s">
        <v>158</v>
      </c>
      <c r="AU92" s="186" t="s">
        <v>79</v>
      </c>
      <c r="AY92" s="19" t="s">
        <v>155</v>
      </c>
      <c r="BE92" s="187">
        <f>IF(N92="základní",J92,0)</f>
        <v>1000</v>
      </c>
      <c r="BF92" s="187">
        <f>IF(N92="snížená",J92,0)</f>
        <v>0</v>
      </c>
      <c r="BG92" s="187">
        <f>IF(N92="zákl. přenesená",J92,0)</f>
        <v>0</v>
      </c>
      <c r="BH92" s="187">
        <f>IF(N92="sníž. přenesená",J92,0)</f>
        <v>0</v>
      </c>
      <c r="BI92" s="187">
        <f>IF(N92="nulová",J92,0)</f>
        <v>0</v>
      </c>
      <c r="BJ92" s="19" t="s">
        <v>79</v>
      </c>
      <c r="BK92" s="187">
        <f>ROUND(I92*H92,2)</f>
        <v>1000</v>
      </c>
      <c r="BL92" s="19" t="s">
        <v>162</v>
      </c>
      <c r="BM92" s="186" t="s">
        <v>269</v>
      </c>
    </row>
    <row r="93" spans="1:65" s="2" customFormat="1" ht="16.5" customHeight="1">
      <c r="A93" s="36"/>
      <c r="B93" s="37"/>
      <c r="C93" s="175" t="s">
        <v>156</v>
      </c>
      <c r="D93" s="175" t="s">
        <v>158</v>
      </c>
      <c r="E93" s="176" t="s">
        <v>1998</v>
      </c>
      <c r="F93" s="177" t="s">
        <v>1999</v>
      </c>
      <c r="G93" s="178" t="s">
        <v>1779</v>
      </c>
      <c r="H93" s="179">
        <v>1</v>
      </c>
      <c r="I93" s="180">
        <v>3000</v>
      </c>
      <c r="J93" s="181">
        <f>ROUND(I93*H93,2)</f>
        <v>3000</v>
      </c>
      <c r="K93" s="177" t="s">
        <v>19</v>
      </c>
      <c r="L93" s="41"/>
      <c r="M93" s="182" t="s">
        <v>19</v>
      </c>
      <c r="N93" s="183" t="s">
        <v>42</v>
      </c>
      <c r="O93" s="66"/>
      <c r="P93" s="184">
        <f>O93*H93</f>
        <v>0</v>
      </c>
      <c r="Q93" s="184">
        <v>0</v>
      </c>
      <c r="R93" s="184">
        <f>Q93*H93</f>
        <v>0</v>
      </c>
      <c r="S93" s="184">
        <v>0</v>
      </c>
      <c r="T93" s="185">
        <f>S93*H93</f>
        <v>0</v>
      </c>
      <c r="U93" s="36"/>
      <c r="V93" s="36"/>
      <c r="W93" s="36"/>
      <c r="X93" s="36"/>
      <c r="Y93" s="36"/>
      <c r="Z93" s="36"/>
      <c r="AA93" s="36"/>
      <c r="AB93" s="36"/>
      <c r="AC93" s="36"/>
      <c r="AD93" s="36"/>
      <c r="AE93" s="36"/>
      <c r="AR93" s="186" t="s">
        <v>162</v>
      </c>
      <c r="AT93" s="186" t="s">
        <v>158</v>
      </c>
      <c r="AU93" s="186" t="s">
        <v>79</v>
      </c>
      <c r="AY93" s="19" t="s">
        <v>155</v>
      </c>
      <c r="BE93" s="187">
        <f>IF(N93="základní",J93,0)</f>
        <v>3000</v>
      </c>
      <c r="BF93" s="187">
        <f>IF(N93="snížená",J93,0)</f>
        <v>0</v>
      </c>
      <c r="BG93" s="187">
        <f>IF(N93="zákl. přenesená",J93,0)</f>
        <v>0</v>
      </c>
      <c r="BH93" s="187">
        <f>IF(N93="sníž. přenesená",J93,0)</f>
        <v>0</v>
      </c>
      <c r="BI93" s="187">
        <f>IF(N93="nulová",J93,0)</f>
        <v>0</v>
      </c>
      <c r="BJ93" s="19" t="s">
        <v>79</v>
      </c>
      <c r="BK93" s="187">
        <f>ROUND(I93*H93,2)</f>
        <v>3000</v>
      </c>
      <c r="BL93" s="19" t="s">
        <v>162</v>
      </c>
      <c r="BM93" s="186" t="s">
        <v>106</v>
      </c>
    </row>
    <row r="94" spans="1:65" s="2" customFormat="1" ht="16.5" customHeight="1">
      <c r="A94" s="36"/>
      <c r="B94" s="37"/>
      <c r="C94" s="175" t="s">
        <v>239</v>
      </c>
      <c r="D94" s="175" t="s">
        <v>158</v>
      </c>
      <c r="E94" s="176" t="s">
        <v>2000</v>
      </c>
      <c r="F94" s="177" t="s">
        <v>2001</v>
      </c>
      <c r="G94" s="178" t="s">
        <v>1779</v>
      </c>
      <c r="H94" s="179">
        <v>1</v>
      </c>
      <c r="I94" s="180">
        <v>5000</v>
      </c>
      <c r="J94" s="181">
        <f>ROUND(I94*H94,2)</f>
        <v>5000</v>
      </c>
      <c r="K94" s="177" t="s">
        <v>19</v>
      </c>
      <c r="L94" s="41"/>
      <c r="M94" s="182" t="s">
        <v>19</v>
      </c>
      <c r="N94" s="183" t="s">
        <v>42</v>
      </c>
      <c r="O94" s="66"/>
      <c r="P94" s="184">
        <f>O94*H94</f>
        <v>0</v>
      </c>
      <c r="Q94" s="184">
        <v>0</v>
      </c>
      <c r="R94" s="184">
        <f>Q94*H94</f>
        <v>0</v>
      </c>
      <c r="S94" s="184">
        <v>0</v>
      </c>
      <c r="T94" s="185">
        <f>S94*H94</f>
        <v>0</v>
      </c>
      <c r="U94" s="36"/>
      <c r="V94" s="36"/>
      <c r="W94" s="36"/>
      <c r="X94" s="36"/>
      <c r="Y94" s="36"/>
      <c r="Z94" s="36"/>
      <c r="AA94" s="36"/>
      <c r="AB94" s="36"/>
      <c r="AC94" s="36"/>
      <c r="AD94" s="36"/>
      <c r="AE94" s="36"/>
      <c r="AR94" s="186" t="s">
        <v>162</v>
      </c>
      <c r="AT94" s="186" t="s">
        <v>158</v>
      </c>
      <c r="AU94" s="186" t="s">
        <v>79</v>
      </c>
      <c r="AY94" s="19" t="s">
        <v>155</v>
      </c>
      <c r="BE94" s="187">
        <f>IF(N94="základní",J94,0)</f>
        <v>5000</v>
      </c>
      <c r="BF94" s="187">
        <f>IF(N94="snížená",J94,0)</f>
        <v>0</v>
      </c>
      <c r="BG94" s="187">
        <f>IF(N94="zákl. přenesená",J94,0)</f>
        <v>0</v>
      </c>
      <c r="BH94" s="187">
        <f>IF(N94="sníž. přenesená",J94,0)</f>
        <v>0</v>
      </c>
      <c r="BI94" s="187">
        <f>IF(N94="nulová",J94,0)</f>
        <v>0</v>
      </c>
      <c r="BJ94" s="19" t="s">
        <v>79</v>
      </c>
      <c r="BK94" s="187">
        <f>ROUND(I94*H94,2)</f>
        <v>5000</v>
      </c>
      <c r="BL94" s="19" t="s">
        <v>162</v>
      </c>
      <c r="BM94" s="186" t="s">
        <v>112</v>
      </c>
    </row>
    <row r="95" spans="2:63" s="12" customFormat="1" ht="25.9" customHeight="1">
      <c r="B95" s="159"/>
      <c r="C95" s="160"/>
      <c r="D95" s="161" t="s">
        <v>70</v>
      </c>
      <c r="E95" s="162" t="s">
        <v>1780</v>
      </c>
      <c r="F95" s="162" t="s">
        <v>1781</v>
      </c>
      <c r="G95" s="160"/>
      <c r="H95" s="160"/>
      <c r="I95" s="163"/>
      <c r="J95" s="164">
        <f>BK95</f>
        <v>48875.2</v>
      </c>
      <c r="K95" s="160"/>
      <c r="L95" s="165"/>
      <c r="M95" s="166"/>
      <c r="N95" s="167"/>
      <c r="O95" s="167"/>
      <c r="P95" s="168">
        <f>SUM(P96:P97)</f>
        <v>0</v>
      </c>
      <c r="Q95" s="167"/>
      <c r="R95" s="168">
        <f>SUM(R96:R97)</f>
        <v>0</v>
      </c>
      <c r="S95" s="167"/>
      <c r="T95" s="169">
        <f>SUM(T96:T97)</f>
        <v>0</v>
      </c>
      <c r="AR95" s="170" t="s">
        <v>79</v>
      </c>
      <c r="AT95" s="171" t="s">
        <v>70</v>
      </c>
      <c r="AU95" s="171" t="s">
        <v>71</v>
      </c>
      <c r="AY95" s="170" t="s">
        <v>155</v>
      </c>
      <c r="BK95" s="172">
        <f>SUM(BK96:BK97)</f>
        <v>48875.2</v>
      </c>
    </row>
    <row r="96" spans="1:65" s="2" customFormat="1" ht="16.5" customHeight="1">
      <c r="A96" s="36"/>
      <c r="B96" s="37"/>
      <c r="C96" s="175" t="s">
        <v>269</v>
      </c>
      <c r="D96" s="175" t="s">
        <v>158</v>
      </c>
      <c r="E96" s="176" t="s">
        <v>1782</v>
      </c>
      <c r="F96" s="177" t="s">
        <v>1783</v>
      </c>
      <c r="G96" s="178" t="s">
        <v>161</v>
      </c>
      <c r="H96" s="179">
        <v>0.1</v>
      </c>
      <c r="I96" s="180">
        <v>9800</v>
      </c>
      <c r="J96" s="181">
        <f>ROUND(I96*H96,2)</f>
        <v>980</v>
      </c>
      <c r="K96" s="177" t="s">
        <v>1764</v>
      </c>
      <c r="L96" s="41"/>
      <c r="M96" s="182" t="s">
        <v>19</v>
      </c>
      <c r="N96" s="183" t="s">
        <v>42</v>
      </c>
      <c r="O96" s="66"/>
      <c r="P96" s="184">
        <f>O96*H96</f>
        <v>0</v>
      </c>
      <c r="Q96" s="184">
        <v>0</v>
      </c>
      <c r="R96" s="184">
        <f>Q96*H96</f>
        <v>0</v>
      </c>
      <c r="S96" s="184">
        <v>0</v>
      </c>
      <c r="T96" s="185">
        <f>S96*H96</f>
        <v>0</v>
      </c>
      <c r="U96" s="36"/>
      <c r="V96" s="36"/>
      <c r="W96" s="36"/>
      <c r="X96" s="36"/>
      <c r="Y96" s="36"/>
      <c r="Z96" s="36"/>
      <c r="AA96" s="36"/>
      <c r="AB96" s="36"/>
      <c r="AC96" s="36"/>
      <c r="AD96" s="36"/>
      <c r="AE96" s="36"/>
      <c r="AR96" s="186" t="s">
        <v>162</v>
      </c>
      <c r="AT96" s="186" t="s">
        <v>158</v>
      </c>
      <c r="AU96" s="186" t="s">
        <v>79</v>
      </c>
      <c r="AY96" s="19" t="s">
        <v>155</v>
      </c>
      <c r="BE96" s="187">
        <f>IF(N96="základní",J96,0)</f>
        <v>980</v>
      </c>
      <c r="BF96" s="187">
        <f>IF(N96="snížená",J96,0)</f>
        <v>0</v>
      </c>
      <c r="BG96" s="187">
        <f>IF(N96="zákl. přenesená",J96,0)</f>
        <v>0</v>
      </c>
      <c r="BH96" s="187">
        <f>IF(N96="sníž. přenesená",J96,0)</f>
        <v>0</v>
      </c>
      <c r="BI96" s="187">
        <f>IF(N96="nulová",J96,0)</f>
        <v>0</v>
      </c>
      <c r="BJ96" s="19" t="s">
        <v>79</v>
      </c>
      <c r="BK96" s="187">
        <f>ROUND(I96*H96,2)</f>
        <v>980</v>
      </c>
      <c r="BL96" s="19" t="s">
        <v>162</v>
      </c>
      <c r="BM96" s="186" t="s">
        <v>335</v>
      </c>
    </row>
    <row r="97" spans="1:65" s="2" customFormat="1" ht="16.5" customHeight="1">
      <c r="A97" s="36"/>
      <c r="B97" s="37"/>
      <c r="C97" s="175" t="s">
        <v>169</v>
      </c>
      <c r="D97" s="175" t="s">
        <v>158</v>
      </c>
      <c r="E97" s="176" t="s">
        <v>1784</v>
      </c>
      <c r="F97" s="177" t="s">
        <v>1785</v>
      </c>
      <c r="G97" s="178" t="s">
        <v>343</v>
      </c>
      <c r="H97" s="179">
        <v>380</v>
      </c>
      <c r="I97" s="180">
        <v>126.04</v>
      </c>
      <c r="J97" s="181">
        <f>ROUND(I97*H97,2)</f>
        <v>47895.2</v>
      </c>
      <c r="K97" s="177" t="s">
        <v>1764</v>
      </c>
      <c r="L97" s="41"/>
      <c r="M97" s="182" t="s">
        <v>19</v>
      </c>
      <c r="N97" s="183" t="s">
        <v>42</v>
      </c>
      <c r="O97" s="66"/>
      <c r="P97" s="184">
        <f>O97*H97</f>
        <v>0</v>
      </c>
      <c r="Q97" s="184">
        <v>0</v>
      </c>
      <c r="R97" s="184">
        <f>Q97*H97</f>
        <v>0</v>
      </c>
      <c r="S97" s="184">
        <v>0</v>
      </c>
      <c r="T97" s="185">
        <f>S97*H97</f>
        <v>0</v>
      </c>
      <c r="U97" s="36"/>
      <c r="V97" s="36"/>
      <c r="W97" s="36"/>
      <c r="X97" s="36"/>
      <c r="Y97" s="36"/>
      <c r="Z97" s="36"/>
      <c r="AA97" s="36"/>
      <c r="AB97" s="36"/>
      <c r="AC97" s="36"/>
      <c r="AD97" s="36"/>
      <c r="AE97" s="36"/>
      <c r="AR97" s="186" t="s">
        <v>162</v>
      </c>
      <c r="AT97" s="186" t="s">
        <v>158</v>
      </c>
      <c r="AU97" s="186" t="s">
        <v>79</v>
      </c>
      <c r="AY97" s="19" t="s">
        <v>155</v>
      </c>
      <c r="BE97" s="187">
        <f>IF(N97="základní",J97,0)</f>
        <v>47895.2</v>
      </c>
      <c r="BF97" s="187">
        <f>IF(N97="snížená",J97,0)</f>
        <v>0</v>
      </c>
      <c r="BG97" s="187">
        <f>IF(N97="zákl. přenesená",J97,0)</f>
        <v>0</v>
      </c>
      <c r="BH97" s="187">
        <f>IF(N97="sníž. přenesená",J97,0)</f>
        <v>0</v>
      </c>
      <c r="BI97" s="187">
        <f>IF(N97="nulová",J97,0)</f>
        <v>0</v>
      </c>
      <c r="BJ97" s="19" t="s">
        <v>79</v>
      </c>
      <c r="BK97" s="187">
        <f>ROUND(I97*H97,2)</f>
        <v>47895.2</v>
      </c>
      <c r="BL97" s="19" t="s">
        <v>162</v>
      </c>
      <c r="BM97" s="186" t="s">
        <v>295</v>
      </c>
    </row>
    <row r="98" spans="2:63" s="12" customFormat="1" ht="25.9" customHeight="1">
      <c r="B98" s="159"/>
      <c r="C98" s="160"/>
      <c r="D98" s="161" t="s">
        <v>70</v>
      </c>
      <c r="E98" s="162" t="s">
        <v>1849</v>
      </c>
      <c r="F98" s="162" t="s">
        <v>1850</v>
      </c>
      <c r="G98" s="160"/>
      <c r="H98" s="160"/>
      <c r="I98" s="163"/>
      <c r="J98" s="164">
        <f>BK98</f>
        <v>64765.55</v>
      </c>
      <c r="K98" s="160"/>
      <c r="L98" s="165"/>
      <c r="M98" s="166"/>
      <c r="N98" s="167"/>
      <c r="O98" s="167"/>
      <c r="P98" s="168">
        <f>SUM(P99:P105)</f>
        <v>0</v>
      </c>
      <c r="Q98" s="167"/>
      <c r="R98" s="168">
        <f>SUM(R99:R105)</f>
        <v>0</v>
      </c>
      <c r="S98" s="167"/>
      <c r="T98" s="169">
        <f>SUM(T99:T105)</f>
        <v>0</v>
      </c>
      <c r="AR98" s="170" t="s">
        <v>79</v>
      </c>
      <c r="AT98" s="171" t="s">
        <v>70</v>
      </c>
      <c r="AU98" s="171" t="s">
        <v>71</v>
      </c>
      <c r="AY98" s="170" t="s">
        <v>155</v>
      </c>
      <c r="BK98" s="172">
        <f>SUM(BK99:BK105)</f>
        <v>64765.55</v>
      </c>
    </row>
    <row r="99" spans="1:65" s="2" customFormat="1" ht="16.5" customHeight="1">
      <c r="A99" s="36"/>
      <c r="B99" s="37"/>
      <c r="C99" s="175" t="s">
        <v>106</v>
      </c>
      <c r="D99" s="175" t="s">
        <v>158</v>
      </c>
      <c r="E99" s="176" t="s">
        <v>2002</v>
      </c>
      <c r="F99" s="177" t="s">
        <v>2003</v>
      </c>
      <c r="G99" s="178" t="s">
        <v>413</v>
      </c>
      <c r="H99" s="179">
        <v>400</v>
      </c>
      <c r="I99" s="180">
        <v>18.91</v>
      </c>
      <c r="J99" s="181">
        <f aca="true" t="shared" si="0" ref="J99:J105">ROUND(I99*H99,2)</f>
        <v>7564</v>
      </c>
      <c r="K99" s="177" t="s">
        <v>1764</v>
      </c>
      <c r="L99" s="41"/>
      <c r="M99" s="182" t="s">
        <v>19</v>
      </c>
      <c r="N99" s="183" t="s">
        <v>42</v>
      </c>
      <c r="O99" s="66"/>
      <c r="P99" s="184">
        <f aca="true" t="shared" si="1" ref="P99:P105">O99*H99</f>
        <v>0</v>
      </c>
      <c r="Q99" s="184">
        <v>0</v>
      </c>
      <c r="R99" s="184">
        <f aca="true" t="shared" si="2" ref="R99:R105">Q99*H99</f>
        <v>0</v>
      </c>
      <c r="S99" s="184">
        <v>0</v>
      </c>
      <c r="T99" s="185">
        <f aca="true" t="shared" si="3" ref="T99:T105">S99*H99</f>
        <v>0</v>
      </c>
      <c r="U99" s="36"/>
      <c r="V99" s="36"/>
      <c r="W99" s="36"/>
      <c r="X99" s="36"/>
      <c r="Y99" s="36"/>
      <c r="Z99" s="36"/>
      <c r="AA99" s="36"/>
      <c r="AB99" s="36"/>
      <c r="AC99" s="36"/>
      <c r="AD99" s="36"/>
      <c r="AE99" s="36"/>
      <c r="AR99" s="186" t="s">
        <v>162</v>
      </c>
      <c r="AT99" s="186" t="s">
        <v>158</v>
      </c>
      <c r="AU99" s="186" t="s">
        <v>79</v>
      </c>
      <c r="AY99" s="19" t="s">
        <v>155</v>
      </c>
      <c r="BE99" s="187">
        <f aca="true" t="shared" si="4" ref="BE99:BE105">IF(N99="základní",J99,0)</f>
        <v>7564</v>
      </c>
      <c r="BF99" s="187">
        <f aca="true" t="shared" si="5" ref="BF99:BF105">IF(N99="snížená",J99,0)</f>
        <v>0</v>
      </c>
      <c r="BG99" s="187">
        <f aca="true" t="shared" si="6" ref="BG99:BG105">IF(N99="zákl. přenesená",J99,0)</f>
        <v>0</v>
      </c>
      <c r="BH99" s="187">
        <f aca="true" t="shared" si="7" ref="BH99:BH105">IF(N99="sníž. přenesená",J99,0)</f>
        <v>0</v>
      </c>
      <c r="BI99" s="187">
        <f aca="true" t="shared" si="8" ref="BI99:BI105">IF(N99="nulová",J99,0)</f>
        <v>0</v>
      </c>
      <c r="BJ99" s="19" t="s">
        <v>79</v>
      </c>
      <c r="BK99" s="187">
        <f aca="true" t="shared" si="9" ref="BK99:BK105">ROUND(I99*H99,2)</f>
        <v>7564</v>
      </c>
      <c r="BL99" s="19" t="s">
        <v>162</v>
      </c>
      <c r="BM99" s="186" t="s">
        <v>357</v>
      </c>
    </row>
    <row r="100" spans="1:65" s="2" customFormat="1" ht="16.5" customHeight="1">
      <c r="A100" s="36"/>
      <c r="B100" s="37"/>
      <c r="C100" s="175" t="s">
        <v>109</v>
      </c>
      <c r="D100" s="175" t="s">
        <v>158</v>
      </c>
      <c r="E100" s="176" t="s">
        <v>2004</v>
      </c>
      <c r="F100" s="177" t="s">
        <v>2005</v>
      </c>
      <c r="G100" s="178" t="s">
        <v>343</v>
      </c>
      <c r="H100" s="179">
        <v>120</v>
      </c>
      <c r="I100" s="180">
        <v>28.5</v>
      </c>
      <c r="J100" s="181">
        <f t="shared" si="0"/>
        <v>3420</v>
      </c>
      <c r="K100" s="177" t="s">
        <v>1764</v>
      </c>
      <c r="L100" s="41"/>
      <c r="M100" s="182" t="s">
        <v>19</v>
      </c>
      <c r="N100" s="183" t="s">
        <v>42</v>
      </c>
      <c r="O100" s="66"/>
      <c r="P100" s="184">
        <f t="shared" si="1"/>
        <v>0</v>
      </c>
      <c r="Q100" s="184">
        <v>0</v>
      </c>
      <c r="R100" s="184">
        <f t="shared" si="2"/>
        <v>0</v>
      </c>
      <c r="S100" s="184">
        <v>0</v>
      </c>
      <c r="T100" s="185">
        <f t="shared" si="3"/>
        <v>0</v>
      </c>
      <c r="U100" s="36"/>
      <c r="V100" s="36"/>
      <c r="W100" s="36"/>
      <c r="X100" s="36"/>
      <c r="Y100" s="36"/>
      <c r="Z100" s="36"/>
      <c r="AA100" s="36"/>
      <c r="AB100" s="36"/>
      <c r="AC100" s="36"/>
      <c r="AD100" s="36"/>
      <c r="AE100" s="36"/>
      <c r="AR100" s="186" t="s">
        <v>162</v>
      </c>
      <c r="AT100" s="186" t="s">
        <v>158</v>
      </c>
      <c r="AU100" s="186" t="s">
        <v>79</v>
      </c>
      <c r="AY100" s="19" t="s">
        <v>155</v>
      </c>
      <c r="BE100" s="187">
        <f t="shared" si="4"/>
        <v>3420</v>
      </c>
      <c r="BF100" s="187">
        <f t="shared" si="5"/>
        <v>0</v>
      </c>
      <c r="BG100" s="187">
        <f t="shared" si="6"/>
        <v>0</v>
      </c>
      <c r="BH100" s="187">
        <f t="shared" si="7"/>
        <v>0</v>
      </c>
      <c r="BI100" s="187">
        <f t="shared" si="8"/>
        <v>0</v>
      </c>
      <c r="BJ100" s="19" t="s">
        <v>79</v>
      </c>
      <c r="BK100" s="187">
        <f t="shared" si="9"/>
        <v>3420</v>
      </c>
      <c r="BL100" s="19" t="s">
        <v>162</v>
      </c>
      <c r="BM100" s="186" t="s">
        <v>367</v>
      </c>
    </row>
    <row r="101" spans="1:65" s="2" customFormat="1" ht="16.5" customHeight="1">
      <c r="A101" s="36"/>
      <c r="B101" s="37"/>
      <c r="C101" s="175" t="s">
        <v>112</v>
      </c>
      <c r="D101" s="175" t="s">
        <v>158</v>
      </c>
      <c r="E101" s="176" t="s">
        <v>2006</v>
      </c>
      <c r="F101" s="177" t="s">
        <v>2007</v>
      </c>
      <c r="G101" s="178" t="s">
        <v>343</v>
      </c>
      <c r="H101" s="179">
        <v>350</v>
      </c>
      <c r="I101" s="180">
        <v>28.5</v>
      </c>
      <c r="J101" s="181">
        <f t="shared" si="0"/>
        <v>9975</v>
      </c>
      <c r="K101" s="177" t="s">
        <v>1764</v>
      </c>
      <c r="L101" s="41"/>
      <c r="M101" s="182" t="s">
        <v>19</v>
      </c>
      <c r="N101" s="183" t="s">
        <v>42</v>
      </c>
      <c r="O101" s="66"/>
      <c r="P101" s="184">
        <f t="shared" si="1"/>
        <v>0</v>
      </c>
      <c r="Q101" s="184">
        <v>0</v>
      </c>
      <c r="R101" s="184">
        <f t="shared" si="2"/>
        <v>0</v>
      </c>
      <c r="S101" s="184">
        <v>0</v>
      </c>
      <c r="T101" s="185">
        <f t="shared" si="3"/>
        <v>0</v>
      </c>
      <c r="U101" s="36"/>
      <c r="V101" s="36"/>
      <c r="W101" s="36"/>
      <c r="X101" s="36"/>
      <c r="Y101" s="36"/>
      <c r="Z101" s="36"/>
      <c r="AA101" s="36"/>
      <c r="AB101" s="36"/>
      <c r="AC101" s="36"/>
      <c r="AD101" s="36"/>
      <c r="AE101" s="36"/>
      <c r="AR101" s="186" t="s">
        <v>162</v>
      </c>
      <c r="AT101" s="186" t="s">
        <v>158</v>
      </c>
      <c r="AU101" s="186" t="s">
        <v>79</v>
      </c>
      <c r="AY101" s="19" t="s">
        <v>155</v>
      </c>
      <c r="BE101" s="187">
        <f t="shared" si="4"/>
        <v>9975</v>
      </c>
      <c r="BF101" s="187">
        <f t="shared" si="5"/>
        <v>0</v>
      </c>
      <c r="BG101" s="187">
        <f t="shared" si="6"/>
        <v>0</v>
      </c>
      <c r="BH101" s="187">
        <f t="shared" si="7"/>
        <v>0</v>
      </c>
      <c r="BI101" s="187">
        <f t="shared" si="8"/>
        <v>0</v>
      </c>
      <c r="BJ101" s="19" t="s">
        <v>79</v>
      </c>
      <c r="BK101" s="187">
        <f t="shared" si="9"/>
        <v>9975</v>
      </c>
      <c r="BL101" s="19" t="s">
        <v>162</v>
      </c>
      <c r="BM101" s="186" t="s">
        <v>383</v>
      </c>
    </row>
    <row r="102" spans="1:65" s="2" customFormat="1" ht="16.5" customHeight="1">
      <c r="A102" s="36"/>
      <c r="B102" s="37"/>
      <c r="C102" s="175" t="s">
        <v>308</v>
      </c>
      <c r="D102" s="175" t="s">
        <v>158</v>
      </c>
      <c r="E102" s="176" t="s">
        <v>2008</v>
      </c>
      <c r="F102" s="177" t="s">
        <v>2009</v>
      </c>
      <c r="G102" s="178" t="s">
        <v>413</v>
      </c>
      <c r="H102" s="179">
        <v>2</v>
      </c>
      <c r="I102" s="180">
        <v>1546.9</v>
      </c>
      <c r="J102" s="181">
        <f t="shared" si="0"/>
        <v>3093.8</v>
      </c>
      <c r="K102" s="177" t="s">
        <v>1764</v>
      </c>
      <c r="L102" s="41"/>
      <c r="M102" s="182" t="s">
        <v>19</v>
      </c>
      <c r="N102" s="183" t="s">
        <v>42</v>
      </c>
      <c r="O102" s="66"/>
      <c r="P102" s="184">
        <f t="shared" si="1"/>
        <v>0</v>
      </c>
      <c r="Q102" s="184">
        <v>0</v>
      </c>
      <c r="R102" s="184">
        <f t="shared" si="2"/>
        <v>0</v>
      </c>
      <c r="S102" s="184">
        <v>0</v>
      </c>
      <c r="T102" s="185">
        <f t="shared" si="3"/>
        <v>0</v>
      </c>
      <c r="U102" s="36"/>
      <c r="V102" s="36"/>
      <c r="W102" s="36"/>
      <c r="X102" s="36"/>
      <c r="Y102" s="36"/>
      <c r="Z102" s="36"/>
      <c r="AA102" s="36"/>
      <c r="AB102" s="36"/>
      <c r="AC102" s="36"/>
      <c r="AD102" s="36"/>
      <c r="AE102" s="36"/>
      <c r="AR102" s="186" t="s">
        <v>162</v>
      </c>
      <c r="AT102" s="186" t="s">
        <v>158</v>
      </c>
      <c r="AU102" s="186" t="s">
        <v>79</v>
      </c>
      <c r="AY102" s="19" t="s">
        <v>155</v>
      </c>
      <c r="BE102" s="187">
        <f t="shared" si="4"/>
        <v>3093.8</v>
      </c>
      <c r="BF102" s="187">
        <f t="shared" si="5"/>
        <v>0</v>
      </c>
      <c r="BG102" s="187">
        <f t="shared" si="6"/>
        <v>0</v>
      </c>
      <c r="BH102" s="187">
        <f t="shared" si="7"/>
        <v>0</v>
      </c>
      <c r="BI102" s="187">
        <f t="shared" si="8"/>
        <v>0</v>
      </c>
      <c r="BJ102" s="19" t="s">
        <v>79</v>
      </c>
      <c r="BK102" s="187">
        <f t="shared" si="9"/>
        <v>3093.8</v>
      </c>
      <c r="BL102" s="19" t="s">
        <v>162</v>
      </c>
      <c r="BM102" s="186" t="s">
        <v>393</v>
      </c>
    </row>
    <row r="103" spans="1:65" s="2" customFormat="1" ht="16.5" customHeight="1">
      <c r="A103" s="36"/>
      <c r="B103" s="37"/>
      <c r="C103" s="175" t="s">
        <v>335</v>
      </c>
      <c r="D103" s="175" t="s">
        <v>158</v>
      </c>
      <c r="E103" s="176" t="s">
        <v>2010</v>
      </c>
      <c r="F103" s="177" t="s">
        <v>2011</v>
      </c>
      <c r="G103" s="178" t="s">
        <v>413</v>
      </c>
      <c r="H103" s="179">
        <v>25</v>
      </c>
      <c r="I103" s="180">
        <v>59.31</v>
      </c>
      <c r="J103" s="181">
        <f t="shared" si="0"/>
        <v>1482.75</v>
      </c>
      <c r="K103" s="177" t="s">
        <v>1764</v>
      </c>
      <c r="L103" s="41"/>
      <c r="M103" s="182" t="s">
        <v>19</v>
      </c>
      <c r="N103" s="183" t="s">
        <v>42</v>
      </c>
      <c r="O103" s="66"/>
      <c r="P103" s="184">
        <f t="shared" si="1"/>
        <v>0</v>
      </c>
      <c r="Q103" s="184">
        <v>0</v>
      </c>
      <c r="R103" s="184">
        <f t="shared" si="2"/>
        <v>0</v>
      </c>
      <c r="S103" s="184">
        <v>0</v>
      </c>
      <c r="T103" s="185">
        <f t="shared" si="3"/>
        <v>0</v>
      </c>
      <c r="U103" s="36"/>
      <c r="V103" s="36"/>
      <c r="W103" s="36"/>
      <c r="X103" s="36"/>
      <c r="Y103" s="36"/>
      <c r="Z103" s="36"/>
      <c r="AA103" s="36"/>
      <c r="AB103" s="36"/>
      <c r="AC103" s="36"/>
      <c r="AD103" s="36"/>
      <c r="AE103" s="36"/>
      <c r="AR103" s="186" t="s">
        <v>162</v>
      </c>
      <c r="AT103" s="186" t="s">
        <v>158</v>
      </c>
      <c r="AU103" s="186" t="s">
        <v>79</v>
      </c>
      <c r="AY103" s="19" t="s">
        <v>155</v>
      </c>
      <c r="BE103" s="187">
        <f t="shared" si="4"/>
        <v>1482.75</v>
      </c>
      <c r="BF103" s="187">
        <f t="shared" si="5"/>
        <v>0</v>
      </c>
      <c r="BG103" s="187">
        <f t="shared" si="6"/>
        <v>0</v>
      </c>
      <c r="BH103" s="187">
        <f t="shared" si="7"/>
        <v>0</v>
      </c>
      <c r="BI103" s="187">
        <f t="shared" si="8"/>
        <v>0</v>
      </c>
      <c r="BJ103" s="19" t="s">
        <v>79</v>
      </c>
      <c r="BK103" s="187">
        <f t="shared" si="9"/>
        <v>1482.75</v>
      </c>
      <c r="BL103" s="19" t="s">
        <v>162</v>
      </c>
      <c r="BM103" s="186" t="s">
        <v>402</v>
      </c>
    </row>
    <row r="104" spans="1:65" s="2" customFormat="1" ht="16.5" customHeight="1">
      <c r="A104" s="36"/>
      <c r="B104" s="37"/>
      <c r="C104" s="175" t="s">
        <v>8</v>
      </c>
      <c r="D104" s="175" t="s">
        <v>158</v>
      </c>
      <c r="E104" s="176" t="s">
        <v>2012</v>
      </c>
      <c r="F104" s="177" t="s">
        <v>2013</v>
      </c>
      <c r="G104" s="178" t="s">
        <v>413</v>
      </c>
      <c r="H104" s="179">
        <v>2</v>
      </c>
      <c r="I104" s="180">
        <v>1882</v>
      </c>
      <c r="J104" s="181">
        <f t="shared" si="0"/>
        <v>3764</v>
      </c>
      <c r="K104" s="177" t="s">
        <v>1764</v>
      </c>
      <c r="L104" s="41"/>
      <c r="M104" s="182" t="s">
        <v>19</v>
      </c>
      <c r="N104" s="183" t="s">
        <v>42</v>
      </c>
      <c r="O104" s="66"/>
      <c r="P104" s="184">
        <f t="shared" si="1"/>
        <v>0</v>
      </c>
      <c r="Q104" s="184">
        <v>0</v>
      </c>
      <c r="R104" s="184">
        <f t="shared" si="2"/>
        <v>0</v>
      </c>
      <c r="S104" s="184">
        <v>0</v>
      </c>
      <c r="T104" s="185">
        <f t="shared" si="3"/>
        <v>0</v>
      </c>
      <c r="U104" s="36"/>
      <c r="V104" s="36"/>
      <c r="W104" s="36"/>
      <c r="X104" s="36"/>
      <c r="Y104" s="36"/>
      <c r="Z104" s="36"/>
      <c r="AA104" s="36"/>
      <c r="AB104" s="36"/>
      <c r="AC104" s="36"/>
      <c r="AD104" s="36"/>
      <c r="AE104" s="36"/>
      <c r="AR104" s="186" t="s">
        <v>162</v>
      </c>
      <c r="AT104" s="186" t="s">
        <v>158</v>
      </c>
      <c r="AU104" s="186" t="s">
        <v>79</v>
      </c>
      <c r="AY104" s="19" t="s">
        <v>155</v>
      </c>
      <c r="BE104" s="187">
        <f t="shared" si="4"/>
        <v>3764</v>
      </c>
      <c r="BF104" s="187">
        <f t="shared" si="5"/>
        <v>0</v>
      </c>
      <c r="BG104" s="187">
        <f t="shared" si="6"/>
        <v>0</v>
      </c>
      <c r="BH104" s="187">
        <f t="shared" si="7"/>
        <v>0</v>
      </c>
      <c r="BI104" s="187">
        <f t="shared" si="8"/>
        <v>0</v>
      </c>
      <c r="BJ104" s="19" t="s">
        <v>79</v>
      </c>
      <c r="BK104" s="187">
        <f t="shared" si="9"/>
        <v>3764</v>
      </c>
      <c r="BL104" s="19" t="s">
        <v>162</v>
      </c>
      <c r="BM104" s="186" t="s">
        <v>410</v>
      </c>
    </row>
    <row r="105" spans="1:65" s="2" customFormat="1" ht="16.5" customHeight="1">
      <c r="A105" s="36"/>
      <c r="B105" s="37"/>
      <c r="C105" s="175" t="s">
        <v>295</v>
      </c>
      <c r="D105" s="175" t="s">
        <v>158</v>
      </c>
      <c r="E105" s="176" t="s">
        <v>2014</v>
      </c>
      <c r="F105" s="177" t="s">
        <v>2015</v>
      </c>
      <c r="G105" s="178" t="s">
        <v>413</v>
      </c>
      <c r="H105" s="179">
        <v>23</v>
      </c>
      <c r="I105" s="180">
        <v>1542</v>
      </c>
      <c r="J105" s="181">
        <f t="shared" si="0"/>
        <v>35466</v>
      </c>
      <c r="K105" s="177" t="s">
        <v>1764</v>
      </c>
      <c r="L105" s="41"/>
      <c r="M105" s="182" t="s">
        <v>19</v>
      </c>
      <c r="N105" s="183" t="s">
        <v>42</v>
      </c>
      <c r="O105" s="66"/>
      <c r="P105" s="184">
        <f t="shared" si="1"/>
        <v>0</v>
      </c>
      <c r="Q105" s="184">
        <v>0</v>
      </c>
      <c r="R105" s="184">
        <f t="shared" si="2"/>
        <v>0</v>
      </c>
      <c r="S105" s="184">
        <v>0</v>
      </c>
      <c r="T105" s="185">
        <f t="shared" si="3"/>
        <v>0</v>
      </c>
      <c r="U105" s="36"/>
      <c r="V105" s="36"/>
      <c r="W105" s="36"/>
      <c r="X105" s="36"/>
      <c r="Y105" s="36"/>
      <c r="Z105" s="36"/>
      <c r="AA105" s="36"/>
      <c r="AB105" s="36"/>
      <c r="AC105" s="36"/>
      <c r="AD105" s="36"/>
      <c r="AE105" s="36"/>
      <c r="AR105" s="186" t="s">
        <v>162</v>
      </c>
      <c r="AT105" s="186" t="s">
        <v>158</v>
      </c>
      <c r="AU105" s="186" t="s">
        <v>79</v>
      </c>
      <c r="AY105" s="19" t="s">
        <v>155</v>
      </c>
      <c r="BE105" s="187">
        <f t="shared" si="4"/>
        <v>35466</v>
      </c>
      <c r="BF105" s="187">
        <f t="shared" si="5"/>
        <v>0</v>
      </c>
      <c r="BG105" s="187">
        <f t="shared" si="6"/>
        <v>0</v>
      </c>
      <c r="BH105" s="187">
        <f t="shared" si="7"/>
        <v>0</v>
      </c>
      <c r="BI105" s="187">
        <f t="shared" si="8"/>
        <v>0</v>
      </c>
      <c r="BJ105" s="19" t="s">
        <v>79</v>
      </c>
      <c r="BK105" s="187">
        <f t="shared" si="9"/>
        <v>35466</v>
      </c>
      <c r="BL105" s="19" t="s">
        <v>162</v>
      </c>
      <c r="BM105" s="186" t="s">
        <v>423</v>
      </c>
    </row>
    <row r="106" spans="2:63" s="12" customFormat="1" ht="25.9" customHeight="1">
      <c r="B106" s="159"/>
      <c r="C106" s="160"/>
      <c r="D106" s="161" t="s">
        <v>70</v>
      </c>
      <c r="E106" s="162" t="s">
        <v>1855</v>
      </c>
      <c r="F106" s="162" t="s">
        <v>1856</v>
      </c>
      <c r="G106" s="160"/>
      <c r="H106" s="160"/>
      <c r="I106" s="163"/>
      <c r="J106" s="164">
        <f>BK106</f>
        <v>1500</v>
      </c>
      <c r="K106" s="160"/>
      <c r="L106" s="165"/>
      <c r="M106" s="166"/>
      <c r="N106" s="167"/>
      <c r="O106" s="167"/>
      <c r="P106" s="168">
        <f>P107</f>
        <v>0</v>
      </c>
      <c r="Q106" s="167"/>
      <c r="R106" s="168">
        <f>R107</f>
        <v>0.0335</v>
      </c>
      <c r="S106" s="167"/>
      <c r="T106" s="169">
        <f>T107</f>
        <v>0</v>
      </c>
      <c r="AR106" s="170" t="s">
        <v>79</v>
      </c>
      <c r="AT106" s="171" t="s">
        <v>70</v>
      </c>
      <c r="AU106" s="171" t="s">
        <v>71</v>
      </c>
      <c r="AY106" s="170" t="s">
        <v>155</v>
      </c>
      <c r="BK106" s="172">
        <f>BK107</f>
        <v>1500</v>
      </c>
    </row>
    <row r="107" spans="1:65" s="2" customFormat="1" ht="16.5" customHeight="1">
      <c r="A107" s="36"/>
      <c r="B107" s="37"/>
      <c r="C107" s="175" t="s">
        <v>353</v>
      </c>
      <c r="D107" s="175" t="s">
        <v>158</v>
      </c>
      <c r="E107" s="176" t="s">
        <v>1857</v>
      </c>
      <c r="F107" s="177" t="s">
        <v>1858</v>
      </c>
      <c r="G107" s="178" t="s">
        <v>413</v>
      </c>
      <c r="H107" s="179">
        <v>10</v>
      </c>
      <c r="I107" s="180">
        <v>150</v>
      </c>
      <c r="J107" s="181">
        <f>ROUND(I107*H107,2)</f>
        <v>1500</v>
      </c>
      <c r="K107" s="177" t="s">
        <v>1764</v>
      </c>
      <c r="L107" s="41"/>
      <c r="M107" s="182" t="s">
        <v>19</v>
      </c>
      <c r="N107" s="183" t="s">
        <v>42</v>
      </c>
      <c r="O107" s="66"/>
      <c r="P107" s="184">
        <f>O107*H107</f>
        <v>0</v>
      </c>
      <c r="Q107" s="184">
        <v>0.00335</v>
      </c>
      <c r="R107" s="184">
        <f>Q107*H107</f>
        <v>0.0335</v>
      </c>
      <c r="S107" s="184">
        <v>0</v>
      </c>
      <c r="T107" s="185">
        <f>S107*H107</f>
        <v>0</v>
      </c>
      <c r="U107" s="36"/>
      <c r="V107" s="36"/>
      <c r="W107" s="36"/>
      <c r="X107" s="36"/>
      <c r="Y107" s="36"/>
      <c r="Z107" s="36"/>
      <c r="AA107" s="36"/>
      <c r="AB107" s="36"/>
      <c r="AC107" s="36"/>
      <c r="AD107" s="36"/>
      <c r="AE107" s="36"/>
      <c r="AR107" s="186" t="s">
        <v>162</v>
      </c>
      <c r="AT107" s="186" t="s">
        <v>158</v>
      </c>
      <c r="AU107" s="186" t="s">
        <v>79</v>
      </c>
      <c r="AY107" s="19" t="s">
        <v>155</v>
      </c>
      <c r="BE107" s="187">
        <f>IF(N107="základní",J107,0)</f>
        <v>1500</v>
      </c>
      <c r="BF107" s="187">
        <f>IF(N107="snížená",J107,0)</f>
        <v>0</v>
      </c>
      <c r="BG107" s="187">
        <f>IF(N107="zákl. přenesená",J107,0)</f>
        <v>0</v>
      </c>
      <c r="BH107" s="187">
        <f>IF(N107="sníž. přenesená",J107,0)</f>
        <v>0</v>
      </c>
      <c r="BI107" s="187">
        <f>IF(N107="nulová",J107,0)</f>
        <v>0</v>
      </c>
      <c r="BJ107" s="19" t="s">
        <v>79</v>
      </c>
      <c r="BK107" s="187">
        <f>ROUND(I107*H107,2)</f>
        <v>1500</v>
      </c>
      <c r="BL107" s="19" t="s">
        <v>162</v>
      </c>
      <c r="BM107" s="186" t="s">
        <v>437</v>
      </c>
    </row>
    <row r="108" spans="2:63" s="12" customFormat="1" ht="25.9" customHeight="1">
      <c r="B108" s="159"/>
      <c r="C108" s="160"/>
      <c r="D108" s="161" t="s">
        <v>70</v>
      </c>
      <c r="E108" s="162" t="s">
        <v>1859</v>
      </c>
      <c r="F108" s="162" t="s">
        <v>1860</v>
      </c>
      <c r="G108" s="160"/>
      <c r="H108" s="160"/>
      <c r="I108" s="163"/>
      <c r="J108" s="164">
        <f>BK108</f>
        <v>20982</v>
      </c>
      <c r="K108" s="160"/>
      <c r="L108" s="165"/>
      <c r="M108" s="166"/>
      <c r="N108" s="167"/>
      <c r="O108" s="167"/>
      <c r="P108" s="168">
        <f>SUM(P109:P113)</f>
        <v>0</v>
      </c>
      <c r="Q108" s="167"/>
      <c r="R108" s="168">
        <f>SUM(R109:R113)</f>
        <v>0.04666</v>
      </c>
      <c r="S108" s="167"/>
      <c r="T108" s="169">
        <f>SUM(T109:T113)</f>
        <v>0</v>
      </c>
      <c r="AR108" s="170" t="s">
        <v>79</v>
      </c>
      <c r="AT108" s="171" t="s">
        <v>70</v>
      </c>
      <c r="AU108" s="171" t="s">
        <v>71</v>
      </c>
      <c r="AY108" s="170" t="s">
        <v>155</v>
      </c>
      <c r="BK108" s="172">
        <f>SUM(BK109:BK113)</f>
        <v>20982</v>
      </c>
    </row>
    <row r="109" spans="1:65" s="2" customFormat="1" ht="16.5" customHeight="1">
      <c r="A109" s="36"/>
      <c r="B109" s="37"/>
      <c r="C109" s="175" t="s">
        <v>357</v>
      </c>
      <c r="D109" s="175" t="s">
        <v>158</v>
      </c>
      <c r="E109" s="176" t="s">
        <v>2016</v>
      </c>
      <c r="F109" s="177" t="s">
        <v>2017</v>
      </c>
      <c r="G109" s="178" t="s">
        <v>413</v>
      </c>
      <c r="H109" s="179">
        <v>400</v>
      </c>
      <c r="I109" s="180">
        <v>5.09</v>
      </c>
      <c r="J109" s="181">
        <f>ROUND(I109*H109,2)</f>
        <v>2036</v>
      </c>
      <c r="K109" s="177" t="s">
        <v>1764</v>
      </c>
      <c r="L109" s="41"/>
      <c r="M109" s="182" t="s">
        <v>19</v>
      </c>
      <c r="N109" s="183" t="s">
        <v>42</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162</v>
      </c>
      <c r="AT109" s="186" t="s">
        <v>158</v>
      </c>
      <c r="AU109" s="186" t="s">
        <v>79</v>
      </c>
      <c r="AY109" s="19" t="s">
        <v>155</v>
      </c>
      <c r="BE109" s="187">
        <f>IF(N109="základní",J109,0)</f>
        <v>2036</v>
      </c>
      <c r="BF109" s="187">
        <f>IF(N109="snížená",J109,0)</f>
        <v>0</v>
      </c>
      <c r="BG109" s="187">
        <f>IF(N109="zákl. přenesená",J109,0)</f>
        <v>0</v>
      </c>
      <c r="BH109" s="187">
        <f>IF(N109="sníž. přenesená",J109,0)</f>
        <v>0</v>
      </c>
      <c r="BI109" s="187">
        <f>IF(N109="nulová",J109,0)</f>
        <v>0</v>
      </c>
      <c r="BJ109" s="19" t="s">
        <v>79</v>
      </c>
      <c r="BK109" s="187">
        <f>ROUND(I109*H109,2)</f>
        <v>2036</v>
      </c>
      <c r="BL109" s="19" t="s">
        <v>162</v>
      </c>
      <c r="BM109" s="186" t="s">
        <v>449</v>
      </c>
    </row>
    <row r="110" spans="1:65" s="2" customFormat="1" ht="16.5" customHeight="1">
      <c r="A110" s="36"/>
      <c r="B110" s="37"/>
      <c r="C110" s="175" t="s">
        <v>361</v>
      </c>
      <c r="D110" s="175" t="s">
        <v>158</v>
      </c>
      <c r="E110" s="176" t="s">
        <v>1861</v>
      </c>
      <c r="F110" s="177" t="s">
        <v>1862</v>
      </c>
      <c r="G110" s="178" t="s">
        <v>413</v>
      </c>
      <c r="H110" s="179">
        <v>380</v>
      </c>
      <c r="I110" s="180">
        <v>25.92</v>
      </c>
      <c r="J110" s="181">
        <f>ROUND(I110*H110,2)</f>
        <v>9849.6</v>
      </c>
      <c r="K110" s="177" t="s">
        <v>1764</v>
      </c>
      <c r="L110" s="41"/>
      <c r="M110" s="182" t="s">
        <v>19</v>
      </c>
      <c r="N110" s="183" t="s">
        <v>42</v>
      </c>
      <c r="O110" s="66"/>
      <c r="P110" s="184">
        <f>O110*H110</f>
        <v>0</v>
      </c>
      <c r="Q110" s="184">
        <v>0.00012</v>
      </c>
      <c r="R110" s="184">
        <f>Q110*H110</f>
        <v>0.0456</v>
      </c>
      <c r="S110" s="184">
        <v>0</v>
      </c>
      <c r="T110" s="185">
        <f>S110*H110</f>
        <v>0</v>
      </c>
      <c r="U110" s="36"/>
      <c r="V110" s="36"/>
      <c r="W110" s="36"/>
      <c r="X110" s="36"/>
      <c r="Y110" s="36"/>
      <c r="Z110" s="36"/>
      <c r="AA110" s="36"/>
      <c r="AB110" s="36"/>
      <c r="AC110" s="36"/>
      <c r="AD110" s="36"/>
      <c r="AE110" s="36"/>
      <c r="AR110" s="186" t="s">
        <v>162</v>
      </c>
      <c r="AT110" s="186" t="s">
        <v>158</v>
      </c>
      <c r="AU110" s="186" t="s">
        <v>79</v>
      </c>
      <c r="AY110" s="19" t="s">
        <v>155</v>
      </c>
      <c r="BE110" s="187">
        <f>IF(N110="základní",J110,0)</f>
        <v>9849.6</v>
      </c>
      <c r="BF110" s="187">
        <f>IF(N110="snížená",J110,0)</f>
        <v>0</v>
      </c>
      <c r="BG110" s="187">
        <f>IF(N110="zákl. přenesená",J110,0)</f>
        <v>0</v>
      </c>
      <c r="BH110" s="187">
        <f>IF(N110="sníž. přenesená",J110,0)</f>
        <v>0</v>
      </c>
      <c r="BI110" s="187">
        <f>IF(N110="nulová",J110,0)</f>
        <v>0</v>
      </c>
      <c r="BJ110" s="19" t="s">
        <v>79</v>
      </c>
      <c r="BK110" s="187">
        <f>ROUND(I110*H110,2)</f>
        <v>9849.6</v>
      </c>
      <c r="BL110" s="19" t="s">
        <v>162</v>
      </c>
      <c r="BM110" s="186" t="s">
        <v>461</v>
      </c>
    </row>
    <row r="111" spans="1:65" s="2" customFormat="1" ht="16.5" customHeight="1">
      <c r="A111" s="36"/>
      <c r="B111" s="37"/>
      <c r="C111" s="175" t="s">
        <v>367</v>
      </c>
      <c r="D111" s="175" t="s">
        <v>158</v>
      </c>
      <c r="E111" s="176" t="s">
        <v>1863</v>
      </c>
      <c r="F111" s="177" t="s">
        <v>1864</v>
      </c>
      <c r="G111" s="178" t="s">
        <v>413</v>
      </c>
      <c r="H111" s="179">
        <v>2</v>
      </c>
      <c r="I111" s="180">
        <v>250</v>
      </c>
      <c r="J111" s="181">
        <f>ROUND(I111*H111,2)</f>
        <v>500</v>
      </c>
      <c r="K111" s="177" t="s">
        <v>1764</v>
      </c>
      <c r="L111" s="41"/>
      <c r="M111" s="182" t="s">
        <v>19</v>
      </c>
      <c r="N111" s="183" t="s">
        <v>42</v>
      </c>
      <c r="O111" s="66"/>
      <c r="P111" s="184">
        <f>O111*H111</f>
        <v>0</v>
      </c>
      <c r="Q111" s="184">
        <v>0.00053</v>
      </c>
      <c r="R111" s="184">
        <f>Q111*H111</f>
        <v>0.00106</v>
      </c>
      <c r="S111" s="184">
        <v>0</v>
      </c>
      <c r="T111" s="185">
        <f>S111*H111</f>
        <v>0</v>
      </c>
      <c r="U111" s="36"/>
      <c r="V111" s="36"/>
      <c r="W111" s="36"/>
      <c r="X111" s="36"/>
      <c r="Y111" s="36"/>
      <c r="Z111" s="36"/>
      <c r="AA111" s="36"/>
      <c r="AB111" s="36"/>
      <c r="AC111" s="36"/>
      <c r="AD111" s="36"/>
      <c r="AE111" s="36"/>
      <c r="AR111" s="186" t="s">
        <v>162</v>
      </c>
      <c r="AT111" s="186" t="s">
        <v>158</v>
      </c>
      <c r="AU111" s="186" t="s">
        <v>79</v>
      </c>
      <c r="AY111" s="19" t="s">
        <v>155</v>
      </c>
      <c r="BE111" s="187">
        <f>IF(N111="základní",J111,0)</f>
        <v>500</v>
      </c>
      <c r="BF111" s="187">
        <f>IF(N111="snížená",J111,0)</f>
        <v>0</v>
      </c>
      <c r="BG111" s="187">
        <f>IF(N111="zákl. přenesená",J111,0)</f>
        <v>0</v>
      </c>
      <c r="BH111" s="187">
        <f>IF(N111="sníž. přenesená",J111,0)</f>
        <v>0</v>
      </c>
      <c r="BI111" s="187">
        <f>IF(N111="nulová",J111,0)</f>
        <v>0</v>
      </c>
      <c r="BJ111" s="19" t="s">
        <v>79</v>
      </c>
      <c r="BK111" s="187">
        <f>ROUND(I111*H111,2)</f>
        <v>500</v>
      </c>
      <c r="BL111" s="19" t="s">
        <v>162</v>
      </c>
      <c r="BM111" s="186" t="s">
        <v>469</v>
      </c>
    </row>
    <row r="112" spans="1:65" s="2" customFormat="1" ht="16.5" customHeight="1">
      <c r="A112" s="36"/>
      <c r="B112" s="37"/>
      <c r="C112" s="175" t="s">
        <v>7</v>
      </c>
      <c r="D112" s="175" t="s">
        <v>158</v>
      </c>
      <c r="E112" s="176" t="s">
        <v>2018</v>
      </c>
      <c r="F112" s="177" t="s">
        <v>2019</v>
      </c>
      <c r="G112" s="178" t="s">
        <v>343</v>
      </c>
      <c r="H112" s="179">
        <v>120</v>
      </c>
      <c r="I112" s="180">
        <v>19.02</v>
      </c>
      <c r="J112" s="181">
        <f>ROUND(I112*H112,2)</f>
        <v>2282.4</v>
      </c>
      <c r="K112" s="177" t="s">
        <v>1764</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79</v>
      </c>
      <c r="AY112" s="19" t="s">
        <v>155</v>
      </c>
      <c r="BE112" s="187">
        <f>IF(N112="základní",J112,0)</f>
        <v>2282.4</v>
      </c>
      <c r="BF112" s="187">
        <f>IF(N112="snížená",J112,0)</f>
        <v>0</v>
      </c>
      <c r="BG112" s="187">
        <f>IF(N112="zákl. přenesená",J112,0)</f>
        <v>0</v>
      </c>
      <c r="BH112" s="187">
        <f>IF(N112="sníž. přenesená",J112,0)</f>
        <v>0</v>
      </c>
      <c r="BI112" s="187">
        <f>IF(N112="nulová",J112,0)</f>
        <v>0</v>
      </c>
      <c r="BJ112" s="19" t="s">
        <v>79</v>
      </c>
      <c r="BK112" s="187">
        <f>ROUND(I112*H112,2)</f>
        <v>2282.4</v>
      </c>
      <c r="BL112" s="19" t="s">
        <v>162</v>
      </c>
      <c r="BM112" s="186" t="s">
        <v>479</v>
      </c>
    </row>
    <row r="113" spans="1:65" s="2" customFormat="1" ht="16.5" customHeight="1">
      <c r="A113" s="36"/>
      <c r="B113" s="37"/>
      <c r="C113" s="175" t="s">
        <v>383</v>
      </c>
      <c r="D113" s="175" t="s">
        <v>158</v>
      </c>
      <c r="E113" s="176" t="s">
        <v>2020</v>
      </c>
      <c r="F113" s="177" t="s">
        <v>2021</v>
      </c>
      <c r="G113" s="178" t="s">
        <v>343</v>
      </c>
      <c r="H113" s="179">
        <v>350</v>
      </c>
      <c r="I113" s="180">
        <v>18.04</v>
      </c>
      <c r="J113" s="181">
        <f>ROUND(I113*H113,2)</f>
        <v>6314</v>
      </c>
      <c r="K113" s="177" t="s">
        <v>1873</v>
      </c>
      <c r="L113" s="41"/>
      <c r="M113" s="232" t="s">
        <v>19</v>
      </c>
      <c r="N113" s="233" t="s">
        <v>42</v>
      </c>
      <c r="O113" s="234"/>
      <c r="P113" s="235">
        <f>O113*H113</f>
        <v>0</v>
      </c>
      <c r="Q113" s="235">
        <v>0</v>
      </c>
      <c r="R113" s="235">
        <f>Q113*H113</f>
        <v>0</v>
      </c>
      <c r="S113" s="235">
        <v>0</v>
      </c>
      <c r="T113" s="236">
        <f>S113*H113</f>
        <v>0</v>
      </c>
      <c r="U113" s="36"/>
      <c r="V113" s="36"/>
      <c r="W113" s="36"/>
      <c r="X113" s="36"/>
      <c r="Y113" s="36"/>
      <c r="Z113" s="36"/>
      <c r="AA113" s="36"/>
      <c r="AB113" s="36"/>
      <c r="AC113" s="36"/>
      <c r="AD113" s="36"/>
      <c r="AE113" s="36"/>
      <c r="AR113" s="186" t="s">
        <v>162</v>
      </c>
      <c r="AT113" s="186" t="s">
        <v>158</v>
      </c>
      <c r="AU113" s="186" t="s">
        <v>79</v>
      </c>
      <c r="AY113" s="19" t="s">
        <v>155</v>
      </c>
      <c r="BE113" s="187">
        <f>IF(N113="základní",J113,0)</f>
        <v>6314</v>
      </c>
      <c r="BF113" s="187">
        <f>IF(N113="snížená",J113,0)</f>
        <v>0</v>
      </c>
      <c r="BG113" s="187">
        <f>IF(N113="zákl. přenesená",J113,0)</f>
        <v>0</v>
      </c>
      <c r="BH113" s="187">
        <f>IF(N113="sníž. přenesená",J113,0)</f>
        <v>0</v>
      </c>
      <c r="BI113" s="187">
        <f>IF(N113="nulová",J113,0)</f>
        <v>0</v>
      </c>
      <c r="BJ113" s="19" t="s">
        <v>79</v>
      </c>
      <c r="BK113" s="187">
        <f>ROUND(I113*H113,2)</f>
        <v>6314</v>
      </c>
      <c r="BL113" s="19" t="s">
        <v>162</v>
      </c>
      <c r="BM113" s="186" t="s">
        <v>497</v>
      </c>
    </row>
    <row r="114" spans="1:31" s="2" customFormat="1" ht="6.95" customHeight="1">
      <c r="A114" s="36"/>
      <c r="B114" s="49"/>
      <c r="C114" s="50"/>
      <c r="D114" s="50"/>
      <c r="E114" s="50"/>
      <c r="F114" s="50"/>
      <c r="G114" s="50"/>
      <c r="H114" s="50"/>
      <c r="I114" s="50"/>
      <c r="J114" s="50"/>
      <c r="K114" s="50"/>
      <c r="L114" s="41"/>
      <c r="M114" s="36"/>
      <c r="O114" s="36"/>
      <c r="P114" s="36"/>
      <c r="Q114" s="36"/>
      <c r="R114" s="36"/>
      <c r="S114" s="36"/>
      <c r="T114" s="36"/>
      <c r="U114" s="36"/>
      <c r="V114" s="36"/>
      <c r="W114" s="36"/>
      <c r="X114" s="36"/>
      <c r="Y114" s="36"/>
      <c r="Z114" s="36"/>
      <c r="AA114" s="36"/>
      <c r="AB114" s="36"/>
      <c r="AC114" s="36"/>
      <c r="AD114" s="36"/>
      <c r="AE114" s="36"/>
    </row>
  </sheetData>
  <sheetProtection password="CC35" sheet="1" objects="1" scenarios="1" formatColumns="0" formatRows="0" autoFilter="0"/>
  <autoFilter ref="C84:K113"/>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6"/>
  <sheetViews>
    <sheetView showGridLines="0" workbookViewId="0" topLeftCell="A1">
      <selection activeCell="L1" sqref="L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111</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2022</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ROUND(J81,2)</f>
        <v>1334161.5</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ROUND((SUM(BE81:BE135)),2)</f>
        <v>1334161.5</v>
      </c>
      <c r="G33" s="36"/>
      <c r="H33" s="36"/>
      <c r="I33" s="120">
        <v>0.21</v>
      </c>
      <c r="J33" s="119">
        <f>ROUND(((SUM(BE81:BE135))*I33),2)</f>
        <v>280173.92</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ROUND((SUM(BF81:BF135)),2)</f>
        <v>0</v>
      </c>
      <c r="G34" s="36"/>
      <c r="H34" s="36"/>
      <c r="I34" s="120">
        <v>0.15</v>
      </c>
      <c r="J34" s="119">
        <f>ROUND(((SUM(BF81:BF135))*I34),2)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ROUND((SUM(BG81:BG135)),2)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ROUND((SUM(BH81:BH135)),2)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ROUND((SUM(BI81:BI135)),2)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1614335.42</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11 - Divadelní technika</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J81</f>
        <v>1334161.5</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2023</v>
      </c>
      <c r="E60" s="139"/>
      <c r="F60" s="139"/>
      <c r="G60" s="139"/>
      <c r="H60" s="139"/>
      <c r="I60" s="139"/>
      <c r="J60" s="140">
        <f>J82</f>
        <v>191289</v>
      </c>
      <c r="K60" s="137"/>
      <c r="L60" s="141"/>
    </row>
    <row r="61" spans="2:12" s="9" customFormat="1" ht="24.95" customHeight="1">
      <c r="B61" s="136"/>
      <c r="C61" s="137"/>
      <c r="D61" s="138" t="s">
        <v>2024</v>
      </c>
      <c r="E61" s="139"/>
      <c r="F61" s="139"/>
      <c r="G61" s="139"/>
      <c r="H61" s="139"/>
      <c r="I61" s="139"/>
      <c r="J61" s="140">
        <f>J101</f>
        <v>1142872.5</v>
      </c>
      <c r="K61" s="137"/>
      <c r="L61" s="141"/>
    </row>
    <row r="62" spans="1:31" s="2" customFormat="1" ht="21.75" customHeight="1">
      <c r="A62" s="36"/>
      <c r="B62" s="37"/>
      <c r="C62" s="38"/>
      <c r="D62" s="38"/>
      <c r="E62" s="38"/>
      <c r="F62" s="38"/>
      <c r="G62" s="38"/>
      <c r="H62" s="38"/>
      <c r="I62" s="38"/>
      <c r="J62" s="38"/>
      <c r="K62" s="38"/>
      <c r="L62" s="108"/>
      <c r="S62" s="36"/>
      <c r="T62" s="36"/>
      <c r="U62" s="36"/>
      <c r="V62" s="36"/>
      <c r="W62" s="36"/>
      <c r="X62" s="36"/>
      <c r="Y62" s="36"/>
      <c r="Z62" s="36"/>
      <c r="AA62" s="36"/>
      <c r="AB62" s="36"/>
      <c r="AC62" s="36"/>
      <c r="AD62" s="36"/>
      <c r="AE62" s="36"/>
    </row>
    <row r="63" spans="1:31" s="2" customFormat="1" ht="6.95" customHeight="1">
      <c r="A63" s="36"/>
      <c r="B63" s="49"/>
      <c r="C63" s="50"/>
      <c r="D63" s="50"/>
      <c r="E63" s="50"/>
      <c r="F63" s="50"/>
      <c r="G63" s="50"/>
      <c r="H63" s="50"/>
      <c r="I63" s="50"/>
      <c r="J63" s="50"/>
      <c r="K63" s="50"/>
      <c r="L63" s="108"/>
      <c r="S63" s="36"/>
      <c r="T63" s="36"/>
      <c r="U63" s="36"/>
      <c r="V63" s="36"/>
      <c r="W63" s="36"/>
      <c r="X63" s="36"/>
      <c r="Y63" s="36"/>
      <c r="Z63" s="36"/>
      <c r="AA63" s="36"/>
      <c r="AB63" s="36"/>
      <c r="AC63" s="36"/>
      <c r="AD63" s="36"/>
      <c r="AE63" s="36"/>
    </row>
    <row r="67" spans="1:31" s="2" customFormat="1" ht="6.95" customHeight="1">
      <c r="A67" s="36"/>
      <c r="B67" s="51"/>
      <c r="C67" s="52"/>
      <c r="D67" s="52"/>
      <c r="E67" s="52"/>
      <c r="F67" s="52"/>
      <c r="G67" s="52"/>
      <c r="H67" s="52"/>
      <c r="I67" s="52"/>
      <c r="J67" s="52"/>
      <c r="K67" s="52"/>
      <c r="L67" s="108"/>
      <c r="S67" s="36"/>
      <c r="T67" s="36"/>
      <c r="U67" s="36"/>
      <c r="V67" s="36"/>
      <c r="W67" s="36"/>
      <c r="X67" s="36"/>
      <c r="Y67" s="36"/>
      <c r="Z67" s="36"/>
      <c r="AA67" s="36"/>
      <c r="AB67" s="36"/>
      <c r="AC67" s="36"/>
      <c r="AD67" s="36"/>
      <c r="AE67" s="36"/>
    </row>
    <row r="68" spans="1:31" s="2" customFormat="1" ht="24.95" customHeight="1">
      <c r="A68" s="36"/>
      <c r="B68" s="37"/>
      <c r="C68" s="25" t="s">
        <v>140</v>
      </c>
      <c r="D68" s="38"/>
      <c r="E68" s="38"/>
      <c r="F68" s="38"/>
      <c r="G68" s="38"/>
      <c r="H68" s="38"/>
      <c r="I68" s="38"/>
      <c r="J68" s="38"/>
      <c r="K68" s="38"/>
      <c r="L68" s="108"/>
      <c r="S68" s="36"/>
      <c r="T68" s="36"/>
      <c r="U68" s="36"/>
      <c r="V68" s="36"/>
      <c r="W68" s="36"/>
      <c r="X68" s="36"/>
      <c r="Y68" s="36"/>
      <c r="Z68" s="36"/>
      <c r="AA68" s="36"/>
      <c r="AB68" s="36"/>
      <c r="AC68" s="36"/>
      <c r="AD68" s="36"/>
      <c r="AE68" s="36"/>
    </row>
    <row r="69" spans="1:31" s="2" customFormat="1" ht="6.95"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12" customHeight="1">
      <c r="A70" s="36"/>
      <c r="B70" s="37"/>
      <c r="C70" s="31" t="s">
        <v>16</v>
      </c>
      <c r="D70" s="38"/>
      <c r="E70" s="38"/>
      <c r="F70" s="38"/>
      <c r="G70" s="38"/>
      <c r="H70" s="38"/>
      <c r="I70" s="38"/>
      <c r="J70" s="38"/>
      <c r="K70" s="38"/>
      <c r="L70" s="108"/>
      <c r="S70" s="36"/>
      <c r="T70" s="36"/>
      <c r="U70" s="36"/>
      <c r="V70" s="36"/>
      <c r="W70" s="36"/>
      <c r="X70" s="36"/>
      <c r="Y70" s="36"/>
      <c r="Z70" s="36"/>
      <c r="AA70" s="36"/>
      <c r="AB70" s="36"/>
      <c r="AC70" s="36"/>
      <c r="AD70" s="36"/>
      <c r="AE70" s="36"/>
    </row>
    <row r="71" spans="1:31" s="2" customFormat="1" ht="16.5" customHeight="1">
      <c r="A71" s="36"/>
      <c r="B71" s="37"/>
      <c r="C71" s="38"/>
      <c r="D71" s="38"/>
      <c r="E71" s="375" t="str">
        <f>E7</f>
        <v>Zesílení stropních desek ve východní části přístavby, vč. souvisejících stavebních úprav</v>
      </c>
      <c r="F71" s="376"/>
      <c r="G71" s="376"/>
      <c r="H71" s="376"/>
      <c r="I71" s="38"/>
      <c r="J71" s="38"/>
      <c r="K71" s="38"/>
      <c r="L71" s="108"/>
      <c r="S71" s="36"/>
      <c r="T71" s="36"/>
      <c r="U71" s="36"/>
      <c r="V71" s="36"/>
      <c r="W71" s="36"/>
      <c r="X71" s="36"/>
      <c r="Y71" s="36"/>
      <c r="Z71" s="36"/>
      <c r="AA71" s="36"/>
      <c r="AB71" s="36"/>
      <c r="AC71" s="36"/>
      <c r="AD71" s="36"/>
      <c r="AE71" s="36"/>
    </row>
    <row r="72" spans="1:31" s="2" customFormat="1" ht="12" customHeight="1">
      <c r="A72" s="36"/>
      <c r="B72" s="37"/>
      <c r="C72" s="31" t="s">
        <v>116</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6.5" customHeight="1">
      <c r="A73" s="36"/>
      <c r="B73" s="37"/>
      <c r="C73" s="38"/>
      <c r="D73" s="38"/>
      <c r="E73" s="368" t="str">
        <f>E9</f>
        <v>11 - Divadelní technika</v>
      </c>
      <c r="F73" s="374"/>
      <c r="G73" s="374"/>
      <c r="H73" s="374"/>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21</v>
      </c>
      <c r="D75" s="38"/>
      <c r="E75" s="38"/>
      <c r="F75" s="29" t="str">
        <f>F12</f>
        <v xml:space="preserve"> </v>
      </c>
      <c r="G75" s="38"/>
      <c r="H75" s="38"/>
      <c r="I75" s="31" t="s">
        <v>23</v>
      </c>
      <c r="J75" s="61">
        <f>IF(J12="","",J12)</f>
        <v>44236</v>
      </c>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5.2" customHeight="1">
      <c r="A77" s="36"/>
      <c r="B77" s="37"/>
      <c r="C77" s="31" t="s">
        <v>24</v>
      </c>
      <c r="D77" s="38"/>
      <c r="E77" s="38"/>
      <c r="F77" s="29" t="str">
        <f>E15</f>
        <v>Beskydské divadlo Nový Jičín,p.o.</v>
      </c>
      <c r="G77" s="38"/>
      <c r="H77" s="38"/>
      <c r="I77" s="31" t="s">
        <v>31</v>
      </c>
      <c r="J77" s="34" t="str">
        <f>E21</f>
        <v xml:space="preserve"> </v>
      </c>
      <c r="K77" s="38"/>
      <c r="L77" s="108"/>
      <c r="S77" s="36"/>
      <c r="T77" s="36"/>
      <c r="U77" s="36"/>
      <c r="V77" s="36"/>
      <c r="W77" s="36"/>
      <c r="X77" s="36"/>
      <c r="Y77" s="36"/>
      <c r="Z77" s="36"/>
      <c r="AA77" s="36"/>
      <c r="AB77" s="36"/>
      <c r="AC77" s="36"/>
      <c r="AD77" s="36"/>
      <c r="AE77" s="36"/>
    </row>
    <row r="78" spans="1:31" s="2" customFormat="1" ht="15.2" customHeight="1">
      <c r="A78" s="36"/>
      <c r="B78" s="37"/>
      <c r="C78" s="31" t="s">
        <v>29</v>
      </c>
      <c r="D78" s="38"/>
      <c r="E78" s="38"/>
      <c r="F78" s="29" t="str">
        <f>IF(E18="","",E18)</f>
        <v>Vyplň údaj</v>
      </c>
      <c r="G78" s="38"/>
      <c r="H78" s="38"/>
      <c r="I78" s="31" t="s">
        <v>34</v>
      </c>
      <c r="J78" s="34" t="str">
        <f>E24</f>
        <v xml:space="preserve"> </v>
      </c>
      <c r="K78" s="38"/>
      <c r="L78" s="108"/>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11" customFormat="1" ht="29.25" customHeight="1">
      <c r="A80" s="148"/>
      <c r="B80" s="149"/>
      <c r="C80" s="150" t="s">
        <v>141</v>
      </c>
      <c r="D80" s="151" t="s">
        <v>56</v>
      </c>
      <c r="E80" s="151" t="s">
        <v>52</v>
      </c>
      <c r="F80" s="151" t="s">
        <v>53</v>
      </c>
      <c r="G80" s="151" t="s">
        <v>142</v>
      </c>
      <c r="H80" s="151" t="s">
        <v>143</v>
      </c>
      <c r="I80" s="151" t="s">
        <v>144</v>
      </c>
      <c r="J80" s="151" t="s">
        <v>120</v>
      </c>
      <c r="K80" s="152" t="s">
        <v>145</v>
      </c>
      <c r="L80" s="153"/>
      <c r="M80" s="70" t="s">
        <v>19</v>
      </c>
      <c r="N80" s="71" t="s">
        <v>41</v>
      </c>
      <c r="O80" s="71" t="s">
        <v>146</v>
      </c>
      <c r="P80" s="71" t="s">
        <v>147</v>
      </c>
      <c r="Q80" s="71" t="s">
        <v>148</v>
      </c>
      <c r="R80" s="71" t="s">
        <v>149</v>
      </c>
      <c r="S80" s="71" t="s">
        <v>150</v>
      </c>
      <c r="T80" s="72" t="s">
        <v>151</v>
      </c>
      <c r="U80" s="148"/>
      <c r="V80" s="148"/>
      <c r="W80" s="148"/>
      <c r="X80" s="148"/>
      <c r="Y80" s="148"/>
      <c r="Z80" s="148"/>
      <c r="AA80" s="148"/>
      <c r="AB80" s="148"/>
      <c r="AC80" s="148"/>
      <c r="AD80" s="148"/>
      <c r="AE80" s="148"/>
    </row>
    <row r="81" spans="1:63" s="2" customFormat="1" ht="22.9" customHeight="1">
      <c r="A81" s="36"/>
      <c r="B81" s="37"/>
      <c r="C81" s="77" t="s">
        <v>152</v>
      </c>
      <c r="D81" s="38"/>
      <c r="E81" s="38"/>
      <c r="F81" s="38"/>
      <c r="G81" s="38"/>
      <c r="H81" s="38"/>
      <c r="I81" s="38"/>
      <c r="J81" s="154">
        <f>BK81</f>
        <v>1334161.5</v>
      </c>
      <c r="K81" s="38"/>
      <c r="L81" s="41"/>
      <c r="M81" s="73"/>
      <c r="N81" s="155"/>
      <c r="O81" s="74"/>
      <c r="P81" s="156">
        <f>P82+P101</f>
        <v>0</v>
      </c>
      <c r="Q81" s="74"/>
      <c r="R81" s="156">
        <f>R82+R101</f>
        <v>0</v>
      </c>
      <c r="S81" s="74"/>
      <c r="T81" s="157">
        <f>T82+T101</f>
        <v>0</v>
      </c>
      <c r="U81" s="36"/>
      <c r="V81" s="36"/>
      <c r="W81" s="36"/>
      <c r="X81" s="36"/>
      <c r="Y81" s="36"/>
      <c r="Z81" s="36"/>
      <c r="AA81" s="36"/>
      <c r="AB81" s="36"/>
      <c r="AC81" s="36"/>
      <c r="AD81" s="36"/>
      <c r="AE81" s="36"/>
      <c r="AT81" s="19" t="s">
        <v>70</v>
      </c>
      <c r="AU81" s="19" t="s">
        <v>121</v>
      </c>
      <c r="BK81" s="158">
        <f>BK82+BK101</f>
        <v>1334161.5</v>
      </c>
    </row>
    <row r="82" spans="2:63" s="12" customFormat="1" ht="25.9" customHeight="1">
      <c r="B82" s="159"/>
      <c r="C82" s="160"/>
      <c r="D82" s="161" t="s">
        <v>70</v>
      </c>
      <c r="E82" s="162" t="s">
        <v>1859</v>
      </c>
      <c r="F82" s="162" t="s">
        <v>2025</v>
      </c>
      <c r="G82" s="160"/>
      <c r="H82" s="160"/>
      <c r="I82" s="163"/>
      <c r="J82" s="164">
        <f>BK82</f>
        <v>191289</v>
      </c>
      <c r="K82" s="160"/>
      <c r="L82" s="165"/>
      <c r="M82" s="166"/>
      <c r="N82" s="167"/>
      <c r="O82" s="167"/>
      <c r="P82" s="168">
        <f>SUM(P83:P100)</f>
        <v>0</v>
      </c>
      <c r="Q82" s="167"/>
      <c r="R82" s="168">
        <f>SUM(R83:R100)</f>
        <v>0</v>
      </c>
      <c r="S82" s="167"/>
      <c r="T82" s="169">
        <f>SUM(T83:T100)</f>
        <v>0</v>
      </c>
      <c r="AR82" s="170" t="s">
        <v>79</v>
      </c>
      <c r="AT82" s="171" t="s">
        <v>70</v>
      </c>
      <c r="AU82" s="171" t="s">
        <v>71</v>
      </c>
      <c r="AY82" s="170" t="s">
        <v>155</v>
      </c>
      <c r="BK82" s="172">
        <f>SUM(BK83:BK100)</f>
        <v>191289</v>
      </c>
    </row>
    <row r="83" spans="1:65" s="2" customFormat="1" ht="16.5" customHeight="1">
      <c r="A83" s="36"/>
      <c r="B83" s="37"/>
      <c r="C83" s="175" t="s">
        <v>79</v>
      </c>
      <c r="D83" s="175" t="s">
        <v>158</v>
      </c>
      <c r="E83" s="176" t="s">
        <v>1452</v>
      </c>
      <c r="F83" s="177" t="s">
        <v>2026</v>
      </c>
      <c r="G83" s="178" t="s">
        <v>1262</v>
      </c>
      <c r="H83" s="179">
        <v>1</v>
      </c>
      <c r="I83" s="180">
        <v>16915.5</v>
      </c>
      <c r="J83" s="181">
        <f aca="true" t="shared" si="0" ref="J83:J100">ROUND(I83*H83,2)</f>
        <v>16915.5</v>
      </c>
      <c r="K83" s="177" t="s">
        <v>19</v>
      </c>
      <c r="L83" s="41"/>
      <c r="M83" s="182" t="s">
        <v>19</v>
      </c>
      <c r="N83" s="183" t="s">
        <v>42</v>
      </c>
      <c r="O83" s="66"/>
      <c r="P83" s="184">
        <f aca="true" t="shared" si="1" ref="P83:P100">O83*H83</f>
        <v>0</v>
      </c>
      <c r="Q83" s="184">
        <v>0</v>
      </c>
      <c r="R83" s="184">
        <f aca="true" t="shared" si="2" ref="R83:R100">Q83*H83</f>
        <v>0</v>
      </c>
      <c r="S83" s="184">
        <v>0</v>
      </c>
      <c r="T83" s="185">
        <f aca="true" t="shared" si="3" ref="T83:T100">S83*H83</f>
        <v>0</v>
      </c>
      <c r="U83" s="36"/>
      <c r="V83" s="36"/>
      <c r="W83" s="36"/>
      <c r="X83" s="36"/>
      <c r="Y83" s="36"/>
      <c r="Z83" s="36"/>
      <c r="AA83" s="36"/>
      <c r="AB83" s="36"/>
      <c r="AC83" s="36"/>
      <c r="AD83" s="36"/>
      <c r="AE83" s="36"/>
      <c r="AR83" s="186" t="s">
        <v>162</v>
      </c>
      <c r="AT83" s="186" t="s">
        <v>158</v>
      </c>
      <c r="AU83" s="186" t="s">
        <v>79</v>
      </c>
      <c r="AY83" s="19" t="s">
        <v>155</v>
      </c>
      <c r="BE83" s="187">
        <f aca="true" t="shared" si="4" ref="BE83:BE100">IF(N83="základní",J83,0)</f>
        <v>16915.5</v>
      </c>
      <c r="BF83" s="187">
        <f aca="true" t="shared" si="5" ref="BF83:BF100">IF(N83="snížená",J83,0)</f>
        <v>0</v>
      </c>
      <c r="BG83" s="187">
        <f aca="true" t="shared" si="6" ref="BG83:BG100">IF(N83="zákl. přenesená",J83,0)</f>
        <v>0</v>
      </c>
      <c r="BH83" s="187">
        <f aca="true" t="shared" si="7" ref="BH83:BH100">IF(N83="sníž. přenesená",J83,0)</f>
        <v>0</v>
      </c>
      <c r="BI83" s="187">
        <f aca="true" t="shared" si="8" ref="BI83:BI100">IF(N83="nulová",J83,0)</f>
        <v>0</v>
      </c>
      <c r="BJ83" s="19" t="s">
        <v>79</v>
      </c>
      <c r="BK83" s="187">
        <f aca="true" t="shared" si="9" ref="BK83:BK100">ROUND(I83*H83,2)</f>
        <v>16915.5</v>
      </c>
      <c r="BL83" s="19" t="s">
        <v>162</v>
      </c>
      <c r="BM83" s="186" t="s">
        <v>2027</v>
      </c>
    </row>
    <row r="84" spans="1:65" s="2" customFormat="1" ht="16.5" customHeight="1">
      <c r="A84" s="36"/>
      <c r="B84" s="37"/>
      <c r="C84" s="175" t="s">
        <v>81</v>
      </c>
      <c r="D84" s="175" t="s">
        <v>158</v>
      </c>
      <c r="E84" s="176" t="s">
        <v>1456</v>
      </c>
      <c r="F84" s="177" t="s">
        <v>2028</v>
      </c>
      <c r="G84" s="178" t="s">
        <v>1262</v>
      </c>
      <c r="H84" s="179">
        <v>1</v>
      </c>
      <c r="I84" s="180">
        <v>9261</v>
      </c>
      <c r="J84" s="181">
        <f t="shared" si="0"/>
        <v>9261</v>
      </c>
      <c r="K84" s="177" t="s">
        <v>19</v>
      </c>
      <c r="L84" s="41"/>
      <c r="M84" s="182" t="s">
        <v>19</v>
      </c>
      <c r="N84" s="183" t="s">
        <v>42</v>
      </c>
      <c r="O84" s="66"/>
      <c r="P84" s="184">
        <f t="shared" si="1"/>
        <v>0</v>
      </c>
      <c r="Q84" s="184">
        <v>0</v>
      </c>
      <c r="R84" s="184">
        <f t="shared" si="2"/>
        <v>0</v>
      </c>
      <c r="S84" s="184">
        <v>0</v>
      </c>
      <c r="T84" s="185">
        <f t="shared" si="3"/>
        <v>0</v>
      </c>
      <c r="U84" s="36"/>
      <c r="V84" s="36"/>
      <c r="W84" s="36"/>
      <c r="X84" s="36"/>
      <c r="Y84" s="36"/>
      <c r="Z84" s="36"/>
      <c r="AA84" s="36"/>
      <c r="AB84" s="36"/>
      <c r="AC84" s="36"/>
      <c r="AD84" s="36"/>
      <c r="AE84" s="36"/>
      <c r="AR84" s="186" t="s">
        <v>162</v>
      </c>
      <c r="AT84" s="186" t="s">
        <v>158</v>
      </c>
      <c r="AU84" s="186" t="s">
        <v>79</v>
      </c>
      <c r="AY84" s="19" t="s">
        <v>155</v>
      </c>
      <c r="BE84" s="187">
        <f t="shared" si="4"/>
        <v>9261</v>
      </c>
      <c r="BF84" s="187">
        <f t="shared" si="5"/>
        <v>0</v>
      </c>
      <c r="BG84" s="187">
        <f t="shared" si="6"/>
        <v>0</v>
      </c>
      <c r="BH84" s="187">
        <f t="shared" si="7"/>
        <v>0</v>
      </c>
      <c r="BI84" s="187">
        <f t="shared" si="8"/>
        <v>0</v>
      </c>
      <c r="BJ84" s="19" t="s">
        <v>79</v>
      </c>
      <c r="BK84" s="187">
        <f t="shared" si="9"/>
        <v>9261</v>
      </c>
      <c r="BL84" s="19" t="s">
        <v>162</v>
      </c>
      <c r="BM84" s="186" t="s">
        <v>2029</v>
      </c>
    </row>
    <row r="85" spans="1:65" s="2" customFormat="1" ht="16.5" customHeight="1">
      <c r="A85" s="36"/>
      <c r="B85" s="37"/>
      <c r="C85" s="175" t="s">
        <v>179</v>
      </c>
      <c r="D85" s="175" t="s">
        <v>158</v>
      </c>
      <c r="E85" s="176" t="s">
        <v>1460</v>
      </c>
      <c r="F85" s="177" t="s">
        <v>2030</v>
      </c>
      <c r="G85" s="178" t="s">
        <v>1262</v>
      </c>
      <c r="H85" s="179">
        <v>1</v>
      </c>
      <c r="I85" s="180">
        <v>4147.5</v>
      </c>
      <c r="J85" s="181">
        <f t="shared" si="0"/>
        <v>4147.5</v>
      </c>
      <c r="K85" s="177" t="s">
        <v>19</v>
      </c>
      <c r="L85" s="41"/>
      <c r="M85" s="182" t="s">
        <v>19</v>
      </c>
      <c r="N85" s="183" t="s">
        <v>42</v>
      </c>
      <c r="O85" s="66"/>
      <c r="P85" s="184">
        <f t="shared" si="1"/>
        <v>0</v>
      </c>
      <c r="Q85" s="184">
        <v>0</v>
      </c>
      <c r="R85" s="184">
        <f t="shared" si="2"/>
        <v>0</v>
      </c>
      <c r="S85" s="184">
        <v>0</v>
      </c>
      <c r="T85" s="185">
        <f t="shared" si="3"/>
        <v>0</v>
      </c>
      <c r="U85" s="36"/>
      <c r="V85" s="36"/>
      <c r="W85" s="36"/>
      <c r="X85" s="36"/>
      <c r="Y85" s="36"/>
      <c r="Z85" s="36"/>
      <c r="AA85" s="36"/>
      <c r="AB85" s="36"/>
      <c r="AC85" s="36"/>
      <c r="AD85" s="36"/>
      <c r="AE85" s="36"/>
      <c r="AR85" s="186" t="s">
        <v>162</v>
      </c>
      <c r="AT85" s="186" t="s">
        <v>158</v>
      </c>
      <c r="AU85" s="186" t="s">
        <v>79</v>
      </c>
      <c r="AY85" s="19" t="s">
        <v>155</v>
      </c>
      <c r="BE85" s="187">
        <f t="shared" si="4"/>
        <v>4147.5</v>
      </c>
      <c r="BF85" s="187">
        <f t="shared" si="5"/>
        <v>0</v>
      </c>
      <c r="BG85" s="187">
        <f t="shared" si="6"/>
        <v>0</v>
      </c>
      <c r="BH85" s="187">
        <f t="shared" si="7"/>
        <v>0</v>
      </c>
      <c r="BI85" s="187">
        <f t="shared" si="8"/>
        <v>0</v>
      </c>
      <c r="BJ85" s="19" t="s">
        <v>79</v>
      </c>
      <c r="BK85" s="187">
        <f t="shared" si="9"/>
        <v>4147.5</v>
      </c>
      <c r="BL85" s="19" t="s">
        <v>162</v>
      </c>
      <c r="BM85" s="186" t="s">
        <v>2031</v>
      </c>
    </row>
    <row r="86" spans="1:65" s="2" customFormat="1" ht="16.5" customHeight="1">
      <c r="A86" s="36"/>
      <c r="B86" s="37"/>
      <c r="C86" s="175" t="s">
        <v>162</v>
      </c>
      <c r="D86" s="175" t="s">
        <v>158</v>
      </c>
      <c r="E86" s="176" t="s">
        <v>1700</v>
      </c>
      <c r="F86" s="177" t="s">
        <v>2032</v>
      </c>
      <c r="G86" s="178" t="s">
        <v>1262</v>
      </c>
      <c r="H86" s="179">
        <v>1</v>
      </c>
      <c r="I86" s="180">
        <v>4305</v>
      </c>
      <c r="J86" s="181">
        <f t="shared" si="0"/>
        <v>4305</v>
      </c>
      <c r="K86" s="177" t="s">
        <v>19</v>
      </c>
      <c r="L86" s="41"/>
      <c r="M86" s="182" t="s">
        <v>19</v>
      </c>
      <c r="N86" s="183" t="s">
        <v>42</v>
      </c>
      <c r="O86" s="66"/>
      <c r="P86" s="184">
        <f t="shared" si="1"/>
        <v>0</v>
      </c>
      <c r="Q86" s="184">
        <v>0</v>
      </c>
      <c r="R86" s="184">
        <f t="shared" si="2"/>
        <v>0</v>
      </c>
      <c r="S86" s="184">
        <v>0</v>
      </c>
      <c r="T86" s="185">
        <f t="shared" si="3"/>
        <v>0</v>
      </c>
      <c r="U86" s="36"/>
      <c r="V86" s="36"/>
      <c r="W86" s="36"/>
      <c r="X86" s="36"/>
      <c r="Y86" s="36"/>
      <c r="Z86" s="36"/>
      <c r="AA86" s="36"/>
      <c r="AB86" s="36"/>
      <c r="AC86" s="36"/>
      <c r="AD86" s="36"/>
      <c r="AE86" s="36"/>
      <c r="AR86" s="186" t="s">
        <v>162</v>
      </c>
      <c r="AT86" s="186" t="s">
        <v>158</v>
      </c>
      <c r="AU86" s="186" t="s">
        <v>79</v>
      </c>
      <c r="AY86" s="19" t="s">
        <v>155</v>
      </c>
      <c r="BE86" s="187">
        <f t="shared" si="4"/>
        <v>4305</v>
      </c>
      <c r="BF86" s="187">
        <f t="shared" si="5"/>
        <v>0</v>
      </c>
      <c r="BG86" s="187">
        <f t="shared" si="6"/>
        <v>0</v>
      </c>
      <c r="BH86" s="187">
        <f t="shared" si="7"/>
        <v>0</v>
      </c>
      <c r="BI86" s="187">
        <f t="shared" si="8"/>
        <v>0</v>
      </c>
      <c r="BJ86" s="19" t="s">
        <v>79</v>
      </c>
      <c r="BK86" s="187">
        <f t="shared" si="9"/>
        <v>4305</v>
      </c>
      <c r="BL86" s="19" t="s">
        <v>162</v>
      </c>
      <c r="BM86" s="186" t="s">
        <v>2033</v>
      </c>
    </row>
    <row r="87" spans="1:65" s="2" customFormat="1" ht="16.5" customHeight="1">
      <c r="A87" s="36"/>
      <c r="B87" s="37"/>
      <c r="C87" s="175" t="s">
        <v>187</v>
      </c>
      <c r="D87" s="175" t="s">
        <v>158</v>
      </c>
      <c r="E87" s="176" t="s">
        <v>1702</v>
      </c>
      <c r="F87" s="177" t="s">
        <v>2034</v>
      </c>
      <c r="G87" s="178" t="s">
        <v>1262</v>
      </c>
      <c r="H87" s="179">
        <v>1</v>
      </c>
      <c r="I87" s="180">
        <v>103950</v>
      </c>
      <c r="J87" s="181">
        <f t="shared" si="0"/>
        <v>103950</v>
      </c>
      <c r="K87" s="177" t="s">
        <v>19</v>
      </c>
      <c r="L87" s="41"/>
      <c r="M87" s="182" t="s">
        <v>19</v>
      </c>
      <c r="N87" s="183" t="s">
        <v>42</v>
      </c>
      <c r="O87" s="66"/>
      <c r="P87" s="184">
        <f t="shared" si="1"/>
        <v>0</v>
      </c>
      <c r="Q87" s="184">
        <v>0</v>
      </c>
      <c r="R87" s="184">
        <f t="shared" si="2"/>
        <v>0</v>
      </c>
      <c r="S87" s="184">
        <v>0</v>
      </c>
      <c r="T87" s="185">
        <f t="shared" si="3"/>
        <v>0</v>
      </c>
      <c r="U87" s="36"/>
      <c r="V87" s="36"/>
      <c r="W87" s="36"/>
      <c r="X87" s="36"/>
      <c r="Y87" s="36"/>
      <c r="Z87" s="36"/>
      <c r="AA87" s="36"/>
      <c r="AB87" s="36"/>
      <c r="AC87" s="36"/>
      <c r="AD87" s="36"/>
      <c r="AE87" s="36"/>
      <c r="AR87" s="186" t="s">
        <v>162</v>
      </c>
      <c r="AT87" s="186" t="s">
        <v>158</v>
      </c>
      <c r="AU87" s="186" t="s">
        <v>79</v>
      </c>
      <c r="AY87" s="19" t="s">
        <v>155</v>
      </c>
      <c r="BE87" s="187">
        <f t="shared" si="4"/>
        <v>103950</v>
      </c>
      <c r="BF87" s="187">
        <f t="shared" si="5"/>
        <v>0</v>
      </c>
      <c r="BG87" s="187">
        <f t="shared" si="6"/>
        <v>0</v>
      </c>
      <c r="BH87" s="187">
        <f t="shared" si="7"/>
        <v>0</v>
      </c>
      <c r="BI87" s="187">
        <f t="shared" si="8"/>
        <v>0</v>
      </c>
      <c r="BJ87" s="19" t="s">
        <v>79</v>
      </c>
      <c r="BK87" s="187">
        <f t="shared" si="9"/>
        <v>103950</v>
      </c>
      <c r="BL87" s="19" t="s">
        <v>162</v>
      </c>
      <c r="BM87" s="186" t="s">
        <v>2035</v>
      </c>
    </row>
    <row r="88" spans="1:65" s="2" customFormat="1" ht="24">
      <c r="A88" s="36"/>
      <c r="B88" s="37"/>
      <c r="C88" s="175" t="s">
        <v>156</v>
      </c>
      <c r="D88" s="175" t="s">
        <v>158</v>
      </c>
      <c r="E88" s="176" t="s">
        <v>1704</v>
      </c>
      <c r="F88" s="177" t="s">
        <v>2036</v>
      </c>
      <c r="G88" s="178" t="s">
        <v>426</v>
      </c>
      <c r="H88" s="179">
        <v>1</v>
      </c>
      <c r="I88" s="180">
        <v>4011</v>
      </c>
      <c r="J88" s="181">
        <f t="shared" si="0"/>
        <v>4011</v>
      </c>
      <c r="K88" s="177" t="s">
        <v>19</v>
      </c>
      <c r="L88" s="41"/>
      <c r="M88" s="182" t="s">
        <v>19</v>
      </c>
      <c r="N88" s="183" t="s">
        <v>42</v>
      </c>
      <c r="O88" s="66"/>
      <c r="P88" s="184">
        <f t="shared" si="1"/>
        <v>0</v>
      </c>
      <c r="Q88" s="184">
        <v>0</v>
      </c>
      <c r="R88" s="184">
        <f t="shared" si="2"/>
        <v>0</v>
      </c>
      <c r="S88" s="184">
        <v>0</v>
      </c>
      <c r="T88" s="185">
        <f t="shared" si="3"/>
        <v>0</v>
      </c>
      <c r="U88" s="36"/>
      <c r="V88" s="36"/>
      <c r="W88" s="36"/>
      <c r="X88" s="36"/>
      <c r="Y88" s="36"/>
      <c r="Z88" s="36"/>
      <c r="AA88" s="36"/>
      <c r="AB88" s="36"/>
      <c r="AC88" s="36"/>
      <c r="AD88" s="36"/>
      <c r="AE88" s="36"/>
      <c r="AR88" s="186" t="s">
        <v>162</v>
      </c>
      <c r="AT88" s="186" t="s">
        <v>158</v>
      </c>
      <c r="AU88" s="186" t="s">
        <v>79</v>
      </c>
      <c r="AY88" s="19" t="s">
        <v>155</v>
      </c>
      <c r="BE88" s="187">
        <f t="shared" si="4"/>
        <v>4011</v>
      </c>
      <c r="BF88" s="187">
        <f t="shared" si="5"/>
        <v>0</v>
      </c>
      <c r="BG88" s="187">
        <f t="shared" si="6"/>
        <v>0</v>
      </c>
      <c r="BH88" s="187">
        <f t="shared" si="7"/>
        <v>0</v>
      </c>
      <c r="BI88" s="187">
        <f t="shared" si="8"/>
        <v>0</v>
      </c>
      <c r="BJ88" s="19" t="s">
        <v>79</v>
      </c>
      <c r="BK88" s="187">
        <f t="shared" si="9"/>
        <v>4011</v>
      </c>
      <c r="BL88" s="19" t="s">
        <v>162</v>
      </c>
      <c r="BM88" s="186" t="s">
        <v>2037</v>
      </c>
    </row>
    <row r="89" spans="1:65" s="2" customFormat="1" ht="16.5" customHeight="1">
      <c r="A89" s="36"/>
      <c r="B89" s="37"/>
      <c r="C89" s="175" t="s">
        <v>239</v>
      </c>
      <c r="D89" s="175" t="s">
        <v>158</v>
      </c>
      <c r="E89" s="176" t="s">
        <v>2038</v>
      </c>
      <c r="F89" s="177" t="s">
        <v>2039</v>
      </c>
      <c r="G89" s="178" t="s">
        <v>426</v>
      </c>
      <c r="H89" s="179">
        <v>1</v>
      </c>
      <c r="I89" s="180">
        <v>966</v>
      </c>
      <c r="J89" s="181">
        <f t="shared" si="0"/>
        <v>966</v>
      </c>
      <c r="K89" s="177" t="s">
        <v>19</v>
      </c>
      <c r="L89" s="41"/>
      <c r="M89" s="182" t="s">
        <v>19</v>
      </c>
      <c r="N89" s="183" t="s">
        <v>42</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162</v>
      </c>
      <c r="AT89" s="186" t="s">
        <v>158</v>
      </c>
      <c r="AU89" s="186" t="s">
        <v>79</v>
      </c>
      <c r="AY89" s="19" t="s">
        <v>155</v>
      </c>
      <c r="BE89" s="187">
        <f t="shared" si="4"/>
        <v>966</v>
      </c>
      <c r="BF89" s="187">
        <f t="shared" si="5"/>
        <v>0</v>
      </c>
      <c r="BG89" s="187">
        <f t="shared" si="6"/>
        <v>0</v>
      </c>
      <c r="BH89" s="187">
        <f t="shared" si="7"/>
        <v>0</v>
      </c>
      <c r="BI89" s="187">
        <f t="shared" si="8"/>
        <v>0</v>
      </c>
      <c r="BJ89" s="19" t="s">
        <v>79</v>
      </c>
      <c r="BK89" s="187">
        <f t="shared" si="9"/>
        <v>966</v>
      </c>
      <c r="BL89" s="19" t="s">
        <v>162</v>
      </c>
      <c r="BM89" s="186" t="s">
        <v>2040</v>
      </c>
    </row>
    <row r="90" spans="1:65" s="2" customFormat="1" ht="16.5" customHeight="1">
      <c r="A90" s="36"/>
      <c r="B90" s="37"/>
      <c r="C90" s="175" t="s">
        <v>269</v>
      </c>
      <c r="D90" s="175" t="s">
        <v>158</v>
      </c>
      <c r="E90" s="176" t="s">
        <v>2041</v>
      </c>
      <c r="F90" s="177" t="s">
        <v>2042</v>
      </c>
      <c r="G90" s="178" t="s">
        <v>426</v>
      </c>
      <c r="H90" s="179">
        <v>2</v>
      </c>
      <c r="I90" s="180">
        <v>966</v>
      </c>
      <c r="J90" s="181">
        <f t="shared" si="0"/>
        <v>1932</v>
      </c>
      <c r="K90" s="177" t="s">
        <v>19</v>
      </c>
      <c r="L90" s="41"/>
      <c r="M90" s="182" t="s">
        <v>19</v>
      </c>
      <c r="N90" s="183" t="s">
        <v>42</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162</v>
      </c>
      <c r="AT90" s="186" t="s">
        <v>158</v>
      </c>
      <c r="AU90" s="186" t="s">
        <v>79</v>
      </c>
      <c r="AY90" s="19" t="s">
        <v>155</v>
      </c>
      <c r="BE90" s="187">
        <f t="shared" si="4"/>
        <v>1932</v>
      </c>
      <c r="BF90" s="187">
        <f t="shared" si="5"/>
        <v>0</v>
      </c>
      <c r="BG90" s="187">
        <f t="shared" si="6"/>
        <v>0</v>
      </c>
      <c r="BH90" s="187">
        <f t="shared" si="7"/>
        <v>0</v>
      </c>
      <c r="BI90" s="187">
        <f t="shared" si="8"/>
        <v>0</v>
      </c>
      <c r="BJ90" s="19" t="s">
        <v>79</v>
      </c>
      <c r="BK90" s="187">
        <f t="shared" si="9"/>
        <v>1932</v>
      </c>
      <c r="BL90" s="19" t="s">
        <v>162</v>
      </c>
      <c r="BM90" s="186" t="s">
        <v>2043</v>
      </c>
    </row>
    <row r="91" spans="1:65" s="2" customFormat="1" ht="16.5" customHeight="1">
      <c r="A91" s="36"/>
      <c r="B91" s="37"/>
      <c r="C91" s="175" t="s">
        <v>169</v>
      </c>
      <c r="D91" s="175" t="s">
        <v>158</v>
      </c>
      <c r="E91" s="176" t="s">
        <v>2044</v>
      </c>
      <c r="F91" s="177" t="s">
        <v>2045</v>
      </c>
      <c r="G91" s="178" t="s">
        <v>343</v>
      </c>
      <c r="H91" s="179">
        <v>20</v>
      </c>
      <c r="I91" s="180">
        <v>159.6</v>
      </c>
      <c r="J91" s="181">
        <f t="shared" si="0"/>
        <v>3192</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3192</v>
      </c>
      <c r="BF91" s="187">
        <f t="shared" si="5"/>
        <v>0</v>
      </c>
      <c r="BG91" s="187">
        <f t="shared" si="6"/>
        <v>0</v>
      </c>
      <c r="BH91" s="187">
        <f t="shared" si="7"/>
        <v>0</v>
      </c>
      <c r="BI91" s="187">
        <f t="shared" si="8"/>
        <v>0</v>
      </c>
      <c r="BJ91" s="19" t="s">
        <v>79</v>
      </c>
      <c r="BK91" s="187">
        <f t="shared" si="9"/>
        <v>3192</v>
      </c>
      <c r="BL91" s="19" t="s">
        <v>162</v>
      </c>
      <c r="BM91" s="186" t="s">
        <v>2046</v>
      </c>
    </row>
    <row r="92" spans="1:65" s="2" customFormat="1" ht="16.5" customHeight="1">
      <c r="A92" s="36"/>
      <c r="B92" s="37"/>
      <c r="C92" s="175" t="s">
        <v>106</v>
      </c>
      <c r="D92" s="175" t="s">
        <v>158</v>
      </c>
      <c r="E92" s="176" t="s">
        <v>2047</v>
      </c>
      <c r="F92" s="177" t="s">
        <v>2048</v>
      </c>
      <c r="G92" s="178" t="s">
        <v>684</v>
      </c>
      <c r="H92" s="179">
        <v>2</v>
      </c>
      <c r="I92" s="180">
        <v>231</v>
      </c>
      <c r="J92" s="181">
        <f t="shared" si="0"/>
        <v>462</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162</v>
      </c>
      <c r="AT92" s="186" t="s">
        <v>158</v>
      </c>
      <c r="AU92" s="186" t="s">
        <v>79</v>
      </c>
      <c r="AY92" s="19" t="s">
        <v>155</v>
      </c>
      <c r="BE92" s="187">
        <f t="shared" si="4"/>
        <v>462</v>
      </c>
      <c r="BF92" s="187">
        <f t="shared" si="5"/>
        <v>0</v>
      </c>
      <c r="BG92" s="187">
        <f t="shared" si="6"/>
        <v>0</v>
      </c>
      <c r="BH92" s="187">
        <f t="shared" si="7"/>
        <v>0</v>
      </c>
      <c r="BI92" s="187">
        <f t="shared" si="8"/>
        <v>0</v>
      </c>
      <c r="BJ92" s="19" t="s">
        <v>79</v>
      </c>
      <c r="BK92" s="187">
        <f t="shared" si="9"/>
        <v>462</v>
      </c>
      <c r="BL92" s="19" t="s">
        <v>162</v>
      </c>
      <c r="BM92" s="186" t="s">
        <v>2049</v>
      </c>
    </row>
    <row r="93" spans="1:65" s="2" customFormat="1" ht="16.5" customHeight="1">
      <c r="A93" s="36"/>
      <c r="B93" s="37"/>
      <c r="C93" s="175" t="s">
        <v>109</v>
      </c>
      <c r="D93" s="175" t="s">
        <v>158</v>
      </c>
      <c r="E93" s="176" t="s">
        <v>2050</v>
      </c>
      <c r="F93" s="177" t="s">
        <v>2051</v>
      </c>
      <c r="G93" s="178" t="s">
        <v>343</v>
      </c>
      <c r="H93" s="179">
        <v>100</v>
      </c>
      <c r="I93" s="180">
        <v>18.900000000000002</v>
      </c>
      <c r="J93" s="181">
        <f t="shared" si="0"/>
        <v>1890</v>
      </c>
      <c r="K93" s="177" t="s">
        <v>19</v>
      </c>
      <c r="L93" s="41"/>
      <c r="M93" s="182" t="s">
        <v>19</v>
      </c>
      <c r="N93" s="183" t="s">
        <v>42</v>
      </c>
      <c r="O93" s="66"/>
      <c r="P93" s="184">
        <f t="shared" si="1"/>
        <v>0</v>
      </c>
      <c r="Q93" s="184">
        <v>0</v>
      </c>
      <c r="R93" s="184">
        <f t="shared" si="2"/>
        <v>0</v>
      </c>
      <c r="S93" s="184">
        <v>0</v>
      </c>
      <c r="T93" s="185">
        <f t="shared" si="3"/>
        <v>0</v>
      </c>
      <c r="U93" s="36"/>
      <c r="V93" s="36"/>
      <c r="W93" s="36"/>
      <c r="X93" s="36"/>
      <c r="Y93" s="36"/>
      <c r="Z93" s="36"/>
      <c r="AA93" s="36"/>
      <c r="AB93" s="36"/>
      <c r="AC93" s="36"/>
      <c r="AD93" s="36"/>
      <c r="AE93" s="36"/>
      <c r="AR93" s="186" t="s">
        <v>162</v>
      </c>
      <c r="AT93" s="186" t="s">
        <v>158</v>
      </c>
      <c r="AU93" s="186" t="s">
        <v>79</v>
      </c>
      <c r="AY93" s="19" t="s">
        <v>155</v>
      </c>
      <c r="BE93" s="187">
        <f t="shared" si="4"/>
        <v>1890</v>
      </c>
      <c r="BF93" s="187">
        <f t="shared" si="5"/>
        <v>0</v>
      </c>
      <c r="BG93" s="187">
        <f t="shared" si="6"/>
        <v>0</v>
      </c>
      <c r="BH93" s="187">
        <f t="shared" si="7"/>
        <v>0</v>
      </c>
      <c r="BI93" s="187">
        <f t="shared" si="8"/>
        <v>0</v>
      </c>
      <c r="BJ93" s="19" t="s">
        <v>79</v>
      </c>
      <c r="BK93" s="187">
        <f t="shared" si="9"/>
        <v>1890</v>
      </c>
      <c r="BL93" s="19" t="s">
        <v>162</v>
      </c>
      <c r="BM93" s="186" t="s">
        <v>2052</v>
      </c>
    </row>
    <row r="94" spans="1:65" s="2" customFormat="1" ht="16.5" customHeight="1">
      <c r="A94" s="36"/>
      <c r="B94" s="37"/>
      <c r="C94" s="175" t="s">
        <v>112</v>
      </c>
      <c r="D94" s="175" t="s">
        <v>158</v>
      </c>
      <c r="E94" s="176" t="s">
        <v>2053</v>
      </c>
      <c r="F94" s="177" t="s">
        <v>2054</v>
      </c>
      <c r="G94" s="178" t="s">
        <v>343</v>
      </c>
      <c r="H94" s="179">
        <v>50</v>
      </c>
      <c r="I94" s="180">
        <v>33.6</v>
      </c>
      <c r="J94" s="181">
        <f t="shared" si="0"/>
        <v>1680</v>
      </c>
      <c r="K94" s="177" t="s">
        <v>19</v>
      </c>
      <c r="L94" s="41"/>
      <c r="M94" s="182" t="s">
        <v>19</v>
      </c>
      <c r="N94" s="183" t="s">
        <v>42</v>
      </c>
      <c r="O94" s="66"/>
      <c r="P94" s="184">
        <f t="shared" si="1"/>
        <v>0</v>
      </c>
      <c r="Q94" s="184">
        <v>0</v>
      </c>
      <c r="R94" s="184">
        <f t="shared" si="2"/>
        <v>0</v>
      </c>
      <c r="S94" s="184">
        <v>0</v>
      </c>
      <c r="T94" s="185">
        <f t="shared" si="3"/>
        <v>0</v>
      </c>
      <c r="U94" s="36"/>
      <c r="V94" s="36"/>
      <c r="W94" s="36"/>
      <c r="X94" s="36"/>
      <c r="Y94" s="36"/>
      <c r="Z94" s="36"/>
      <c r="AA94" s="36"/>
      <c r="AB94" s="36"/>
      <c r="AC94" s="36"/>
      <c r="AD94" s="36"/>
      <c r="AE94" s="36"/>
      <c r="AR94" s="186" t="s">
        <v>162</v>
      </c>
      <c r="AT94" s="186" t="s">
        <v>158</v>
      </c>
      <c r="AU94" s="186" t="s">
        <v>79</v>
      </c>
      <c r="AY94" s="19" t="s">
        <v>155</v>
      </c>
      <c r="BE94" s="187">
        <f t="shared" si="4"/>
        <v>1680</v>
      </c>
      <c r="BF94" s="187">
        <f t="shared" si="5"/>
        <v>0</v>
      </c>
      <c r="BG94" s="187">
        <f t="shared" si="6"/>
        <v>0</v>
      </c>
      <c r="BH94" s="187">
        <f t="shared" si="7"/>
        <v>0</v>
      </c>
      <c r="BI94" s="187">
        <f t="shared" si="8"/>
        <v>0</v>
      </c>
      <c r="BJ94" s="19" t="s">
        <v>79</v>
      </c>
      <c r="BK94" s="187">
        <f t="shared" si="9"/>
        <v>1680</v>
      </c>
      <c r="BL94" s="19" t="s">
        <v>162</v>
      </c>
      <c r="BM94" s="186" t="s">
        <v>2055</v>
      </c>
    </row>
    <row r="95" spans="1:65" s="2" customFormat="1" ht="16.5" customHeight="1">
      <c r="A95" s="36"/>
      <c r="B95" s="37"/>
      <c r="C95" s="175" t="s">
        <v>308</v>
      </c>
      <c r="D95" s="175" t="s">
        <v>158</v>
      </c>
      <c r="E95" s="176" t="s">
        <v>2056</v>
      </c>
      <c r="F95" s="177" t="s">
        <v>2057</v>
      </c>
      <c r="G95" s="178" t="s">
        <v>426</v>
      </c>
      <c r="H95" s="179">
        <v>20</v>
      </c>
      <c r="I95" s="180">
        <v>89.25</v>
      </c>
      <c r="J95" s="181">
        <f t="shared" si="0"/>
        <v>1785</v>
      </c>
      <c r="K95" s="177" t="s">
        <v>19</v>
      </c>
      <c r="L95" s="41"/>
      <c r="M95" s="182" t="s">
        <v>19</v>
      </c>
      <c r="N95" s="183" t="s">
        <v>42</v>
      </c>
      <c r="O95" s="66"/>
      <c r="P95" s="184">
        <f t="shared" si="1"/>
        <v>0</v>
      </c>
      <c r="Q95" s="184">
        <v>0</v>
      </c>
      <c r="R95" s="184">
        <f t="shared" si="2"/>
        <v>0</v>
      </c>
      <c r="S95" s="184">
        <v>0</v>
      </c>
      <c r="T95" s="185">
        <f t="shared" si="3"/>
        <v>0</v>
      </c>
      <c r="U95" s="36"/>
      <c r="V95" s="36"/>
      <c r="W95" s="36"/>
      <c r="X95" s="36"/>
      <c r="Y95" s="36"/>
      <c r="Z95" s="36"/>
      <c r="AA95" s="36"/>
      <c r="AB95" s="36"/>
      <c r="AC95" s="36"/>
      <c r="AD95" s="36"/>
      <c r="AE95" s="36"/>
      <c r="AR95" s="186" t="s">
        <v>162</v>
      </c>
      <c r="AT95" s="186" t="s">
        <v>158</v>
      </c>
      <c r="AU95" s="186" t="s">
        <v>79</v>
      </c>
      <c r="AY95" s="19" t="s">
        <v>155</v>
      </c>
      <c r="BE95" s="187">
        <f t="shared" si="4"/>
        <v>1785</v>
      </c>
      <c r="BF95" s="187">
        <f t="shared" si="5"/>
        <v>0</v>
      </c>
      <c r="BG95" s="187">
        <f t="shared" si="6"/>
        <v>0</v>
      </c>
      <c r="BH95" s="187">
        <f t="shared" si="7"/>
        <v>0</v>
      </c>
      <c r="BI95" s="187">
        <f t="shared" si="8"/>
        <v>0</v>
      </c>
      <c r="BJ95" s="19" t="s">
        <v>79</v>
      </c>
      <c r="BK95" s="187">
        <f t="shared" si="9"/>
        <v>1785</v>
      </c>
      <c r="BL95" s="19" t="s">
        <v>162</v>
      </c>
      <c r="BM95" s="186" t="s">
        <v>2058</v>
      </c>
    </row>
    <row r="96" spans="1:65" s="2" customFormat="1" ht="16.5" customHeight="1">
      <c r="A96" s="36"/>
      <c r="B96" s="37"/>
      <c r="C96" s="175" t="s">
        <v>335</v>
      </c>
      <c r="D96" s="175" t="s">
        <v>158</v>
      </c>
      <c r="E96" s="176" t="s">
        <v>2059</v>
      </c>
      <c r="F96" s="177" t="s">
        <v>2060</v>
      </c>
      <c r="G96" s="178" t="s">
        <v>426</v>
      </c>
      <c r="H96" s="179">
        <v>2</v>
      </c>
      <c r="I96" s="180">
        <v>231</v>
      </c>
      <c r="J96" s="181">
        <f t="shared" si="0"/>
        <v>462</v>
      </c>
      <c r="K96" s="177" t="s">
        <v>19</v>
      </c>
      <c r="L96" s="41"/>
      <c r="M96" s="182" t="s">
        <v>19</v>
      </c>
      <c r="N96" s="183" t="s">
        <v>42</v>
      </c>
      <c r="O96" s="66"/>
      <c r="P96" s="184">
        <f t="shared" si="1"/>
        <v>0</v>
      </c>
      <c r="Q96" s="184">
        <v>0</v>
      </c>
      <c r="R96" s="184">
        <f t="shared" si="2"/>
        <v>0</v>
      </c>
      <c r="S96" s="184">
        <v>0</v>
      </c>
      <c r="T96" s="185">
        <f t="shared" si="3"/>
        <v>0</v>
      </c>
      <c r="U96" s="36"/>
      <c r="V96" s="36"/>
      <c r="W96" s="36"/>
      <c r="X96" s="36"/>
      <c r="Y96" s="36"/>
      <c r="Z96" s="36"/>
      <c r="AA96" s="36"/>
      <c r="AB96" s="36"/>
      <c r="AC96" s="36"/>
      <c r="AD96" s="36"/>
      <c r="AE96" s="36"/>
      <c r="AR96" s="186" t="s">
        <v>162</v>
      </c>
      <c r="AT96" s="186" t="s">
        <v>158</v>
      </c>
      <c r="AU96" s="186" t="s">
        <v>79</v>
      </c>
      <c r="AY96" s="19" t="s">
        <v>155</v>
      </c>
      <c r="BE96" s="187">
        <f t="shared" si="4"/>
        <v>462</v>
      </c>
      <c r="BF96" s="187">
        <f t="shared" si="5"/>
        <v>0</v>
      </c>
      <c r="BG96" s="187">
        <f t="shared" si="6"/>
        <v>0</v>
      </c>
      <c r="BH96" s="187">
        <f t="shared" si="7"/>
        <v>0</v>
      </c>
      <c r="BI96" s="187">
        <f t="shared" si="8"/>
        <v>0</v>
      </c>
      <c r="BJ96" s="19" t="s">
        <v>79</v>
      </c>
      <c r="BK96" s="187">
        <f t="shared" si="9"/>
        <v>462</v>
      </c>
      <c r="BL96" s="19" t="s">
        <v>162</v>
      </c>
      <c r="BM96" s="186" t="s">
        <v>2061</v>
      </c>
    </row>
    <row r="97" spans="1:65" s="2" customFormat="1" ht="16.5" customHeight="1">
      <c r="A97" s="36"/>
      <c r="B97" s="37"/>
      <c r="C97" s="175" t="s">
        <v>8</v>
      </c>
      <c r="D97" s="175" t="s">
        <v>158</v>
      </c>
      <c r="E97" s="176" t="s">
        <v>2062</v>
      </c>
      <c r="F97" s="177" t="s">
        <v>2063</v>
      </c>
      <c r="G97" s="178" t="s">
        <v>426</v>
      </c>
      <c r="H97" s="179">
        <v>1</v>
      </c>
      <c r="I97" s="180">
        <v>7455</v>
      </c>
      <c r="J97" s="181">
        <f t="shared" si="0"/>
        <v>7455</v>
      </c>
      <c r="K97" s="177" t="s">
        <v>19</v>
      </c>
      <c r="L97" s="41"/>
      <c r="M97" s="182" t="s">
        <v>19</v>
      </c>
      <c r="N97" s="183" t="s">
        <v>42</v>
      </c>
      <c r="O97" s="66"/>
      <c r="P97" s="184">
        <f t="shared" si="1"/>
        <v>0</v>
      </c>
      <c r="Q97" s="184">
        <v>0</v>
      </c>
      <c r="R97" s="184">
        <f t="shared" si="2"/>
        <v>0</v>
      </c>
      <c r="S97" s="184">
        <v>0</v>
      </c>
      <c r="T97" s="185">
        <f t="shared" si="3"/>
        <v>0</v>
      </c>
      <c r="U97" s="36"/>
      <c r="V97" s="36"/>
      <c r="W97" s="36"/>
      <c r="X97" s="36"/>
      <c r="Y97" s="36"/>
      <c r="Z97" s="36"/>
      <c r="AA97" s="36"/>
      <c r="AB97" s="36"/>
      <c r="AC97" s="36"/>
      <c r="AD97" s="36"/>
      <c r="AE97" s="36"/>
      <c r="AR97" s="186" t="s">
        <v>162</v>
      </c>
      <c r="AT97" s="186" t="s">
        <v>158</v>
      </c>
      <c r="AU97" s="186" t="s">
        <v>79</v>
      </c>
      <c r="AY97" s="19" t="s">
        <v>155</v>
      </c>
      <c r="BE97" s="187">
        <f t="shared" si="4"/>
        <v>7455</v>
      </c>
      <c r="BF97" s="187">
        <f t="shared" si="5"/>
        <v>0</v>
      </c>
      <c r="BG97" s="187">
        <f t="shared" si="6"/>
        <v>0</v>
      </c>
      <c r="BH97" s="187">
        <f t="shared" si="7"/>
        <v>0</v>
      </c>
      <c r="BI97" s="187">
        <f t="shared" si="8"/>
        <v>0</v>
      </c>
      <c r="BJ97" s="19" t="s">
        <v>79</v>
      </c>
      <c r="BK97" s="187">
        <f t="shared" si="9"/>
        <v>7455</v>
      </c>
      <c r="BL97" s="19" t="s">
        <v>162</v>
      </c>
      <c r="BM97" s="186" t="s">
        <v>2064</v>
      </c>
    </row>
    <row r="98" spans="1:65" s="2" customFormat="1" ht="16.5" customHeight="1">
      <c r="A98" s="36"/>
      <c r="B98" s="37"/>
      <c r="C98" s="175" t="s">
        <v>295</v>
      </c>
      <c r="D98" s="175" t="s">
        <v>158</v>
      </c>
      <c r="E98" s="176" t="s">
        <v>1708</v>
      </c>
      <c r="F98" s="177" t="s">
        <v>2065</v>
      </c>
      <c r="G98" s="178" t="s">
        <v>1262</v>
      </c>
      <c r="H98" s="179">
        <v>1</v>
      </c>
      <c r="I98" s="180">
        <v>5250</v>
      </c>
      <c r="J98" s="181">
        <f t="shared" si="0"/>
        <v>5250</v>
      </c>
      <c r="K98" s="177" t="s">
        <v>19</v>
      </c>
      <c r="L98" s="41"/>
      <c r="M98" s="182" t="s">
        <v>19</v>
      </c>
      <c r="N98" s="183" t="s">
        <v>42</v>
      </c>
      <c r="O98" s="66"/>
      <c r="P98" s="184">
        <f t="shared" si="1"/>
        <v>0</v>
      </c>
      <c r="Q98" s="184">
        <v>0</v>
      </c>
      <c r="R98" s="184">
        <f t="shared" si="2"/>
        <v>0</v>
      </c>
      <c r="S98" s="184">
        <v>0</v>
      </c>
      <c r="T98" s="185">
        <f t="shared" si="3"/>
        <v>0</v>
      </c>
      <c r="U98" s="36"/>
      <c r="V98" s="36"/>
      <c r="W98" s="36"/>
      <c r="X98" s="36"/>
      <c r="Y98" s="36"/>
      <c r="Z98" s="36"/>
      <c r="AA98" s="36"/>
      <c r="AB98" s="36"/>
      <c r="AC98" s="36"/>
      <c r="AD98" s="36"/>
      <c r="AE98" s="36"/>
      <c r="AR98" s="186" t="s">
        <v>162</v>
      </c>
      <c r="AT98" s="186" t="s">
        <v>158</v>
      </c>
      <c r="AU98" s="186" t="s">
        <v>79</v>
      </c>
      <c r="AY98" s="19" t="s">
        <v>155</v>
      </c>
      <c r="BE98" s="187">
        <f t="shared" si="4"/>
        <v>5250</v>
      </c>
      <c r="BF98" s="187">
        <f t="shared" si="5"/>
        <v>0</v>
      </c>
      <c r="BG98" s="187">
        <f t="shared" si="6"/>
        <v>0</v>
      </c>
      <c r="BH98" s="187">
        <f t="shared" si="7"/>
        <v>0</v>
      </c>
      <c r="BI98" s="187">
        <f t="shared" si="8"/>
        <v>0</v>
      </c>
      <c r="BJ98" s="19" t="s">
        <v>79</v>
      </c>
      <c r="BK98" s="187">
        <f t="shared" si="9"/>
        <v>5250</v>
      </c>
      <c r="BL98" s="19" t="s">
        <v>162</v>
      </c>
      <c r="BM98" s="186" t="s">
        <v>2066</v>
      </c>
    </row>
    <row r="99" spans="1:65" s="2" customFormat="1" ht="16.5" customHeight="1">
      <c r="A99" s="36"/>
      <c r="B99" s="37"/>
      <c r="C99" s="175" t="s">
        <v>353</v>
      </c>
      <c r="D99" s="175" t="s">
        <v>158</v>
      </c>
      <c r="E99" s="176" t="s">
        <v>1710</v>
      </c>
      <c r="F99" s="177" t="s">
        <v>2067</v>
      </c>
      <c r="G99" s="178" t="s">
        <v>1262</v>
      </c>
      <c r="H99" s="179">
        <v>1</v>
      </c>
      <c r="I99" s="180">
        <v>9975</v>
      </c>
      <c r="J99" s="181">
        <f t="shared" si="0"/>
        <v>9975</v>
      </c>
      <c r="K99" s="177" t="s">
        <v>19</v>
      </c>
      <c r="L99" s="41"/>
      <c r="M99" s="182" t="s">
        <v>19</v>
      </c>
      <c r="N99" s="183" t="s">
        <v>42</v>
      </c>
      <c r="O99" s="66"/>
      <c r="P99" s="184">
        <f t="shared" si="1"/>
        <v>0</v>
      </c>
      <c r="Q99" s="184">
        <v>0</v>
      </c>
      <c r="R99" s="184">
        <f t="shared" si="2"/>
        <v>0</v>
      </c>
      <c r="S99" s="184">
        <v>0</v>
      </c>
      <c r="T99" s="185">
        <f t="shared" si="3"/>
        <v>0</v>
      </c>
      <c r="U99" s="36"/>
      <c r="V99" s="36"/>
      <c r="W99" s="36"/>
      <c r="X99" s="36"/>
      <c r="Y99" s="36"/>
      <c r="Z99" s="36"/>
      <c r="AA99" s="36"/>
      <c r="AB99" s="36"/>
      <c r="AC99" s="36"/>
      <c r="AD99" s="36"/>
      <c r="AE99" s="36"/>
      <c r="AR99" s="186" t="s">
        <v>162</v>
      </c>
      <c r="AT99" s="186" t="s">
        <v>158</v>
      </c>
      <c r="AU99" s="186" t="s">
        <v>79</v>
      </c>
      <c r="AY99" s="19" t="s">
        <v>155</v>
      </c>
      <c r="BE99" s="187">
        <f t="shared" si="4"/>
        <v>9975</v>
      </c>
      <c r="BF99" s="187">
        <f t="shared" si="5"/>
        <v>0</v>
      </c>
      <c r="BG99" s="187">
        <f t="shared" si="6"/>
        <v>0</v>
      </c>
      <c r="BH99" s="187">
        <f t="shared" si="7"/>
        <v>0</v>
      </c>
      <c r="BI99" s="187">
        <f t="shared" si="8"/>
        <v>0</v>
      </c>
      <c r="BJ99" s="19" t="s">
        <v>79</v>
      </c>
      <c r="BK99" s="187">
        <f t="shared" si="9"/>
        <v>9975</v>
      </c>
      <c r="BL99" s="19" t="s">
        <v>162</v>
      </c>
      <c r="BM99" s="186" t="s">
        <v>2068</v>
      </c>
    </row>
    <row r="100" spans="1:65" s="2" customFormat="1" ht="16.5" customHeight="1">
      <c r="A100" s="36"/>
      <c r="B100" s="37"/>
      <c r="C100" s="175" t="s">
        <v>357</v>
      </c>
      <c r="D100" s="175" t="s">
        <v>158</v>
      </c>
      <c r="E100" s="176" t="s">
        <v>1714</v>
      </c>
      <c r="F100" s="177" t="s">
        <v>2069</v>
      </c>
      <c r="G100" s="178" t="s">
        <v>1262</v>
      </c>
      <c r="H100" s="179">
        <v>1</v>
      </c>
      <c r="I100" s="180">
        <v>13650</v>
      </c>
      <c r="J100" s="181">
        <f t="shared" si="0"/>
        <v>13650</v>
      </c>
      <c r="K100" s="177" t="s">
        <v>19</v>
      </c>
      <c r="L100" s="41"/>
      <c r="M100" s="182" t="s">
        <v>19</v>
      </c>
      <c r="N100" s="183" t="s">
        <v>42</v>
      </c>
      <c r="O100" s="66"/>
      <c r="P100" s="184">
        <f t="shared" si="1"/>
        <v>0</v>
      </c>
      <c r="Q100" s="184">
        <v>0</v>
      </c>
      <c r="R100" s="184">
        <f t="shared" si="2"/>
        <v>0</v>
      </c>
      <c r="S100" s="184">
        <v>0</v>
      </c>
      <c r="T100" s="185">
        <f t="shared" si="3"/>
        <v>0</v>
      </c>
      <c r="U100" s="36"/>
      <c r="V100" s="36"/>
      <c r="W100" s="36"/>
      <c r="X100" s="36"/>
      <c r="Y100" s="36"/>
      <c r="Z100" s="36"/>
      <c r="AA100" s="36"/>
      <c r="AB100" s="36"/>
      <c r="AC100" s="36"/>
      <c r="AD100" s="36"/>
      <c r="AE100" s="36"/>
      <c r="AR100" s="186" t="s">
        <v>162</v>
      </c>
      <c r="AT100" s="186" t="s">
        <v>158</v>
      </c>
      <c r="AU100" s="186" t="s">
        <v>79</v>
      </c>
      <c r="AY100" s="19" t="s">
        <v>155</v>
      </c>
      <c r="BE100" s="187">
        <f t="shared" si="4"/>
        <v>13650</v>
      </c>
      <c r="BF100" s="187">
        <f t="shared" si="5"/>
        <v>0</v>
      </c>
      <c r="BG100" s="187">
        <f t="shared" si="6"/>
        <v>0</v>
      </c>
      <c r="BH100" s="187">
        <f t="shared" si="7"/>
        <v>0</v>
      </c>
      <c r="BI100" s="187">
        <f t="shared" si="8"/>
        <v>0</v>
      </c>
      <c r="BJ100" s="19" t="s">
        <v>79</v>
      </c>
      <c r="BK100" s="187">
        <f t="shared" si="9"/>
        <v>13650</v>
      </c>
      <c r="BL100" s="19" t="s">
        <v>162</v>
      </c>
      <c r="BM100" s="186" t="s">
        <v>2070</v>
      </c>
    </row>
    <row r="101" spans="2:63" s="12" customFormat="1" ht="25.9" customHeight="1">
      <c r="B101" s="159"/>
      <c r="C101" s="160"/>
      <c r="D101" s="161" t="s">
        <v>70</v>
      </c>
      <c r="E101" s="162" t="s">
        <v>2071</v>
      </c>
      <c r="F101" s="162" t="s">
        <v>2072</v>
      </c>
      <c r="G101" s="160"/>
      <c r="H101" s="160"/>
      <c r="I101" s="163"/>
      <c r="J101" s="164">
        <f>BK101</f>
        <v>1142872.5</v>
      </c>
      <c r="K101" s="160"/>
      <c r="L101" s="165"/>
      <c r="M101" s="166"/>
      <c r="N101" s="167"/>
      <c r="O101" s="167"/>
      <c r="P101" s="168">
        <f>SUM(P102:P135)</f>
        <v>0</v>
      </c>
      <c r="Q101" s="167"/>
      <c r="R101" s="168">
        <f>SUM(R102:R135)</f>
        <v>0</v>
      </c>
      <c r="S101" s="167"/>
      <c r="T101" s="169">
        <f>SUM(T102:T135)</f>
        <v>0</v>
      </c>
      <c r="AR101" s="170" t="s">
        <v>79</v>
      </c>
      <c r="AT101" s="171" t="s">
        <v>70</v>
      </c>
      <c r="AU101" s="171" t="s">
        <v>71</v>
      </c>
      <c r="AY101" s="170" t="s">
        <v>155</v>
      </c>
      <c r="BK101" s="172">
        <f>SUM(BK102:BK135)</f>
        <v>1142872.5</v>
      </c>
    </row>
    <row r="102" spans="1:65" s="2" customFormat="1" ht="16.5" customHeight="1">
      <c r="A102" s="36"/>
      <c r="B102" s="37"/>
      <c r="C102" s="175" t="s">
        <v>361</v>
      </c>
      <c r="D102" s="175" t="s">
        <v>158</v>
      </c>
      <c r="E102" s="176" t="s">
        <v>1716</v>
      </c>
      <c r="F102" s="177" t="s">
        <v>2026</v>
      </c>
      <c r="G102" s="178" t="s">
        <v>1262</v>
      </c>
      <c r="H102" s="179">
        <v>1</v>
      </c>
      <c r="I102" s="180">
        <v>37485</v>
      </c>
      <c r="J102" s="181">
        <f aca="true" t="shared" si="10" ref="J102:J135">ROUND(I102*H102,2)</f>
        <v>37485</v>
      </c>
      <c r="K102" s="177" t="s">
        <v>19</v>
      </c>
      <c r="L102" s="41"/>
      <c r="M102" s="182" t="s">
        <v>19</v>
      </c>
      <c r="N102" s="183" t="s">
        <v>42</v>
      </c>
      <c r="O102" s="66"/>
      <c r="P102" s="184">
        <f aca="true" t="shared" si="11" ref="P102:P135">O102*H102</f>
        <v>0</v>
      </c>
      <c r="Q102" s="184">
        <v>0</v>
      </c>
      <c r="R102" s="184">
        <f aca="true" t="shared" si="12" ref="R102:R135">Q102*H102</f>
        <v>0</v>
      </c>
      <c r="S102" s="184">
        <v>0</v>
      </c>
      <c r="T102" s="185">
        <f aca="true" t="shared" si="13" ref="T102:T135">S102*H102</f>
        <v>0</v>
      </c>
      <c r="U102" s="36"/>
      <c r="V102" s="36"/>
      <c r="W102" s="36"/>
      <c r="X102" s="36"/>
      <c r="Y102" s="36"/>
      <c r="Z102" s="36"/>
      <c r="AA102" s="36"/>
      <c r="AB102" s="36"/>
      <c r="AC102" s="36"/>
      <c r="AD102" s="36"/>
      <c r="AE102" s="36"/>
      <c r="AR102" s="186" t="s">
        <v>162</v>
      </c>
      <c r="AT102" s="186" t="s">
        <v>158</v>
      </c>
      <c r="AU102" s="186" t="s">
        <v>79</v>
      </c>
      <c r="AY102" s="19" t="s">
        <v>155</v>
      </c>
      <c r="BE102" s="187">
        <f aca="true" t="shared" si="14" ref="BE102:BE135">IF(N102="základní",J102,0)</f>
        <v>37485</v>
      </c>
      <c r="BF102" s="187">
        <f aca="true" t="shared" si="15" ref="BF102:BF135">IF(N102="snížená",J102,0)</f>
        <v>0</v>
      </c>
      <c r="BG102" s="187">
        <f aca="true" t="shared" si="16" ref="BG102:BG135">IF(N102="zákl. přenesená",J102,0)</f>
        <v>0</v>
      </c>
      <c r="BH102" s="187">
        <f aca="true" t="shared" si="17" ref="BH102:BH135">IF(N102="sníž. přenesená",J102,0)</f>
        <v>0</v>
      </c>
      <c r="BI102" s="187">
        <f aca="true" t="shared" si="18" ref="BI102:BI135">IF(N102="nulová",J102,0)</f>
        <v>0</v>
      </c>
      <c r="BJ102" s="19" t="s">
        <v>79</v>
      </c>
      <c r="BK102" s="187">
        <f aca="true" t="shared" si="19" ref="BK102:BK135">ROUND(I102*H102,2)</f>
        <v>37485</v>
      </c>
      <c r="BL102" s="19" t="s">
        <v>162</v>
      </c>
      <c r="BM102" s="186" t="s">
        <v>2073</v>
      </c>
    </row>
    <row r="103" spans="1:65" s="2" customFormat="1" ht="16.5" customHeight="1">
      <c r="A103" s="36"/>
      <c r="B103" s="37"/>
      <c r="C103" s="175" t="s">
        <v>367</v>
      </c>
      <c r="D103" s="175" t="s">
        <v>158</v>
      </c>
      <c r="E103" s="176" t="s">
        <v>1718</v>
      </c>
      <c r="F103" s="177" t="s">
        <v>2028</v>
      </c>
      <c r="G103" s="178" t="s">
        <v>1262</v>
      </c>
      <c r="H103" s="179">
        <v>1</v>
      </c>
      <c r="I103" s="180">
        <v>11130</v>
      </c>
      <c r="J103" s="181">
        <f t="shared" si="10"/>
        <v>11130</v>
      </c>
      <c r="K103" s="177" t="s">
        <v>19</v>
      </c>
      <c r="L103" s="41"/>
      <c r="M103" s="182" t="s">
        <v>19</v>
      </c>
      <c r="N103" s="183" t="s">
        <v>42</v>
      </c>
      <c r="O103" s="66"/>
      <c r="P103" s="184">
        <f t="shared" si="11"/>
        <v>0</v>
      </c>
      <c r="Q103" s="184">
        <v>0</v>
      </c>
      <c r="R103" s="184">
        <f t="shared" si="12"/>
        <v>0</v>
      </c>
      <c r="S103" s="184">
        <v>0</v>
      </c>
      <c r="T103" s="185">
        <f t="shared" si="13"/>
        <v>0</v>
      </c>
      <c r="U103" s="36"/>
      <c r="V103" s="36"/>
      <c r="W103" s="36"/>
      <c r="X103" s="36"/>
      <c r="Y103" s="36"/>
      <c r="Z103" s="36"/>
      <c r="AA103" s="36"/>
      <c r="AB103" s="36"/>
      <c r="AC103" s="36"/>
      <c r="AD103" s="36"/>
      <c r="AE103" s="36"/>
      <c r="AR103" s="186" t="s">
        <v>162</v>
      </c>
      <c r="AT103" s="186" t="s">
        <v>158</v>
      </c>
      <c r="AU103" s="186" t="s">
        <v>79</v>
      </c>
      <c r="AY103" s="19" t="s">
        <v>155</v>
      </c>
      <c r="BE103" s="187">
        <f t="shared" si="14"/>
        <v>11130</v>
      </c>
      <c r="BF103" s="187">
        <f t="shared" si="15"/>
        <v>0</v>
      </c>
      <c r="BG103" s="187">
        <f t="shared" si="16"/>
        <v>0</v>
      </c>
      <c r="BH103" s="187">
        <f t="shared" si="17"/>
        <v>0</v>
      </c>
      <c r="BI103" s="187">
        <f t="shared" si="18"/>
        <v>0</v>
      </c>
      <c r="BJ103" s="19" t="s">
        <v>79</v>
      </c>
      <c r="BK103" s="187">
        <f t="shared" si="19"/>
        <v>11130</v>
      </c>
      <c r="BL103" s="19" t="s">
        <v>162</v>
      </c>
      <c r="BM103" s="186" t="s">
        <v>2074</v>
      </c>
    </row>
    <row r="104" spans="1:65" s="2" customFormat="1" ht="16.5" customHeight="1">
      <c r="A104" s="36"/>
      <c r="B104" s="37"/>
      <c r="C104" s="175" t="s">
        <v>7</v>
      </c>
      <c r="D104" s="175" t="s">
        <v>158</v>
      </c>
      <c r="E104" s="176" t="s">
        <v>1720</v>
      </c>
      <c r="F104" s="177" t="s">
        <v>2075</v>
      </c>
      <c r="G104" s="178" t="s">
        <v>1262</v>
      </c>
      <c r="H104" s="179">
        <v>1</v>
      </c>
      <c r="I104" s="180">
        <v>48090</v>
      </c>
      <c r="J104" s="181">
        <f t="shared" si="10"/>
        <v>48090</v>
      </c>
      <c r="K104" s="177" t="s">
        <v>19</v>
      </c>
      <c r="L104" s="41"/>
      <c r="M104" s="182" t="s">
        <v>19</v>
      </c>
      <c r="N104" s="183" t="s">
        <v>42</v>
      </c>
      <c r="O104" s="66"/>
      <c r="P104" s="184">
        <f t="shared" si="11"/>
        <v>0</v>
      </c>
      <c r="Q104" s="184">
        <v>0</v>
      </c>
      <c r="R104" s="184">
        <f t="shared" si="12"/>
        <v>0</v>
      </c>
      <c r="S104" s="184">
        <v>0</v>
      </c>
      <c r="T104" s="185">
        <f t="shared" si="13"/>
        <v>0</v>
      </c>
      <c r="U104" s="36"/>
      <c r="V104" s="36"/>
      <c r="W104" s="36"/>
      <c r="X104" s="36"/>
      <c r="Y104" s="36"/>
      <c r="Z104" s="36"/>
      <c r="AA104" s="36"/>
      <c r="AB104" s="36"/>
      <c r="AC104" s="36"/>
      <c r="AD104" s="36"/>
      <c r="AE104" s="36"/>
      <c r="AR104" s="186" t="s">
        <v>162</v>
      </c>
      <c r="AT104" s="186" t="s">
        <v>158</v>
      </c>
      <c r="AU104" s="186" t="s">
        <v>79</v>
      </c>
      <c r="AY104" s="19" t="s">
        <v>155</v>
      </c>
      <c r="BE104" s="187">
        <f t="shared" si="14"/>
        <v>48090</v>
      </c>
      <c r="BF104" s="187">
        <f t="shared" si="15"/>
        <v>0</v>
      </c>
      <c r="BG104" s="187">
        <f t="shared" si="16"/>
        <v>0</v>
      </c>
      <c r="BH104" s="187">
        <f t="shared" si="17"/>
        <v>0</v>
      </c>
      <c r="BI104" s="187">
        <f t="shared" si="18"/>
        <v>0</v>
      </c>
      <c r="BJ104" s="19" t="s">
        <v>79</v>
      </c>
      <c r="BK104" s="187">
        <f t="shared" si="19"/>
        <v>48090</v>
      </c>
      <c r="BL104" s="19" t="s">
        <v>162</v>
      </c>
      <c r="BM104" s="186" t="s">
        <v>2076</v>
      </c>
    </row>
    <row r="105" spans="1:65" s="2" customFormat="1" ht="16.5" customHeight="1">
      <c r="A105" s="36"/>
      <c r="B105" s="37"/>
      <c r="C105" s="175" t="s">
        <v>383</v>
      </c>
      <c r="D105" s="175" t="s">
        <v>158</v>
      </c>
      <c r="E105" s="176" t="s">
        <v>1722</v>
      </c>
      <c r="F105" s="177" t="s">
        <v>2077</v>
      </c>
      <c r="G105" s="178" t="s">
        <v>1262</v>
      </c>
      <c r="H105" s="179">
        <v>1</v>
      </c>
      <c r="I105" s="180">
        <v>48090</v>
      </c>
      <c r="J105" s="181">
        <f t="shared" si="10"/>
        <v>48090</v>
      </c>
      <c r="K105" s="177" t="s">
        <v>19</v>
      </c>
      <c r="L105" s="41"/>
      <c r="M105" s="182" t="s">
        <v>19</v>
      </c>
      <c r="N105" s="183" t="s">
        <v>42</v>
      </c>
      <c r="O105" s="66"/>
      <c r="P105" s="184">
        <f t="shared" si="11"/>
        <v>0</v>
      </c>
      <c r="Q105" s="184">
        <v>0</v>
      </c>
      <c r="R105" s="184">
        <f t="shared" si="12"/>
        <v>0</v>
      </c>
      <c r="S105" s="184">
        <v>0</v>
      </c>
      <c r="T105" s="185">
        <f t="shared" si="13"/>
        <v>0</v>
      </c>
      <c r="U105" s="36"/>
      <c r="V105" s="36"/>
      <c r="W105" s="36"/>
      <c r="X105" s="36"/>
      <c r="Y105" s="36"/>
      <c r="Z105" s="36"/>
      <c r="AA105" s="36"/>
      <c r="AB105" s="36"/>
      <c r="AC105" s="36"/>
      <c r="AD105" s="36"/>
      <c r="AE105" s="36"/>
      <c r="AR105" s="186" t="s">
        <v>162</v>
      </c>
      <c r="AT105" s="186" t="s">
        <v>158</v>
      </c>
      <c r="AU105" s="186" t="s">
        <v>79</v>
      </c>
      <c r="AY105" s="19" t="s">
        <v>155</v>
      </c>
      <c r="BE105" s="187">
        <f t="shared" si="14"/>
        <v>48090</v>
      </c>
      <c r="BF105" s="187">
        <f t="shared" si="15"/>
        <v>0</v>
      </c>
      <c r="BG105" s="187">
        <f t="shared" si="16"/>
        <v>0</v>
      </c>
      <c r="BH105" s="187">
        <f t="shared" si="17"/>
        <v>0</v>
      </c>
      <c r="BI105" s="187">
        <f t="shared" si="18"/>
        <v>0</v>
      </c>
      <c r="BJ105" s="19" t="s">
        <v>79</v>
      </c>
      <c r="BK105" s="187">
        <f t="shared" si="19"/>
        <v>48090</v>
      </c>
      <c r="BL105" s="19" t="s">
        <v>162</v>
      </c>
      <c r="BM105" s="186" t="s">
        <v>2078</v>
      </c>
    </row>
    <row r="106" spans="1:65" s="2" customFormat="1" ht="16.5" customHeight="1">
      <c r="A106" s="36"/>
      <c r="B106" s="37"/>
      <c r="C106" s="175" t="s">
        <v>389</v>
      </c>
      <c r="D106" s="175" t="s">
        <v>158</v>
      </c>
      <c r="E106" s="176" t="s">
        <v>1723</v>
      </c>
      <c r="F106" s="177" t="s">
        <v>2079</v>
      </c>
      <c r="G106" s="178" t="s">
        <v>1262</v>
      </c>
      <c r="H106" s="179">
        <v>1</v>
      </c>
      <c r="I106" s="180">
        <v>53602.5</v>
      </c>
      <c r="J106" s="181">
        <f t="shared" si="10"/>
        <v>53602.5</v>
      </c>
      <c r="K106" s="177" t="s">
        <v>19</v>
      </c>
      <c r="L106" s="41"/>
      <c r="M106" s="182" t="s">
        <v>19</v>
      </c>
      <c r="N106" s="183" t="s">
        <v>42</v>
      </c>
      <c r="O106" s="66"/>
      <c r="P106" s="184">
        <f t="shared" si="11"/>
        <v>0</v>
      </c>
      <c r="Q106" s="184">
        <v>0</v>
      </c>
      <c r="R106" s="184">
        <f t="shared" si="12"/>
        <v>0</v>
      </c>
      <c r="S106" s="184">
        <v>0</v>
      </c>
      <c r="T106" s="185">
        <f t="shared" si="13"/>
        <v>0</v>
      </c>
      <c r="U106" s="36"/>
      <c r="V106" s="36"/>
      <c r="W106" s="36"/>
      <c r="X106" s="36"/>
      <c r="Y106" s="36"/>
      <c r="Z106" s="36"/>
      <c r="AA106" s="36"/>
      <c r="AB106" s="36"/>
      <c r="AC106" s="36"/>
      <c r="AD106" s="36"/>
      <c r="AE106" s="36"/>
      <c r="AR106" s="186" t="s">
        <v>162</v>
      </c>
      <c r="AT106" s="186" t="s">
        <v>158</v>
      </c>
      <c r="AU106" s="186" t="s">
        <v>79</v>
      </c>
      <c r="AY106" s="19" t="s">
        <v>155</v>
      </c>
      <c r="BE106" s="187">
        <f t="shared" si="14"/>
        <v>53602.5</v>
      </c>
      <c r="BF106" s="187">
        <f t="shared" si="15"/>
        <v>0</v>
      </c>
      <c r="BG106" s="187">
        <f t="shared" si="16"/>
        <v>0</v>
      </c>
      <c r="BH106" s="187">
        <f t="shared" si="17"/>
        <v>0</v>
      </c>
      <c r="BI106" s="187">
        <f t="shared" si="18"/>
        <v>0</v>
      </c>
      <c r="BJ106" s="19" t="s">
        <v>79</v>
      </c>
      <c r="BK106" s="187">
        <f t="shared" si="19"/>
        <v>53602.5</v>
      </c>
      <c r="BL106" s="19" t="s">
        <v>162</v>
      </c>
      <c r="BM106" s="186" t="s">
        <v>2080</v>
      </c>
    </row>
    <row r="107" spans="1:65" s="2" customFormat="1" ht="16.5" customHeight="1">
      <c r="A107" s="36"/>
      <c r="B107" s="37"/>
      <c r="C107" s="175" t="s">
        <v>393</v>
      </c>
      <c r="D107" s="175" t="s">
        <v>158</v>
      </c>
      <c r="E107" s="176" t="s">
        <v>1725</v>
      </c>
      <c r="F107" s="177" t="s">
        <v>2081</v>
      </c>
      <c r="G107" s="178" t="s">
        <v>1262</v>
      </c>
      <c r="H107" s="179">
        <v>1</v>
      </c>
      <c r="I107" s="180">
        <v>70770</v>
      </c>
      <c r="J107" s="181">
        <f t="shared" si="10"/>
        <v>70770</v>
      </c>
      <c r="K107" s="177" t="s">
        <v>19</v>
      </c>
      <c r="L107" s="41"/>
      <c r="M107" s="182" t="s">
        <v>19</v>
      </c>
      <c r="N107" s="183" t="s">
        <v>42</v>
      </c>
      <c r="O107" s="66"/>
      <c r="P107" s="184">
        <f t="shared" si="11"/>
        <v>0</v>
      </c>
      <c r="Q107" s="184">
        <v>0</v>
      </c>
      <c r="R107" s="184">
        <f t="shared" si="12"/>
        <v>0</v>
      </c>
      <c r="S107" s="184">
        <v>0</v>
      </c>
      <c r="T107" s="185">
        <f t="shared" si="13"/>
        <v>0</v>
      </c>
      <c r="U107" s="36"/>
      <c r="V107" s="36"/>
      <c r="W107" s="36"/>
      <c r="X107" s="36"/>
      <c r="Y107" s="36"/>
      <c r="Z107" s="36"/>
      <c r="AA107" s="36"/>
      <c r="AB107" s="36"/>
      <c r="AC107" s="36"/>
      <c r="AD107" s="36"/>
      <c r="AE107" s="36"/>
      <c r="AR107" s="186" t="s">
        <v>162</v>
      </c>
      <c r="AT107" s="186" t="s">
        <v>158</v>
      </c>
      <c r="AU107" s="186" t="s">
        <v>79</v>
      </c>
      <c r="AY107" s="19" t="s">
        <v>155</v>
      </c>
      <c r="BE107" s="187">
        <f t="shared" si="14"/>
        <v>70770</v>
      </c>
      <c r="BF107" s="187">
        <f t="shared" si="15"/>
        <v>0</v>
      </c>
      <c r="BG107" s="187">
        <f t="shared" si="16"/>
        <v>0</v>
      </c>
      <c r="BH107" s="187">
        <f t="shared" si="17"/>
        <v>0</v>
      </c>
      <c r="BI107" s="187">
        <f t="shared" si="18"/>
        <v>0</v>
      </c>
      <c r="BJ107" s="19" t="s">
        <v>79</v>
      </c>
      <c r="BK107" s="187">
        <f t="shared" si="19"/>
        <v>70770</v>
      </c>
      <c r="BL107" s="19" t="s">
        <v>162</v>
      </c>
      <c r="BM107" s="186" t="s">
        <v>2082</v>
      </c>
    </row>
    <row r="108" spans="1:65" s="2" customFormat="1" ht="16.5" customHeight="1">
      <c r="A108" s="36"/>
      <c r="B108" s="37"/>
      <c r="C108" s="175" t="s">
        <v>397</v>
      </c>
      <c r="D108" s="175" t="s">
        <v>158</v>
      </c>
      <c r="E108" s="176" t="s">
        <v>1727</v>
      </c>
      <c r="F108" s="177" t="s">
        <v>2083</v>
      </c>
      <c r="G108" s="178" t="s">
        <v>1262</v>
      </c>
      <c r="H108" s="179">
        <v>1</v>
      </c>
      <c r="I108" s="180">
        <v>70770</v>
      </c>
      <c r="J108" s="181">
        <f t="shared" si="10"/>
        <v>70770</v>
      </c>
      <c r="K108" s="177" t="s">
        <v>19</v>
      </c>
      <c r="L108" s="41"/>
      <c r="M108" s="182" t="s">
        <v>19</v>
      </c>
      <c r="N108" s="183" t="s">
        <v>42</v>
      </c>
      <c r="O108" s="66"/>
      <c r="P108" s="184">
        <f t="shared" si="11"/>
        <v>0</v>
      </c>
      <c r="Q108" s="184">
        <v>0</v>
      </c>
      <c r="R108" s="184">
        <f t="shared" si="12"/>
        <v>0</v>
      </c>
      <c r="S108" s="184">
        <v>0</v>
      </c>
      <c r="T108" s="185">
        <f t="shared" si="13"/>
        <v>0</v>
      </c>
      <c r="U108" s="36"/>
      <c r="V108" s="36"/>
      <c r="W108" s="36"/>
      <c r="X108" s="36"/>
      <c r="Y108" s="36"/>
      <c r="Z108" s="36"/>
      <c r="AA108" s="36"/>
      <c r="AB108" s="36"/>
      <c r="AC108" s="36"/>
      <c r="AD108" s="36"/>
      <c r="AE108" s="36"/>
      <c r="AR108" s="186" t="s">
        <v>162</v>
      </c>
      <c r="AT108" s="186" t="s">
        <v>158</v>
      </c>
      <c r="AU108" s="186" t="s">
        <v>79</v>
      </c>
      <c r="AY108" s="19" t="s">
        <v>155</v>
      </c>
      <c r="BE108" s="187">
        <f t="shared" si="14"/>
        <v>70770</v>
      </c>
      <c r="BF108" s="187">
        <f t="shared" si="15"/>
        <v>0</v>
      </c>
      <c r="BG108" s="187">
        <f t="shared" si="16"/>
        <v>0</v>
      </c>
      <c r="BH108" s="187">
        <f t="shared" si="17"/>
        <v>0</v>
      </c>
      <c r="BI108" s="187">
        <f t="shared" si="18"/>
        <v>0</v>
      </c>
      <c r="BJ108" s="19" t="s">
        <v>79</v>
      </c>
      <c r="BK108" s="187">
        <f t="shared" si="19"/>
        <v>70770</v>
      </c>
      <c r="BL108" s="19" t="s">
        <v>162</v>
      </c>
      <c r="BM108" s="186" t="s">
        <v>2084</v>
      </c>
    </row>
    <row r="109" spans="1:65" s="2" customFormat="1" ht="16.5" customHeight="1">
      <c r="A109" s="36"/>
      <c r="B109" s="37"/>
      <c r="C109" s="175" t="s">
        <v>402</v>
      </c>
      <c r="D109" s="175" t="s">
        <v>158</v>
      </c>
      <c r="E109" s="176" t="s">
        <v>1729</v>
      </c>
      <c r="F109" s="177" t="s">
        <v>2085</v>
      </c>
      <c r="G109" s="178" t="s">
        <v>1262</v>
      </c>
      <c r="H109" s="179">
        <v>1</v>
      </c>
      <c r="I109" s="180">
        <v>150360</v>
      </c>
      <c r="J109" s="181">
        <f t="shared" si="10"/>
        <v>150360</v>
      </c>
      <c r="K109" s="177" t="s">
        <v>19</v>
      </c>
      <c r="L109" s="41"/>
      <c r="M109" s="182" t="s">
        <v>19</v>
      </c>
      <c r="N109" s="183" t="s">
        <v>42</v>
      </c>
      <c r="O109" s="66"/>
      <c r="P109" s="184">
        <f t="shared" si="11"/>
        <v>0</v>
      </c>
      <c r="Q109" s="184">
        <v>0</v>
      </c>
      <c r="R109" s="184">
        <f t="shared" si="12"/>
        <v>0</v>
      </c>
      <c r="S109" s="184">
        <v>0</v>
      </c>
      <c r="T109" s="185">
        <f t="shared" si="13"/>
        <v>0</v>
      </c>
      <c r="U109" s="36"/>
      <c r="V109" s="36"/>
      <c r="W109" s="36"/>
      <c r="X109" s="36"/>
      <c r="Y109" s="36"/>
      <c r="Z109" s="36"/>
      <c r="AA109" s="36"/>
      <c r="AB109" s="36"/>
      <c r="AC109" s="36"/>
      <c r="AD109" s="36"/>
      <c r="AE109" s="36"/>
      <c r="AR109" s="186" t="s">
        <v>162</v>
      </c>
      <c r="AT109" s="186" t="s">
        <v>158</v>
      </c>
      <c r="AU109" s="186" t="s">
        <v>79</v>
      </c>
      <c r="AY109" s="19" t="s">
        <v>155</v>
      </c>
      <c r="BE109" s="187">
        <f t="shared" si="14"/>
        <v>150360</v>
      </c>
      <c r="BF109" s="187">
        <f t="shared" si="15"/>
        <v>0</v>
      </c>
      <c r="BG109" s="187">
        <f t="shared" si="16"/>
        <v>0</v>
      </c>
      <c r="BH109" s="187">
        <f t="shared" si="17"/>
        <v>0</v>
      </c>
      <c r="BI109" s="187">
        <f t="shared" si="18"/>
        <v>0</v>
      </c>
      <c r="BJ109" s="19" t="s">
        <v>79</v>
      </c>
      <c r="BK109" s="187">
        <f t="shared" si="19"/>
        <v>150360</v>
      </c>
      <c r="BL109" s="19" t="s">
        <v>162</v>
      </c>
      <c r="BM109" s="186" t="s">
        <v>2086</v>
      </c>
    </row>
    <row r="110" spans="1:65" s="2" customFormat="1" ht="16.5" customHeight="1">
      <c r="A110" s="36"/>
      <c r="B110" s="37"/>
      <c r="C110" s="175" t="s">
        <v>406</v>
      </c>
      <c r="D110" s="175" t="s">
        <v>158</v>
      </c>
      <c r="E110" s="176" t="s">
        <v>1731</v>
      </c>
      <c r="F110" s="177" t="s">
        <v>2087</v>
      </c>
      <c r="G110" s="178" t="s">
        <v>426</v>
      </c>
      <c r="H110" s="179">
        <v>6</v>
      </c>
      <c r="I110" s="180">
        <v>2625</v>
      </c>
      <c r="J110" s="181">
        <f t="shared" si="10"/>
        <v>15750</v>
      </c>
      <c r="K110" s="177" t="s">
        <v>19</v>
      </c>
      <c r="L110" s="41"/>
      <c r="M110" s="182" t="s">
        <v>19</v>
      </c>
      <c r="N110" s="183" t="s">
        <v>42</v>
      </c>
      <c r="O110" s="66"/>
      <c r="P110" s="184">
        <f t="shared" si="11"/>
        <v>0</v>
      </c>
      <c r="Q110" s="184">
        <v>0</v>
      </c>
      <c r="R110" s="184">
        <f t="shared" si="12"/>
        <v>0</v>
      </c>
      <c r="S110" s="184">
        <v>0</v>
      </c>
      <c r="T110" s="185">
        <f t="shared" si="13"/>
        <v>0</v>
      </c>
      <c r="U110" s="36"/>
      <c r="V110" s="36"/>
      <c r="W110" s="36"/>
      <c r="X110" s="36"/>
      <c r="Y110" s="36"/>
      <c r="Z110" s="36"/>
      <c r="AA110" s="36"/>
      <c r="AB110" s="36"/>
      <c r="AC110" s="36"/>
      <c r="AD110" s="36"/>
      <c r="AE110" s="36"/>
      <c r="AR110" s="186" t="s">
        <v>162</v>
      </c>
      <c r="AT110" s="186" t="s">
        <v>158</v>
      </c>
      <c r="AU110" s="186" t="s">
        <v>79</v>
      </c>
      <c r="AY110" s="19" t="s">
        <v>155</v>
      </c>
      <c r="BE110" s="187">
        <f t="shared" si="14"/>
        <v>15750</v>
      </c>
      <c r="BF110" s="187">
        <f t="shared" si="15"/>
        <v>0</v>
      </c>
      <c r="BG110" s="187">
        <f t="shared" si="16"/>
        <v>0</v>
      </c>
      <c r="BH110" s="187">
        <f t="shared" si="17"/>
        <v>0</v>
      </c>
      <c r="BI110" s="187">
        <f t="shared" si="18"/>
        <v>0</v>
      </c>
      <c r="BJ110" s="19" t="s">
        <v>79</v>
      </c>
      <c r="BK110" s="187">
        <f t="shared" si="19"/>
        <v>15750</v>
      </c>
      <c r="BL110" s="19" t="s">
        <v>162</v>
      </c>
      <c r="BM110" s="186" t="s">
        <v>2088</v>
      </c>
    </row>
    <row r="111" spans="1:65" s="2" customFormat="1" ht="16.5" customHeight="1">
      <c r="A111" s="36"/>
      <c r="B111" s="37"/>
      <c r="C111" s="175" t="s">
        <v>410</v>
      </c>
      <c r="D111" s="175" t="s">
        <v>158</v>
      </c>
      <c r="E111" s="176" t="s">
        <v>1733</v>
      </c>
      <c r="F111" s="177" t="s">
        <v>2089</v>
      </c>
      <c r="G111" s="178" t="s">
        <v>426</v>
      </c>
      <c r="H111" s="179">
        <v>1</v>
      </c>
      <c r="I111" s="180">
        <v>21157.5</v>
      </c>
      <c r="J111" s="181">
        <f t="shared" si="10"/>
        <v>21157.5</v>
      </c>
      <c r="K111" s="177" t="s">
        <v>19</v>
      </c>
      <c r="L111" s="41"/>
      <c r="M111" s="182" t="s">
        <v>19</v>
      </c>
      <c r="N111" s="183" t="s">
        <v>42</v>
      </c>
      <c r="O111" s="66"/>
      <c r="P111" s="184">
        <f t="shared" si="11"/>
        <v>0</v>
      </c>
      <c r="Q111" s="184">
        <v>0</v>
      </c>
      <c r="R111" s="184">
        <f t="shared" si="12"/>
        <v>0</v>
      </c>
      <c r="S111" s="184">
        <v>0</v>
      </c>
      <c r="T111" s="185">
        <f t="shared" si="13"/>
        <v>0</v>
      </c>
      <c r="U111" s="36"/>
      <c r="V111" s="36"/>
      <c r="W111" s="36"/>
      <c r="X111" s="36"/>
      <c r="Y111" s="36"/>
      <c r="Z111" s="36"/>
      <c r="AA111" s="36"/>
      <c r="AB111" s="36"/>
      <c r="AC111" s="36"/>
      <c r="AD111" s="36"/>
      <c r="AE111" s="36"/>
      <c r="AR111" s="186" t="s">
        <v>162</v>
      </c>
      <c r="AT111" s="186" t="s">
        <v>158</v>
      </c>
      <c r="AU111" s="186" t="s">
        <v>79</v>
      </c>
      <c r="AY111" s="19" t="s">
        <v>155</v>
      </c>
      <c r="BE111" s="187">
        <f t="shared" si="14"/>
        <v>21157.5</v>
      </c>
      <c r="BF111" s="187">
        <f t="shared" si="15"/>
        <v>0</v>
      </c>
      <c r="BG111" s="187">
        <f t="shared" si="16"/>
        <v>0</v>
      </c>
      <c r="BH111" s="187">
        <f t="shared" si="17"/>
        <v>0</v>
      </c>
      <c r="BI111" s="187">
        <f t="shared" si="18"/>
        <v>0</v>
      </c>
      <c r="BJ111" s="19" t="s">
        <v>79</v>
      </c>
      <c r="BK111" s="187">
        <f t="shared" si="19"/>
        <v>21157.5</v>
      </c>
      <c r="BL111" s="19" t="s">
        <v>162</v>
      </c>
      <c r="BM111" s="186" t="s">
        <v>2090</v>
      </c>
    </row>
    <row r="112" spans="1:65" s="2" customFormat="1" ht="16.5" customHeight="1">
      <c r="A112" s="36"/>
      <c r="B112" s="37"/>
      <c r="C112" s="175" t="s">
        <v>417</v>
      </c>
      <c r="D112" s="175" t="s">
        <v>158</v>
      </c>
      <c r="E112" s="176" t="s">
        <v>1735</v>
      </c>
      <c r="F112" s="177" t="s">
        <v>2091</v>
      </c>
      <c r="G112" s="178" t="s">
        <v>426</v>
      </c>
      <c r="H112" s="179">
        <v>1</v>
      </c>
      <c r="I112" s="180">
        <v>19057.5</v>
      </c>
      <c r="J112" s="181">
        <f t="shared" si="10"/>
        <v>19057.5</v>
      </c>
      <c r="K112" s="177" t="s">
        <v>19</v>
      </c>
      <c r="L112" s="41"/>
      <c r="M112" s="182" t="s">
        <v>19</v>
      </c>
      <c r="N112" s="183" t="s">
        <v>42</v>
      </c>
      <c r="O112" s="66"/>
      <c r="P112" s="184">
        <f t="shared" si="11"/>
        <v>0</v>
      </c>
      <c r="Q112" s="184">
        <v>0</v>
      </c>
      <c r="R112" s="184">
        <f t="shared" si="12"/>
        <v>0</v>
      </c>
      <c r="S112" s="184">
        <v>0</v>
      </c>
      <c r="T112" s="185">
        <f t="shared" si="13"/>
        <v>0</v>
      </c>
      <c r="U112" s="36"/>
      <c r="V112" s="36"/>
      <c r="W112" s="36"/>
      <c r="X112" s="36"/>
      <c r="Y112" s="36"/>
      <c r="Z112" s="36"/>
      <c r="AA112" s="36"/>
      <c r="AB112" s="36"/>
      <c r="AC112" s="36"/>
      <c r="AD112" s="36"/>
      <c r="AE112" s="36"/>
      <c r="AR112" s="186" t="s">
        <v>162</v>
      </c>
      <c r="AT112" s="186" t="s">
        <v>158</v>
      </c>
      <c r="AU112" s="186" t="s">
        <v>79</v>
      </c>
      <c r="AY112" s="19" t="s">
        <v>155</v>
      </c>
      <c r="BE112" s="187">
        <f t="shared" si="14"/>
        <v>19057.5</v>
      </c>
      <c r="BF112" s="187">
        <f t="shared" si="15"/>
        <v>0</v>
      </c>
      <c r="BG112" s="187">
        <f t="shared" si="16"/>
        <v>0</v>
      </c>
      <c r="BH112" s="187">
        <f t="shared" si="17"/>
        <v>0</v>
      </c>
      <c r="BI112" s="187">
        <f t="shared" si="18"/>
        <v>0</v>
      </c>
      <c r="BJ112" s="19" t="s">
        <v>79</v>
      </c>
      <c r="BK112" s="187">
        <f t="shared" si="19"/>
        <v>19057.5</v>
      </c>
      <c r="BL112" s="19" t="s">
        <v>162</v>
      </c>
      <c r="BM112" s="186" t="s">
        <v>2092</v>
      </c>
    </row>
    <row r="113" spans="1:65" s="2" customFormat="1" ht="16.5" customHeight="1">
      <c r="A113" s="36"/>
      <c r="B113" s="37"/>
      <c r="C113" s="175" t="s">
        <v>423</v>
      </c>
      <c r="D113" s="175" t="s">
        <v>158</v>
      </c>
      <c r="E113" s="176" t="s">
        <v>1736</v>
      </c>
      <c r="F113" s="177" t="s">
        <v>2093</v>
      </c>
      <c r="G113" s="178" t="s">
        <v>426</v>
      </c>
      <c r="H113" s="179">
        <v>1</v>
      </c>
      <c r="I113" s="180">
        <v>29452.5</v>
      </c>
      <c r="J113" s="181">
        <f t="shared" si="10"/>
        <v>29452.5</v>
      </c>
      <c r="K113" s="177" t="s">
        <v>19</v>
      </c>
      <c r="L113" s="41"/>
      <c r="M113" s="182" t="s">
        <v>19</v>
      </c>
      <c r="N113" s="183" t="s">
        <v>42</v>
      </c>
      <c r="O113" s="66"/>
      <c r="P113" s="184">
        <f t="shared" si="11"/>
        <v>0</v>
      </c>
      <c r="Q113" s="184">
        <v>0</v>
      </c>
      <c r="R113" s="184">
        <f t="shared" si="12"/>
        <v>0</v>
      </c>
      <c r="S113" s="184">
        <v>0</v>
      </c>
      <c r="T113" s="185">
        <f t="shared" si="13"/>
        <v>0</v>
      </c>
      <c r="U113" s="36"/>
      <c r="V113" s="36"/>
      <c r="W113" s="36"/>
      <c r="X113" s="36"/>
      <c r="Y113" s="36"/>
      <c r="Z113" s="36"/>
      <c r="AA113" s="36"/>
      <c r="AB113" s="36"/>
      <c r="AC113" s="36"/>
      <c r="AD113" s="36"/>
      <c r="AE113" s="36"/>
      <c r="AR113" s="186" t="s">
        <v>162</v>
      </c>
      <c r="AT113" s="186" t="s">
        <v>158</v>
      </c>
      <c r="AU113" s="186" t="s">
        <v>79</v>
      </c>
      <c r="AY113" s="19" t="s">
        <v>155</v>
      </c>
      <c r="BE113" s="187">
        <f t="shared" si="14"/>
        <v>29452.5</v>
      </c>
      <c r="BF113" s="187">
        <f t="shared" si="15"/>
        <v>0</v>
      </c>
      <c r="BG113" s="187">
        <f t="shared" si="16"/>
        <v>0</v>
      </c>
      <c r="BH113" s="187">
        <f t="shared" si="17"/>
        <v>0</v>
      </c>
      <c r="BI113" s="187">
        <f t="shared" si="18"/>
        <v>0</v>
      </c>
      <c r="BJ113" s="19" t="s">
        <v>79</v>
      </c>
      <c r="BK113" s="187">
        <f t="shared" si="19"/>
        <v>29452.5</v>
      </c>
      <c r="BL113" s="19" t="s">
        <v>162</v>
      </c>
      <c r="BM113" s="186" t="s">
        <v>2094</v>
      </c>
    </row>
    <row r="114" spans="1:65" s="2" customFormat="1" ht="16.5" customHeight="1">
      <c r="A114" s="36"/>
      <c r="B114" s="37"/>
      <c r="C114" s="175" t="s">
        <v>430</v>
      </c>
      <c r="D114" s="175" t="s">
        <v>158</v>
      </c>
      <c r="E114" s="176" t="s">
        <v>1738</v>
      </c>
      <c r="F114" s="177" t="s">
        <v>2095</v>
      </c>
      <c r="G114" s="178" t="s">
        <v>426</v>
      </c>
      <c r="H114" s="179">
        <v>1</v>
      </c>
      <c r="I114" s="180">
        <v>21157.5</v>
      </c>
      <c r="J114" s="181">
        <f t="shared" si="10"/>
        <v>21157.5</v>
      </c>
      <c r="K114" s="177" t="s">
        <v>19</v>
      </c>
      <c r="L114" s="41"/>
      <c r="M114" s="182" t="s">
        <v>19</v>
      </c>
      <c r="N114" s="183" t="s">
        <v>42</v>
      </c>
      <c r="O114" s="66"/>
      <c r="P114" s="184">
        <f t="shared" si="11"/>
        <v>0</v>
      </c>
      <c r="Q114" s="184">
        <v>0</v>
      </c>
      <c r="R114" s="184">
        <f t="shared" si="12"/>
        <v>0</v>
      </c>
      <c r="S114" s="184">
        <v>0</v>
      </c>
      <c r="T114" s="185">
        <f t="shared" si="13"/>
        <v>0</v>
      </c>
      <c r="U114" s="36"/>
      <c r="V114" s="36"/>
      <c r="W114" s="36"/>
      <c r="X114" s="36"/>
      <c r="Y114" s="36"/>
      <c r="Z114" s="36"/>
      <c r="AA114" s="36"/>
      <c r="AB114" s="36"/>
      <c r="AC114" s="36"/>
      <c r="AD114" s="36"/>
      <c r="AE114" s="36"/>
      <c r="AR114" s="186" t="s">
        <v>162</v>
      </c>
      <c r="AT114" s="186" t="s">
        <v>158</v>
      </c>
      <c r="AU114" s="186" t="s">
        <v>79</v>
      </c>
      <c r="AY114" s="19" t="s">
        <v>155</v>
      </c>
      <c r="BE114" s="187">
        <f t="shared" si="14"/>
        <v>21157.5</v>
      </c>
      <c r="BF114" s="187">
        <f t="shared" si="15"/>
        <v>0</v>
      </c>
      <c r="BG114" s="187">
        <f t="shared" si="16"/>
        <v>0</v>
      </c>
      <c r="BH114" s="187">
        <f t="shared" si="17"/>
        <v>0</v>
      </c>
      <c r="BI114" s="187">
        <f t="shared" si="18"/>
        <v>0</v>
      </c>
      <c r="BJ114" s="19" t="s">
        <v>79</v>
      </c>
      <c r="BK114" s="187">
        <f t="shared" si="19"/>
        <v>21157.5</v>
      </c>
      <c r="BL114" s="19" t="s">
        <v>162</v>
      </c>
      <c r="BM114" s="186" t="s">
        <v>2096</v>
      </c>
    </row>
    <row r="115" spans="1:65" s="2" customFormat="1" ht="16.5" customHeight="1">
      <c r="A115" s="36"/>
      <c r="B115" s="37"/>
      <c r="C115" s="175" t="s">
        <v>437</v>
      </c>
      <c r="D115" s="175" t="s">
        <v>158</v>
      </c>
      <c r="E115" s="176" t="s">
        <v>1739</v>
      </c>
      <c r="F115" s="177" t="s">
        <v>2097</v>
      </c>
      <c r="G115" s="178" t="s">
        <v>426</v>
      </c>
      <c r="H115" s="179">
        <v>1</v>
      </c>
      <c r="I115" s="180">
        <v>19057.5</v>
      </c>
      <c r="J115" s="181">
        <f t="shared" si="10"/>
        <v>19057.5</v>
      </c>
      <c r="K115" s="177" t="s">
        <v>19</v>
      </c>
      <c r="L115" s="41"/>
      <c r="M115" s="182" t="s">
        <v>19</v>
      </c>
      <c r="N115" s="183" t="s">
        <v>42</v>
      </c>
      <c r="O115" s="66"/>
      <c r="P115" s="184">
        <f t="shared" si="11"/>
        <v>0</v>
      </c>
      <c r="Q115" s="184">
        <v>0</v>
      </c>
      <c r="R115" s="184">
        <f t="shared" si="12"/>
        <v>0</v>
      </c>
      <c r="S115" s="184">
        <v>0</v>
      </c>
      <c r="T115" s="185">
        <f t="shared" si="13"/>
        <v>0</v>
      </c>
      <c r="U115" s="36"/>
      <c r="V115" s="36"/>
      <c r="W115" s="36"/>
      <c r="X115" s="36"/>
      <c r="Y115" s="36"/>
      <c r="Z115" s="36"/>
      <c r="AA115" s="36"/>
      <c r="AB115" s="36"/>
      <c r="AC115" s="36"/>
      <c r="AD115" s="36"/>
      <c r="AE115" s="36"/>
      <c r="AR115" s="186" t="s">
        <v>162</v>
      </c>
      <c r="AT115" s="186" t="s">
        <v>158</v>
      </c>
      <c r="AU115" s="186" t="s">
        <v>79</v>
      </c>
      <c r="AY115" s="19" t="s">
        <v>155</v>
      </c>
      <c r="BE115" s="187">
        <f t="shared" si="14"/>
        <v>19057.5</v>
      </c>
      <c r="BF115" s="187">
        <f t="shared" si="15"/>
        <v>0</v>
      </c>
      <c r="BG115" s="187">
        <f t="shared" si="16"/>
        <v>0</v>
      </c>
      <c r="BH115" s="187">
        <f t="shared" si="17"/>
        <v>0</v>
      </c>
      <c r="BI115" s="187">
        <f t="shared" si="18"/>
        <v>0</v>
      </c>
      <c r="BJ115" s="19" t="s">
        <v>79</v>
      </c>
      <c r="BK115" s="187">
        <f t="shared" si="19"/>
        <v>19057.5</v>
      </c>
      <c r="BL115" s="19" t="s">
        <v>162</v>
      </c>
      <c r="BM115" s="186" t="s">
        <v>2098</v>
      </c>
    </row>
    <row r="116" spans="1:65" s="2" customFormat="1" ht="16.5" customHeight="1">
      <c r="A116" s="36"/>
      <c r="B116" s="37"/>
      <c r="C116" s="175" t="s">
        <v>445</v>
      </c>
      <c r="D116" s="175" t="s">
        <v>158</v>
      </c>
      <c r="E116" s="176" t="s">
        <v>1742</v>
      </c>
      <c r="F116" s="177" t="s">
        <v>2099</v>
      </c>
      <c r="G116" s="178" t="s">
        <v>426</v>
      </c>
      <c r="H116" s="179">
        <v>1</v>
      </c>
      <c r="I116" s="180">
        <v>29452.5</v>
      </c>
      <c r="J116" s="181">
        <f t="shared" si="10"/>
        <v>29452.5</v>
      </c>
      <c r="K116" s="177" t="s">
        <v>19</v>
      </c>
      <c r="L116" s="41"/>
      <c r="M116" s="182" t="s">
        <v>19</v>
      </c>
      <c r="N116" s="183" t="s">
        <v>42</v>
      </c>
      <c r="O116" s="66"/>
      <c r="P116" s="184">
        <f t="shared" si="11"/>
        <v>0</v>
      </c>
      <c r="Q116" s="184">
        <v>0</v>
      </c>
      <c r="R116" s="184">
        <f t="shared" si="12"/>
        <v>0</v>
      </c>
      <c r="S116" s="184">
        <v>0</v>
      </c>
      <c r="T116" s="185">
        <f t="shared" si="13"/>
        <v>0</v>
      </c>
      <c r="U116" s="36"/>
      <c r="V116" s="36"/>
      <c r="W116" s="36"/>
      <c r="X116" s="36"/>
      <c r="Y116" s="36"/>
      <c r="Z116" s="36"/>
      <c r="AA116" s="36"/>
      <c r="AB116" s="36"/>
      <c r="AC116" s="36"/>
      <c r="AD116" s="36"/>
      <c r="AE116" s="36"/>
      <c r="AR116" s="186" t="s">
        <v>162</v>
      </c>
      <c r="AT116" s="186" t="s">
        <v>158</v>
      </c>
      <c r="AU116" s="186" t="s">
        <v>79</v>
      </c>
      <c r="AY116" s="19" t="s">
        <v>155</v>
      </c>
      <c r="BE116" s="187">
        <f t="shared" si="14"/>
        <v>29452.5</v>
      </c>
      <c r="BF116" s="187">
        <f t="shared" si="15"/>
        <v>0</v>
      </c>
      <c r="BG116" s="187">
        <f t="shared" si="16"/>
        <v>0</v>
      </c>
      <c r="BH116" s="187">
        <f t="shared" si="17"/>
        <v>0</v>
      </c>
      <c r="BI116" s="187">
        <f t="shared" si="18"/>
        <v>0</v>
      </c>
      <c r="BJ116" s="19" t="s">
        <v>79</v>
      </c>
      <c r="BK116" s="187">
        <f t="shared" si="19"/>
        <v>29452.5</v>
      </c>
      <c r="BL116" s="19" t="s">
        <v>162</v>
      </c>
      <c r="BM116" s="186" t="s">
        <v>2100</v>
      </c>
    </row>
    <row r="117" spans="1:65" s="2" customFormat="1" ht="16.5" customHeight="1">
      <c r="A117" s="36"/>
      <c r="B117" s="37"/>
      <c r="C117" s="175" t="s">
        <v>449</v>
      </c>
      <c r="D117" s="175" t="s">
        <v>158</v>
      </c>
      <c r="E117" s="176" t="s">
        <v>1744</v>
      </c>
      <c r="F117" s="177" t="s">
        <v>2101</v>
      </c>
      <c r="G117" s="178" t="s">
        <v>426</v>
      </c>
      <c r="H117" s="179">
        <v>2</v>
      </c>
      <c r="I117" s="180">
        <v>1995</v>
      </c>
      <c r="J117" s="181">
        <f t="shared" si="10"/>
        <v>3990</v>
      </c>
      <c r="K117" s="177" t="s">
        <v>19</v>
      </c>
      <c r="L117" s="41"/>
      <c r="M117" s="182" t="s">
        <v>19</v>
      </c>
      <c r="N117" s="183" t="s">
        <v>42</v>
      </c>
      <c r="O117" s="66"/>
      <c r="P117" s="184">
        <f t="shared" si="11"/>
        <v>0</v>
      </c>
      <c r="Q117" s="184">
        <v>0</v>
      </c>
      <c r="R117" s="184">
        <f t="shared" si="12"/>
        <v>0</v>
      </c>
      <c r="S117" s="184">
        <v>0</v>
      </c>
      <c r="T117" s="185">
        <f t="shared" si="13"/>
        <v>0</v>
      </c>
      <c r="U117" s="36"/>
      <c r="V117" s="36"/>
      <c r="W117" s="36"/>
      <c r="X117" s="36"/>
      <c r="Y117" s="36"/>
      <c r="Z117" s="36"/>
      <c r="AA117" s="36"/>
      <c r="AB117" s="36"/>
      <c r="AC117" s="36"/>
      <c r="AD117" s="36"/>
      <c r="AE117" s="36"/>
      <c r="AR117" s="186" t="s">
        <v>162</v>
      </c>
      <c r="AT117" s="186" t="s">
        <v>158</v>
      </c>
      <c r="AU117" s="186" t="s">
        <v>79</v>
      </c>
      <c r="AY117" s="19" t="s">
        <v>155</v>
      </c>
      <c r="BE117" s="187">
        <f t="shared" si="14"/>
        <v>3990</v>
      </c>
      <c r="BF117" s="187">
        <f t="shared" si="15"/>
        <v>0</v>
      </c>
      <c r="BG117" s="187">
        <f t="shared" si="16"/>
        <v>0</v>
      </c>
      <c r="BH117" s="187">
        <f t="shared" si="17"/>
        <v>0</v>
      </c>
      <c r="BI117" s="187">
        <f t="shared" si="18"/>
        <v>0</v>
      </c>
      <c r="BJ117" s="19" t="s">
        <v>79</v>
      </c>
      <c r="BK117" s="187">
        <f t="shared" si="19"/>
        <v>3990</v>
      </c>
      <c r="BL117" s="19" t="s">
        <v>162</v>
      </c>
      <c r="BM117" s="186" t="s">
        <v>2102</v>
      </c>
    </row>
    <row r="118" spans="1:65" s="2" customFormat="1" ht="16.5" customHeight="1">
      <c r="A118" s="36"/>
      <c r="B118" s="37"/>
      <c r="C118" s="175" t="s">
        <v>457</v>
      </c>
      <c r="D118" s="175" t="s">
        <v>158</v>
      </c>
      <c r="E118" s="176" t="s">
        <v>1746</v>
      </c>
      <c r="F118" s="177" t="s">
        <v>2103</v>
      </c>
      <c r="G118" s="178" t="s">
        <v>426</v>
      </c>
      <c r="H118" s="179">
        <v>2</v>
      </c>
      <c r="I118" s="180">
        <v>2625</v>
      </c>
      <c r="J118" s="181">
        <f t="shared" si="10"/>
        <v>5250</v>
      </c>
      <c r="K118" s="177" t="s">
        <v>19</v>
      </c>
      <c r="L118" s="41"/>
      <c r="M118" s="182" t="s">
        <v>19</v>
      </c>
      <c r="N118" s="183" t="s">
        <v>42</v>
      </c>
      <c r="O118" s="66"/>
      <c r="P118" s="184">
        <f t="shared" si="11"/>
        <v>0</v>
      </c>
      <c r="Q118" s="184">
        <v>0</v>
      </c>
      <c r="R118" s="184">
        <f t="shared" si="12"/>
        <v>0</v>
      </c>
      <c r="S118" s="184">
        <v>0</v>
      </c>
      <c r="T118" s="185">
        <f t="shared" si="13"/>
        <v>0</v>
      </c>
      <c r="U118" s="36"/>
      <c r="V118" s="36"/>
      <c r="W118" s="36"/>
      <c r="X118" s="36"/>
      <c r="Y118" s="36"/>
      <c r="Z118" s="36"/>
      <c r="AA118" s="36"/>
      <c r="AB118" s="36"/>
      <c r="AC118" s="36"/>
      <c r="AD118" s="36"/>
      <c r="AE118" s="36"/>
      <c r="AR118" s="186" t="s">
        <v>162</v>
      </c>
      <c r="AT118" s="186" t="s">
        <v>158</v>
      </c>
      <c r="AU118" s="186" t="s">
        <v>79</v>
      </c>
      <c r="AY118" s="19" t="s">
        <v>155</v>
      </c>
      <c r="BE118" s="187">
        <f t="shared" si="14"/>
        <v>5250</v>
      </c>
      <c r="BF118" s="187">
        <f t="shared" si="15"/>
        <v>0</v>
      </c>
      <c r="BG118" s="187">
        <f t="shared" si="16"/>
        <v>0</v>
      </c>
      <c r="BH118" s="187">
        <f t="shared" si="17"/>
        <v>0</v>
      </c>
      <c r="BI118" s="187">
        <f t="shared" si="18"/>
        <v>0</v>
      </c>
      <c r="BJ118" s="19" t="s">
        <v>79</v>
      </c>
      <c r="BK118" s="187">
        <f t="shared" si="19"/>
        <v>5250</v>
      </c>
      <c r="BL118" s="19" t="s">
        <v>162</v>
      </c>
      <c r="BM118" s="186" t="s">
        <v>2104</v>
      </c>
    </row>
    <row r="119" spans="1:65" s="2" customFormat="1" ht="16.5" customHeight="1">
      <c r="A119" s="36"/>
      <c r="B119" s="37"/>
      <c r="C119" s="175" t="s">
        <v>461</v>
      </c>
      <c r="D119" s="175" t="s">
        <v>158</v>
      </c>
      <c r="E119" s="176" t="s">
        <v>1748</v>
      </c>
      <c r="F119" s="177" t="s">
        <v>2105</v>
      </c>
      <c r="G119" s="178" t="s">
        <v>1262</v>
      </c>
      <c r="H119" s="179">
        <v>1</v>
      </c>
      <c r="I119" s="180">
        <v>2467.5</v>
      </c>
      <c r="J119" s="181">
        <f t="shared" si="10"/>
        <v>2467.5</v>
      </c>
      <c r="K119" s="177" t="s">
        <v>19</v>
      </c>
      <c r="L119" s="41"/>
      <c r="M119" s="182" t="s">
        <v>19</v>
      </c>
      <c r="N119" s="183" t="s">
        <v>42</v>
      </c>
      <c r="O119" s="66"/>
      <c r="P119" s="184">
        <f t="shared" si="11"/>
        <v>0</v>
      </c>
      <c r="Q119" s="184">
        <v>0</v>
      </c>
      <c r="R119" s="184">
        <f t="shared" si="12"/>
        <v>0</v>
      </c>
      <c r="S119" s="184">
        <v>0</v>
      </c>
      <c r="T119" s="185">
        <f t="shared" si="13"/>
        <v>0</v>
      </c>
      <c r="U119" s="36"/>
      <c r="V119" s="36"/>
      <c r="W119" s="36"/>
      <c r="X119" s="36"/>
      <c r="Y119" s="36"/>
      <c r="Z119" s="36"/>
      <c r="AA119" s="36"/>
      <c r="AB119" s="36"/>
      <c r="AC119" s="36"/>
      <c r="AD119" s="36"/>
      <c r="AE119" s="36"/>
      <c r="AR119" s="186" t="s">
        <v>162</v>
      </c>
      <c r="AT119" s="186" t="s">
        <v>158</v>
      </c>
      <c r="AU119" s="186" t="s">
        <v>79</v>
      </c>
      <c r="AY119" s="19" t="s">
        <v>155</v>
      </c>
      <c r="BE119" s="187">
        <f t="shared" si="14"/>
        <v>2467.5</v>
      </c>
      <c r="BF119" s="187">
        <f t="shared" si="15"/>
        <v>0</v>
      </c>
      <c r="BG119" s="187">
        <f t="shared" si="16"/>
        <v>0</v>
      </c>
      <c r="BH119" s="187">
        <f t="shared" si="17"/>
        <v>0</v>
      </c>
      <c r="BI119" s="187">
        <f t="shared" si="18"/>
        <v>0</v>
      </c>
      <c r="BJ119" s="19" t="s">
        <v>79</v>
      </c>
      <c r="BK119" s="187">
        <f t="shared" si="19"/>
        <v>2467.5</v>
      </c>
      <c r="BL119" s="19" t="s">
        <v>162</v>
      </c>
      <c r="BM119" s="186" t="s">
        <v>2106</v>
      </c>
    </row>
    <row r="120" spans="1:65" s="2" customFormat="1" ht="16.5" customHeight="1">
      <c r="A120" s="36"/>
      <c r="B120" s="37"/>
      <c r="C120" s="175" t="s">
        <v>465</v>
      </c>
      <c r="D120" s="175" t="s">
        <v>158</v>
      </c>
      <c r="E120" s="176" t="s">
        <v>1749</v>
      </c>
      <c r="F120" s="177" t="s">
        <v>2107</v>
      </c>
      <c r="G120" s="178" t="s">
        <v>426</v>
      </c>
      <c r="H120" s="179">
        <v>2</v>
      </c>
      <c r="I120" s="180">
        <v>42840</v>
      </c>
      <c r="J120" s="181">
        <f t="shared" si="10"/>
        <v>85680</v>
      </c>
      <c r="K120" s="177" t="s">
        <v>19</v>
      </c>
      <c r="L120" s="41"/>
      <c r="M120" s="182" t="s">
        <v>19</v>
      </c>
      <c r="N120" s="183" t="s">
        <v>42</v>
      </c>
      <c r="O120" s="66"/>
      <c r="P120" s="184">
        <f t="shared" si="11"/>
        <v>0</v>
      </c>
      <c r="Q120" s="184">
        <v>0</v>
      </c>
      <c r="R120" s="184">
        <f t="shared" si="12"/>
        <v>0</v>
      </c>
      <c r="S120" s="184">
        <v>0</v>
      </c>
      <c r="T120" s="185">
        <f t="shared" si="13"/>
        <v>0</v>
      </c>
      <c r="U120" s="36"/>
      <c r="V120" s="36"/>
      <c r="W120" s="36"/>
      <c r="X120" s="36"/>
      <c r="Y120" s="36"/>
      <c r="Z120" s="36"/>
      <c r="AA120" s="36"/>
      <c r="AB120" s="36"/>
      <c r="AC120" s="36"/>
      <c r="AD120" s="36"/>
      <c r="AE120" s="36"/>
      <c r="AR120" s="186" t="s">
        <v>162</v>
      </c>
      <c r="AT120" s="186" t="s">
        <v>158</v>
      </c>
      <c r="AU120" s="186" t="s">
        <v>79</v>
      </c>
      <c r="AY120" s="19" t="s">
        <v>155</v>
      </c>
      <c r="BE120" s="187">
        <f t="shared" si="14"/>
        <v>85680</v>
      </c>
      <c r="BF120" s="187">
        <f t="shared" si="15"/>
        <v>0</v>
      </c>
      <c r="BG120" s="187">
        <f t="shared" si="16"/>
        <v>0</v>
      </c>
      <c r="BH120" s="187">
        <f t="shared" si="17"/>
        <v>0</v>
      </c>
      <c r="BI120" s="187">
        <f t="shared" si="18"/>
        <v>0</v>
      </c>
      <c r="BJ120" s="19" t="s">
        <v>79</v>
      </c>
      <c r="BK120" s="187">
        <f t="shared" si="19"/>
        <v>85680</v>
      </c>
      <c r="BL120" s="19" t="s">
        <v>162</v>
      </c>
      <c r="BM120" s="186" t="s">
        <v>2108</v>
      </c>
    </row>
    <row r="121" spans="1:65" s="2" customFormat="1" ht="16.5" customHeight="1">
      <c r="A121" s="36"/>
      <c r="B121" s="37"/>
      <c r="C121" s="175" t="s">
        <v>469</v>
      </c>
      <c r="D121" s="175" t="s">
        <v>158</v>
      </c>
      <c r="E121" s="176" t="s">
        <v>1750</v>
      </c>
      <c r="F121" s="177" t="s">
        <v>2109</v>
      </c>
      <c r="G121" s="178" t="s">
        <v>426</v>
      </c>
      <c r="H121" s="179">
        <v>2</v>
      </c>
      <c r="I121" s="180">
        <v>5271</v>
      </c>
      <c r="J121" s="181">
        <f t="shared" si="10"/>
        <v>10542</v>
      </c>
      <c r="K121" s="177" t="s">
        <v>19</v>
      </c>
      <c r="L121" s="41"/>
      <c r="M121" s="182" t="s">
        <v>19</v>
      </c>
      <c r="N121" s="183" t="s">
        <v>42</v>
      </c>
      <c r="O121" s="66"/>
      <c r="P121" s="184">
        <f t="shared" si="11"/>
        <v>0</v>
      </c>
      <c r="Q121" s="184">
        <v>0</v>
      </c>
      <c r="R121" s="184">
        <f t="shared" si="12"/>
        <v>0</v>
      </c>
      <c r="S121" s="184">
        <v>0</v>
      </c>
      <c r="T121" s="185">
        <f t="shared" si="13"/>
        <v>0</v>
      </c>
      <c r="U121" s="36"/>
      <c r="V121" s="36"/>
      <c r="W121" s="36"/>
      <c r="X121" s="36"/>
      <c r="Y121" s="36"/>
      <c r="Z121" s="36"/>
      <c r="AA121" s="36"/>
      <c r="AB121" s="36"/>
      <c r="AC121" s="36"/>
      <c r="AD121" s="36"/>
      <c r="AE121" s="36"/>
      <c r="AR121" s="186" t="s">
        <v>162</v>
      </c>
      <c r="AT121" s="186" t="s">
        <v>158</v>
      </c>
      <c r="AU121" s="186" t="s">
        <v>79</v>
      </c>
      <c r="AY121" s="19" t="s">
        <v>155</v>
      </c>
      <c r="BE121" s="187">
        <f t="shared" si="14"/>
        <v>10542</v>
      </c>
      <c r="BF121" s="187">
        <f t="shared" si="15"/>
        <v>0</v>
      </c>
      <c r="BG121" s="187">
        <f t="shared" si="16"/>
        <v>0</v>
      </c>
      <c r="BH121" s="187">
        <f t="shared" si="17"/>
        <v>0</v>
      </c>
      <c r="BI121" s="187">
        <f t="shared" si="18"/>
        <v>0</v>
      </c>
      <c r="BJ121" s="19" t="s">
        <v>79</v>
      </c>
      <c r="BK121" s="187">
        <f t="shared" si="19"/>
        <v>10542</v>
      </c>
      <c r="BL121" s="19" t="s">
        <v>162</v>
      </c>
      <c r="BM121" s="186" t="s">
        <v>2110</v>
      </c>
    </row>
    <row r="122" spans="1:65" s="2" customFormat="1" ht="16.5" customHeight="1">
      <c r="A122" s="36"/>
      <c r="B122" s="37"/>
      <c r="C122" s="175" t="s">
        <v>473</v>
      </c>
      <c r="D122" s="175" t="s">
        <v>158</v>
      </c>
      <c r="E122" s="176" t="s">
        <v>1751</v>
      </c>
      <c r="F122" s="177" t="s">
        <v>2111</v>
      </c>
      <c r="G122" s="178" t="s">
        <v>426</v>
      </c>
      <c r="H122" s="179">
        <v>1</v>
      </c>
      <c r="I122" s="180">
        <v>40897.5</v>
      </c>
      <c r="J122" s="181">
        <f t="shared" si="10"/>
        <v>40897.5</v>
      </c>
      <c r="K122" s="177" t="s">
        <v>19</v>
      </c>
      <c r="L122" s="41"/>
      <c r="M122" s="182" t="s">
        <v>19</v>
      </c>
      <c r="N122" s="183" t="s">
        <v>42</v>
      </c>
      <c r="O122" s="66"/>
      <c r="P122" s="184">
        <f t="shared" si="11"/>
        <v>0</v>
      </c>
      <c r="Q122" s="184">
        <v>0</v>
      </c>
      <c r="R122" s="184">
        <f t="shared" si="12"/>
        <v>0</v>
      </c>
      <c r="S122" s="184">
        <v>0</v>
      </c>
      <c r="T122" s="185">
        <f t="shared" si="13"/>
        <v>0</v>
      </c>
      <c r="U122" s="36"/>
      <c r="V122" s="36"/>
      <c r="W122" s="36"/>
      <c r="X122" s="36"/>
      <c r="Y122" s="36"/>
      <c r="Z122" s="36"/>
      <c r="AA122" s="36"/>
      <c r="AB122" s="36"/>
      <c r="AC122" s="36"/>
      <c r="AD122" s="36"/>
      <c r="AE122" s="36"/>
      <c r="AR122" s="186" t="s">
        <v>162</v>
      </c>
      <c r="AT122" s="186" t="s">
        <v>158</v>
      </c>
      <c r="AU122" s="186" t="s">
        <v>79</v>
      </c>
      <c r="AY122" s="19" t="s">
        <v>155</v>
      </c>
      <c r="BE122" s="187">
        <f t="shared" si="14"/>
        <v>40897.5</v>
      </c>
      <c r="BF122" s="187">
        <f t="shared" si="15"/>
        <v>0</v>
      </c>
      <c r="BG122" s="187">
        <f t="shared" si="16"/>
        <v>0</v>
      </c>
      <c r="BH122" s="187">
        <f t="shared" si="17"/>
        <v>0</v>
      </c>
      <c r="BI122" s="187">
        <f t="shared" si="18"/>
        <v>0</v>
      </c>
      <c r="BJ122" s="19" t="s">
        <v>79</v>
      </c>
      <c r="BK122" s="187">
        <f t="shared" si="19"/>
        <v>40897.5</v>
      </c>
      <c r="BL122" s="19" t="s">
        <v>162</v>
      </c>
      <c r="BM122" s="186" t="s">
        <v>2112</v>
      </c>
    </row>
    <row r="123" spans="1:65" s="2" customFormat="1" ht="16.5" customHeight="1">
      <c r="A123" s="36"/>
      <c r="B123" s="37"/>
      <c r="C123" s="175" t="s">
        <v>479</v>
      </c>
      <c r="D123" s="175" t="s">
        <v>158</v>
      </c>
      <c r="E123" s="176" t="s">
        <v>2113</v>
      </c>
      <c r="F123" s="177" t="s">
        <v>2114</v>
      </c>
      <c r="G123" s="178" t="s">
        <v>1262</v>
      </c>
      <c r="H123" s="179">
        <v>1</v>
      </c>
      <c r="I123" s="180">
        <v>65205</v>
      </c>
      <c r="J123" s="181">
        <f t="shared" si="10"/>
        <v>65205</v>
      </c>
      <c r="K123" s="177" t="s">
        <v>19</v>
      </c>
      <c r="L123" s="41"/>
      <c r="M123" s="182" t="s">
        <v>19</v>
      </c>
      <c r="N123" s="183" t="s">
        <v>42</v>
      </c>
      <c r="O123" s="66"/>
      <c r="P123" s="184">
        <f t="shared" si="11"/>
        <v>0</v>
      </c>
      <c r="Q123" s="184">
        <v>0</v>
      </c>
      <c r="R123" s="184">
        <f t="shared" si="12"/>
        <v>0</v>
      </c>
      <c r="S123" s="184">
        <v>0</v>
      </c>
      <c r="T123" s="185">
        <f t="shared" si="13"/>
        <v>0</v>
      </c>
      <c r="U123" s="36"/>
      <c r="V123" s="36"/>
      <c r="W123" s="36"/>
      <c r="X123" s="36"/>
      <c r="Y123" s="36"/>
      <c r="Z123" s="36"/>
      <c r="AA123" s="36"/>
      <c r="AB123" s="36"/>
      <c r="AC123" s="36"/>
      <c r="AD123" s="36"/>
      <c r="AE123" s="36"/>
      <c r="AR123" s="186" t="s">
        <v>162</v>
      </c>
      <c r="AT123" s="186" t="s">
        <v>158</v>
      </c>
      <c r="AU123" s="186" t="s">
        <v>79</v>
      </c>
      <c r="AY123" s="19" t="s">
        <v>155</v>
      </c>
      <c r="BE123" s="187">
        <f t="shared" si="14"/>
        <v>65205</v>
      </c>
      <c r="BF123" s="187">
        <f t="shared" si="15"/>
        <v>0</v>
      </c>
      <c r="BG123" s="187">
        <f t="shared" si="16"/>
        <v>0</v>
      </c>
      <c r="BH123" s="187">
        <f t="shared" si="17"/>
        <v>0</v>
      </c>
      <c r="BI123" s="187">
        <f t="shared" si="18"/>
        <v>0</v>
      </c>
      <c r="BJ123" s="19" t="s">
        <v>79</v>
      </c>
      <c r="BK123" s="187">
        <f t="shared" si="19"/>
        <v>65205</v>
      </c>
      <c r="BL123" s="19" t="s">
        <v>162</v>
      </c>
      <c r="BM123" s="186" t="s">
        <v>2115</v>
      </c>
    </row>
    <row r="124" spans="1:65" s="2" customFormat="1" ht="16.5" customHeight="1">
      <c r="A124" s="36"/>
      <c r="B124" s="37"/>
      <c r="C124" s="175" t="s">
        <v>491</v>
      </c>
      <c r="D124" s="175" t="s">
        <v>158</v>
      </c>
      <c r="E124" s="176" t="s">
        <v>2116</v>
      </c>
      <c r="F124" s="177" t="s">
        <v>2117</v>
      </c>
      <c r="G124" s="178" t="s">
        <v>1262</v>
      </c>
      <c r="H124" s="179">
        <v>1</v>
      </c>
      <c r="I124" s="180">
        <v>7350</v>
      </c>
      <c r="J124" s="181">
        <f t="shared" si="10"/>
        <v>7350</v>
      </c>
      <c r="K124" s="177" t="s">
        <v>19</v>
      </c>
      <c r="L124" s="41"/>
      <c r="M124" s="182" t="s">
        <v>19</v>
      </c>
      <c r="N124" s="183" t="s">
        <v>42</v>
      </c>
      <c r="O124" s="66"/>
      <c r="P124" s="184">
        <f t="shared" si="11"/>
        <v>0</v>
      </c>
      <c r="Q124" s="184">
        <v>0</v>
      </c>
      <c r="R124" s="184">
        <f t="shared" si="12"/>
        <v>0</v>
      </c>
      <c r="S124" s="184">
        <v>0</v>
      </c>
      <c r="T124" s="185">
        <f t="shared" si="13"/>
        <v>0</v>
      </c>
      <c r="U124" s="36"/>
      <c r="V124" s="36"/>
      <c r="W124" s="36"/>
      <c r="X124" s="36"/>
      <c r="Y124" s="36"/>
      <c r="Z124" s="36"/>
      <c r="AA124" s="36"/>
      <c r="AB124" s="36"/>
      <c r="AC124" s="36"/>
      <c r="AD124" s="36"/>
      <c r="AE124" s="36"/>
      <c r="AR124" s="186" t="s">
        <v>162</v>
      </c>
      <c r="AT124" s="186" t="s">
        <v>158</v>
      </c>
      <c r="AU124" s="186" t="s">
        <v>79</v>
      </c>
      <c r="AY124" s="19" t="s">
        <v>155</v>
      </c>
      <c r="BE124" s="187">
        <f t="shared" si="14"/>
        <v>7350</v>
      </c>
      <c r="BF124" s="187">
        <f t="shared" si="15"/>
        <v>0</v>
      </c>
      <c r="BG124" s="187">
        <f t="shared" si="16"/>
        <v>0</v>
      </c>
      <c r="BH124" s="187">
        <f t="shared" si="17"/>
        <v>0</v>
      </c>
      <c r="BI124" s="187">
        <f t="shared" si="18"/>
        <v>0</v>
      </c>
      <c r="BJ124" s="19" t="s">
        <v>79</v>
      </c>
      <c r="BK124" s="187">
        <f t="shared" si="19"/>
        <v>7350</v>
      </c>
      <c r="BL124" s="19" t="s">
        <v>162</v>
      </c>
      <c r="BM124" s="186" t="s">
        <v>2118</v>
      </c>
    </row>
    <row r="125" spans="1:65" s="2" customFormat="1" ht="16.5" customHeight="1">
      <c r="A125" s="36"/>
      <c r="B125" s="37"/>
      <c r="C125" s="175" t="s">
        <v>497</v>
      </c>
      <c r="D125" s="175" t="s">
        <v>158</v>
      </c>
      <c r="E125" s="176" t="s">
        <v>2119</v>
      </c>
      <c r="F125" s="177" t="s">
        <v>2120</v>
      </c>
      <c r="G125" s="178" t="s">
        <v>426</v>
      </c>
      <c r="H125" s="179">
        <v>2</v>
      </c>
      <c r="I125" s="180">
        <v>11760</v>
      </c>
      <c r="J125" s="181">
        <f t="shared" si="10"/>
        <v>23520</v>
      </c>
      <c r="K125" s="177" t="s">
        <v>19</v>
      </c>
      <c r="L125" s="41"/>
      <c r="M125" s="182" t="s">
        <v>19</v>
      </c>
      <c r="N125" s="183" t="s">
        <v>42</v>
      </c>
      <c r="O125" s="66"/>
      <c r="P125" s="184">
        <f t="shared" si="11"/>
        <v>0</v>
      </c>
      <c r="Q125" s="184">
        <v>0</v>
      </c>
      <c r="R125" s="184">
        <f t="shared" si="12"/>
        <v>0</v>
      </c>
      <c r="S125" s="184">
        <v>0</v>
      </c>
      <c r="T125" s="185">
        <f t="shared" si="13"/>
        <v>0</v>
      </c>
      <c r="U125" s="36"/>
      <c r="V125" s="36"/>
      <c r="W125" s="36"/>
      <c r="X125" s="36"/>
      <c r="Y125" s="36"/>
      <c r="Z125" s="36"/>
      <c r="AA125" s="36"/>
      <c r="AB125" s="36"/>
      <c r="AC125" s="36"/>
      <c r="AD125" s="36"/>
      <c r="AE125" s="36"/>
      <c r="AR125" s="186" t="s">
        <v>162</v>
      </c>
      <c r="AT125" s="186" t="s">
        <v>158</v>
      </c>
      <c r="AU125" s="186" t="s">
        <v>79</v>
      </c>
      <c r="AY125" s="19" t="s">
        <v>155</v>
      </c>
      <c r="BE125" s="187">
        <f t="shared" si="14"/>
        <v>23520</v>
      </c>
      <c r="BF125" s="187">
        <f t="shared" si="15"/>
        <v>0</v>
      </c>
      <c r="BG125" s="187">
        <f t="shared" si="16"/>
        <v>0</v>
      </c>
      <c r="BH125" s="187">
        <f t="shared" si="17"/>
        <v>0</v>
      </c>
      <c r="BI125" s="187">
        <f t="shared" si="18"/>
        <v>0</v>
      </c>
      <c r="BJ125" s="19" t="s">
        <v>79</v>
      </c>
      <c r="BK125" s="187">
        <f t="shared" si="19"/>
        <v>23520</v>
      </c>
      <c r="BL125" s="19" t="s">
        <v>162</v>
      </c>
      <c r="BM125" s="186" t="s">
        <v>2121</v>
      </c>
    </row>
    <row r="126" spans="1:65" s="2" customFormat="1" ht="16.5" customHeight="1">
      <c r="A126" s="36"/>
      <c r="B126" s="37"/>
      <c r="C126" s="175" t="s">
        <v>501</v>
      </c>
      <c r="D126" s="175" t="s">
        <v>158</v>
      </c>
      <c r="E126" s="176" t="s">
        <v>2122</v>
      </c>
      <c r="F126" s="177" t="s">
        <v>2123</v>
      </c>
      <c r="G126" s="178" t="s">
        <v>426</v>
      </c>
      <c r="H126" s="179">
        <v>2</v>
      </c>
      <c r="I126" s="180">
        <v>4095</v>
      </c>
      <c r="J126" s="181">
        <f t="shared" si="10"/>
        <v>8190</v>
      </c>
      <c r="K126" s="177" t="s">
        <v>19</v>
      </c>
      <c r="L126" s="41"/>
      <c r="M126" s="182" t="s">
        <v>19</v>
      </c>
      <c r="N126" s="183" t="s">
        <v>42</v>
      </c>
      <c r="O126" s="66"/>
      <c r="P126" s="184">
        <f t="shared" si="11"/>
        <v>0</v>
      </c>
      <c r="Q126" s="184">
        <v>0</v>
      </c>
      <c r="R126" s="184">
        <f t="shared" si="12"/>
        <v>0</v>
      </c>
      <c r="S126" s="184">
        <v>0</v>
      </c>
      <c r="T126" s="185">
        <f t="shared" si="13"/>
        <v>0</v>
      </c>
      <c r="U126" s="36"/>
      <c r="V126" s="36"/>
      <c r="W126" s="36"/>
      <c r="X126" s="36"/>
      <c r="Y126" s="36"/>
      <c r="Z126" s="36"/>
      <c r="AA126" s="36"/>
      <c r="AB126" s="36"/>
      <c r="AC126" s="36"/>
      <c r="AD126" s="36"/>
      <c r="AE126" s="36"/>
      <c r="AR126" s="186" t="s">
        <v>162</v>
      </c>
      <c r="AT126" s="186" t="s">
        <v>158</v>
      </c>
      <c r="AU126" s="186" t="s">
        <v>79</v>
      </c>
      <c r="AY126" s="19" t="s">
        <v>155</v>
      </c>
      <c r="BE126" s="187">
        <f t="shared" si="14"/>
        <v>8190</v>
      </c>
      <c r="BF126" s="187">
        <f t="shared" si="15"/>
        <v>0</v>
      </c>
      <c r="BG126" s="187">
        <f t="shared" si="16"/>
        <v>0</v>
      </c>
      <c r="BH126" s="187">
        <f t="shared" si="17"/>
        <v>0</v>
      </c>
      <c r="BI126" s="187">
        <f t="shared" si="18"/>
        <v>0</v>
      </c>
      <c r="BJ126" s="19" t="s">
        <v>79</v>
      </c>
      <c r="BK126" s="187">
        <f t="shared" si="19"/>
        <v>8190</v>
      </c>
      <c r="BL126" s="19" t="s">
        <v>162</v>
      </c>
      <c r="BM126" s="186" t="s">
        <v>2124</v>
      </c>
    </row>
    <row r="127" spans="1:65" s="2" customFormat="1" ht="16.5" customHeight="1">
      <c r="A127" s="36"/>
      <c r="B127" s="37"/>
      <c r="C127" s="175" t="s">
        <v>506</v>
      </c>
      <c r="D127" s="175" t="s">
        <v>158</v>
      </c>
      <c r="E127" s="176" t="s">
        <v>2125</v>
      </c>
      <c r="F127" s="177" t="s">
        <v>2126</v>
      </c>
      <c r="G127" s="178" t="s">
        <v>426</v>
      </c>
      <c r="H127" s="179">
        <v>2</v>
      </c>
      <c r="I127" s="180">
        <v>3969</v>
      </c>
      <c r="J127" s="181">
        <f t="shared" si="10"/>
        <v>7938</v>
      </c>
      <c r="K127" s="177" t="s">
        <v>19</v>
      </c>
      <c r="L127" s="41"/>
      <c r="M127" s="182" t="s">
        <v>19</v>
      </c>
      <c r="N127" s="183" t="s">
        <v>42</v>
      </c>
      <c r="O127" s="66"/>
      <c r="P127" s="184">
        <f t="shared" si="11"/>
        <v>0</v>
      </c>
      <c r="Q127" s="184">
        <v>0</v>
      </c>
      <c r="R127" s="184">
        <f t="shared" si="12"/>
        <v>0</v>
      </c>
      <c r="S127" s="184">
        <v>0</v>
      </c>
      <c r="T127" s="185">
        <f t="shared" si="13"/>
        <v>0</v>
      </c>
      <c r="U127" s="36"/>
      <c r="V127" s="36"/>
      <c r="W127" s="36"/>
      <c r="X127" s="36"/>
      <c r="Y127" s="36"/>
      <c r="Z127" s="36"/>
      <c r="AA127" s="36"/>
      <c r="AB127" s="36"/>
      <c r="AC127" s="36"/>
      <c r="AD127" s="36"/>
      <c r="AE127" s="36"/>
      <c r="AR127" s="186" t="s">
        <v>162</v>
      </c>
      <c r="AT127" s="186" t="s">
        <v>158</v>
      </c>
      <c r="AU127" s="186" t="s">
        <v>79</v>
      </c>
      <c r="AY127" s="19" t="s">
        <v>155</v>
      </c>
      <c r="BE127" s="187">
        <f t="shared" si="14"/>
        <v>7938</v>
      </c>
      <c r="BF127" s="187">
        <f t="shared" si="15"/>
        <v>0</v>
      </c>
      <c r="BG127" s="187">
        <f t="shared" si="16"/>
        <v>0</v>
      </c>
      <c r="BH127" s="187">
        <f t="shared" si="17"/>
        <v>0</v>
      </c>
      <c r="BI127" s="187">
        <f t="shared" si="18"/>
        <v>0</v>
      </c>
      <c r="BJ127" s="19" t="s">
        <v>79</v>
      </c>
      <c r="BK127" s="187">
        <f t="shared" si="19"/>
        <v>7938</v>
      </c>
      <c r="BL127" s="19" t="s">
        <v>162</v>
      </c>
      <c r="BM127" s="186" t="s">
        <v>2127</v>
      </c>
    </row>
    <row r="128" spans="1:65" s="2" customFormat="1" ht="16.5" customHeight="1">
      <c r="A128" s="36"/>
      <c r="B128" s="37"/>
      <c r="C128" s="175" t="s">
        <v>520</v>
      </c>
      <c r="D128" s="175" t="s">
        <v>158</v>
      </c>
      <c r="E128" s="176" t="s">
        <v>2128</v>
      </c>
      <c r="F128" s="177" t="s">
        <v>2129</v>
      </c>
      <c r="G128" s="178" t="s">
        <v>426</v>
      </c>
      <c r="H128" s="179">
        <v>2</v>
      </c>
      <c r="I128" s="180">
        <v>4935</v>
      </c>
      <c r="J128" s="181">
        <f t="shared" si="10"/>
        <v>9870</v>
      </c>
      <c r="K128" s="177" t="s">
        <v>19</v>
      </c>
      <c r="L128" s="41"/>
      <c r="M128" s="182" t="s">
        <v>19</v>
      </c>
      <c r="N128" s="183" t="s">
        <v>42</v>
      </c>
      <c r="O128" s="66"/>
      <c r="P128" s="184">
        <f t="shared" si="11"/>
        <v>0</v>
      </c>
      <c r="Q128" s="184">
        <v>0</v>
      </c>
      <c r="R128" s="184">
        <f t="shared" si="12"/>
        <v>0</v>
      </c>
      <c r="S128" s="184">
        <v>0</v>
      </c>
      <c r="T128" s="185">
        <f t="shared" si="13"/>
        <v>0</v>
      </c>
      <c r="U128" s="36"/>
      <c r="V128" s="36"/>
      <c r="W128" s="36"/>
      <c r="X128" s="36"/>
      <c r="Y128" s="36"/>
      <c r="Z128" s="36"/>
      <c r="AA128" s="36"/>
      <c r="AB128" s="36"/>
      <c r="AC128" s="36"/>
      <c r="AD128" s="36"/>
      <c r="AE128" s="36"/>
      <c r="AR128" s="186" t="s">
        <v>162</v>
      </c>
      <c r="AT128" s="186" t="s">
        <v>158</v>
      </c>
      <c r="AU128" s="186" t="s">
        <v>79</v>
      </c>
      <c r="AY128" s="19" t="s">
        <v>155</v>
      </c>
      <c r="BE128" s="187">
        <f t="shared" si="14"/>
        <v>9870</v>
      </c>
      <c r="BF128" s="187">
        <f t="shared" si="15"/>
        <v>0</v>
      </c>
      <c r="BG128" s="187">
        <f t="shared" si="16"/>
        <v>0</v>
      </c>
      <c r="BH128" s="187">
        <f t="shared" si="17"/>
        <v>0</v>
      </c>
      <c r="BI128" s="187">
        <f t="shared" si="18"/>
        <v>0</v>
      </c>
      <c r="BJ128" s="19" t="s">
        <v>79</v>
      </c>
      <c r="BK128" s="187">
        <f t="shared" si="19"/>
        <v>9870</v>
      </c>
      <c r="BL128" s="19" t="s">
        <v>162</v>
      </c>
      <c r="BM128" s="186" t="s">
        <v>2130</v>
      </c>
    </row>
    <row r="129" spans="1:65" s="2" customFormat="1" ht="16.5" customHeight="1">
      <c r="A129" s="36"/>
      <c r="B129" s="37"/>
      <c r="C129" s="175" t="s">
        <v>535</v>
      </c>
      <c r="D129" s="175" t="s">
        <v>158</v>
      </c>
      <c r="E129" s="176" t="s">
        <v>2131</v>
      </c>
      <c r="F129" s="177" t="s">
        <v>2132</v>
      </c>
      <c r="G129" s="178" t="s">
        <v>426</v>
      </c>
      <c r="H129" s="179">
        <v>2</v>
      </c>
      <c r="I129" s="180">
        <v>12495</v>
      </c>
      <c r="J129" s="181">
        <f t="shared" si="10"/>
        <v>24990</v>
      </c>
      <c r="K129" s="177" t="s">
        <v>19</v>
      </c>
      <c r="L129" s="41"/>
      <c r="M129" s="182" t="s">
        <v>19</v>
      </c>
      <c r="N129" s="183" t="s">
        <v>42</v>
      </c>
      <c r="O129" s="66"/>
      <c r="P129" s="184">
        <f t="shared" si="11"/>
        <v>0</v>
      </c>
      <c r="Q129" s="184">
        <v>0</v>
      </c>
      <c r="R129" s="184">
        <f t="shared" si="12"/>
        <v>0</v>
      </c>
      <c r="S129" s="184">
        <v>0</v>
      </c>
      <c r="T129" s="185">
        <f t="shared" si="13"/>
        <v>0</v>
      </c>
      <c r="U129" s="36"/>
      <c r="V129" s="36"/>
      <c r="W129" s="36"/>
      <c r="X129" s="36"/>
      <c r="Y129" s="36"/>
      <c r="Z129" s="36"/>
      <c r="AA129" s="36"/>
      <c r="AB129" s="36"/>
      <c r="AC129" s="36"/>
      <c r="AD129" s="36"/>
      <c r="AE129" s="36"/>
      <c r="AR129" s="186" t="s">
        <v>162</v>
      </c>
      <c r="AT129" s="186" t="s">
        <v>158</v>
      </c>
      <c r="AU129" s="186" t="s">
        <v>79</v>
      </c>
      <c r="AY129" s="19" t="s">
        <v>155</v>
      </c>
      <c r="BE129" s="187">
        <f t="shared" si="14"/>
        <v>24990</v>
      </c>
      <c r="BF129" s="187">
        <f t="shared" si="15"/>
        <v>0</v>
      </c>
      <c r="BG129" s="187">
        <f t="shared" si="16"/>
        <v>0</v>
      </c>
      <c r="BH129" s="187">
        <f t="shared" si="17"/>
        <v>0</v>
      </c>
      <c r="BI129" s="187">
        <f t="shared" si="18"/>
        <v>0</v>
      </c>
      <c r="BJ129" s="19" t="s">
        <v>79</v>
      </c>
      <c r="BK129" s="187">
        <f t="shared" si="19"/>
        <v>24990</v>
      </c>
      <c r="BL129" s="19" t="s">
        <v>162</v>
      </c>
      <c r="BM129" s="186" t="s">
        <v>2133</v>
      </c>
    </row>
    <row r="130" spans="1:65" s="2" customFormat="1" ht="16.5" customHeight="1">
      <c r="A130" s="36"/>
      <c r="B130" s="37"/>
      <c r="C130" s="175" t="s">
        <v>539</v>
      </c>
      <c r="D130" s="175" t="s">
        <v>158</v>
      </c>
      <c r="E130" s="176" t="s">
        <v>2134</v>
      </c>
      <c r="F130" s="177" t="s">
        <v>2135</v>
      </c>
      <c r="G130" s="178" t="s">
        <v>1262</v>
      </c>
      <c r="H130" s="179">
        <v>1</v>
      </c>
      <c r="I130" s="180">
        <v>51975</v>
      </c>
      <c r="J130" s="181">
        <f t="shared" si="10"/>
        <v>51975</v>
      </c>
      <c r="K130" s="177" t="s">
        <v>19</v>
      </c>
      <c r="L130" s="41"/>
      <c r="M130" s="182" t="s">
        <v>19</v>
      </c>
      <c r="N130" s="183" t="s">
        <v>42</v>
      </c>
      <c r="O130" s="66"/>
      <c r="P130" s="184">
        <f t="shared" si="11"/>
        <v>0</v>
      </c>
      <c r="Q130" s="184">
        <v>0</v>
      </c>
      <c r="R130" s="184">
        <f t="shared" si="12"/>
        <v>0</v>
      </c>
      <c r="S130" s="184">
        <v>0</v>
      </c>
      <c r="T130" s="185">
        <f t="shared" si="13"/>
        <v>0</v>
      </c>
      <c r="U130" s="36"/>
      <c r="V130" s="36"/>
      <c r="W130" s="36"/>
      <c r="X130" s="36"/>
      <c r="Y130" s="36"/>
      <c r="Z130" s="36"/>
      <c r="AA130" s="36"/>
      <c r="AB130" s="36"/>
      <c r="AC130" s="36"/>
      <c r="AD130" s="36"/>
      <c r="AE130" s="36"/>
      <c r="AR130" s="186" t="s">
        <v>162</v>
      </c>
      <c r="AT130" s="186" t="s">
        <v>158</v>
      </c>
      <c r="AU130" s="186" t="s">
        <v>79</v>
      </c>
      <c r="AY130" s="19" t="s">
        <v>155</v>
      </c>
      <c r="BE130" s="187">
        <f t="shared" si="14"/>
        <v>51975</v>
      </c>
      <c r="BF130" s="187">
        <f t="shared" si="15"/>
        <v>0</v>
      </c>
      <c r="BG130" s="187">
        <f t="shared" si="16"/>
        <v>0</v>
      </c>
      <c r="BH130" s="187">
        <f t="shared" si="17"/>
        <v>0</v>
      </c>
      <c r="BI130" s="187">
        <f t="shared" si="18"/>
        <v>0</v>
      </c>
      <c r="BJ130" s="19" t="s">
        <v>79</v>
      </c>
      <c r="BK130" s="187">
        <f t="shared" si="19"/>
        <v>51975</v>
      </c>
      <c r="BL130" s="19" t="s">
        <v>162</v>
      </c>
      <c r="BM130" s="186" t="s">
        <v>2136</v>
      </c>
    </row>
    <row r="131" spans="1:65" s="2" customFormat="1" ht="16.5" customHeight="1">
      <c r="A131" s="36"/>
      <c r="B131" s="37"/>
      <c r="C131" s="175" t="s">
        <v>545</v>
      </c>
      <c r="D131" s="175" t="s">
        <v>158</v>
      </c>
      <c r="E131" s="176" t="s">
        <v>2137</v>
      </c>
      <c r="F131" s="177" t="s">
        <v>2138</v>
      </c>
      <c r="G131" s="178" t="s">
        <v>1262</v>
      </c>
      <c r="H131" s="179">
        <v>1</v>
      </c>
      <c r="I131" s="180">
        <v>26250</v>
      </c>
      <c r="J131" s="181">
        <f t="shared" si="10"/>
        <v>26250</v>
      </c>
      <c r="K131" s="177" t="s">
        <v>19</v>
      </c>
      <c r="L131" s="41"/>
      <c r="M131" s="182" t="s">
        <v>19</v>
      </c>
      <c r="N131" s="183" t="s">
        <v>42</v>
      </c>
      <c r="O131" s="66"/>
      <c r="P131" s="184">
        <f t="shared" si="11"/>
        <v>0</v>
      </c>
      <c r="Q131" s="184">
        <v>0</v>
      </c>
      <c r="R131" s="184">
        <f t="shared" si="12"/>
        <v>0</v>
      </c>
      <c r="S131" s="184">
        <v>0</v>
      </c>
      <c r="T131" s="185">
        <f t="shared" si="13"/>
        <v>0</v>
      </c>
      <c r="U131" s="36"/>
      <c r="V131" s="36"/>
      <c r="W131" s="36"/>
      <c r="X131" s="36"/>
      <c r="Y131" s="36"/>
      <c r="Z131" s="36"/>
      <c r="AA131" s="36"/>
      <c r="AB131" s="36"/>
      <c r="AC131" s="36"/>
      <c r="AD131" s="36"/>
      <c r="AE131" s="36"/>
      <c r="AR131" s="186" t="s">
        <v>162</v>
      </c>
      <c r="AT131" s="186" t="s">
        <v>158</v>
      </c>
      <c r="AU131" s="186" t="s">
        <v>79</v>
      </c>
      <c r="AY131" s="19" t="s">
        <v>155</v>
      </c>
      <c r="BE131" s="187">
        <f t="shared" si="14"/>
        <v>26250</v>
      </c>
      <c r="BF131" s="187">
        <f t="shared" si="15"/>
        <v>0</v>
      </c>
      <c r="BG131" s="187">
        <f t="shared" si="16"/>
        <v>0</v>
      </c>
      <c r="BH131" s="187">
        <f t="shared" si="17"/>
        <v>0</v>
      </c>
      <c r="BI131" s="187">
        <f t="shared" si="18"/>
        <v>0</v>
      </c>
      <c r="BJ131" s="19" t="s">
        <v>79</v>
      </c>
      <c r="BK131" s="187">
        <f t="shared" si="19"/>
        <v>26250</v>
      </c>
      <c r="BL131" s="19" t="s">
        <v>162</v>
      </c>
      <c r="BM131" s="186" t="s">
        <v>2139</v>
      </c>
    </row>
    <row r="132" spans="1:65" s="2" customFormat="1" ht="16.5" customHeight="1">
      <c r="A132" s="36"/>
      <c r="B132" s="37"/>
      <c r="C132" s="175" t="s">
        <v>799</v>
      </c>
      <c r="D132" s="175" t="s">
        <v>158</v>
      </c>
      <c r="E132" s="176" t="s">
        <v>2140</v>
      </c>
      <c r="F132" s="177" t="s">
        <v>2065</v>
      </c>
      <c r="G132" s="178" t="s">
        <v>1262</v>
      </c>
      <c r="H132" s="179">
        <v>1</v>
      </c>
      <c r="I132" s="180">
        <v>18900</v>
      </c>
      <c r="J132" s="181">
        <f t="shared" si="10"/>
        <v>18900</v>
      </c>
      <c r="K132" s="177" t="s">
        <v>19</v>
      </c>
      <c r="L132" s="41"/>
      <c r="M132" s="182" t="s">
        <v>19</v>
      </c>
      <c r="N132" s="183" t="s">
        <v>42</v>
      </c>
      <c r="O132" s="66"/>
      <c r="P132" s="184">
        <f t="shared" si="11"/>
        <v>0</v>
      </c>
      <c r="Q132" s="184">
        <v>0</v>
      </c>
      <c r="R132" s="184">
        <f t="shared" si="12"/>
        <v>0</v>
      </c>
      <c r="S132" s="184">
        <v>0</v>
      </c>
      <c r="T132" s="185">
        <f t="shared" si="13"/>
        <v>0</v>
      </c>
      <c r="U132" s="36"/>
      <c r="V132" s="36"/>
      <c r="W132" s="36"/>
      <c r="X132" s="36"/>
      <c r="Y132" s="36"/>
      <c r="Z132" s="36"/>
      <c r="AA132" s="36"/>
      <c r="AB132" s="36"/>
      <c r="AC132" s="36"/>
      <c r="AD132" s="36"/>
      <c r="AE132" s="36"/>
      <c r="AR132" s="186" t="s">
        <v>162</v>
      </c>
      <c r="AT132" s="186" t="s">
        <v>158</v>
      </c>
      <c r="AU132" s="186" t="s">
        <v>79</v>
      </c>
      <c r="AY132" s="19" t="s">
        <v>155</v>
      </c>
      <c r="BE132" s="187">
        <f t="shared" si="14"/>
        <v>18900</v>
      </c>
      <c r="BF132" s="187">
        <f t="shared" si="15"/>
        <v>0</v>
      </c>
      <c r="BG132" s="187">
        <f t="shared" si="16"/>
        <v>0</v>
      </c>
      <c r="BH132" s="187">
        <f t="shared" si="17"/>
        <v>0</v>
      </c>
      <c r="BI132" s="187">
        <f t="shared" si="18"/>
        <v>0</v>
      </c>
      <c r="BJ132" s="19" t="s">
        <v>79</v>
      </c>
      <c r="BK132" s="187">
        <f t="shared" si="19"/>
        <v>18900</v>
      </c>
      <c r="BL132" s="19" t="s">
        <v>162</v>
      </c>
      <c r="BM132" s="186" t="s">
        <v>2141</v>
      </c>
    </row>
    <row r="133" spans="1:65" s="2" customFormat="1" ht="16.5" customHeight="1">
      <c r="A133" s="36"/>
      <c r="B133" s="37"/>
      <c r="C133" s="175" t="s">
        <v>803</v>
      </c>
      <c r="D133" s="175" t="s">
        <v>158</v>
      </c>
      <c r="E133" s="176" t="s">
        <v>2142</v>
      </c>
      <c r="F133" s="177" t="s">
        <v>2067</v>
      </c>
      <c r="G133" s="178" t="s">
        <v>1262</v>
      </c>
      <c r="H133" s="179">
        <v>1</v>
      </c>
      <c r="I133" s="180">
        <v>20475</v>
      </c>
      <c r="J133" s="181">
        <f t="shared" si="10"/>
        <v>20475</v>
      </c>
      <c r="K133" s="177" t="s">
        <v>19</v>
      </c>
      <c r="L133" s="41"/>
      <c r="M133" s="182" t="s">
        <v>19</v>
      </c>
      <c r="N133" s="183" t="s">
        <v>42</v>
      </c>
      <c r="O133" s="66"/>
      <c r="P133" s="184">
        <f t="shared" si="11"/>
        <v>0</v>
      </c>
      <c r="Q133" s="184">
        <v>0</v>
      </c>
      <c r="R133" s="184">
        <f t="shared" si="12"/>
        <v>0</v>
      </c>
      <c r="S133" s="184">
        <v>0</v>
      </c>
      <c r="T133" s="185">
        <f t="shared" si="13"/>
        <v>0</v>
      </c>
      <c r="U133" s="36"/>
      <c r="V133" s="36"/>
      <c r="W133" s="36"/>
      <c r="X133" s="36"/>
      <c r="Y133" s="36"/>
      <c r="Z133" s="36"/>
      <c r="AA133" s="36"/>
      <c r="AB133" s="36"/>
      <c r="AC133" s="36"/>
      <c r="AD133" s="36"/>
      <c r="AE133" s="36"/>
      <c r="AR133" s="186" t="s">
        <v>162</v>
      </c>
      <c r="AT133" s="186" t="s">
        <v>158</v>
      </c>
      <c r="AU133" s="186" t="s">
        <v>79</v>
      </c>
      <c r="AY133" s="19" t="s">
        <v>155</v>
      </c>
      <c r="BE133" s="187">
        <f t="shared" si="14"/>
        <v>20475</v>
      </c>
      <c r="BF133" s="187">
        <f t="shared" si="15"/>
        <v>0</v>
      </c>
      <c r="BG133" s="187">
        <f t="shared" si="16"/>
        <v>0</v>
      </c>
      <c r="BH133" s="187">
        <f t="shared" si="17"/>
        <v>0</v>
      </c>
      <c r="BI133" s="187">
        <f t="shared" si="18"/>
        <v>0</v>
      </c>
      <c r="BJ133" s="19" t="s">
        <v>79</v>
      </c>
      <c r="BK133" s="187">
        <f t="shared" si="19"/>
        <v>20475</v>
      </c>
      <c r="BL133" s="19" t="s">
        <v>162</v>
      </c>
      <c r="BM133" s="186" t="s">
        <v>2143</v>
      </c>
    </row>
    <row r="134" spans="1:65" s="2" customFormat="1" ht="16.5" customHeight="1">
      <c r="A134" s="36"/>
      <c r="B134" s="37"/>
      <c r="C134" s="175" t="s">
        <v>810</v>
      </c>
      <c r="D134" s="175" t="s">
        <v>158</v>
      </c>
      <c r="E134" s="176" t="s">
        <v>2144</v>
      </c>
      <c r="F134" s="177" t="s">
        <v>2069</v>
      </c>
      <c r="G134" s="178" t="s">
        <v>1262</v>
      </c>
      <c r="H134" s="179">
        <v>1</v>
      </c>
      <c r="I134" s="180">
        <v>26250</v>
      </c>
      <c r="J134" s="181">
        <f t="shared" si="10"/>
        <v>26250</v>
      </c>
      <c r="K134" s="177" t="s">
        <v>19</v>
      </c>
      <c r="L134" s="41"/>
      <c r="M134" s="182" t="s">
        <v>19</v>
      </c>
      <c r="N134" s="183" t="s">
        <v>42</v>
      </c>
      <c r="O134" s="66"/>
      <c r="P134" s="184">
        <f t="shared" si="11"/>
        <v>0</v>
      </c>
      <c r="Q134" s="184">
        <v>0</v>
      </c>
      <c r="R134" s="184">
        <f t="shared" si="12"/>
        <v>0</v>
      </c>
      <c r="S134" s="184">
        <v>0</v>
      </c>
      <c r="T134" s="185">
        <f t="shared" si="13"/>
        <v>0</v>
      </c>
      <c r="U134" s="36"/>
      <c r="V134" s="36"/>
      <c r="W134" s="36"/>
      <c r="X134" s="36"/>
      <c r="Y134" s="36"/>
      <c r="Z134" s="36"/>
      <c r="AA134" s="36"/>
      <c r="AB134" s="36"/>
      <c r="AC134" s="36"/>
      <c r="AD134" s="36"/>
      <c r="AE134" s="36"/>
      <c r="AR134" s="186" t="s">
        <v>162</v>
      </c>
      <c r="AT134" s="186" t="s">
        <v>158</v>
      </c>
      <c r="AU134" s="186" t="s">
        <v>79</v>
      </c>
      <c r="AY134" s="19" t="s">
        <v>155</v>
      </c>
      <c r="BE134" s="187">
        <f t="shared" si="14"/>
        <v>26250</v>
      </c>
      <c r="BF134" s="187">
        <f t="shared" si="15"/>
        <v>0</v>
      </c>
      <c r="BG134" s="187">
        <f t="shared" si="16"/>
        <v>0</v>
      </c>
      <c r="BH134" s="187">
        <f t="shared" si="17"/>
        <v>0</v>
      </c>
      <c r="BI134" s="187">
        <f t="shared" si="18"/>
        <v>0</v>
      </c>
      <c r="BJ134" s="19" t="s">
        <v>79</v>
      </c>
      <c r="BK134" s="187">
        <f t="shared" si="19"/>
        <v>26250</v>
      </c>
      <c r="BL134" s="19" t="s">
        <v>162</v>
      </c>
      <c r="BM134" s="186" t="s">
        <v>2145</v>
      </c>
    </row>
    <row r="135" spans="1:65" s="2" customFormat="1" ht="16.5" customHeight="1">
      <c r="A135" s="36"/>
      <c r="B135" s="37"/>
      <c r="C135" s="175" t="s">
        <v>814</v>
      </c>
      <c r="D135" s="175" t="s">
        <v>158</v>
      </c>
      <c r="E135" s="176" t="s">
        <v>2146</v>
      </c>
      <c r="F135" s="177" t="s">
        <v>2147</v>
      </c>
      <c r="G135" s="178" t="s">
        <v>1262</v>
      </c>
      <c r="H135" s="179">
        <v>1</v>
      </c>
      <c r="I135" s="180">
        <v>57750</v>
      </c>
      <c r="J135" s="181">
        <f t="shared" si="10"/>
        <v>57750</v>
      </c>
      <c r="K135" s="177" t="s">
        <v>19</v>
      </c>
      <c r="L135" s="41"/>
      <c r="M135" s="232" t="s">
        <v>19</v>
      </c>
      <c r="N135" s="233" t="s">
        <v>42</v>
      </c>
      <c r="O135" s="234"/>
      <c r="P135" s="235">
        <f t="shared" si="11"/>
        <v>0</v>
      </c>
      <c r="Q135" s="235">
        <v>0</v>
      </c>
      <c r="R135" s="235">
        <f t="shared" si="12"/>
        <v>0</v>
      </c>
      <c r="S135" s="235">
        <v>0</v>
      </c>
      <c r="T135" s="236">
        <f t="shared" si="13"/>
        <v>0</v>
      </c>
      <c r="U135" s="36"/>
      <c r="V135" s="36"/>
      <c r="W135" s="36"/>
      <c r="X135" s="36"/>
      <c r="Y135" s="36"/>
      <c r="Z135" s="36"/>
      <c r="AA135" s="36"/>
      <c r="AB135" s="36"/>
      <c r="AC135" s="36"/>
      <c r="AD135" s="36"/>
      <c r="AE135" s="36"/>
      <c r="AR135" s="186" t="s">
        <v>162</v>
      </c>
      <c r="AT135" s="186" t="s">
        <v>158</v>
      </c>
      <c r="AU135" s="186" t="s">
        <v>79</v>
      </c>
      <c r="AY135" s="19" t="s">
        <v>155</v>
      </c>
      <c r="BE135" s="187">
        <f t="shared" si="14"/>
        <v>57750</v>
      </c>
      <c r="BF135" s="187">
        <f t="shared" si="15"/>
        <v>0</v>
      </c>
      <c r="BG135" s="187">
        <f t="shared" si="16"/>
        <v>0</v>
      </c>
      <c r="BH135" s="187">
        <f t="shared" si="17"/>
        <v>0</v>
      </c>
      <c r="BI135" s="187">
        <f t="shared" si="18"/>
        <v>0</v>
      </c>
      <c r="BJ135" s="19" t="s">
        <v>79</v>
      </c>
      <c r="BK135" s="187">
        <f t="shared" si="19"/>
        <v>57750</v>
      </c>
      <c r="BL135" s="19" t="s">
        <v>162</v>
      </c>
      <c r="BM135" s="186" t="s">
        <v>2148</v>
      </c>
    </row>
    <row r="136" spans="1:31" s="2" customFormat="1" ht="6.95" customHeight="1">
      <c r="A136" s="36"/>
      <c r="B136" s="49"/>
      <c r="C136" s="50"/>
      <c r="D136" s="50"/>
      <c r="E136" s="50"/>
      <c r="F136" s="50"/>
      <c r="G136" s="50"/>
      <c r="H136" s="50"/>
      <c r="I136" s="50"/>
      <c r="J136" s="50"/>
      <c r="K136" s="50"/>
      <c r="L136" s="41"/>
      <c r="M136" s="36"/>
      <c r="O136" s="36"/>
      <c r="P136" s="36"/>
      <c r="Q136" s="36"/>
      <c r="R136" s="36"/>
      <c r="S136" s="36"/>
      <c r="T136" s="36"/>
      <c r="U136" s="36"/>
      <c r="V136" s="36"/>
      <c r="W136" s="36"/>
      <c r="X136" s="36"/>
      <c r="Y136" s="36"/>
      <c r="Z136" s="36"/>
      <c r="AA136" s="36"/>
      <c r="AB136" s="36"/>
      <c r="AC136" s="36"/>
      <c r="AD136" s="36"/>
      <c r="AE136" s="36"/>
    </row>
  </sheetData>
  <sheetProtection password="CC35" sheet="1" objects="1" scenarios="1" formatColumns="0" formatRows="0" autoFilter="0"/>
  <autoFilter ref="C80:K135"/>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3"/>
  <sheetViews>
    <sheetView showGridLines="0" workbookViewId="0" topLeftCell="A83">
      <selection activeCell="W94" sqref="W9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114</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2149</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ROUND(J86,2)</f>
        <v>445100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ROUND((SUM(BE86:BE102)),2)</f>
        <v>445100</v>
      </c>
      <c r="G33" s="36"/>
      <c r="H33" s="36"/>
      <c r="I33" s="120">
        <v>0.21</v>
      </c>
      <c r="J33" s="119">
        <f>ROUND(((SUM(BE86:BE102))*I33),2)</f>
        <v>93471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ROUND((SUM(BF86:BF102)),2)</f>
        <v>0</v>
      </c>
      <c r="G34" s="36"/>
      <c r="H34" s="36"/>
      <c r="I34" s="120">
        <v>0.15</v>
      </c>
      <c r="J34" s="119">
        <f>ROUND(((SUM(BF86:BF102))*I34),2)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ROUND((SUM(BG86:BG102)),2)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ROUND((SUM(BH86:BH102)),2)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ROUND((SUM(BI86:BI102)),2)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538571</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12 - Ostatní a vedlejší rozpočtové náklady</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J86</f>
        <v>445100</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2150</v>
      </c>
      <c r="E60" s="139"/>
      <c r="F60" s="139"/>
      <c r="G60" s="139"/>
      <c r="H60" s="139"/>
      <c r="I60" s="139"/>
      <c r="J60" s="140">
        <f>J87</f>
        <v>445100</v>
      </c>
      <c r="K60" s="137"/>
      <c r="L60" s="141"/>
    </row>
    <row r="61" spans="2:12" s="10" customFormat="1" ht="19.9" customHeight="1">
      <c r="B61" s="142"/>
      <c r="C61" s="143"/>
      <c r="D61" s="144" t="s">
        <v>2151</v>
      </c>
      <c r="E61" s="145"/>
      <c r="F61" s="145"/>
      <c r="G61" s="145"/>
      <c r="H61" s="145"/>
      <c r="I61" s="145"/>
      <c r="J61" s="146">
        <f>J88</f>
        <v>32500</v>
      </c>
      <c r="K61" s="143"/>
      <c r="L61" s="147"/>
    </row>
    <row r="62" spans="2:12" s="10" customFormat="1" ht="19.9" customHeight="1">
      <c r="B62" s="142"/>
      <c r="C62" s="143"/>
      <c r="D62" s="144" t="s">
        <v>2152</v>
      </c>
      <c r="E62" s="145"/>
      <c r="F62" s="145"/>
      <c r="G62" s="145"/>
      <c r="H62" s="145"/>
      <c r="I62" s="145"/>
      <c r="J62" s="146">
        <f>J90</f>
        <v>63000</v>
      </c>
      <c r="K62" s="143"/>
      <c r="L62" s="147"/>
    </row>
    <row r="63" spans="2:12" s="10" customFormat="1" ht="19.9" customHeight="1">
      <c r="B63" s="142"/>
      <c r="C63" s="143"/>
      <c r="D63" s="144" t="s">
        <v>2153</v>
      </c>
      <c r="E63" s="145"/>
      <c r="F63" s="145"/>
      <c r="G63" s="145"/>
      <c r="H63" s="145"/>
      <c r="I63" s="145"/>
      <c r="J63" s="146">
        <f>J92</f>
        <v>91500</v>
      </c>
      <c r="K63" s="143"/>
      <c r="L63" s="147"/>
    </row>
    <row r="64" spans="2:12" s="10" customFormat="1" ht="19.9" customHeight="1">
      <c r="B64" s="142"/>
      <c r="C64" s="143"/>
      <c r="D64" s="144" t="s">
        <v>2154</v>
      </c>
      <c r="E64" s="145"/>
      <c r="F64" s="145"/>
      <c r="G64" s="145"/>
      <c r="H64" s="145"/>
      <c r="I64" s="145"/>
      <c r="J64" s="146">
        <f>J94</f>
        <v>201600</v>
      </c>
      <c r="K64" s="143"/>
      <c r="L64" s="147"/>
    </row>
    <row r="65" spans="2:12" s="10" customFormat="1" ht="19.9" customHeight="1">
      <c r="B65" s="142"/>
      <c r="C65" s="143"/>
      <c r="D65" s="144" t="s">
        <v>2155</v>
      </c>
      <c r="E65" s="145"/>
      <c r="F65" s="145"/>
      <c r="G65" s="145"/>
      <c r="H65" s="145"/>
      <c r="I65" s="145"/>
      <c r="J65" s="146">
        <f>J99</f>
        <v>35000</v>
      </c>
      <c r="K65" s="143"/>
      <c r="L65" s="147"/>
    </row>
    <row r="66" spans="2:12" s="10" customFormat="1" ht="19.9" customHeight="1">
      <c r="B66" s="142"/>
      <c r="C66" s="143"/>
      <c r="D66" s="144" t="s">
        <v>2156</v>
      </c>
      <c r="E66" s="145"/>
      <c r="F66" s="145"/>
      <c r="G66" s="145"/>
      <c r="H66" s="145"/>
      <c r="I66" s="145"/>
      <c r="J66" s="146">
        <f>J101</f>
        <v>21500</v>
      </c>
      <c r="K66" s="143"/>
      <c r="L66" s="147"/>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140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75" t="str">
        <f>E7</f>
        <v>Zesílení stropních desek ve východní části přístavby, vč. souvisejících stavebních úprav</v>
      </c>
      <c r="F76" s="376"/>
      <c r="G76" s="376"/>
      <c r="H76" s="376"/>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68" t="str">
        <f>E9</f>
        <v>12 - Ostatní a vedlejší rozpočtové náklady</v>
      </c>
      <c r="F78" s="374"/>
      <c r="G78" s="374"/>
      <c r="H78" s="374"/>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 xml:space="preserve"> </v>
      </c>
      <c r="G80" s="38"/>
      <c r="H80" s="38"/>
      <c r="I80" s="31" t="s">
        <v>23</v>
      </c>
      <c r="J80" s="61">
        <f>IF(J12="","",J12)</f>
        <v>44236</v>
      </c>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5.2" customHeight="1">
      <c r="A82" s="36"/>
      <c r="B82" s="37"/>
      <c r="C82" s="31" t="s">
        <v>24</v>
      </c>
      <c r="D82" s="38"/>
      <c r="E82" s="38"/>
      <c r="F82" s="29" t="str">
        <f>E15</f>
        <v>Beskydské divadlo Nový Jičín,p.o.</v>
      </c>
      <c r="G82" s="38"/>
      <c r="H82" s="38"/>
      <c r="I82" s="31" t="s">
        <v>31</v>
      </c>
      <c r="J82" s="34" t="str">
        <f>E21</f>
        <v xml:space="preserve"> </v>
      </c>
      <c r="K82" s="38"/>
      <c r="L82" s="108"/>
      <c r="S82" s="36"/>
      <c r="T82" s="36"/>
      <c r="U82" s="36"/>
      <c r="V82" s="36"/>
      <c r="W82" s="36"/>
      <c r="X82" s="36"/>
      <c r="Y82" s="36"/>
      <c r="Z82" s="36"/>
      <c r="AA82" s="36"/>
      <c r="AB82" s="36"/>
      <c r="AC82" s="36"/>
      <c r="AD82" s="36"/>
      <c r="AE82" s="36"/>
    </row>
    <row r="83" spans="1:31" s="2" customFormat="1" ht="15.2" customHeight="1">
      <c r="A83" s="36"/>
      <c r="B83" s="37"/>
      <c r="C83" s="31" t="s">
        <v>29</v>
      </c>
      <c r="D83" s="38"/>
      <c r="E83" s="38"/>
      <c r="F83" s="29" t="str">
        <f>IF(E18="","",E18)</f>
        <v>Vyplň údaj</v>
      </c>
      <c r="G83" s="38"/>
      <c r="H83" s="38"/>
      <c r="I83" s="31" t="s">
        <v>34</v>
      </c>
      <c r="J83" s="34" t="str">
        <f>E24</f>
        <v xml:space="preserve"> </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48"/>
      <c r="B85" s="149"/>
      <c r="C85" s="150" t="s">
        <v>141</v>
      </c>
      <c r="D85" s="151" t="s">
        <v>56</v>
      </c>
      <c r="E85" s="151" t="s">
        <v>52</v>
      </c>
      <c r="F85" s="151" t="s">
        <v>53</v>
      </c>
      <c r="G85" s="151" t="s">
        <v>142</v>
      </c>
      <c r="H85" s="151" t="s">
        <v>143</v>
      </c>
      <c r="I85" s="151" t="s">
        <v>144</v>
      </c>
      <c r="J85" s="151" t="s">
        <v>120</v>
      </c>
      <c r="K85" s="152" t="s">
        <v>145</v>
      </c>
      <c r="L85" s="153"/>
      <c r="M85" s="70" t="s">
        <v>19</v>
      </c>
      <c r="N85" s="71" t="s">
        <v>41</v>
      </c>
      <c r="O85" s="71" t="s">
        <v>146</v>
      </c>
      <c r="P85" s="71" t="s">
        <v>147</v>
      </c>
      <c r="Q85" s="71" t="s">
        <v>148</v>
      </c>
      <c r="R85" s="71" t="s">
        <v>149</v>
      </c>
      <c r="S85" s="71" t="s">
        <v>150</v>
      </c>
      <c r="T85" s="72" t="s">
        <v>151</v>
      </c>
      <c r="U85" s="148"/>
      <c r="V85" s="148"/>
      <c r="W85" s="148"/>
      <c r="X85" s="148"/>
      <c r="Y85" s="148"/>
      <c r="Z85" s="148"/>
      <c r="AA85" s="148"/>
      <c r="AB85" s="148"/>
      <c r="AC85" s="148"/>
      <c r="AD85" s="148"/>
      <c r="AE85" s="148"/>
    </row>
    <row r="86" spans="1:63" s="2" customFormat="1" ht="22.9" customHeight="1">
      <c r="A86" s="36"/>
      <c r="B86" s="37"/>
      <c r="C86" s="77" t="s">
        <v>152</v>
      </c>
      <c r="D86" s="38"/>
      <c r="E86" s="38"/>
      <c r="F86" s="38"/>
      <c r="G86" s="38"/>
      <c r="H86" s="38"/>
      <c r="I86" s="38"/>
      <c r="J86" s="154">
        <f>BK86</f>
        <v>445100</v>
      </c>
      <c r="K86" s="38"/>
      <c r="L86" s="41"/>
      <c r="M86" s="73"/>
      <c r="N86" s="155"/>
      <c r="O86" s="74"/>
      <c r="P86" s="156">
        <f>P87</f>
        <v>0</v>
      </c>
      <c r="Q86" s="74"/>
      <c r="R86" s="156">
        <f>R87</f>
        <v>0</v>
      </c>
      <c r="S86" s="74"/>
      <c r="T86" s="157">
        <f>T87</f>
        <v>0</v>
      </c>
      <c r="U86" s="36"/>
      <c r="V86" s="36"/>
      <c r="W86" s="36"/>
      <c r="X86" s="36"/>
      <c r="Y86" s="36"/>
      <c r="Z86" s="36"/>
      <c r="AA86" s="36"/>
      <c r="AB86" s="36"/>
      <c r="AC86" s="36"/>
      <c r="AD86" s="36"/>
      <c r="AE86" s="36"/>
      <c r="AT86" s="19" t="s">
        <v>70</v>
      </c>
      <c r="AU86" s="19" t="s">
        <v>121</v>
      </c>
      <c r="BK86" s="158">
        <f>BK87</f>
        <v>445100</v>
      </c>
    </row>
    <row r="87" spans="2:63" s="12" customFormat="1" ht="25.9" customHeight="1">
      <c r="B87" s="159"/>
      <c r="C87" s="160"/>
      <c r="D87" s="161" t="s">
        <v>70</v>
      </c>
      <c r="E87" s="162" t="s">
        <v>2069</v>
      </c>
      <c r="F87" s="162" t="s">
        <v>2157</v>
      </c>
      <c r="G87" s="160"/>
      <c r="H87" s="160"/>
      <c r="I87" s="163"/>
      <c r="J87" s="164">
        <f>BK87</f>
        <v>445100</v>
      </c>
      <c r="K87" s="160"/>
      <c r="L87" s="165"/>
      <c r="M87" s="166"/>
      <c r="N87" s="167"/>
      <c r="O87" s="167"/>
      <c r="P87" s="168">
        <f>P88+P90+P92+P94+P99+P101</f>
        <v>0</v>
      </c>
      <c r="Q87" s="167"/>
      <c r="R87" s="168">
        <f>R88+R90+R92+R94+R99+R101</f>
        <v>0</v>
      </c>
      <c r="S87" s="167"/>
      <c r="T87" s="169">
        <f>T88+T90+T92+T94+T99+T101</f>
        <v>0</v>
      </c>
      <c r="AR87" s="170" t="s">
        <v>187</v>
      </c>
      <c r="AT87" s="171" t="s">
        <v>70</v>
      </c>
      <c r="AU87" s="171" t="s">
        <v>71</v>
      </c>
      <c r="AY87" s="170" t="s">
        <v>155</v>
      </c>
      <c r="BK87" s="172">
        <f>BK88+BK90+BK92+BK94+BK99+BK101</f>
        <v>445100</v>
      </c>
    </row>
    <row r="88" spans="2:63" s="12" customFormat="1" ht="22.9" customHeight="1">
      <c r="B88" s="159"/>
      <c r="C88" s="160"/>
      <c r="D88" s="161" t="s">
        <v>70</v>
      </c>
      <c r="E88" s="173" t="s">
        <v>2158</v>
      </c>
      <c r="F88" s="173" t="s">
        <v>2159</v>
      </c>
      <c r="G88" s="160"/>
      <c r="H88" s="160"/>
      <c r="I88" s="163"/>
      <c r="J88" s="174">
        <f>BK88</f>
        <v>32500</v>
      </c>
      <c r="K88" s="160"/>
      <c r="L88" s="165"/>
      <c r="M88" s="166"/>
      <c r="N88" s="167"/>
      <c r="O88" s="167"/>
      <c r="P88" s="168">
        <f>P89</f>
        <v>0</v>
      </c>
      <c r="Q88" s="167"/>
      <c r="R88" s="168">
        <f>R89</f>
        <v>0</v>
      </c>
      <c r="S88" s="167"/>
      <c r="T88" s="169">
        <f>T89</f>
        <v>0</v>
      </c>
      <c r="AR88" s="170" t="s">
        <v>187</v>
      </c>
      <c r="AT88" s="171" t="s">
        <v>70</v>
      </c>
      <c r="AU88" s="171" t="s">
        <v>79</v>
      </c>
      <c r="AY88" s="170" t="s">
        <v>155</v>
      </c>
      <c r="BK88" s="172">
        <f>BK89</f>
        <v>32500</v>
      </c>
    </row>
    <row r="89" spans="1:65" s="2" customFormat="1" ht="16.5" customHeight="1">
      <c r="A89" s="36"/>
      <c r="B89" s="37"/>
      <c r="C89" s="175" t="s">
        <v>79</v>
      </c>
      <c r="D89" s="175" t="s">
        <v>158</v>
      </c>
      <c r="E89" s="176" t="s">
        <v>2160</v>
      </c>
      <c r="F89" s="177" t="s">
        <v>2161</v>
      </c>
      <c r="G89" s="178" t="s">
        <v>904</v>
      </c>
      <c r="H89" s="179">
        <v>1</v>
      </c>
      <c r="I89" s="180">
        <v>32500</v>
      </c>
      <c r="J89" s="181">
        <f>ROUND(I89*H89,2)</f>
        <v>32500</v>
      </c>
      <c r="K89" s="177" t="s">
        <v>174</v>
      </c>
      <c r="L89" s="41"/>
      <c r="M89" s="182" t="s">
        <v>19</v>
      </c>
      <c r="N89" s="183" t="s">
        <v>42</v>
      </c>
      <c r="O89" s="66"/>
      <c r="P89" s="184">
        <f>O89*H89</f>
        <v>0</v>
      </c>
      <c r="Q89" s="184">
        <v>0</v>
      </c>
      <c r="R89" s="184">
        <f>Q89*H89</f>
        <v>0</v>
      </c>
      <c r="S89" s="184">
        <v>0</v>
      </c>
      <c r="T89" s="185">
        <f>S89*H89</f>
        <v>0</v>
      </c>
      <c r="U89" s="36"/>
      <c r="V89" s="36"/>
      <c r="W89" s="36"/>
      <c r="X89" s="36"/>
      <c r="Y89" s="36"/>
      <c r="Z89" s="36"/>
      <c r="AA89" s="36"/>
      <c r="AB89" s="36"/>
      <c r="AC89" s="36"/>
      <c r="AD89" s="36"/>
      <c r="AE89" s="36"/>
      <c r="AR89" s="186" t="s">
        <v>2162</v>
      </c>
      <c r="AT89" s="186" t="s">
        <v>158</v>
      </c>
      <c r="AU89" s="186" t="s">
        <v>81</v>
      </c>
      <c r="AY89" s="19" t="s">
        <v>155</v>
      </c>
      <c r="BE89" s="187">
        <f>IF(N89="základní",J89,0)</f>
        <v>32500</v>
      </c>
      <c r="BF89" s="187">
        <f>IF(N89="snížená",J89,0)</f>
        <v>0</v>
      </c>
      <c r="BG89" s="187">
        <f>IF(N89="zákl. přenesená",J89,0)</f>
        <v>0</v>
      </c>
      <c r="BH89" s="187">
        <f>IF(N89="sníž. přenesená",J89,0)</f>
        <v>0</v>
      </c>
      <c r="BI89" s="187">
        <f>IF(N89="nulová",J89,0)</f>
        <v>0</v>
      </c>
      <c r="BJ89" s="19" t="s">
        <v>79</v>
      </c>
      <c r="BK89" s="187">
        <f>ROUND(I89*H89,2)</f>
        <v>32500</v>
      </c>
      <c r="BL89" s="19" t="s">
        <v>2162</v>
      </c>
      <c r="BM89" s="186" t="s">
        <v>2163</v>
      </c>
    </row>
    <row r="90" spans="2:63" s="12" customFormat="1" ht="22.9" customHeight="1">
      <c r="B90" s="159"/>
      <c r="C90" s="160"/>
      <c r="D90" s="161" t="s">
        <v>70</v>
      </c>
      <c r="E90" s="173" t="s">
        <v>2164</v>
      </c>
      <c r="F90" s="173" t="s">
        <v>2165</v>
      </c>
      <c r="G90" s="160"/>
      <c r="H90" s="160"/>
      <c r="I90" s="163"/>
      <c r="J90" s="174">
        <f>BK90</f>
        <v>63000</v>
      </c>
      <c r="K90" s="160"/>
      <c r="L90" s="165"/>
      <c r="M90" s="166"/>
      <c r="N90" s="167"/>
      <c r="O90" s="167"/>
      <c r="P90" s="168">
        <f>P91</f>
        <v>0</v>
      </c>
      <c r="Q90" s="167"/>
      <c r="R90" s="168">
        <f>R91</f>
        <v>0</v>
      </c>
      <c r="S90" s="167"/>
      <c r="T90" s="169">
        <f>T91</f>
        <v>0</v>
      </c>
      <c r="AR90" s="170" t="s">
        <v>187</v>
      </c>
      <c r="AT90" s="171" t="s">
        <v>70</v>
      </c>
      <c r="AU90" s="171" t="s">
        <v>79</v>
      </c>
      <c r="AY90" s="170" t="s">
        <v>155</v>
      </c>
      <c r="BK90" s="172">
        <f>BK91</f>
        <v>63000</v>
      </c>
    </row>
    <row r="91" spans="1:65" s="2" customFormat="1" ht="16.5" customHeight="1">
      <c r="A91" s="36"/>
      <c r="B91" s="37"/>
      <c r="C91" s="175" t="s">
        <v>81</v>
      </c>
      <c r="D91" s="175" t="s">
        <v>158</v>
      </c>
      <c r="E91" s="176" t="s">
        <v>2166</v>
      </c>
      <c r="F91" s="177" t="s">
        <v>2167</v>
      </c>
      <c r="G91" s="178" t="s">
        <v>2168</v>
      </c>
      <c r="H91" s="179">
        <v>420</v>
      </c>
      <c r="I91" s="180">
        <v>150</v>
      </c>
      <c r="J91" s="181">
        <f>ROUND(I91*H91,2)</f>
        <v>63000</v>
      </c>
      <c r="K91" s="177" t="s">
        <v>19</v>
      </c>
      <c r="L91" s="41"/>
      <c r="M91" s="182" t="s">
        <v>19</v>
      </c>
      <c r="N91" s="183" t="s">
        <v>42</v>
      </c>
      <c r="O91" s="66"/>
      <c r="P91" s="184">
        <f>O91*H91</f>
        <v>0</v>
      </c>
      <c r="Q91" s="184">
        <v>0</v>
      </c>
      <c r="R91" s="184">
        <f>Q91*H91</f>
        <v>0</v>
      </c>
      <c r="S91" s="184">
        <v>0</v>
      </c>
      <c r="T91" s="185">
        <f>S91*H91</f>
        <v>0</v>
      </c>
      <c r="U91" s="36"/>
      <c r="V91" s="36"/>
      <c r="W91" s="36"/>
      <c r="X91" s="36"/>
      <c r="Y91" s="36"/>
      <c r="Z91" s="36"/>
      <c r="AA91" s="36"/>
      <c r="AB91" s="36"/>
      <c r="AC91" s="36"/>
      <c r="AD91" s="36"/>
      <c r="AE91" s="36"/>
      <c r="AR91" s="186" t="s">
        <v>2162</v>
      </c>
      <c r="AT91" s="186" t="s">
        <v>158</v>
      </c>
      <c r="AU91" s="186" t="s">
        <v>81</v>
      </c>
      <c r="AY91" s="19" t="s">
        <v>155</v>
      </c>
      <c r="BE91" s="187">
        <f>IF(N91="základní",J91,0)</f>
        <v>63000</v>
      </c>
      <c r="BF91" s="187">
        <f>IF(N91="snížená",J91,0)</f>
        <v>0</v>
      </c>
      <c r="BG91" s="187">
        <f>IF(N91="zákl. přenesená",J91,0)</f>
        <v>0</v>
      </c>
      <c r="BH91" s="187">
        <f>IF(N91="sníž. přenesená",J91,0)</f>
        <v>0</v>
      </c>
      <c r="BI91" s="187">
        <f>IF(N91="nulová",J91,0)</f>
        <v>0</v>
      </c>
      <c r="BJ91" s="19" t="s">
        <v>79</v>
      </c>
      <c r="BK91" s="187">
        <f>ROUND(I91*H91,2)</f>
        <v>63000</v>
      </c>
      <c r="BL91" s="19" t="s">
        <v>2162</v>
      </c>
      <c r="BM91" s="186" t="s">
        <v>2169</v>
      </c>
    </row>
    <row r="92" spans="2:63" s="12" customFormat="1" ht="22.9" customHeight="1">
      <c r="B92" s="159"/>
      <c r="C92" s="160"/>
      <c r="D92" s="161" t="s">
        <v>70</v>
      </c>
      <c r="E92" s="173" t="s">
        <v>2170</v>
      </c>
      <c r="F92" s="173" t="s">
        <v>2171</v>
      </c>
      <c r="G92" s="160"/>
      <c r="H92" s="160"/>
      <c r="I92" s="163"/>
      <c r="J92" s="174">
        <f>BK92</f>
        <v>91500</v>
      </c>
      <c r="K92" s="160"/>
      <c r="L92" s="165"/>
      <c r="M92" s="166"/>
      <c r="N92" s="167"/>
      <c r="O92" s="167"/>
      <c r="P92" s="168">
        <f>P93</f>
        <v>0</v>
      </c>
      <c r="Q92" s="167"/>
      <c r="R92" s="168">
        <f>R93</f>
        <v>0</v>
      </c>
      <c r="S92" s="167"/>
      <c r="T92" s="169">
        <f>T93</f>
        <v>0</v>
      </c>
      <c r="AR92" s="170" t="s">
        <v>187</v>
      </c>
      <c r="AT92" s="171" t="s">
        <v>70</v>
      </c>
      <c r="AU92" s="171" t="s">
        <v>79</v>
      </c>
      <c r="AY92" s="170" t="s">
        <v>155</v>
      </c>
      <c r="BK92" s="172">
        <f>BK93</f>
        <v>91500</v>
      </c>
    </row>
    <row r="93" spans="1:65" s="2" customFormat="1" ht="16.5" customHeight="1">
      <c r="A93" s="36"/>
      <c r="B93" s="37"/>
      <c r="C93" s="175" t="s">
        <v>179</v>
      </c>
      <c r="D93" s="175" t="s">
        <v>158</v>
      </c>
      <c r="E93" s="176" t="s">
        <v>2172</v>
      </c>
      <c r="F93" s="177" t="s">
        <v>2171</v>
      </c>
      <c r="G93" s="178" t="s">
        <v>904</v>
      </c>
      <c r="H93" s="179">
        <v>1</v>
      </c>
      <c r="I93" s="180">
        <v>91500</v>
      </c>
      <c r="J93" s="181">
        <f>ROUND(I93*H93,2)</f>
        <v>91500</v>
      </c>
      <c r="K93" s="177" t="s">
        <v>174</v>
      </c>
      <c r="L93" s="41"/>
      <c r="M93" s="182" t="s">
        <v>19</v>
      </c>
      <c r="N93" s="183" t="s">
        <v>42</v>
      </c>
      <c r="O93" s="66"/>
      <c r="P93" s="184">
        <f>O93*H93</f>
        <v>0</v>
      </c>
      <c r="Q93" s="184">
        <v>0</v>
      </c>
      <c r="R93" s="184">
        <f>Q93*H93</f>
        <v>0</v>
      </c>
      <c r="S93" s="184">
        <v>0</v>
      </c>
      <c r="T93" s="185">
        <f>S93*H93</f>
        <v>0</v>
      </c>
      <c r="U93" s="36"/>
      <c r="V93" s="36"/>
      <c r="W93" s="36"/>
      <c r="X93" s="36"/>
      <c r="Y93" s="36"/>
      <c r="Z93" s="36"/>
      <c r="AA93" s="36"/>
      <c r="AB93" s="36"/>
      <c r="AC93" s="36"/>
      <c r="AD93" s="36"/>
      <c r="AE93" s="36"/>
      <c r="AR93" s="186" t="s">
        <v>2162</v>
      </c>
      <c r="AT93" s="186" t="s">
        <v>158</v>
      </c>
      <c r="AU93" s="186" t="s">
        <v>81</v>
      </c>
      <c r="AY93" s="19" t="s">
        <v>155</v>
      </c>
      <c r="BE93" s="187">
        <f>IF(N93="základní",J93,0)</f>
        <v>91500</v>
      </c>
      <c r="BF93" s="187">
        <f>IF(N93="snížená",J93,0)</f>
        <v>0</v>
      </c>
      <c r="BG93" s="187">
        <f>IF(N93="zákl. přenesená",J93,0)</f>
        <v>0</v>
      </c>
      <c r="BH93" s="187">
        <f>IF(N93="sníž. přenesená",J93,0)</f>
        <v>0</v>
      </c>
      <c r="BI93" s="187">
        <f>IF(N93="nulová",J93,0)</f>
        <v>0</v>
      </c>
      <c r="BJ93" s="19" t="s">
        <v>79</v>
      </c>
      <c r="BK93" s="187">
        <f>ROUND(I93*H93,2)</f>
        <v>91500</v>
      </c>
      <c r="BL93" s="19" t="s">
        <v>2162</v>
      </c>
      <c r="BM93" s="186" t="s">
        <v>2173</v>
      </c>
    </row>
    <row r="94" spans="2:63" s="12" customFormat="1" ht="22.9" customHeight="1">
      <c r="B94" s="159"/>
      <c r="C94" s="160"/>
      <c r="D94" s="161" t="s">
        <v>70</v>
      </c>
      <c r="E94" s="173" t="s">
        <v>2174</v>
      </c>
      <c r="F94" s="173" t="s">
        <v>2175</v>
      </c>
      <c r="G94" s="160"/>
      <c r="H94" s="160"/>
      <c r="I94" s="163"/>
      <c r="J94" s="174">
        <f>BK94</f>
        <v>201600</v>
      </c>
      <c r="K94" s="160"/>
      <c r="L94" s="165"/>
      <c r="M94" s="166"/>
      <c r="N94" s="167"/>
      <c r="O94" s="167"/>
      <c r="P94" s="168">
        <f>SUM(P95:P98)</f>
        <v>0</v>
      </c>
      <c r="Q94" s="167"/>
      <c r="R94" s="168">
        <f>SUM(R95:R98)</f>
        <v>0</v>
      </c>
      <c r="S94" s="167"/>
      <c r="T94" s="169">
        <f>SUM(T95:T98)</f>
        <v>0</v>
      </c>
      <c r="AR94" s="170" t="s">
        <v>187</v>
      </c>
      <c r="AT94" s="171" t="s">
        <v>70</v>
      </c>
      <c r="AU94" s="171" t="s">
        <v>79</v>
      </c>
      <c r="AY94" s="170" t="s">
        <v>155</v>
      </c>
      <c r="BK94" s="172">
        <f>SUM(BK95:BK98)</f>
        <v>201600</v>
      </c>
    </row>
    <row r="95" spans="1:65" s="2" customFormat="1" ht="16.5" customHeight="1">
      <c r="A95" s="36"/>
      <c r="B95" s="37"/>
      <c r="C95" s="175" t="s">
        <v>162</v>
      </c>
      <c r="D95" s="175" t="s">
        <v>158</v>
      </c>
      <c r="E95" s="176" t="s">
        <v>2176</v>
      </c>
      <c r="F95" s="177" t="s">
        <v>2177</v>
      </c>
      <c r="G95" s="178" t="s">
        <v>904</v>
      </c>
      <c r="H95" s="179">
        <v>1</v>
      </c>
      <c r="I95" s="180">
        <v>77800</v>
      </c>
      <c r="J95" s="181">
        <f>ROUND(I95*H95,2)</f>
        <v>77800</v>
      </c>
      <c r="K95" s="177" t="s">
        <v>174</v>
      </c>
      <c r="L95" s="41"/>
      <c r="M95" s="182" t="s">
        <v>19</v>
      </c>
      <c r="N95" s="183" t="s">
        <v>42</v>
      </c>
      <c r="O95" s="66"/>
      <c r="P95" s="184">
        <f>O95*H95</f>
        <v>0</v>
      </c>
      <c r="Q95" s="184">
        <v>0</v>
      </c>
      <c r="R95" s="184">
        <f>Q95*H95</f>
        <v>0</v>
      </c>
      <c r="S95" s="184">
        <v>0</v>
      </c>
      <c r="T95" s="185">
        <f>S95*H95</f>
        <v>0</v>
      </c>
      <c r="U95" s="36"/>
      <c r="V95" s="36"/>
      <c r="W95" s="36"/>
      <c r="X95" s="36"/>
      <c r="Y95" s="36"/>
      <c r="Z95" s="36"/>
      <c r="AA95" s="36"/>
      <c r="AB95" s="36"/>
      <c r="AC95" s="36"/>
      <c r="AD95" s="36"/>
      <c r="AE95" s="36"/>
      <c r="AR95" s="186" t="s">
        <v>2162</v>
      </c>
      <c r="AT95" s="186" t="s">
        <v>158</v>
      </c>
      <c r="AU95" s="186" t="s">
        <v>81</v>
      </c>
      <c r="AY95" s="19" t="s">
        <v>155</v>
      </c>
      <c r="BE95" s="187">
        <f>IF(N95="základní",J95,0)</f>
        <v>77800</v>
      </c>
      <c r="BF95" s="187">
        <f>IF(N95="snížená",J95,0)</f>
        <v>0</v>
      </c>
      <c r="BG95" s="187">
        <f>IF(N95="zákl. přenesená",J95,0)</f>
        <v>0</v>
      </c>
      <c r="BH95" s="187">
        <f>IF(N95="sníž. přenesená",J95,0)</f>
        <v>0</v>
      </c>
      <c r="BI95" s="187">
        <f>IF(N95="nulová",J95,0)</f>
        <v>0</v>
      </c>
      <c r="BJ95" s="19" t="s">
        <v>79</v>
      </c>
      <c r="BK95" s="187">
        <f>ROUND(I95*H95,2)</f>
        <v>77800</v>
      </c>
      <c r="BL95" s="19" t="s">
        <v>2162</v>
      </c>
      <c r="BM95" s="186" t="s">
        <v>2178</v>
      </c>
    </row>
    <row r="96" spans="1:65" s="2" customFormat="1" ht="16.5" customHeight="1">
      <c r="A96" s="36"/>
      <c r="B96" s="37"/>
      <c r="C96" s="175" t="s">
        <v>187</v>
      </c>
      <c r="D96" s="175" t="s">
        <v>158</v>
      </c>
      <c r="E96" s="176" t="s">
        <v>2179</v>
      </c>
      <c r="F96" s="177" t="s">
        <v>2180</v>
      </c>
      <c r="G96" s="178" t="s">
        <v>904</v>
      </c>
      <c r="H96" s="179">
        <v>1</v>
      </c>
      <c r="I96" s="180">
        <v>78300</v>
      </c>
      <c r="J96" s="181">
        <f>ROUND(I96*H96,2)</f>
        <v>78300</v>
      </c>
      <c r="K96" s="177" t="s">
        <v>174</v>
      </c>
      <c r="L96" s="41"/>
      <c r="M96" s="182" t="s">
        <v>19</v>
      </c>
      <c r="N96" s="183" t="s">
        <v>42</v>
      </c>
      <c r="O96" s="66"/>
      <c r="P96" s="184">
        <f>O96*H96</f>
        <v>0</v>
      </c>
      <c r="Q96" s="184">
        <v>0</v>
      </c>
      <c r="R96" s="184">
        <f>Q96*H96</f>
        <v>0</v>
      </c>
      <c r="S96" s="184">
        <v>0</v>
      </c>
      <c r="T96" s="185">
        <f>S96*H96</f>
        <v>0</v>
      </c>
      <c r="U96" s="36"/>
      <c r="V96" s="36"/>
      <c r="W96" s="36"/>
      <c r="X96" s="36"/>
      <c r="Y96" s="36"/>
      <c r="Z96" s="36"/>
      <c r="AA96" s="36"/>
      <c r="AB96" s="36"/>
      <c r="AC96" s="36"/>
      <c r="AD96" s="36"/>
      <c r="AE96" s="36"/>
      <c r="AR96" s="186" t="s">
        <v>2162</v>
      </c>
      <c r="AT96" s="186" t="s">
        <v>158</v>
      </c>
      <c r="AU96" s="186" t="s">
        <v>81</v>
      </c>
      <c r="AY96" s="19" t="s">
        <v>155</v>
      </c>
      <c r="BE96" s="187">
        <f>IF(N96="základní",J96,0)</f>
        <v>78300</v>
      </c>
      <c r="BF96" s="187">
        <f>IF(N96="snížená",J96,0)</f>
        <v>0</v>
      </c>
      <c r="BG96" s="187">
        <f>IF(N96="zákl. přenesená",J96,0)</f>
        <v>0</v>
      </c>
      <c r="BH96" s="187">
        <f>IF(N96="sníž. přenesená",J96,0)</f>
        <v>0</v>
      </c>
      <c r="BI96" s="187">
        <f>IF(N96="nulová",J96,0)</f>
        <v>0</v>
      </c>
      <c r="BJ96" s="19" t="s">
        <v>79</v>
      </c>
      <c r="BK96" s="187">
        <f>ROUND(I96*H96,2)</f>
        <v>78300</v>
      </c>
      <c r="BL96" s="19" t="s">
        <v>2162</v>
      </c>
      <c r="BM96" s="186" t="s">
        <v>2181</v>
      </c>
    </row>
    <row r="97" spans="1:65" s="2" customFormat="1" ht="16.5" customHeight="1">
      <c r="A97" s="36"/>
      <c r="B97" s="37"/>
      <c r="C97" s="175" t="s">
        <v>156</v>
      </c>
      <c r="D97" s="175" t="s">
        <v>158</v>
      </c>
      <c r="E97" s="176" t="s">
        <v>2182</v>
      </c>
      <c r="F97" s="177" t="s">
        <v>2183</v>
      </c>
      <c r="G97" s="178" t="s">
        <v>904</v>
      </c>
      <c r="H97" s="179">
        <v>1</v>
      </c>
      <c r="I97" s="180">
        <v>12000</v>
      </c>
      <c r="J97" s="181">
        <f>ROUND(I97*H97,2)</f>
        <v>12000</v>
      </c>
      <c r="K97" s="177" t="s">
        <v>174</v>
      </c>
      <c r="L97" s="41"/>
      <c r="M97" s="182" t="s">
        <v>19</v>
      </c>
      <c r="N97" s="183" t="s">
        <v>42</v>
      </c>
      <c r="O97" s="66"/>
      <c r="P97" s="184">
        <f>O97*H97</f>
        <v>0</v>
      </c>
      <c r="Q97" s="184">
        <v>0</v>
      </c>
      <c r="R97" s="184">
        <f>Q97*H97</f>
        <v>0</v>
      </c>
      <c r="S97" s="184">
        <v>0</v>
      </c>
      <c r="T97" s="185">
        <f>S97*H97</f>
        <v>0</v>
      </c>
      <c r="U97" s="36"/>
      <c r="V97" s="36"/>
      <c r="W97" s="36"/>
      <c r="X97" s="36"/>
      <c r="Y97" s="36"/>
      <c r="Z97" s="36"/>
      <c r="AA97" s="36"/>
      <c r="AB97" s="36"/>
      <c r="AC97" s="36"/>
      <c r="AD97" s="36"/>
      <c r="AE97" s="36"/>
      <c r="AR97" s="186" t="s">
        <v>2162</v>
      </c>
      <c r="AT97" s="186" t="s">
        <v>158</v>
      </c>
      <c r="AU97" s="186" t="s">
        <v>81</v>
      </c>
      <c r="AY97" s="19" t="s">
        <v>155</v>
      </c>
      <c r="BE97" s="187">
        <f>IF(N97="základní",J97,0)</f>
        <v>12000</v>
      </c>
      <c r="BF97" s="187">
        <f>IF(N97="snížená",J97,0)</f>
        <v>0</v>
      </c>
      <c r="BG97" s="187">
        <f>IF(N97="zákl. přenesená",J97,0)</f>
        <v>0</v>
      </c>
      <c r="BH97" s="187">
        <f>IF(N97="sníž. přenesená",J97,0)</f>
        <v>0</v>
      </c>
      <c r="BI97" s="187">
        <f>IF(N97="nulová",J97,0)</f>
        <v>0</v>
      </c>
      <c r="BJ97" s="19" t="s">
        <v>79</v>
      </c>
      <c r="BK97" s="187">
        <f>ROUND(I97*H97,2)</f>
        <v>12000</v>
      </c>
      <c r="BL97" s="19" t="s">
        <v>2162</v>
      </c>
      <c r="BM97" s="186" t="s">
        <v>2184</v>
      </c>
    </row>
    <row r="98" spans="1:65" s="2" customFormat="1" ht="21.75" customHeight="1">
      <c r="A98" s="36"/>
      <c r="B98" s="37"/>
      <c r="C98" s="175" t="s">
        <v>239</v>
      </c>
      <c r="D98" s="175" t="s">
        <v>158</v>
      </c>
      <c r="E98" s="176" t="s">
        <v>2185</v>
      </c>
      <c r="F98" s="177" t="s">
        <v>2186</v>
      </c>
      <c r="G98" s="178" t="s">
        <v>904</v>
      </c>
      <c r="H98" s="179">
        <v>1</v>
      </c>
      <c r="I98" s="180">
        <v>33500</v>
      </c>
      <c r="J98" s="181">
        <f>ROUND(I98*H98,2)</f>
        <v>33500</v>
      </c>
      <c r="K98" s="177" t="s">
        <v>19</v>
      </c>
      <c r="L98" s="41"/>
      <c r="M98" s="182" t="s">
        <v>19</v>
      </c>
      <c r="N98" s="183" t="s">
        <v>42</v>
      </c>
      <c r="O98" s="66"/>
      <c r="P98" s="184">
        <f>O98*H98</f>
        <v>0</v>
      </c>
      <c r="Q98" s="184">
        <v>0</v>
      </c>
      <c r="R98" s="184">
        <f>Q98*H98</f>
        <v>0</v>
      </c>
      <c r="S98" s="184">
        <v>0</v>
      </c>
      <c r="T98" s="185">
        <f>S98*H98</f>
        <v>0</v>
      </c>
      <c r="U98" s="36"/>
      <c r="V98" s="36"/>
      <c r="W98" s="36"/>
      <c r="X98" s="36"/>
      <c r="Y98" s="36"/>
      <c r="Z98" s="36"/>
      <c r="AA98" s="36"/>
      <c r="AB98" s="36"/>
      <c r="AC98" s="36"/>
      <c r="AD98" s="36"/>
      <c r="AE98" s="36"/>
      <c r="AR98" s="186" t="s">
        <v>2162</v>
      </c>
      <c r="AT98" s="186" t="s">
        <v>158</v>
      </c>
      <c r="AU98" s="186" t="s">
        <v>81</v>
      </c>
      <c r="AY98" s="19" t="s">
        <v>155</v>
      </c>
      <c r="BE98" s="187">
        <f>IF(N98="základní",J98,0)</f>
        <v>33500</v>
      </c>
      <c r="BF98" s="187">
        <f>IF(N98="snížená",J98,0)</f>
        <v>0</v>
      </c>
      <c r="BG98" s="187">
        <f>IF(N98="zákl. přenesená",J98,0)</f>
        <v>0</v>
      </c>
      <c r="BH98" s="187">
        <f>IF(N98="sníž. přenesená",J98,0)</f>
        <v>0</v>
      </c>
      <c r="BI98" s="187">
        <f>IF(N98="nulová",J98,0)</f>
        <v>0</v>
      </c>
      <c r="BJ98" s="19" t="s">
        <v>79</v>
      </c>
      <c r="BK98" s="187">
        <f>ROUND(I98*H98,2)</f>
        <v>33500</v>
      </c>
      <c r="BL98" s="19" t="s">
        <v>2162</v>
      </c>
      <c r="BM98" s="186" t="s">
        <v>2187</v>
      </c>
    </row>
    <row r="99" spans="2:63" s="12" customFormat="1" ht="22.9" customHeight="1">
      <c r="B99" s="159"/>
      <c r="C99" s="160"/>
      <c r="D99" s="161" t="s">
        <v>70</v>
      </c>
      <c r="E99" s="173" t="s">
        <v>2188</v>
      </c>
      <c r="F99" s="173" t="s">
        <v>2189</v>
      </c>
      <c r="G99" s="160"/>
      <c r="H99" s="160"/>
      <c r="I99" s="163"/>
      <c r="J99" s="174">
        <f>BK99</f>
        <v>35000</v>
      </c>
      <c r="K99" s="160"/>
      <c r="L99" s="165"/>
      <c r="M99" s="166"/>
      <c r="N99" s="167"/>
      <c r="O99" s="167"/>
      <c r="P99" s="168">
        <f>P100</f>
        <v>0</v>
      </c>
      <c r="Q99" s="167"/>
      <c r="R99" s="168">
        <f>R100</f>
        <v>0</v>
      </c>
      <c r="S99" s="167"/>
      <c r="T99" s="169">
        <f>T100</f>
        <v>0</v>
      </c>
      <c r="AR99" s="170" t="s">
        <v>187</v>
      </c>
      <c r="AT99" s="171" t="s">
        <v>70</v>
      </c>
      <c r="AU99" s="171" t="s">
        <v>79</v>
      </c>
      <c r="AY99" s="170" t="s">
        <v>155</v>
      </c>
      <c r="BK99" s="172">
        <f>BK100</f>
        <v>35000</v>
      </c>
    </row>
    <row r="100" spans="1:65" s="2" customFormat="1" ht="16.5" customHeight="1">
      <c r="A100" s="36"/>
      <c r="B100" s="37"/>
      <c r="C100" s="175" t="s">
        <v>269</v>
      </c>
      <c r="D100" s="175" t="s">
        <v>158</v>
      </c>
      <c r="E100" s="176" t="s">
        <v>2190</v>
      </c>
      <c r="F100" s="177" t="s">
        <v>2189</v>
      </c>
      <c r="G100" s="178" t="s">
        <v>904</v>
      </c>
      <c r="H100" s="179">
        <v>1</v>
      </c>
      <c r="I100" s="180">
        <v>35000</v>
      </c>
      <c r="J100" s="181">
        <f>ROUND(I100*H100,2)</f>
        <v>35000</v>
      </c>
      <c r="K100" s="177" t="s">
        <v>174</v>
      </c>
      <c r="L100" s="41"/>
      <c r="M100" s="182" t="s">
        <v>19</v>
      </c>
      <c r="N100" s="183" t="s">
        <v>42</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2162</v>
      </c>
      <c r="AT100" s="186" t="s">
        <v>158</v>
      </c>
      <c r="AU100" s="186" t="s">
        <v>81</v>
      </c>
      <c r="AY100" s="19" t="s">
        <v>155</v>
      </c>
      <c r="BE100" s="187">
        <f>IF(N100="základní",J100,0)</f>
        <v>35000</v>
      </c>
      <c r="BF100" s="187">
        <f>IF(N100="snížená",J100,0)</f>
        <v>0</v>
      </c>
      <c r="BG100" s="187">
        <f>IF(N100="zákl. přenesená",J100,0)</f>
        <v>0</v>
      </c>
      <c r="BH100" s="187">
        <f>IF(N100="sníž. přenesená",J100,0)</f>
        <v>0</v>
      </c>
      <c r="BI100" s="187">
        <f>IF(N100="nulová",J100,0)</f>
        <v>0</v>
      </c>
      <c r="BJ100" s="19" t="s">
        <v>79</v>
      </c>
      <c r="BK100" s="187">
        <f>ROUND(I100*H100,2)</f>
        <v>35000</v>
      </c>
      <c r="BL100" s="19" t="s">
        <v>2162</v>
      </c>
      <c r="BM100" s="186" t="s">
        <v>2191</v>
      </c>
    </row>
    <row r="101" spans="2:63" s="12" customFormat="1" ht="22.9" customHeight="1">
      <c r="B101" s="159"/>
      <c r="C101" s="160"/>
      <c r="D101" s="161" t="s">
        <v>70</v>
      </c>
      <c r="E101" s="173" t="s">
        <v>2192</v>
      </c>
      <c r="F101" s="173" t="s">
        <v>2193</v>
      </c>
      <c r="G101" s="160"/>
      <c r="H101" s="160"/>
      <c r="I101" s="163"/>
      <c r="J101" s="174">
        <f>BK101</f>
        <v>21500</v>
      </c>
      <c r="K101" s="160"/>
      <c r="L101" s="165"/>
      <c r="M101" s="166"/>
      <c r="N101" s="167"/>
      <c r="O101" s="167"/>
      <c r="P101" s="168">
        <f>P102</f>
        <v>0</v>
      </c>
      <c r="Q101" s="167"/>
      <c r="R101" s="168">
        <f>R102</f>
        <v>0</v>
      </c>
      <c r="S101" s="167"/>
      <c r="T101" s="169">
        <f>T102</f>
        <v>0</v>
      </c>
      <c r="AR101" s="170" t="s">
        <v>187</v>
      </c>
      <c r="AT101" s="171" t="s">
        <v>70</v>
      </c>
      <c r="AU101" s="171" t="s">
        <v>79</v>
      </c>
      <c r="AY101" s="170" t="s">
        <v>155</v>
      </c>
      <c r="BK101" s="172">
        <f>BK102</f>
        <v>21500</v>
      </c>
    </row>
    <row r="102" spans="1:65" s="2" customFormat="1" ht="16.5" customHeight="1">
      <c r="A102" s="36"/>
      <c r="B102" s="37"/>
      <c r="C102" s="175" t="s">
        <v>169</v>
      </c>
      <c r="D102" s="175" t="s">
        <v>158</v>
      </c>
      <c r="E102" s="176" t="s">
        <v>2194</v>
      </c>
      <c r="F102" s="177" t="s">
        <v>2193</v>
      </c>
      <c r="G102" s="178" t="s">
        <v>904</v>
      </c>
      <c r="H102" s="179">
        <v>1</v>
      </c>
      <c r="I102" s="180">
        <v>21500</v>
      </c>
      <c r="J102" s="181">
        <f>ROUND(I102*H102,2)</f>
        <v>21500</v>
      </c>
      <c r="K102" s="177" t="s">
        <v>174</v>
      </c>
      <c r="L102" s="41"/>
      <c r="M102" s="232" t="s">
        <v>19</v>
      </c>
      <c r="N102" s="233" t="s">
        <v>42</v>
      </c>
      <c r="O102" s="234"/>
      <c r="P102" s="235">
        <f>O102*H102</f>
        <v>0</v>
      </c>
      <c r="Q102" s="235">
        <v>0</v>
      </c>
      <c r="R102" s="235">
        <f>Q102*H102</f>
        <v>0</v>
      </c>
      <c r="S102" s="235">
        <v>0</v>
      </c>
      <c r="T102" s="236">
        <f>S102*H102</f>
        <v>0</v>
      </c>
      <c r="U102" s="36"/>
      <c r="V102" s="36"/>
      <c r="W102" s="36"/>
      <c r="X102" s="36"/>
      <c r="Y102" s="36"/>
      <c r="Z102" s="36"/>
      <c r="AA102" s="36"/>
      <c r="AB102" s="36"/>
      <c r="AC102" s="36"/>
      <c r="AD102" s="36"/>
      <c r="AE102" s="36"/>
      <c r="AR102" s="186" t="s">
        <v>2162</v>
      </c>
      <c r="AT102" s="186" t="s">
        <v>158</v>
      </c>
      <c r="AU102" s="186" t="s">
        <v>81</v>
      </c>
      <c r="AY102" s="19" t="s">
        <v>155</v>
      </c>
      <c r="BE102" s="187">
        <f>IF(N102="základní",J102,0)</f>
        <v>21500</v>
      </c>
      <c r="BF102" s="187">
        <f>IF(N102="snížená",J102,0)</f>
        <v>0</v>
      </c>
      <c r="BG102" s="187">
        <f>IF(N102="zákl. přenesená",J102,0)</f>
        <v>0</v>
      </c>
      <c r="BH102" s="187">
        <f>IF(N102="sníž. přenesená",J102,0)</f>
        <v>0</v>
      </c>
      <c r="BI102" s="187">
        <f>IF(N102="nulová",J102,0)</f>
        <v>0</v>
      </c>
      <c r="BJ102" s="19" t="s">
        <v>79</v>
      </c>
      <c r="BK102" s="187">
        <f>ROUND(I102*H102,2)</f>
        <v>21500</v>
      </c>
      <c r="BL102" s="19" t="s">
        <v>2162</v>
      </c>
      <c r="BM102" s="186" t="s">
        <v>2195</v>
      </c>
    </row>
    <row r="103" spans="1:31" s="2" customFormat="1" ht="6.95" customHeight="1">
      <c r="A103" s="36"/>
      <c r="B103" s="49"/>
      <c r="C103" s="50"/>
      <c r="D103" s="50"/>
      <c r="E103" s="50"/>
      <c r="F103" s="50"/>
      <c r="G103" s="50"/>
      <c r="H103" s="50"/>
      <c r="I103" s="50"/>
      <c r="J103" s="50"/>
      <c r="K103" s="50"/>
      <c r="L103" s="41"/>
      <c r="M103" s="36"/>
      <c r="O103" s="36"/>
      <c r="P103" s="36"/>
      <c r="Q103" s="36"/>
      <c r="R103" s="36"/>
      <c r="S103" s="36"/>
      <c r="T103" s="36"/>
      <c r="U103" s="36"/>
      <c r="V103" s="36"/>
      <c r="W103" s="36"/>
      <c r="X103" s="36"/>
      <c r="Y103" s="36"/>
      <c r="Z103" s="36"/>
      <c r="AA103" s="36"/>
      <c r="AB103" s="36"/>
      <c r="AC103" s="36"/>
      <c r="AD103" s="36"/>
      <c r="AE103" s="36"/>
    </row>
  </sheetData>
  <sheetProtection password="CC35" sheet="1" objects="1" scenarios="1" formatColumns="0" formatRows="0" autoFilter="0"/>
  <autoFilter ref="C85:K102"/>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2" customWidth="1"/>
    <col min="2" max="2" width="1.7109375" style="252" customWidth="1"/>
    <col min="3" max="4" width="5.00390625" style="252" customWidth="1"/>
    <col min="5" max="5" width="11.7109375" style="252" customWidth="1"/>
    <col min="6" max="6" width="9.140625" style="252" customWidth="1"/>
    <col min="7" max="7" width="5.00390625" style="252" customWidth="1"/>
    <col min="8" max="8" width="77.8515625" style="252" customWidth="1"/>
    <col min="9" max="10" width="20.00390625" style="252" customWidth="1"/>
    <col min="11" max="11" width="1.7109375" style="252" customWidth="1"/>
  </cols>
  <sheetData>
    <row r="1" s="1" customFormat="1" ht="37.5" customHeight="1"/>
    <row r="2" spans="2:11" s="1" customFormat="1" ht="7.5" customHeight="1">
      <c r="B2" s="253"/>
      <c r="C2" s="254"/>
      <c r="D2" s="254"/>
      <c r="E2" s="254"/>
      <c r="F2" s="254"/>
      <c r="G2" s="254"/>
      <c r="H2" s="254"/>
      <c r="I2" s="254"/>
      <c r="J2" s="254"/>
      <c r="K2" s="255"/>
    </row>
    <row r="3" spans="2:11" s="17" customFormat="1" ht="45" customHeight="1">
      <c r="B3" s="256"/>
      <c r="C3" s="385" t="s">
        <v>2196</v>
      </c>
      <c r="D3" s="385"/>
      <c r="E3" s="385"/>
      <c r="F3" s="385"/>
      <c r="G3" s="385"/>
      <c r="H3" s="385"/>
      <c r="I3" s="385"/>
      <c r="J3" s="385"/>
      <c r="K3" s="257"/>
    </row>
    <row r="4" spans="2:11" s="1" customFormat="1" ht="25.5" customHeight="1">
      <c r="B4" s="258"/>
      <c r="C4" s="386" t="s">
        <v>2197</v>
      </c>
      <c r="D4" s="386"/>
      <c r="E4" s="386"/>
      <c r="F4" s="386"/>
      <c r="G4" s="386"/>
      <c r="H4" s="386"/>
      <c r="I4" s="386"/>
      <c r="J4" s="386"/>
      <c r="K4" s="259"/>
    </row>
    <row r="5" spans="2:11" s="1" customFormat="1" ht="5.25" customHeight="1">
      <c r="B5" s="258"/>
      <c r="C5" s="260"/>
      <c r="D5" s="260"/>
      <c r="E5" s="260"/>
      <c r="F5" s="260"/>
      <c r="G5" s="260"/>
      <c r="H5" s="260"/>
      <c r="I5" s="260"/>
      <c r="J5" s="260"/>
      <c r="K5" s="259"/>
    </row>
    <row r="6" spans="2:11" s="1" customFormat="1" ht="15" customHeight="1">
      <c r="B6" s="258"/>
      <c r="C6" s="384" t="s">
        <v>2198</v>
      </c>
      <c r="D6" s="384"/>
      <c r="E6" s="384"/>
      <c r="F6" s="384"/>
      <c r="G6" s="384"/>
      <c r="H6" s="384"/>
      <c r="I6" s="384"/>
      <c r="J6" s="384"/>
      <c r="K6" s="259"/>
    </row>
    <row r="7" spans="2:11" s="1" customFormat="1" ht="15" customHeight="1">
      <c r="B7" s="262"/>
      <c r="C7" s="384" t="s">
        <v>2199</v>
      </c>
      <c r="D7" s="384"/>
      <c r="E7" s="384"/>
      <c r="F7" s="384"/>
      <c r="G7" s="384"/>
      <c r="H7" s="384"/>
      <c r="I7" s="384"/>
      <c r="J7" s="384"/>
      <c r="K7" s="259"/>
    </row>
    <row r="8" spans="2:11" s="1" customFormat="1" ht="12.75" customHeight="1">
      <c r="B8" s="262"/>
      <c r="C8" s="261"/>
      <c r="D8" s="261"/>
      <c r="E8" s="261"/>
      <c r="F8" s="261"/>
      <c r="G8" s="261"/>
      <c r="H8" s="261"/>
      <c r="I8" s="261"/>
      <c r="J8" s="261"/>
      <c r="K8" s="259"/>
    </row>
    <row r="9" spans="2:11" s="1" customFormat="1" ht="15" customHeight="1">
      <c r="B9" s="262"/>
      <c r="C9" s="384" t="s">
        <v>2200</v>
      </c>
      <c r="D9" s="384"/>
      <c r="E9" s="384"/>
      <c r="F9" s="384"/>
      <c r="G9" s="384"/>
      <c r="H9" s="384"/>
      <c r="I9" s="384"/>
      <c r="J9" s="384"/>
      <c r="K9" s="259"/>
    </row>
    <row r="10" spans="2:11" s="1" customFormat="1" ht="15" customHeight="1">
      <c r="B10" s="262"/>
      <c r="C10" s="261"/>
      <c r="D10" s="384" t="s">
        <v>2201</v>
      </c>
      <c r="E10" s="384"/>
      <c r="F10" s="384"/>
      <c r="G10" s="384"/>
      <c r="H10" s="384"/>
      <c r="I10" s="384"/>
      <c r="J10" s="384"/>
      <c r="K10" s="259"/>
    </row>
    <row r="11" spans="2:11" s="1" customFormat="1" ht="15" customHeight="1">
      <c r="B11" s="262"/>
      <c r="C11" s="263"/>
      <c r="D11" s="384" t="s">
        <v>2202</v>
      </c>
      <c r="E11" s="384"/>
      <c r="F11" s="384"/>
      <c r="G11" s="384"/>
      <c r="H11" s="384"/>
      <c r="I11" s="384"/>
      <c r="J11" s="384"/>
      <c r="K11" s="259"/>
    </row>
    <row r="12" spans="2:11" s="1" customFormat="1" ht="15" customHeight="1">
      <c r="B12" s="262"/>
      <c r="C12" s="263"/>
      <c r="D12" s="261"/>
      <c r="E12" s="261"/>
      <c r="F12" s="261"/>
      <c r="G12" s="261"/>
      <c r="H12" s="261"/>
      <c r="I12" s="261"/>
      <c r="J12" s="261"/>
      <c r="K12" s="259"/>
    </row>
    <row r="13" spans="2:11" s="1" customFormat="1" ht="15" customHeight="1">
      <c r="B13" s="262"/>
      <c r="C13" s="263"/>
      <c r="D13" s="264" t="s">
        <v>2203</v>
      </c>
      <c r="E13" s="261"/>
      <c r="F13" s="261"/>
      <c r="G13" s="261"/>
      <c r="H13" s="261"/>
      <c r="I13" s="261"/>
      <c r="J13" s="261"/>
      <c r="K13" s="259"/>
    </row>
    <row r="14" spans="2:11" s="1" customFormat="1" ht="12.75" customHeight="1">
      <c r="B14" s="262"/>
      <c r="C14" s="263"/>
      <c r="D14" s="263"/>
      <c r="E14" s="263"/>
      <c r="F14" s="263"/>
      <c r="G14" s="263"/>
      <c r="H14" s="263"/>
      <c r="I14" s="263"/>
      <c r="J14" s="263"/>
      <c r="K14" s="259"/>
    </row>
    <row r="15" spans="2:11" s="1" customFormat="1" ht="15" customHeight="1">
      <c r="B15" s="262"/>
      <c r="C15" s="263"/>
      <c r="D15" s="384" t="s">
        <v>2204</v>
      </c>
      <c r="E15" s="384"/>
      <c r="F15" s="384"/>
      <c r="G15" s="384"/>
      <c r="H15" s="384"/>
      <c r="I15" s="384"/>
      <c r="J15" s="384"/>
      <c r="K15" s="259"/>
    </row>
    <row r="16" spans="2:11" s="1" customFormat="1" ht="15" customHeight="1">
      <c r="B16" s="262"/>
      <c r="C16" s="263"/>
      <c r="D16" s="384" t="s">
        <v>2205</v>
      </c>
      <c r="E16" s="384"/>
      <c r="F16" s="384"/>
      <c r="G16" s="384"/>
      <c r="H16" s="384"/>
      <c r="I16" s="384"/>
      <c r="J16" s="384"/>
      <c r="K16" s="259"/>
    </row>
    <row r="17" spans="2:11" s="1" customFormat="1" ht="15" customHeight="1">
      <c r="B17" s="262"/>
      <c r="C17" s="263"/>
      <c r="D17" s="384" t="s">
        <v>2206</v>
      </c>
      <c r="E17" s="384"/>
      <c r="F17" s="384"/>
      <c r="G17" s="384"/>
      <c r="H17" s="384"/>
      <c r="I17" s="384"/>
      <c r="J17" s="384"/>
      <c r="K17" s="259"/>
    </row>
    <row r="18" spans="2:11" s="1" customFormat="1" ht="15" customHeight="1">
      <c r="B18" s="262"/>
      <c r="C18" s="263"/>
      <c r="D18" s="263"/>
      <c r="E18" s="265" t="s">
        <v>78</v>
      </c>
      <c r="F18" s="384" t="s">
        <v>2207</v>
      </c>
      <c r="G18" s="384"/>
      <c r="H18" s="384"/>
      <c r="I18" s="384"/>
      <c r="J18" s="384"/>
      <c r="K18" s="259"/>
    </row>
    <row r="19" spans="2:11" s="1" customFormat="1" ht="15" customHeight="1">
      <c r="B19" s="262"/>
      <c r="C19" s="263"/>
      <c r="D19" s="263"/>
      <c r="E19" s="265" t="s">
        <v>2208</v>
      </c>
      <c r="F19" s="384" t="s">
        <v>2209</v>
      </c>
      <c r="G19" s="384"/>
      <c r="H19" s="384"/>
      <c r="I19" s="384"/>
      <c r="J19" s="384"/>
      <c r="K19" s="259"/>
    </row>
    <row r="20" spans="2:11" s="1" customFormat="1" ht="15" customHeight="1">
      <c r="B20" s="262"/>
      <c r="C20" s="263"/>
      <c r="D20" s="263"/>
      <c r="E20" s="265" t="s">
        <v>2210</v>
      </c>
      <c r="F20" s="384" t="s">
        <v>2211</v>
      </c>
      <c r="G20" s="384"/>
      <c r="H20" s="384"/>
      <c r="I20" s="384"/>
      <c r="J20" s="384"/>
      <c r="K20" s="259"/>
    </row>
    <row r="21" spans="2:11" s="1" customFormat="1" ht="15" customHeight="1">
      <c r="B21" s="262"/>
      <c r="C21" s="263"/>
      <c r="D21" s="263"/>
      <c r="E21" s="265" t="s">
        <v>2212</v>
      </c>
      <c r="F21" s="384" t="s">
        <v>2213</v>
      </c>
      <c r="G21" s="384"/>
      <c r="H21" s="384"/>
      <c r="I21" s="384"/>
      <c r="J21" s="384"/>
      <c r="K21" s="259"/>
    </row>
    <row r="22" spans="2:11" s="1" customFormat="1" ht="15" customHeight="1">
      <c r="B22" s="262"/>
      <c r="C22" s="263"/>
      <c r="D22" s="263"/>
      <c r="E22" s="265" t="s">
        <v>1675</v>
      </c>
      <c r="F22" s="384" t="s">
        <v>1581</v>
      </c>
      <c r="G22" s="384"/>
      <c r="H22" s="384"/>
      <c r="I22" s="384"/>
      <c r="J22" s="384"/>
      <c r="K22" s="259"/>
    </row>
    <row r="23" spans="2:11" s="1" customFormat="1" ht="15" customHeight="1">
      <c r="B23" s="262"/>
      <c r="C23" s="263"/>
      <c r="D23" s="263"/>
      <c r="E23" s="265" t="s">
        <v>2214</v>
      </c>
      <c r="F23" s="384" t="s">
        <v>2215</v>
      </c>
      <c r="G23" s="384"/>
      <c r="H23" s="384"/>
      <c r="I23" s="384"/>
      <c r="J23" s="384"/>
      <c r="K23" s="259"/>
    </row>
    <row r="24" spans="2:11" s="1" customFormat="1" ht="12.75" customHeight="1">
      <c r="B24" s="262"/>
      <c r="C24" s="263"/>
      <c r="D24" s="263"/>
      <c r="E24" s="263"/>
      <c r="F24" s="263"/>
      <c r="G24" s="263"/>
      <c r="H24" s="263"/>
      <c r="I24" s="263"/>
      <c r="J24" s="263"/>
      <c r="K24" s="259"/>
    </row>
    <row r="25" spans="2:11" s="1" customFormat="1" ht="15" customHeight="1">
      <c r="B25" s="262"/>
      <c r="C25" s="384" t="s">
        <v>2216</v>
      </c>
      <c r="D25" s="384"/>
      <c r="E25" s="384"/>
      <c r="F25" s="384"/>
      <c r="G25" s="384"/>
      <c r="H25" s="384"/>
      <c r="I25" s="384"/>
      <c r="J25" s="384"/>
      <c r="K25" s="259"/>
    </row>
    <row r="26" spans="2:11" s="1" customFormat="1" ht="15" customHeight="1">
      <c r="B26" s="262"/>
      <c r="C26" s="384" t="s">
        <v>2217</v>
      </c>
      <c r="D26" s="384"/>
      <c r="E26" s="384"/>
      <c r="F26" s="384"/>
      <c r="G26" s="384"/>
      <c r="H26" s="384"/>
      <c r="I26" s="384"/>
      <c r="J26" s="384"/>
      <c r="K26" s="259"/>
    </row>
    <row r="27" spans="2:11" s="1" customFormat="1" ht="15" customHeight="1">
      <c r="B27" s="262"/>
      <c r="C27" s="261"/>
      <c r="D27" s="384" t="s">
        <v>2218</v>
      </c>
      <c r="E27" s="384"/>
      <c r="F27" s="384"/>
      <c r="G27" s="384"/>
      <c r="H27" s="384"/>
      <c r="I27" s="384"/>
      <c r="J27" s="384"/>
      <c r="K27" s="259"/>
    </row>
    <row r="28" spans="2:11" s="1" customFormat="1" ht="15" customHeight="1">
      <c r="B28" s="262"/>
      <c r="C28" s="263"/>
      <c r="D28" s="384" t="s">
        <v>2219</v>
      </c>
      <c r="E28" s="384"/>
      <c r="F28" s="384"/>
      <c r="G28" s="384"/>
      <c r="H28" s="384"/>
      <c r="I28" s="384"/>
      <c r="J28" s="384"/>
      <c r="K28" s="259"/>
    </row>
    <row r="29" spans="2:11" s="1" customFormat="1" ht="12.75" customHeight="1">
      <c r="B29" s="262"/>
      <c r="C29" s="263"/>
      <c r="D29" s="263"/>
      <c r="E29" s="263"/>
      <c r="F29" s="263"/>
      <c r="G29" s="263"/>
      <c r="H29" s="263"/>
      <c r="I29" s="263"/>
      <c r="J29" s="263"/>
      <c r="K29" s="259"/>
    </row>
    <row r="30" spans="2:11" s="1" customFormat="1" ht="15" customHeight="1">
      <c r="B30" s="262"/>
      <c r="C30" s="263"/>
      <c r="D30" s="384" t="s">
        <v>2220</v>
      </c>
      <c r="E30" s="384"/>
      <c r="F30" s="384"/>
      <c r="G30" s="384"/>
      <c r="H30" s="384"/>
      <c r="I30" s="384"/>
      <c r="J30" s="384"/>
      <c r="K30" s="259"/>
    </row>
    <row r="31" spans="2:11" s="1" customFormat="1" ht="15" customHeight="1">
      <c r="B31" s="262"/>
      <c r="C31" s="263"/>
      <c r="D31" s="384" t="s">
        <v>2221</v>
      </c>
      <c r="E31" s="384"/>
      <c r="F31" s="384"/>
      <c r="G31" s="384"/>
      <c r="H31" s="384"/>
      <c r="I31" s="384"/>
      <c r="J31" s="384"/>
      <c r="K31" s="259"/>
    </row>
    <row r="32" spans="2:11" s="1" customFormat="1" ht="12.75" customHeight="1">
      <c r="B32" s="262"/>
      <c r="C32" s="263"/>
      <c r="D32" s="263"/>
      <c r="E32" s="263"/>
      <c r="F32" s="263"/>
      <c r="G32" s="263"/>
      <c r="H32" s="263"/>
      <c r="I32" s="263"/>
      <c r="J32" s="263"/>
      <c r="K32" s="259"/>
    </row>
    <row r="33" spans="2:11" s="1" customFormat="1" ht="15" customHeight="1">
      <c r="B33" s="262"/>
      <c r="C33" s="263"/>
      <c r="D33" s="384" t="s">
        <v>2222</v>
      </c>
      <c r="E33" s="384"/>
      <c r="F33" s="384"/>
      <c r="G33" s="384"/>
      <c r="H33" s="384"/>
      <c r="I33" s="384"/>
      <c r="J33" s="384"/>
      <c r="K33" s="259"/>
    </row>
    <row r="34" spans="2:11" s="1" customFormat="1" ht="15" customHeight="1">
      <c r="B34" s="262"/>
      <c r="C34" s="263"/>
      <c r="D34" s="384" t="s">
        <v>2223</v>
      </c>
      <c r="E34" s="384"/>
      <c r="F34" s="384"/>
      <c r="G34" s="384"/>
      <c r="H34" s="384"/>
      <c r="I34" s="384"/>
      <c r="J34" s="384"/>
      <c r="K34" s="259"/>
    </row>
    <row r="35" spans="2:11" s="1" customFormat="1" ht="15" customHeight="1">
      <c r="B35" s="262"/>
      <c r="C35" s="263"/>
      <c r="D35" s="384" t="s">
        <v>2224</v>
      </c>
      <c r="E35" s="384"/>
      <c r="F35" s="384"/>
      <c r="G35" s="384"/>
      <c r="H35" s="384"/>
      <c r="I35" s="384"/>
      <c r="J35" s="384"/>
      <c r="K35" s="259"/>
    </row>
    <row r="36" spans="2:11" s="1" customFormat="1" ht="15" customHeight="1">
      <c r="B36" s="262"/>
      <c r="C36" s="263"/>
      <c r="D36" s="261"/>
      <c r="E36" s="264" t="s">
        <v>141</v>
      </c>
      <c r="F36" s="261"/>
      <c r="G36" s="384" t="s">
        <v>2225</v>
      </c>
      <c r="H36" s="384"/>
      <c r="I36" s="384"/>
      <c r="J36" s="384"/>
      <c r="K36" s="259"/>
    </row>
    <row r="37" spans="2:11" s="1" customFormat="1" ht="30.75" customHeight="1">
      <c r="B37" s="262"/>
      <c r="C37" s="263"/>
      <c r="D37" s="261"/>
      <c r="E37" s="264" t="s">
        <v>2226</v>
      </c>
      <c r="F37" s="261"/>
      <c r="G37" s="384" t="s">
        <v>2227</v>
      </c>
      <c r="H37" s="384"/>
      <c r="I37" s="384"/>
      <c r="J37" s="384"/>
      <c r="K37" s="259"/>
    </row>
    <row r="38" spans="2:11" s="1" customFormat="1" ht="15" customHeight="1">
      <c r="B38" s="262"/>
      <c r="C38" s="263"/>
      <c r="D38" s="261"/>
      <c r="E38" s="264" t="s">
        <v>52</v>
      </c>
      <c r="F38" s="261"/>
      <c r="G38" s="384" t="s">
        <v>2228</v>
      </c>
      <c r="H38" s="384"/>
      <c r="I38" s="384"/>
      <c r="J38" s="384"/>
      <c r="K38" s="259"/>
    </row>
    <row r="39" spans="2:11" s="1" customFormat="1" ht="15" customHeight="1">
      <c r="B39" s="262"/>
      <c r="C39" s="263"/>
      <c r="D39" s="261"/>
      <c r="E39" s="264" t="s">
        <v>53</v>
      </c>
      <c r="F39" s="261"/>
      <c r="G39" s="384" t="s">
        <v>2229</v>
      </c>
      <c r="H39" s="384"/>
      <c r="I39" s="384"/>
      <c r="J39" s="384"/>
      <c r="K39" s="259"/>
    </row>
    <row r="40" spans="2:11" s="1" customFormat="1" ht="15" customHeight="1">
      <c r="B40" s="262"/>
      <c r="C40" s="263"/>
      <c r="D40" s="261"/>
      <c r="E40" s="264" t="s">
        <v>142</v>
      </c>
      <c r="F40" s="261"/>
      <c r="G40" s="384" t="s">
        <v>2230</v>
      </c>
      <c r="H40" s="384"/>
      <c r="I40" s="384"/>
      <c r="J40" s="384"/>
      <c r="K40" s="259"/>
    </row>
    <row r="41" spans="2:11" s="1" customFormat="1" ht="15" customHeight="1">
      <c r="B41" s="262"/>
      <c r="C41" s="263"/>
      <c r="D41" s="261"/>
      <c r="E41" s="264" t="s">
        <v>143</v>
      </c>
      <c r="F41" s="261"/>
      <c r="G41" s="384" t="s">
        <v>2231</v>
      </c>
      <c r="H41" s="384"/>
      <c r="I41" s="384"/>
      <c r="J41" s="384"/>
      <c r="K41" s="259"/>
    </row>
    <row r="42" spans="2:11" s="1" customFormat="1" ht="15" customHeight="1">
      <c r="B42" s="262"/>
      <c r="C42" s="263"/>
      <c r="D42" s="261"/>
      <c r="E42" s="264" t="s">
        <v>2232</v>
      </c>
      <c r="F42" s="261"/>
      <c r="G42" s="384" t="s">
        <v>2233</v>
      </c>
      <c r="H42" s="384"/>
      <c r="I42" s="384"/>
      <c r="J42" s="384"/>
      <c r="K42" s="259"/>
    </row>
    <row r="43" spans="2:11" s="1" customFormat="1" ht="15" customHeight="1">
      <c r="B43" s="262"/>
      <c r="C43" s="263"/>
      <c r="D43" s="261"/>
      <c r="E43" s="264"/>
      <c r="F43" s="261"/>
      <c r="G43" s="384" t="s">
        <v>2234</v>
      </c>
      <c r="H43" s="384"/>
      <c r="I43" s="384"/>
      <c r="J43" s="384"/>
      <c r="K43" s="259"/>
    </row>
    <row r="44" spans="2:11" s="1" customFormat="1" ht="15" customHeight="1">
      <c r="B44" s="262"/>
      <c r="C44" s="263"/>
      <c r="D44" s="261"/>
      <c r="E44" s="264" t="s">
        <v>2235</v>
      </c>
      <c r="F44" s="261"/>
      <c r="G44" s="384" t="s">
        <v>2236</v>
      </c>
      <c r="H44" s="384"/>
      <c r="I44" s="384"/>
      <c r="J44" s="384"/>
      <c r="K44" s="259"/>
    </row>
    <row r="45" spans="2:11" s="1" customFormat="1" ht="15" customHeight="1">
      <c r="B45" s="262"/>
      <c r="C45" s="263"/>
      <c r="D45" s="261"/>
      <c r="E45" s="264" t="s">
        <v>145</v>
      </c>
      <c r="F45" s="261"/>
      <c r="G45" s="384" t="s">
        <v>2237</v>
      </c>
      <c r="H45" s="384"/>
      <c r="I45" s="384"/>
      <c r="J45" s="384"/>
      <c r="K45" s="259"/>
    </row>
    <row r="46" spans="2:11" s="1" customFormat="1" ht="12.75" customHeight="1">
      <c r="B46" s="262"/>
      <c r="C46" s="263"/>
      <c r="D46" s="261"/>
      <c r="E46" s="261"/>
      <c r="F46" s="261"/>
      <c r="G46" s="261"/>
      <c r="H46" s="261"/>
      <c r="I46" s="261"/>
      <c r="J46" s="261"/>
      <c r="K46" s="259"/>
    </row>
    <row r="47" spans="2:11" s="1" customFormat="1" ht="15" customHeight="1">
      <c r="B47" s="262"/>
      <c r="C47" s="263"/>
      <c r="D47" s="384" t="s">
        <v>2238</v>
      </c>
      <c r="E47" s="384"/>
      <c r="F47" s="384"/>
      <c r="G47" s="384"/>
      <c r="H47" s="384"/>
      <c r="I47" s="384"/>
      <c r="J47" s="384"/>
      <c r="K47" s="259"/>
    </row>
    <row r="48" spans="2:11" s="1" customFormat="1" ht="15" customHeight="1">
      <c r="B48" s="262"/>
      <c r="C48" s="263"/>
      <c r="D48" s="263"/>
      <c r="E48" s="384" t="s">
        <v>2239</v>
      </c>
      <c r="F48" s="384"/>
      <c r="G48" s="384"/>
      <c r="H48" s="384"/>
      <c r="I48" s="384"/>
      <c r="J48" s="384"/>
      <c r="K48" s="259"/>
    </row>
    <row r="49" spans="2:11" s="1" customFormat="1" ht="15" customHeight="1">
      <c r="B49" s="262"/>
      <c r="C49" s="263"/>
      <c r="D49" s="263"/>
      <c r="E49" s="384" t="s">
        <v>2240</v>
      </c>
      <c r="F49" s="384"/>
      <c r="G49" s="384"/>
      <c r="H49" s="384"/>
      <c r="I49" s="384"/>
      <c r="J49" s="384"/>
      <c r="K49" s="259"/>
    </row>
    <row r="50" spans="2:11" s="1" customFormat="1" ht="15" customHeight="1">
      <c r="B50" s="262"/>
      <c r="C50" s="263"/>
      <c r="D50" s="263"/>
      <c r="E50" s="384" t="s">
        <v>2241</v>
      </c>
      <c r="F50" s="384"/>
      <c r="G50" s="384"/>
      <c r="H50" s="384"/>
      <c r="I50" s="384"/>
      <c r="J50" s="384"/>
      <c r="K50" s="259"/>
    </row>
    <row r="51" spans="2:11" s="1" customFormat="1" ht="15" customHeight="1">
      <c r="B51" s="262"/>
      <c r="C51" s="263"/>
      <c r="D51" s="384" t="s">
        <v>2242</v>
      </c>
      <c r="E51" s="384"/>
      <c r="F51" s="384"/>
      <c r="G51" s="384"/>
      <c r="H51" s="384"/>
      <c r="I51" s="384"/>
      <c r="J51" s="384"/>
      <c r="K51" s="259"/>
    </row>
    <row r="52" spans="2:11" s="1" customFormat="1" ht="25.5" customHeight="1">
      <c r="B52" s="258"/>
      <c r="C52" s="386" t="s">
        <v>2243</v>
      </c>
      <c r="D52" s="386"/>
      <c r="E52" s="386"/>
      <c r="F52" s="386"/>
      <c r="G52" s="386"/>
      <c r="H52" s="386"/>
      <c r="I52" s="386"/>
      <c r="J52" s="386"/>
      <c r="K52" s="259"/>
    </row>
    <row r="53" spans="2:11" s="1" customFormat="1" ht="5.25" customHeight="1">
      <c r="B53" s="258"/>
      <c r="C53" s="260"/>
      <c r="D53" s="260"/>
      <c r="E53" s="260"/>
      <c r="F53" s="260"/>
      <c r="G53" s="260"/>
      <c r="H53" s="260"/>
      <c r="I53" s="260"/>
      <c r="J53" s="260"/>
      <c r="K53" s="259"/>
    </row>
    <row r="54" spans="2:11" s="1" customFormat="1" ht="15" customHeight="1">
      <c r="B54" s="258"/>
      <c r="C54" s="384" t="s">
        <v>2244</v>
      </c>
      <c r="D54" s="384"/>
      <c r="E54" s="384"/>
      <c r="F54" s="384"/>
      <c r="G54" s="384"/>
      <c r="H54" s="384"/>
      <c r="I54" s="384"/>
      <c r="J54" s="384"/>
      <c r="K54" s="259"/>
    </row>
    <row r="55" spans="2:11" s="1" customFormat="1" ht="15" customHeight="1">
      <c r="B55" s="258"/>
      <c r="C55" s="384" t="s">
        <v>2245</v>
      </c>
      <c r="D55" s="384"/>
      <c r="E55" s="384"/>
      <c r="F55" s="384"/>
      <c r="G55" s="384"/>
      <c r="H55" s="384"/>
      <c r="I55" s="384"/>
      <c r="J55" s="384"/>
      <c r="K55" s="259"/>
    </row>
    <row r="56" spans="2:11" s="1" customFormat="1" ht="12.75" customHeight="1">
      <c r="B56" s="258"/>
      <c r="C56" s="261"/>
      <c r="D56" s="261"/>
      <c r="E56" s="261"/>
      <c r="F56" s="261"/>
      <c r="G56" s="261"/>
      <c r="H56" s="261"/>
      <c r="I56" s="261"/>
      <c r="J56" s="261"/>
      <c r="K56" s="259"/>
    </row>
    <row r="57" spans="2:11" s="1" customFormat="1" ht="15" customHeight="1">
      <c r="B57" s="258"/>
      <c r="C57" s="384" t="s">
        <v>2246</v>
      </c>
      <c r="D57" s="384"/>
      <c r="E57" s="384"/>
      <c r="F57" s="384"/>
      <c r="G57" s="384"/>
      <c r="H57" s="384"/>
      <c r="I57" s="384"/>
      <c r="J57" s="384"/>
      <c r="K57" s="259"/>
    </row>
    <row r="58" spans="2:11" s="1" customFormat="1" ht="15" customHeight="1">
      <c r="B58" s="258"/>
      <c r="C58" s="263"/>
      <c r="D58" s="384" t="s">
        <v>2247</v>
      </c>
      <c r="E58" s="384"/>
      <c r="F58" s="384"/>
      <c r="G58" s="384"/>
      <c r="H58" s="384"/>
      <c r="I58" s="384"/>
      <c r="J58" s="384"/>
      <c r="K58" s="259"/>
    </row>
    <row r="59" spans="2:11" s="1" customFormat="1" ht="15" customHeight="1">
      <c r="B59" s="258"/>
      <c r="C59" s="263"/>
      <c r="D59" s="384" t="s">
        <v>2248</v>
      </c>
      <c r="E59" s="384"/>
      <c r="F59" s="384"/>
      <c r="G59" s="384"/>
      <c r="H59" s="384"/>
      <c r="I59" s="384"/>
      <c r="J59" s="384"/>
      <c r="K59" s="259"/>
    </row>
    <row r="60" spans="2:11" s="1" customFormat="1" ht="15" customHeight="1">
      <c r="B60" s="258"/>
      <c r="C60" s="263"/>
      <c r="D60" s="384" t="s">
        <v>2249</v>
      </c>
      <c r="E60" s="384"/>
      <c r="F60" s="384"/>
      <c r="G60" s="384"/>
      <c r="H60" s="384"/>
      <c r="I60" s="384"/>
      <c r="J60" s="384"/>
      <c r="K60" s="259"/>
    </row>
    <row r="61" spans="2:11" s="1" customFormat="1" ht="15" customHeight="1">
      <c r="B61" s="258"/>
      <c r="C61" s="263"/>
      <c r="D61" s="384" t="s">
        <v>2250</v>
      </c>
      <c r="E61" s="384"/>
      <c r="F61" s="384"/>
      <c r="G61" s="384"/>
      <c r="H61" s="384"/>
      <c r="I61" s="384"/>
      <c r="J61" s="384"/>
      <c r="K61" s="259"/>
    </row>
    <row r="62" spans="2:11" s="1" customFormat="1" ht="15" customHeight="1">
      <c r="B62" s="258"/>
      <c r="C62" s="263"/>
      <c r="D62" s="388" t="s">
        <v>2251</v>
      </c>
      <c r="E62" s="388"/>
      <c r="F62" s="388"/>
      <c r="G62" s="388"/>
      <c r="H62" s="388"/>
      <c r="I62" s="388"/>
      <c r="J62" s="388"/>
      <c r="K62" s="259"/>
    </row>
    <row r="63" spans="2:11" s="1" customFormat="1" ht="15" customHeight="1">
      <c r="B63" s="258"/>
      <c r="C63" s="263"/>
      <c r="D63" s="384" t="s">
        <v>2252</v>
      </c>
      <c r="E63" s="384"/>
      <c r="F63" s="384"/>
      <c r="G63" s="384"/>
      <c r="H63" s="384"/>
      <c r="I63" s="384"/>
      <c r="J63" s="384"/>
      <c r="K63" s="259"/>
    </row>
    <row r="64" spans="2:11" s="1" customFormat="1" ht="12.75" customHeight="1">
      <c r="B64" s="258"/>
      <c r="C64" s="263"/>
      <c r="D64" s="263"/>
      <c r="E64" s="266"/>
      <c r="F64" s="263"/>
      <c r="G64" s="263"/>
      <c r="H64" s="263"/>
      <c r="I64" s="263"/>
      <c r="J64" s="263"/>
      <c r="K64" s="259"/>
    </row>
    <row r="65" spans="2:11" s="1" customFormat="1" ht="15" customHeight="1">
      <c r="B65" s="258"/>
      <c r="C65" s="263"/>
      <c r="D65" s="384" t="s">
        <v>2253</v>
      </c>
      <c r="E65" s="384"/>
      <c r="F65" s="384"/>
      <c r="G65" s="384"/>
      <c r="H65" s="384"/>
      <c r="I65" s="384"/>
      <c r="J65" s="384"/>
      <c r="K65" s="259"/>
    </row>
    <row r="66" spans="2:11" s="1" customFormat="1" ht="15" customHeight="1">
      <c r="B66" s="258"/>
      <c r="C66" s="263"/>
      <c r="D66" s="388" t="s">
        <v>2254</v>
      </c>
      <c r="E66" s="388"/>
      <c r="F66" s="388"/>
      <c r="G66" s="388"/>
      <c r="H66" s="388"/>
      <c r="I66" s="388"/>
      <c r="J66" s="388"/>
      <c r="K66" s="259"/>
    </row>
    <row r="67" spans="2:11" s="1" customFormat="1" ht="15" customHeight="1">
      <c r="B67" s="258"/>
      <c r="C67" s="263"/>
      <c r="D67" s="384" t="s">
        <v>2255</v>
      </c>
      <c r="E67" s="384"/>
      <c r="F67" s="384"/>
      <c r="G67" s="384"/>
      <c r="H67" s="384"/>
      <c r="I67" s="384"/>
      <c r="J67" s="384"/>
      <c r="K67" s="259"/>
    </row>
    <row r="68" spans="2:11" s="1" customFormat="1" ht="15" customHeight="1">
      <c r="B68" s="258"/>
      <c r="C68" s="263"/>
      <c r="D68" s="384" t="s">
        <v>2256</v>
      </c>
      <c r="E68" s="384"/>
      <c r="F68" s="384"/>
      <c r="G68" s="384"/>
      <c r="H68" s="384"/>
      <c r="I68" s="384"/>
      <c r="J68" s="384"/>
      <c r="K68" s="259"/>
    </row>
    <row r="69" spans="2:11" s="1" customFormat="1" ht="15" customHeight="1">
      <c r="B69" s="258"/>
      <c r="C69" s="263"/>
      <c r="D69" s="384" t="s">
        <v>2257</v>
      </c>
      <c r="E69" s="384"/>
      <c r="F69" s="384"/>
      <c r="G69" s="384"/>
      <c r="H69" s="384"/>
      <c r="I69" s="384"/>
      <c r="J69" s="384"/>
      <c r="K69" s="259"/>
    </row>
    <row r="70" spans="2:11" s="1" customFormat="1" ht="15" customHeight="1">
      <c r="B70" s="258"/>
      <c r="C70" s="263"/>
      <c r="D70" s="384" t="s">
        <v>2258</v>
      </c>
      <c r="E70" s="384"/>
      <c r="F70" s="384"/>
      <c r="G70" s="384"/>
      <c r="H70" s="384"/>
      <c r="I70" s="384"/>
      <c r="J70" s="384"/>
      <c r="K70" s="259"/>
    </row>
    <row r="71" spans="2:11" s="1" customFormat="1" ht="12.75" customHeight="1">
      <c r="B71" s="267"/>
      <c r="C71" s="268"/>
      <c r="D71" s="268"/>
      <c r="E71" s="268"/>
      <c r="F71" s="268"/>
      <c r="G71" s="268"/>
      <c r="H71" s="268"/>
      <c r="I71" s="268"/>
      <c r="J71" s="268"/>
      <c r="K71" s="269"/>
    </row>
    <row r="72" spans="2:11" s="1" customFormat="1" ht="18.75" customHeight="1">
      <c r="B72" s="270"/>
      <c r="C72" s="270"/>
      <c r="D72" s="270"/>
      <c r="E72" s="270"/>
      <c r="F72" s="270"/>
      <c r="G72" s="270"/>
      <c r="H72" s="270"/>
      <c r="I72" s="270"/>
      <c r="J72" s="270"/>
      <c r="K72" s="271"/>
    </row>
    <row r="73" spans="2:11" s="1" customFormat="1" ht="18.75" customHeight="1">
      <c r="B73" s="271"/>
      <c r="C73" s="271"/>
      <c r="D73" s="271"/>
      <c r="E73" s="271"/>
      <c r="F73" s="271"/>
      <c r="G73" s="271"/>
      <c r="H73" s="271"/>
      <c r="I73" s="271"/>
      <c r="J73" s="271"/>
      <c r="K73" s="271"/>
    </row>
    <row r="74" spans="2:11" s="1" customFormat="1" ht="7.5" customHeight="1">
      <c r="B74" s="272"/>
      <c r="C74" s="273"/>
      <c r="D74" s="273"/>
      <c r="E74" s="273"/>
      <c r="F74" s="273"/>
      <c r="G74" s="273"/>
      <c r="H74" s="273"/>
      <c r="I74" s="273"/>
      <c r="J74" s="273"/>
      <c r="K74" s="274"/>
    </row>
    <row r="75" spans="2:11" s="1" customFormat="1" ht="45" customHeight="1">
      <c r="B75" s="275"/>
      <c r="C75" s="387" t="s">
        <v>2259</v>
      </c>
      <c r="D75" s="387"/>
      <c r="E75" s="387"/>
      <c r="F75" s="387"/>
      <c r="G75" s="387"/>
      <c r="H75" s="387"/>
      <c r="I75" s="387"/>
      <c r="J75" s="387"/>
      <c r="K75" s="276"/>
    </row>
    <row r="76" spans="2:11" s="1" customFormat="1" ht="17.25" customHeight="1">
      <c r="B76" s="275"/>
      <c r="C76" s="277" t="s">
        <v>2260</v>
      </c>
      <c r="D76" s="277"/>
      <c r="E76" s="277"/>
      <c r="F76" s="277" t="s">
        <v>2261</v>
      </c>
      <c r="G76" s="278"/>
      <c r="H76" s="277" t="s">
        <v>53</v>
      </c>
      <c r="I76" s="277" t="s">
        <v>56</v>
      </c>
      <c r="J76" s="277" t="s">
        <v>2262</v>
      </c>
      <c r="K76" s="276"/>
    </row>
    <row r="77" spans="2:11" s="1" customFormat="1" ht="17.25" customHeight="1">
      <c r="B77" s="275"/>
      <c r="C77" s="279" t="s">
        <v>2263</v>
      </c>
      <c r="D77" s="279"/>
      <c r="E77" s="279"/>
      <c r="F77" s="280" t="s">
        <v>2264</v>
      </c>
      <c r="G77" s="281"/>
      <c r="H77" s="279"/>
      <c r="I77" s="279"/>
      <c r="J77" s="279" t="s">
        <v>2265</v>
      </c>
      <c r="K77" s="276"/>
    </row>
    <row r="78" spans="2:11" s="1" customFormat="1" ht="5.25" customHeight="1">
      <c r="B78" s="275"/>
      <c r="C78" s="282"/>
      <c r="D78" s="282"/>
      <c r="E78" s="282"/>
      <c r="F78" s="282"/>
      <c r="G78" s="283"/>
      <c r="H78" s="282"/>
      <c r="I78" s="282"/>
      <c r="J78" s="282"/>
      <c r="K78" s="276"/>
    </row>
    <row r="79" spans="2:11" s="1" customFormat="1" ht="15" customHeight="1">
      <c r="B79" s="275"/>
      <c r="C79" s="264" t="s">
        <v>52</v>
      </c>
      <c r="D79" s="284"/>
      <c r="E79" s="284"/>
      <c r="F79" s="285" t="s">
        <v>2266</v>
      </c>
      <c r="G79" s="286"/>
      <c r="H79" s="264" t="s">
        <v>2267</v>
      </c>
      <c r="I79" s="264" t="s">
        <v>2268</v>
      </c>
      <c r="J79" s="264">
        <v>20</v>
      </c>
      <c r="K79" s="276"/>
    </row>
    <row r="80" spans="2:11" s="1" customFormat="1" ht="15" customHeight="1">
      <c r="B80" s="275"/>
      <c r="C80" s="264" t="s">
        <v>2269</v>
      </c>
      <c r="D80" s="264"/>
      <c r="E80" s="264"/>
      <c r="F80" s="285" t="s">
        <v>2266</v>
      </c>
      <c r="G80" s="286"/>
      <c r="H80" s="264" t="s">
        <v>2270</v>
      </c>
      <c r="I80" s="264" t="s">
        <v>2268</v>
      </c>
      <c r="J80" s="264">
        <v>120</v>
      </c>
      <c r="K80" s="276"/>
    </row>
    <row r="81" spans="2:11" s="1" customFormat="1" ht="15" customHeight="1">
      <c r="B81" s="287"/>
      <c r="C81" s="264" t="s">
        <v>2271</v>
      </c>
      <c r="D81" s="264"/>
      <c r="E81" s="264"/>
      <c r="F81" s="285" t="s">
        <v>2272</v>
      </c>
      <c r="G81" s="286"/>
      <c r="H81" s="264" t="s">
        <v>2273</v>
      </c>
      <c r="I81" s="264" t="s">
        <v>2268</v>
      </c>
      <c r="J81" s="264">
        <v>50</v>
      </c>
      <c r="K81" s="276"/>
    </row>
    <row r="82" spans="2:11" s="1" customFormat="1" ht="15" customHeight="1">
      <c r="B82" s="287"/>
      <c r="C82" s="264" t="s">
        <v>2274</v>
      </c>
      <c r="D82" s="264"/>
      <c r="E82" s="264"/>
      <c r="F82" s="285" t="s">
        <v>2266</v>
      </c>
      <c r="G82" s="286"/>
      <c r="H82" s="264" t="s">
        <v>2275</v>
      </c>
      <c r="I82" s="264" t="s">
        <v>2276</v>
      </c>
      <c r="J82" s="264"/>
      <c r="K82" s="276"/>
    </row>
    <row r="83" spans="2:11" s="1" customFormat="1" ht="15" customHeight="1">
      <c r="B83" s="287"/>
      <c r="C83" s="288" t="s">
        <v>2277</v>
      </c>
      <c r="D83" s="288"/>
      <c r="E83" s="288"/>
      <c r="F83" s="289" t="s">
        <v>2272</v>
      </c>
      <c r="G83" s="288"/>
      <c r="H83" s="288" t="s">
        <v>2278</v>
      </c>
      <c r="I83" s="288" t="s">
        <v>2268</v>
      </c>
      <c r="J83" s="288">
        <v>15</v>
      </c>
      <c r="K83" s="276"/>
    </row>
    <row r="84" spans="2:11" s="1" customFormat="1" ht="15" customHeight="1">
      <c r="B84" s="287"/>
      <c r="C84" s="288" t="s">
        <v>2279</v>
      </c>
      <c r="D84" s="288"/>
      <c r="E84" s="288"/>
      <c r="F84" s="289" t="s">
        <v>2272</v>
      </c>
      <c r="G84" s="288"/>
      <c r="H84" s="288" t="s">
        <v>2280</v>
      </c>
      <c r="I84" s="288" t="s">
        <v>2268</v>
      </c>
      <c r="J84" s="288">
        <v>15</v>
      </c>
      <c r="K84" s="276"/>
    </row>
    <row r="85" spans="2:11" s="1" customFormat="1" ht="15" customHeight="1">
      <c r="B85" s="287"/>
      <c r="C85" s="288" t="s">
        <v>2281</v>
      </c>
      <c r="D85" s="288"/>
      <c r="E85" s="288"/>
      <c r="F85" s="289" t="s">
        <v>2272</v>
      </c>
      <c r="G85" s="288"/>
      <c r="H85" s="288" t="s">
        <v>2282</v>
      </c>
      <c r="I85" s="288" t="s">
        <v>2268</v>
      </c>
      <c r="J85" s="288">
        <v>20</v>
      </c>
      <c r="K85" s="276"/>
    </row>
    <row r="86" spans="2:11" s="1" customFormat="1" ht="15" customHeight="1">
      <c r="B86" s="287"/>
      <c r="C86" s="288" t="s">
        <v>2283</v>
      </c>
      <c r="D86" s="288"/>
      <c r="E86" s="288"/>
      <c r="F86" s="289" t="s">
        <v>2272</v>
      </c>
      <c r="G86" s="288"/>
      <c r="H86" s="288" t="s">
        <v>2284</v>
      </c>
      <c r="I86" s="288" t="s">
        <v>2268</v>
      </c>
      <c r="J86" s="288">
        <v>20</v>
      </c>
      <c r="K86" s="276"/>
    </row>
    <row r="87" spans="2:11" s="1" customFormat="1" ht="15" customHeight="1">
      <c r="B87" s="287"/>
      <c r="C87" s="264" t="s">
        <v>2285</v>
      </c>
      <c r="D87" s="264"/>
      <c r="E87" s="264"/>
      <c r="F87" s="285" t="s">
        <v>2272</v>
      </c>
      <c r="G87" s="286"/>
      <c r="H87" s="264" t="s">
        <v>2286</v>
      </c>
      <c r="I87" s="264" t="s">
        <v>2268</v>
      </c>
      <c r="J87" s="264">
        <v>50</v>
      </c>
      <c r="K87" s="276"/>
    </row>
    <row r="88" spans="2:11" s="1" customFormat="1" ht="15" customHeight="1">
      <c r="B88" s="287"/>
      <c r="C88" s="264" t="s">
        <v>2287</v>
      </c>
      <c r="D88" s="264"/>
      <c r="E88" s="264"/>
      <c r="F88" s="285" t="s">
        <v>2272</v>
      </c>
      <c r="G88" s="286"/>
      <c r="H88" s="264" t="s">
        <v>2288</v>
      </c>
      <c r="I88" s="264" t="s">
        <v>2268</v>
      </c>
      <c r="J88" s="264">
        <v>20</v>
      </c>
      <c r="K88" s="276"/>
    </row>
    <row r="89" spans="2:11" s="1" customFormat="1" ht="15" customHeight="1">
      <c r="B89" s="287"/>
      <c r="C89" s="264" t="s">
        <v>2289</v>
      </c>
      <c r="D89" s="264"/>
      <c r="E89" s="264"/>
      <c r="F89" s="285" t="s">
        <v>2272</v>
      </c>
      <c r="G89" s="286"/>
      <c r="H89" s="264" t="s">
        <v>2290</v>
      </c>
      <c r="I89" s="264" t="s">
        <v>2268</v>
      </c>
      <c r="J89" s="264">
        <v>20</v>
      </c>
      <c r="K89" s="276"/>
    </row>
    <row r="90" spans="2:11" s="1" customFormat="1" ht="15" customHeight="1">
      <c r="B90" s="287"/>
      <c r="C90" s="264" t="s">
        <v>2291</v>
      </c>
      <c r="D90" s="264"/>
      <c r="E90" s="264"/>
      <c r="F90" s="285" t="s">
        <v>2272</v>
      </c>
      <c r="G90" s="286"/>
      <c r="H90" s="264" t="s">
        <v>2292</v>
      </c>
      <c r="I90" s="264" t="s">
        <v>2268</v>
      </c>
      <c r="J90" s="264">
        <v>50</v>
      </c>
      <c r="K90" s="276"/>
    </row>
    <row r="91" spans="2:11" s="1" customFormat="1" ht="15" customHeight="1">
      <c r="B91" s="287"/>
      <c r="C91" s="264" t="s">
        <v>2293</v>
      </c>
      <c r="D91" s="264"/>
      <c r="E91" s="264"/>
      <c r="F91" s="285" t="s">
        <v>2272</v>
      </c>
      <c r="G91" s="286"/>
      <c r="H91" s="264" t="s">
        <v>2293</v>
      </c>
      <c r="I91" s="264" t="s">
        <v>2268</v>
      </c>
      <c r="J91" s="264">
        <v>50</v>
      </c>
      <c r="K91" s="276"/>
    </row>
    <row r="92" spans="2:11" s="1" customFormat="1" ht="15" customHeight="1">
      <c r="B92" s="287"/>
      <c r="C92" s="264" t="s">
        <v>2294</v>
      </c>
      <c r="D92" s="264"/>
      <c r="E92" s="264"/>
      <c r="F92" s="285" t="s">
        <v>2272</v>
      </c>
      <c r="G92" s="286"/>
      <c r="H92" s="264" t="s">
        <v>2295</v>
      </c>
      <c r="I92" s="264" t="s">
        <v>2268</v>
      </c>
      <c r="J92" s="264">
        <v>255</v>
      </c>
      <c r="K92" s="276"/>
    </row>
    <row r="93" spans="2:11" s="1" customFormat="1" ht="15" customHeight="1">
      <c r="B93" s="287"/>
      <c r="C93" s="264" t="s">
        <v>2296</v>
      </c>
      <c r="D93" s="264"/>
      <c r="E93" s="264"/>
      <c r="F93" s="285" t="s">
        <v>2266</v>
      </c>
      <c r="G93" s="286"/>
      <c r="H93" s="264" t="s">
        <v>2297</v>
      </c>
      <c r="I93" s="264" t="s">
        <v>2298</v>
      </c>
      <c r="J93" s="264"/>
      <c r="K93" s="276"/>
    </row>
    <row r="94" spans="2:11" s="1" customFormat="1" ht="15" customHeight="1">
      <c r="B94" s="287"/>
      <c r="C94" s="264" t="s">
        <v>2299</v>
      </c>
      <c r="D94" s="264"/>
      <c r="E94" s="264"/>
      <c r="F94" s="285" t="s">
        <v>2266</v>
      </c>
      <c r="G94" s="286"/>
      <c r="H94" s="264" t="s">
        <v>2300</v>
      </c>
      <c r="I94" s="264" t="s">
        <v>2301</v>
      </c>
      <c r="J94" s="264"/>
      <c r="K94" s="276"/>
    </row>
    <row r="95" spans="2:11" s="1" customFormat="1" ht="15" customHeight="1">
      <c r="B95" s="287"/>
      <c r="C95" s="264" t="s">
        <v>2302</v>
      </c>
      <c r="D95" s="264"/>
      <c r="E95" s="264"/>
      <c r="F95" s="285" t="s">
        <v>2266</v>
      </c>
      <c r="G95" s="286"/>
      <c r="H95" s="264" t="s">
        <v>2302</v>
      </c>
      <c r="I95" s="264" t="s">
        <v>2301</v>
      </c>
      <c r="J95" s="264"/>
      <c r="K95" s="276"/>
    </row>
    <row r="96" spans="2:11" s="1" customFormat="1" ht="15" customHeight="1">
      <c r="B96" s="287"/>
      <c r="C96" s="264" t="s">
        <v>37</v>
      </c>
      <c r="D96" s="264"/>
      <c r="E96" s="264"/>
      <c r="F96" s="285" t="s">
        <v>2266</v>
      </c>
      <c r="G96" s="286"/>
      <c r="H96" s="264" t="s">
        <v>2303</v>
      </c>
      <c r="I96" s="264" t="s">
        <v>2301</v>
      </c>
      <c r="J96" s="264"/>
      <c r="K96" s="276"/>
    </row>
    <row r="97" spans="2:11" s="1" customFormat="1" ht="15" customHeight="1">
      <c r="B97" s="287"/>
      <c r="C97" s="264" t="s">
        <v>47</v>
      </c>
      <c r="D97" s="264"/>
      <c r="E97" s="264"/>
      <c r="F97" s="285" t="s">
        <v>2266</v>
      </c>
      <c r="G97" s="286"/>
      <c r="H97" s="264" t="s">
        <v>2304</v>
      </c>
      <c r="I97" s="264" t="s">
        <v>2301</v>
      </c>
      <c r="J97" s="264"/>
      <c r="K97" s="276"/>
    </row>
    <row r="98" spans="2:11" s="1" customFormat="1" ht="15" customHeight="1">
      <c r="B98" s="290"/>
      <c r="C98" s="291"/>
      <c r="D98" s="291"/>
      <c r="E98" s="291"/>
      <c r="F98" s="291"/>
      <c r="G98" s="291"/>
      <c r="H98" s="291"/>
      <c r="I98" s="291"/>
      <c r="J98" s="291"/>
      <c r="K98" s="292"/>
    </row>
    <row r="99" spans="2:11" s="1" customFormat="1" ht="18.75" customHeight="1">
      <c r="B99" s="293"/>
      <c r="C99" s="294"/>
      <c r="D99" s="294"/>
      <c r="E99" s="294"/>
      <c r="F99" s="294"/>
      <c r="G99" s="294"/>
      <c r="H99" s="294"/>
      <c r="I99" s="294"/>
      <c r="J99" s="294"/>
      <c r="K99" s="293"/>
    </row>
    <row r="100" spans="2:11" s="1" customFormat="1" ht="18.75" customHeight="1">
      <c r="B100" s="271"/>
      <c r="C100" s="271"/>
      <c r="D100" s="271"/>
      <c r="E100" s="271"/>
      <c r="F100" s="271"/>
      <c r="G100" s="271"/>
      <c r="H100" s="271"/>
      <c r="I100" s="271"/>
      <c r="J100" s="271"/>
      <c r="K100" s="271"/>
    </row>
    <row r="101" spans="2:11" s="1" customFormat="1" ht="7.5" customHeight="1">
      <c r="B101" s="272"/>
      <c r="C101" s="273"/>
      <c r="D101" s="273"/>
      <c r="E101" s="273"/>
      <c r="F101" s="273"/>
      <c r="G101" s="273"/>
      <c r="H101" s="273"/>
      <c r="I101" s="273"/>
      <c r="J101" s="273"/>
      <c r="K101" s="274"/>
    </row>
    <row r="102" spans="2:11" s="1" customFormat="1" ht="45" customHeight="1">
      <c r="B102" s="275"/>
      <c r="C102" s="387" t="s">
        <v>2305</v>
      </c>
      <c r="D102" s="387"/>
      <c r="E102" s="387"/>
      <c r="F102" s="387"/>
      <c r="G102" s="387"/>
      <c r="H102" s="387"/>
      <c r="I102" s="387"/>
      <c r="J102" s="387"/>
      <c r="K102" s="276"/>
    </row>
    <row r="103" spans="2:11" s="1" customFormat="1" ht="17.25" customHeight="1">
      <c r="B103" s="275"/>
      <c r="C103" s="277" t="s">
        <v>2260</v>
      </c>
      <c r="D103" s="277"/>
      <c r="E103" s="277"/>
      <c r="F103" s="277" t="s">
        <v>2261</v>
      </c>
      <c r="G103" s="278"/>
      <c r="H103" s="277" t="s">
        <v>53</v>
      </c>
      <c r="I103" s="277" t="s">
        <v>56</v>
      </c>
      <c r="J103" s="277" t="s">
        <v>2262</v>
      </c>
      <c r="K103" s="276"/>
    </row>
    <row r="104" spans="2:11" s="1" customFormat="1" ht="17.25" customHeight="1">
      <c r="B104" s="275"/>
      <c r="C104" s="279" t="s">
        <v>2263</v>
      </c>
      <c r="D104" s="279"/>
      <c r="E104" s="279"/>
      <c r="F104" s="280" t="s">
        <v>2264</v>
      </c>
      <c r="G104" s="281"/>
      <c r="H104" s="279"/>
      <c r="I104" s="279"/>
      <c r="J104" s="279" t="s">
        <v>2265</v>
      </c>
      <c r="K104" s="276"/>
    </row>
    <row r="105" spans="2:11" s="1" customFormat="1" ht="5.25" customHeight="1">
      <c r="B105" s="275"/>
      <c r="C105" s="277"/>
      <c r="D105" s="277"/>
      <c r="E105" s="277"/>
      <c r="F105" s="277"/>
      <c r="G105" s="295"/>
      <c r="H105" s="277"/>
      <c r="I105" s="277"/>
      <c r="J105" s="277"/>
      <c r="K105" s="276"/>
    </row>
    <row r="106" spans="2:11" s="1" customFormat="1" ht="15" customHeight="1">
      <c r="B106" s="275"/>
      <c r="C106" s="264" t="s">
        <v>52</v>
      </c>
      <c r="D106" s="284"/>
      <c r="E106" s="284"/>
      <c r="F106" s="285" t="s">
        <v>2266</v>
      </c>
      <c r="G106" s="264"/>
      <c r="H106" s="264" t="s">
        <v>2306</v>
      </c>
      <c r="I106" s="264" t="s">
        <v>2268</v>
      </c>
      <c r="J106" s="264">
        <v>20</v>
      </c>
      <c r="K106" s="276"/>
    </row>
    <row r="107" spans="2:11" s="1" customFormat="1" ht="15" customHeight="1">
      <c r="B107" s="275"/>
      <c r="C107" s="264" t="s">
        <v>2269</v>
      </c>
      <c r="D107" s="264"/>
      <c r="E107" s="264"/>
      <c r="F107" s="285" t="s">
        <v>2266</v>
      </c>
      <c r="G107" s="264"/>
      <c r="H107" s="264" t="s">
        <v>2306</v>
      </c>
      <c r="I107" s="264" t="s">
        <v>2268</v>
      </c>
      <c r="J107" s="264">
        <v>120</v>
      </c>
      <c r="K107" s="276"/>
    </row>
    <row r="108" spans="2:11" s="1" customFormat="1" ht="15" customHeight="1">
      <c r="B108" s="287"/>
      <c r="C108" s="264" t="s">
        <v>2271</v>
      </c>
      <c r="D108" s="264"/>
      <c r="E108" s="264"/>
      <c r="F108" s="285" t="s">
        <v>2272</v>
      </c>
      <c r="G108" s="264"/>
      <c r="H108" s="264" t="s">
        <v>2306</v>
      </c>
      <c r="I108" s="264" t="s">
        <v>2268</v>
      </c>
      <c r="J108" s="264">
        <v>50</v>
      </c>
      <c r="K108" s="276"/>
    </row>
    <row r="109" spans="2:11" s="1" customFormat="1" ht="15" customHeight="1">
      <c r="B109" s="287"/>
      <c r="C109" s="264" t="s">
        <v>2274</v>
      </c>
      <c r="D109" s="264"/>
      <c r="E109" s="264"/>
      <c r="F109" s="285" t="s">
        <v>2266</v>
      </c>
      <c r="G109" s="264"/>
      <c r="H109" s="264" t="s">
        <v>2306</v>
      </c>
      <c r="I109" s="264" t="s">
        <v>2276</v>
      </c>
      <c r="J109" s="264"/>
      <c r="K109" s="276"/>
    </row>
    <row r="110" spans="2:11" s="1" customFormat="1" ht="15" customHeight="1">
      <c r="B110" s="287"/>
      <c r="C110" s="264" t="s">
        <v>2285</v>
      </c>
      <c r="D110" s="264"/>
      <c r="E110" s="264"/>
      <c r="F110" s="285" t="s">
        <v>2272</v>
      </c>
      <c r="G110" s="264"/>
      <c r="H110" s="264" t="s">
        <v>2306</v>
      </c>
      <c r="I110" s="264" t="s">
        <v>2268</v>
      </c>
      <c r="J110" s="264">
        <v>50</v>
      </c>
      <c r="K110" s="276"/>
    </row>
    <row r="111" spans="2:11" s="1" customFormat="1" ht="15" customHeight="1">
      <c r="B111" s="287"/>
      <c r="C111" s="264" t="s">
        <v>2293</v>
      </c>
      <c r="D111" s="264"/>
      <c r="E111" s="264"/>
      <c r="F111" s="285" t="s">
        <v>2272</v>
      </c>
      <c r="G111" s="264"/>
      <c r="H111" s="264" t="s">
        <v>2306</v>
      </c>
      <c r="I111" s="264" t="s">
        <v>2268</v>
      </c>
      <c r="J111" s="264">
        <v>50</v>
      </c>
      <c r="K111" s="276"/>
    </row>
    <row r="112" spans="2:11" s="1" customFormat="1" ht="15" customHeight="1">
      <c r="B112" s="287"/>
      <c r="C112" s="264" t="s">
        <v>2291</v>
      </c>
      <c r="D112" s="264"/>
      <c r="E112" s="264"/>
      <c r="F112" s="285" t="s">
        <v>2272</v>
      </c>
      <c r="G112" s="264"/>
      <c r="H112" s="264" t="s">
        <v>2306</v>
      </c>
      <c r="I112" s="264" t="s">
        <v>2268</v>
      </c>
      <c r="J112" s="264">
        <v>50</v>
      </c>
      <c r="K112" s="276"/>
    </row>
    <row r="113" spans="2:11" s="1" customFormat="1" ht="15" customHeight="1">
      <c r="B113" s="287"/>
      <c r="C113" s="264" t="s">
        <v>52</v>
      </c>
      <c r="D113" s="264"/>
      <c r="E113" s="264"/>
      <c r="F113" s="285" t="s">
        <v>2266</v>
      </c>
      <c r="G113" s="264"/>
      <c r="H113" s="264" t="s">
        <v>2307</v>
      </c>
      <c r="I113" s="264" t="s">
        <v>2268</v>
      </c>
      <c r="J113" s="264">
        <v>20</v>
      </c>
      <c r="K113" s="276"/>
    </row>
    <row r="114" spans="2:11" s="1" customFormat="1" ht="15" customHeight="1">
      <c r="B114" s="287"/>
      <c r="C114" s="264" t="s">
        <v>2308</v>
      </c>
      <c r="D114" s="264"/>
      <c r="E114" s="264"/>
      <c r="F114" s="285" t="s">
        <v>2266</v>
      </c>
      <c r="G114" s="264"/>
      <c r="H114" s="264" t="s">
        <v>2309</v>
      </c>
      <c r="I114" s="264" t="s">
        <v>2268</v>
      </c>
      <c r="J114" s="264">
        <v>120</v>
      </c>
      <c r="K114" s="276"/>
    </row>
    <row r="115" spans="2:11" s="1" customFormat="1" ht="15" customHeight="1">
      <c r="B115" s="287"/>
      <c r="C115" s="264" t="s">
        <v>37</v>
      </c>
      <c r="D115" s="264"/>
      <c r="E115" s="264"/>
      <c r="F115" s="285" t="s">
        <v>2266</v>
      </c>
      <c r="G115" s="264"/>
      <c r="H115" s="264" t="s">
        <v>2310</v>
      </c>
      <c r="I115" s="264" t="s">
        <v>2301</v>
      </c>
      <c r="J115" s="264"/>
      <c r="K115" s="276"/>
    </row>
    <row r="116" spans="2:11" s="1" customFormat="1" ht="15" customHeight="1">
      <c r="B116" s="287"/>
      <c r="C116" s="264" t="s">
        <v>47</v>
      </c>
      <c r="D116" s="264"/>
      <c r="E116" s="264"/>
      <c r="F116" s="285" t="s">
        <v>2266</v>
      </c>
      <c r="G116" s="264"/>
      <c r="H116" s="264" t="s">
        <v>2311</v>
      </c>
      <c r="I116" s="264" t="s">
        <v>2301</v>
      </c>
      <c r="J116" s="264"/>
      <c r="K116" s="276"/>
    </row>
    <row r="117" spans="2:11" s="1" customFormat="1" ht="15" customHeight="1">
      <c r="B117" s="287"/>
      <c r="C117" s="264" t="s">
        <v>56</v>
      </c>
      <c r="D117" s="264"/>
      <c r="E117" s="264"/>
      <c r="F117" s="285" t="s">
        <v>2266</v>
      </c>
      <c r="G117" s="264"/>
      <c r="H117" s="264" t="s">
        <v>2312</v>
      </c>
      <c r="I117" s="264" t="s">
        <v>2313</v>
      </c>
      <c r="J117" s="264"/>
      <c r="K117" s="276"/>
    </row>
    <row r="118" spans="2:11" s="1" customFormat="1" ht="15" customHeight="1">
      <c r="B118" s="290"/>
      <c r="C118" s="296"/>
      <c r="D118" s="296"/>
      <c r="E118" s="296"/>
      <c r="F118" s="296"/>
      <c r="G118" s="296"/>
      <c r="H118" s="296"/>
      <c r="I118" s="296"/>
      <c r="J118" s="296"/>
      <c r="K118" s="292"/>
    </row>
    <row r="119" spans="2:11" s="1" customFormat="1" ht="18.75" customHeight="1">
      <c r="B119" s="297"/>
      <c r="C119" s="298"/>
      <c r="D119" s="298"/>
      <c r="E119" s="298"/>
      <c r="F119" s="299"/>
      <c r="G119" s="298"/>
      <c r="H119" s="298"/>
      <c r="I119" s="298"/>
      <c r="J119" s="298"/>
      <c r="K119" s="297"/>
    </row>
    <row r="120" spans="2:11" s="1" customFormat="1" ht="18.75" customHeight="1">
      <c r="B120" s="271"/>
      <c r="C120" s="271"/>
      <c r="D120" s="271"/>
      <c r="E120" s="271"/>
      <c r="F120" s="271"/>
      <c r="G120" s="271"/>
      <c r="H120" s="271"/>
      <c r="I120" s="271"/>
      <c r="J120" s="271"/>
      <c r="K120" s="271"/>
    </row>
    <row r="121" spans="2:11" s="1" customFormat="1" ht="7.5" customHeight="1">
      <c r="B121" s="300"/>
      <c r="C121" s="301"/>
      <c r="D121" s="301"/>
      <c r="E121" s="301"/>
      <c r="F121" s="301"/>
      <c r="G121" s="301"/>
      <c r="H121" s="301"/>
      <c r="I121" s="301"/>
      <c r="J121" s="301"/>
      <c r="K121" s="302"/>
    </row>
    <row r="122" spans="2:11" s="1" customFormat="1" ht="45" customHeight="1">
      <c r="B122" s="303"/>
      <c r="C122" s="385" t="s">
        <v>2314</v>
      </c>
      <c r="D122" s="385"/>
      <c r="E122" s="385"/>
      <c r="F122" s="385"/>
      <c r="G122" s="385"/>
      <c r="H122" s="385"/>
      <c r="I122" s="385"/>
      <c r="J122" s="385"/>
      <c r="K122" s="304"/>
    </row>
    <row r="123" spans="2:11" s="1" customFormat="1" ht="17.25" customHeight="1">
      <c r="B123" s="305"/>
      <c r="C123" s="277" t="s">
        <v>2260</v>
      </c>
      <c r="D123" s="277"/>
      <c r="E123" s="277"/>
      <c r="F123" s="277" t="s">
        <v>2261</v>
      </c>
      <c r="G123" s="278"/>
      <c r="H123" s="277" t="s">
        <v>53</v>
      </c>
      <c r="I123" s="277" t="s">
        <v>56</v>
      </c>
      <c r="J123" s="277" t="s">
        <v>2262</v>
      </c>
      <c r="K123" s="306"/>
    </row>
    <row r="124" spans="2:11" s="1" customFormat="1" ht="17.25" customHeight="1">
      <c r="B124" s="305"/>
      <c r="C124" s="279" t="s">
        <v>2263</v>
      </c>
      <c r="D124" s="279"/>
      <c r="E124" s="279"/>
      <c r="F124" s="280" t="s">
        <v>2264</v>
      </c>
      <c r="G124" s="281"/>
      <c r="H124" s="279"/>
      <c r="I124" s="279"/>
      <c r="J124" s="279" t="s">
        <v>2265</v>
      </c>
      <c r="K124" s="306"/>
    </row>
    <row r="125" spans="2:11" s="1" customFormat="1" ht="5.25" customHeight="1">
      <c r="B125" s="307"/>
      <c r="C125" s="282"/>
      <c r="D125" s="282"/>
      <c r="E125" s="282"/>
      <c r="F125" s="282"/>
      <c r="G125" s="308"/>
      <c r="H125" s="282"/>
      <c r="I125" s="282"/>
      <c r="J125" s="282"/>
      <c r="K125" s="309"/>
    </row>
    <row r="126" spans="2:11" s="1" customFormat="1" ht="15" customHeight="1">
      <c r="B126" s="307"/>
      <c r="C126" s="264" t="s">
        <v>2269</v>
      </c>
      <c r="D126" s="284"/>
      <c r="E126" s="284"/>
      <c r="F126" s="285" t="s">
        <v>2266</v>
      </c>
      <c r="G126" s="264"/>
      <c r="H126" s="264" t="s">
        <v>2306</v>
      </c>
      <c r="I126" s="264" t="s">
        <v>2268</v>
      </c>
      <c r="J126" s="264">
        <v>120</v>
      </c>
      <c r="K126" s="310"/>
    </row>
    <row r="127" spans="2:11" s="1" customFormat="1" ht="15" customHeight="1">
      <c r="B127" s="307"/>
      <c r="C127" s="264" t="s">
        <v>2315</v>
      </c>
      <c r="D127" s="264"/>
      <c r="E127" s="264"/>
      <c r="F127" s="285" t="s">
        <v>2266</v>
      </c>
      <c r="G127" s="264"/>
      <c r="H127" s="264" t="s">
        <v>2316</v>
      </c>
      <c r="I127" s="264" t="s">
        <v>2268</v>
      </c>
      <c r="J127" s="264" t="s">
        <v>2317</v>
      </c>
      <c r="K127" s="310"/>
    </row>
    <row r="128" spans="2:11" s="1" customFormat="1" ht="15" customHeight="1">
      <c r="B128" s="307"/>
      <c r="C128" s="264" t="s">
        <v>2214</v>
      </c>
      <c r="D128" s="264"/>
      <c r="E128" s="264"/>
      <c r="F128" s="285" t="s">
        <v>2266</v>
      </c>
      <c r="G128" s="264"/>
      <c r="H128" s="264" t="s">
        <v>2318</v>
      </c>
      <c r="I128" s="264" t="s">
        <v>2268</v>
      </c>
      <c r="J128" s="264" t="s">
        <v>2317</v>
      </c>
      <c r="K128" s="310"/>
    </row>
    <row r="129" spans="2:11" s="1" customFormat="1" ht="15" customHeight="1">
      <c r="B129" s="307"/>
      <c r="C129" s="264" t="s">
        <v>2277</v>
      </c>
      <c r="D129" s="264"/>
      <c r="E129" s="264"/>
      <c r="F129" s="285" t="s">
        <v>2272</v>
      </c>
      <c r="G129" s="264"/>
      <c r="H129" s="264" t="s">
        <v>2278</v>
      </c>
      <c r="I129" s="264" t="s">
        <v>2268</v>
      </c>
      <c r="J129" s="264">
        <v>15</v>
      </c>
      <c r="K129" s="310"/>
    </row>
    <row r="130" spans="2:11" s="1" customFormat="1" ht="15" customHeight="1">
      <c r="B130" s="307"/>
      <c r="C130" s="288" t="s">
        <v>2279</v>
      </c>
      <c r="D130" s="288"/>
      <c r="E130" s="288"/>
      <c r="F130" s="289" t="s">
        <v>2272</v>
      </c>
      <c r="G130" s="288"/>
      <c r="H130" s="288" t="s">
        <v>2280</v>
      </c>
      <c r="I130" s="288" t="s">
        <v>2268</v>
      </c>
      <c r="J130" s="288">
        <v>15</v>
      </c>
      <c r="K130" s="310"/>
    </row>
    <row r="131" spans="2:11" s="1" customFormat="1" ht="15" customHeight="1">
      <c r="B131" s="307"/>
      <c r="C131" s="288" t="s">
        <v>2281</v>
      </c>
      <c r="D131" s="288"/>
      <c r="E131" s="288"/>
      <c r="F131" s="289" t="s">
        <v>2272</v>
      </c>
      <c r="G131" s="288"/>
      <c r="H131" s="288" t="s">
        <v>2282</v>
      </c>
      <c r="I131" s="288" t="s">
        <v>2268</v>
      </c>
      <c r="J131" s="288">
        <v>20</v>
      </c>
      <c r="K131" s="310"/>
    </row>
    <row r="132" spans="2:11" s="1" customFormat="1" ht="15" customHeight="1">
      <c r="B132" s="307"/>
      <c r="C132" s="288" t="s">
        <v>2283</v>
      </c>
      <c r="D132" s="288"/>
      <c r="E132" s="288"/>
      <c r="F132" s="289" t="s">
        <v>2272</v>
      </c>
      <c r="G132" s="288"/>
      <c r="H132" s="288" t="s">
        <v>2284</v>
      </c>
      <c r="I132" s="288" t="s">
        <v>2268</v>
      </c>
      <c r="J132" s="288">
        <v>20</v>
      </c>
      <c r="K132" s="310"/>
    </row>
    <row r="133" spans="2:11" s="1" customFormat="1" ht="15" customHeight="1">
      <c r="B133" s="307"/>
      <c r="C133" s="264" t="s">
        <v>2271</v>
      </c>
      <c r="D133" s="264"/>
      <c r="E133" s="264"/>
      <c r="F133" s="285" t="s">
        <v>2272</v>
      </c>
      <c r="G133" s="264"/>
      <c r="H133" s="264" t="s">
        <v>2306</v>
      </c>
      <c r="I133" s="264" t="s">
        <v>2268</v>
      </c>
      <c r="J133" s="264">
        <v>50</v>
      </c>
      <c r="K133" s="310"/>
    </row>
    <row r="134" spans="2:11" s="1" customFormat="1" ht="15" customHeight="1">
      <c r="B134" s="307"/>
      <c r="C134" s="264" t="s">
        <v>2285</v>
      </c>
      <c r="D134" s="264"/>
      <c r="E134" s="264"/>
      <c r="F134" s="285" t="s">
        <v>2272</v>
      </c>
      <c r="G134" s="264"/>
      <c r="H134" s="264" t="s">
        <v>2306</v>
      </c>
      <c r="I134" s="264" t="s">
        <v>2268</v>
      </c>
      <c r="J134" s="264">
        <v>50</v>
      </c>
      <c r="K134" s="310"/>
    </row>
    <row r="135" spans="2:11" s="1" customFormat="1" ht="15" customHeight="1">
      <c r="B135" s="307"/>
      <c r="C135" s="264" t="s">
        <v>2291</v>
      </c>
      <c r="D135" s="264"/>
      <c r="E135" s="264"/>
      <c r="F135" s="285" t="s">
        <v>2272</v>
      </c>
      <c r="G135" s="264"/>
      <c r="H135" s="264" t="s">
        <v>2306</v>
      </c>
      <c r="I135" s="264" t="s">
        <v>2268</v>
      </c>
      <c r="J135" s="264">
        <v>50</v>
      </c>
      <c r="K135" s="310"/>
    </row>
    <row r="136" spans="2:11" s="1" customFormat="1" ht="15" customHeight="1">
      <c r="B136" s="307"/>
      <c r="C136" s="264" t="s">
        <v>2293</v>
      </c>
      <c r="D136" s="264"/>
      <c r="E136" s="264"/>
      <c r="F136" s="285" t="s">
        <v>2272</v>
      </c>
      <c r="G136" s="264"/>
      <c r="H136" s="264" t="s">
        <v>2306</v>
      </c>
      <c r="I136" s="264" t="s">
        <v>2268</v>
      </c>
      <c r="J136" s="264">
        <v>50</v>
      </c>
      <c r="K136" s="310"/>
    </row>
    <row r="137" spans="2:11" s="1" customFormat="1" ht="15" customHeight="1">
      <c r="B137" s="307"/>
      <c r="C137" s="264" t="s">
        <v>2294</v>
      </c>
      <c r="D137" s="264"/>
      <c r="E137" s="264"/>
      <c r="F137" s="285" t="s">
        <v>2272</v>
      </c>
      <c r="G137" s="264"/>
      <c r="H137" s="264" t="s">
        <v>2319</v>
      </c>
      <c r="I137" s="264" t="s">
        <v>2268</v>
      </c>
      <c r="J137" s="264">
        <v>255</v>
      </c>
      <c r="K137" s="310"/>
    </row>
    <row r="138" spans="2:11" s="1" customFormat="1" ht="15" customHeight="1">
      <c r="B138" s="307"/>
      <c r="C138" s="264" t="s">
        <v>2296</v>
      </c>
      <c r="D138" s="264"/>
      <c r="E138" s="264"/>
      <c r="F138" s="285" t="s">
        <v>2266</v>
      </c>
      <c r="G138" s="264"/>
      <c r="H138" s="264" t="s">
        <v>2320</v>
      </c>
      <c r="I138" s="264" t="s">
        <v>2298</v>
      </c>
      <c r="J138" s="264"/>
      <c r="K138" s="310"/>
    </row>
    <row r="139" spans="2:11" s="1" customFormat="1" ht="15" customHeight="1">
      <c r="B139" s="307"/>
      <c r="C139" s="264" t="s">
        <v>2299</v>
      </c>
      <c r="D139" s="264"/>
      <c r="E139" s="264"/>
      <c r="F139" s="285" t="s">
        <v>2266</v>
      </c>
      <c r="G139" s="264"/>
      <c r="H139" s="264" t="s">
        <v>2321</v>
      </c>
      <c r="I139" s="264" t="s">
        <v>2301</v>
      </c>
      <c r="J139" s="264"/>
      <c r="K139" s="310"/>
    </row>
    <row r="140" spans="2:11" s="1" customFormat="1" ht="15" customHeight="1">
      <c r="B140" s="307"/>
      <c r="C140" s="264" t="s">
        <v>2302</v>
      </c>
      <c r="D140" s="264"/>
      <c r="E140" s="264"/>
      <c r="F140" s="285" t="s">
        <v>2266</v>
      </c>
      <c r="G140" s="264"/>
      <c r="H140" s="264" t="s">
        <v>2302</v>
      </c>
      <c r="I140" s="264" t="s">
        <v>2301</v>
      </c>
      <c r="J140" s="264"/>
      <c r="K140" s="310"/>
    </row>
    <row r="141" spans="2:11" s="1" customFormat="1" ht="15" customHeight="1">
      <c r="B141" s="307"/>
      <c r="C141" s="264" t="s">
        <v>37</v>
      </c>
      <c r="D141" s="264"/>
      <c r="E141" s="264"/>
      <c r="F141" s="285" t="s">
        <v>2266</v>
      </c>
      <c r="G141" s="264"/>
      <c r="H141" s="264" t="s">
        <v>2322</v>
      </c>
      <c r="I141" s="264" t="s">
        <v>2301</v>
      </c>
      <c r="J141" s="264"/>
      <c r="K141" s="310"/>
    </row>
    <row r="142" spans="2:11" s="1" customFormat="1" ht="15" customHeight="1">
      <c r="B142" s="307"/>
      <c r="C142" s="264" t="s">
        <v>2323</v>
      </c>
      <c r="D142" s="264"/>
      <c r="E142" s="264"/>
      <c r="F142" s="285" t="s">
        <v>2266</v>
      </c>
      <c r="G142" s="264"/>
      <c r="H142" s="264" t="s">
        <v>2324</v>
      </c>
      <c r="I142" s="264" t="s">
        <v>2301</v>
      </c>
      <c r="J142" s="264"/>
      <c r="K142" s="310"/>
    </row>
    <row r="143" spans="2:11" s="1" customFormat="1" ht="15" customHeight="1">
      <c r="B143" s="311"/>
      <c r="C143" s="312"/>
      <c r="D143" s="312"/>
      <c r="E143" s="312"/>
      <c r="F143" s="312"/>
      <c r="G143" s="312"/>
      <c r="H143" s="312"/>
      <c r="I143" s="312"/>
      <c r="J143" s="312"/>
      <c r="K143" s="313"/>
    </row>
    <row r="144" spans="2:11" s="1" customFormat="1" ht="18.75" customHeight="1">
      <c r="B144" s="298"/>
      <c r="C144" s="298"/>
      <c r="D144" s="298"/>
      <c r="E144" s="298"/>
      <c r="F144" s="299"/>
      <c r="G144" s="298"/>
      <c r="H144" s="298"/>
      <c r="I144" s="298"/>
      <c r="J144" s="298"/>
      <c r="K144" s="298"/>
    </row>
    <row r="145" spans="2:11" s="1" customFormat="1" ht="18.75" customHeight="1">
      <c r="B145" s="271"/>
      <c r="C145" s="271"/>
      <c r="D145" s="271"/>
      <c r="E145" s="271"/>
      <c r="F145" s="271"/>
      <c r="G145" s="271"/>
      <c r="H145" s="271"/>
      <c r="I145" s="271"/>
      <c r="J145" s="271"/>
      <c r="K145" s="271"/>
    </row>
    <row r="146" spans="2:11" s="1" customFormat="1" ht="7.5" customHeight="1">
      <c r="B146" s="272"/>
      <c r="C146" s="273"/>
      <c r="D146" s="273"/>
      <c r="E146" s="273"/>
      <c r="F146" s="273"/>
      <c r="G146" s="273"/>
      <c r="H146" s="273"/>
      <c r="I146" s="273"/>
      <c r="J146" s="273"/>
      <c r="K146" s="274"/>
    </row>
    <row r="147" spans="2:11" s="1" customFormat="1" ht="45" customHeight="1">
      <c r="B147" s="275"/>
      <c r="C147" s="387" t="s">
        <v>2325</v>
      </c>
      <c r="D147" s="387"/>
      <c r="E147" s="387"/>
      <c r="F147" s="387"/>
      <c r="G147" s="387"/>
      <c r="H147" s="387"/>
      <c r="I147" s="387"/>
      <c r="J147" s="387"/>
      <c r="K147" s="276"/>
    </row>
    <row r="148" spans="2:11" s="1" customFormat="1" ht="17.25" customHeight="1">
      <c r="B148" s="275"/>
      <c r="C148" s="277" t="s">
        <v>2260</v>
      </c>
      <c r="D148" s="277"/>
      <c r="E148" s="277"/>
      <c r="F148" s="277" t="s">
        <v>2261</v>
      </c>
      <c r="G148" s="278"/>
      <c r="H148" s="277" t="s">
        <v>53</v>
      </c>
      <c r="I148" s="277" t="s">
        <v>56</v>
      </c>
      <c r="J148" s="277" t="s">
        <v>2262</v>
      </c>
      <c r="K148" s="276"/>
    </row>
    <row r="149" spans="2:11" s="1" customFormat="1" ht="17.25" customHeight="1">
      <c r="B149" s="275"/>
      <c r="C149" s="279" t="s">
        <v>2263</v>
      </c>
      <c r="D149" s="279"/>
      <c r="E149" s="279"/>
      <c r="F149" s="280" t="s">
        <v>2264</v>
      </c>
      <c r="G149" s="281"/>
      <c r="H149" s="279"/>
      <c r="I149" s="279"/>
      <c r="J149" s="279" t="s">
        <v>2265</v>
      </c>
      <c r="K149" s="276"/>
    </row>
    <row r="150" spans="2:11" s="1" customFormat="1" ht="5.25" customHeight="1">
      <c r="B150" s="287"/>
      <c r="C150" s="282"/>
      <c r="D150" s="282"/>
      <c r="E150" s="282"/>
      <c r="F150" s="282"/>
      <c r="G150" s="283"/>
      <c r="H150" s="282"/>
      <c r="I150" s="282"/>
      <c r="J150" s="282"/>
      <c r="K150" s="310"/>
    </row>
    <row r="151" spans="2:11" s="1" customFormat="1" ht="15" customHeight="1">
      <c r="B151" s="287"/>
      <c r="C151" s="314" t="s">
        <v>2269</v>
      </c>
      <c r="D151" s="264"/>
      <c r="E151" s="264"/>
      <c r="F151" s="315" t="s">
        <v>2266</v>
      </c>
      <c r="G151" s="264"/>
      <c r="H151" s="314" t="s">
        <v>2306</v>
      </c>
      <c r="I151" s="314" t="s">
        <v>2268</v>
      </c>
      <c r="J151" s="314">
        <v>120</v>
      </c>
      <c r="K151" s="310"/>
    </row>
    <row r="152" spans="2:11" s="1" customFormat="1" ht="15" customHeight="1">
      <c r="B152" s="287"/>
      <c r="C152" s="314" t="s">
        <v>2315</v>
      </c>
      <c r="D152" s="264"/>
      <c r="E152" s="264"/>
      <c r="F152" s="315" t="s">
        <v>2266</v>
      </c>
      <c r="G152" s="264"/>
      <c r="H152" s="314" t="s">
        <v>2326</v>
      </c>
      <c r="I152" s="314" t="s">
        <v>2268</v>
      </c>
      <c r="J152" s="314" t="s">
        <v>2317</v>
      </c>
      <c r="K152" s="310"/>
    </row>
    <row r="153" spans="2:11" s="1" customFormat="1" ht="15" customHeight="1">
      <c r="B153" s="287"/>
      <c r="C153" s="314" t="s">
        <v>2214</v>
      </c>
      <c r="D153" s="264"/>
      <c r="E153" s="264"/>
      <c r="F153" s="315" t="s">
        <v>2266</v>
      </c>
      <c r="G153" s="264"/>
      <c r="H153" s="314" t="s">
        <v>2327</v>
      </c>
      <c r="I153" s="314" t="s">
        <v>2268</v>
      </c>
      <c r="J153" s="314" t="s">
        <v>2317</v>
      </c>
      <c r="K153" s="310"/>
    </row>
    <row r="154" spans="2:11" s="1" customFormat="1" ht="15" customHeight="1">
      <c r="B154" s="287"/>
      <c r="C154" s="314" t="s">
        <v>2271</v>
      </c>
      <c r="D154" s="264"/>
      <c r="E154" s="264"/>
      <c r="F154" s="315" t="s">
        <v>2272</v>
      </c>
      <c r="G154" s="264"/>
      <c r="H154" s="314" t="s">
        <v>2306</v>
      </c>
      <c r="I154" s="314" t="s">
        <v>2268</v>
      </c>
      <c r="J154" s="314">
        <v>50</v>
      </c>
      <c r="K154" s="310"/>
    </row>
    <row r="155" spans="2:11" s="1" customFormat="1" ht="15" customHeight="1">
      <c r="B155" s="287"/>
      <c r="C155" s="314" t="s">
        <v>2274</v>
      </c>
      <c r="D155" s="264"/>
      <c r="E155" s="264"/>
      <c r="F155" s="315" t="s">
        <v>2266</v>
      </c>
      <c r="G155" s="264"/>
      <c r="H155" s="314" t="s">
        <v>2306</v>
      </c>
      <c r="I155" s="314" t="s">
        <v>2276</v>
      </c>
      <c r="J155" s="314"/>
      <c r="K155" s="310"/>
    </row>
    <row r="156" spans="2:11" s="1" customFormat="1" ht="15" customHeight="1">
      <c r="B156" s="287"/>
      <c r="C156" s="314" t="s">
        <v>2285</v>
      </c>
      <c r="D156" s="264"/>
      <c r="E156" s="264"/>
      <c r="F156" s="315" t="s">
        <v>2272</v>
      </c>
      <c r="G156" s="264"/>
      <c r="H156" s="314" t="s">
        <v>2306</v>
      </c>
      <c r="I156" s="314" t="s">
        <v>2268</v>
      </c>
      <c r="J156" s="314">
        <v>50</v>
      </c>
      <c r="K156" s="310"/>
    </row>
    <row r="157" spans="2:11" s="1" customFormat="1" ht="15" customHeight="1">
      <c r="B157" s="287"/>
      <c r="C157" s="314" t="s">
        <v>2293</v>
      </c>
      <c r="D157" s="264"/>
      <c r="E157" s="264"/>
      <c r="F157" s="315" t="s">
        <v>2272</v>
      </c>
      <c r="G157" s="264"/>
      <c r="H157" s="314" t="s">
        <v>2306</v>
      </c>
      <c r="I157" s="314" t="s">
        <v>2268</v>
      </c>
      <c r="J157" s="314">
        <v>50</v>
      </c>
      <c r="K157" s="310"/>
    </row>
    <row r="158" spans="2:11" s="1" customFormat="1" ht="15" customHeight="1">
      <c r="B158" s="287"/>
      <c r="C158" s="314" t="s">
        <v>2291</v>
      </c>
      <c r="D158" s="264"/>
      <c r="E158" s="264"/>
      <c r="F158" s="315" t="s">
        <v>2272</v>
      </c>
      <c r="G158" s="264"/>
      <c r="H158" s="314" t="s">
        <v>2306</v>
      </c>
      <c r="I158" s="314" t="s">
        <v>2268</v>
      </c>
      <c r="J158" s="314">
        <v>50</v>
      </c>
      <c r="K158" s="310"/>
    </row>
    <row r="159" spans="2:11" s="1" customFormat="1" ht="15" customHeight="1">
      <c r="B159" s="287"/>
      <c r="C159" s="314" t="s">
        <v>119</v>
      </c>
      <c r="D159" s="264"/>
      <c r="E159" s="264"/>
      <c r="F159" s="315" t="s">
        <v>2266</v>
      </c>
      <c r="G159" s="264"/>
      <c r="H159" s="314" t="s">
        <v>2328</v>
      </c>
      <c r="I159" s="314" t="s">
        <v>2268</v>
      </c>
      <c r="J159" s="314" t="s">
        <v>2329</v>
      </c>
      <c r="K159" s="310"/>
    </row>
    <row r="160" spans="2:11" s="1" customFormat="1" ht="15" customHeight="1">
      <c r="B160" s="287"/>
      <c r="C160" s="314" t="s">
        <v>2330</v>
      </c>
      <c r="D160" s="264"/>
      <c r="E160" s="264"/>
      <c r="F160" s="315" t="s">
        <v>2266</v>
      </c>
      <c r="G160" s="264"/>
      <c r="H160" s="314" t="s">
        <v>2331</v>
      </c>
      <c r="I160" s="314" t="s">
        <v>2301</v>
      </c>
      <c r="J160" s="314"/>
      <c r="K160" s="310"/>
    </row>
    <row r="161" spans="2:11" s="1" customFormat="1" ht="15" customHeight="1">
      <c r="B161" s="316"/>
      <c r="C161" s="296"/>
      <c r="D161" s="296"/>
      <c r="E161" s="296"/>
      <c r="F161" s="296"/>
      <c r="G161" s="296"/>
      <c r="H161" s="296"/>
      <c r="I161" s="296"/>
      <c r="J161" s="296"/>
      <c r="K161" s="317"/>
    </row>
    <row r="162" spans="2:11" s="1" customFormat="1" ht="18.75" customHeight="1">
      <c r="B162" s="298"/>
      <c r="C162" s="308"/>
      <c r="D162" s="308"/>
      <c r="E162" s="308"/>
      <c r="F162" s="318"/>
      <c r="G162" s="308"/>
      <c r="H162" s="308"/>
      <c r="I162" s="308"/>
      <c r="J162" s="308"/>
      <c r="K162" s="298"/>
    </row>
    <row r="163" spans="2:11" s="1" customFormat="1" ht="18.75" customHeight="1">
      <c r="B163" s="271"/>
      <c r="C163" s="271"/>
      <c r="D163" s="271"/>
      <c r="E163" s="271"/>
      <c r="F163" s="271"/>
      <c r="G163" s="271"/>
      <c r="H163" s="271"/>
      <c r="I163" s="271"/>
      <c r="J163" s="271"/>
      <c r="K163" s="271"/>
    </row>
    <row r="164" spans="2:11" s="1" customFormat="1" ht="7.5" customHeight="1">
      <c r="B164" s="253"/>
      <c r="C164" s="254"/>
      <c r="D164" s="254"/>
      <c r="E164" s="254"/>
      <c r="F164" s="254"/>
      <c r="G164" s="254"/>
      <c r="H164" s="254"/>
      <c r="I164" s="254"/>
      <c r="J164" s="254"/>
      <c r="K164" s="255"/>
    </row>
    <row r="165" spans="2:11" s="1" customFormat="1" ht="45" customHeight="1">
      <c r="B165" s="256"/>
      <c r="C165" s="385" t="s">
        <v>2332</v>
      </c>
      <c r="D165" s="385"/>
      <c r="E165" s="385"/>
      <c r="F165" s="385"/>
      <c r="G165" s="385"/>
      <c r="H165" s="385"/>
      <c r="I165" s="385"/>
      <c r="J165" s="385"/>
      <c r="K165" s="257"/>
    </row>
    <row r="166" spans="2:11" s="1" customFormat="1" ht="17.25" customHeight="1">
      <c r="B166" s="256"/>
      <c r="C166" s="277" t="s">
        <v>2260</v>
      </c>
      <c r="D166" s="277"/>
      <c r="E166" s="277"/>
      <c r="F166" s="277" t="s">
        <v>2261</v>
      </c>
      <c r="G166" s="319"/>
      <c r="H166" s="320" t="s">
        <v>53</v>
      </c>
      <c r="I166" s="320" t="s">
        <v>56</v>
      </c>
      <c r="J166" s="277" t="s">
        <v>2262</v>
      </c>
      <c r="K166" s="257"/>
    </row>
    <row r="167" spans="2:11" s="1" customFormat="1" ht="17.25" customHeight="1">
      <c r="B167" s="258"/>
      <c r="C167" s="279" t="s">
        <v>2263</v>
      </c>
      <c r="D167" s="279"/>
      <c r="E167" s="279"/>
      <c r="F167" s="280" t="s">
        <v>2264</v>
      </c>
      <c r="G167" s="321"/>
      <c r="H167" s="322"/>
      <c r="I167" s="322"/>
      <c r="J167" s="279" t="s">
        <v>2265</v>
      </c>
      <c r="K167" s="259"/>
    </row>
    <row r="168" spans="2:11" s="1" customFormat="1" ht="5.25" customHeight="1">
      <c r="B168" s="287"/>
      <c r="C168" s="282"/>
      <c r="D168" s="282"/>
      <c r="E168" s="282"/>
      <c r="F168" s="282"/>
      <c r="G168" s="283"/>
      <c r="H168" s="282"/>
      <c r="I168" s="282"/>
      <c r="J168" s="282"/>
      <c r="K168" s="310"/>
    </row>
    <row r="169" spans="2:11" s="1" customFormat="1" ht="15" customHeight="1">
      <c r="B169" s="287"/>
      <c r="C169" s="264" t="s">
        <v>2269</v>
      </c>
      <c r="D169" s="264"/>
      <c r="E169" s="264"/>
      <c r="F169" s="285" t="s">
        <v>2266</v>
      </c>
      <c r="G169" s="264"/>
      <c r="H169" s="264" t="s">
        <v>2306</v>
      </c>
      <c r="I169" s="264" t="s">
        <v>2268</v>
      </c>
      <c r="J169" s="264">
        <v>120</v>
      </c>
      <c r="K169" s="310"/>
    </row>
    <row r="170" spans="2:11" s="1" customFormat="1" ht="15" customHeight="1">
      <c r="B170" s="287"/>
      <c r="C170" s="264" t="s">
        <v>2315</v>
      </c>
      <c r="D170" s="264"/>
      <c r="E170" s="264"/>
      <c r="F170" s="285" t="s">
        <v>2266</v>
      </c>
      <c r="G170" s="264"/>
      <c r="H170" s="264" t="s">
        <v>2316</v>
      </c>
      <c r="I170" s="264" t="s">
        <v>2268</v>
      </c>
      <c r="J170" s="264" t="s">
        <v>2317</v>
      </c>
      <c r="K170" s="310"/>
    </row>
    <row r="171" spans="2:11" s="1" customFormat="1" ht="15" customHeight="1">
      <c r="B171" s="287"/>
      <c r="C171" s="264" t="s">
        <v>2214</v>
      </c>
      <c r="D171" s="264"/>
      <c r="E171" s="264"/>
      <c r="F171" s="285" t="s">
        <v>2266</v>
      </c>
      <c r="G171" s="264"/>
      <c r="H171" s="264" t="s">
        <v>2333</v>
      </c>
      <c r="I171" s="264" t="s">
        <v>2268</v>
      </c>
      <c r="J171" s="264" t="s">
        <v>2317</v>
      </c>
      <c r="K171" s="310"/>
    </row>
    <row r="172" spans="2:11" s="1" customFormat="1" ht="15" customHeight="1">
      <c r="B172" s="287"/>
      <c r="C172" s="264" t="s">
        <v>2271</v>
      </c>
      <c r="D172" s="264"/>
      <c r="E172" s="264"/>
      <c r="F172" s="285" t="s">
        <v>2272</v>
      </c>
      <c r="G172" s="264"/>
      <c r="H172" s="264" t="s">
        <v>2333</v>
      </c>
      <c r="I172" s="264" t="s">
        <v>2268</v>
      </c>
      <c r="J172" s="264">
        <v>50</v>
      </c>
      <c r="K172" s="310"/>
    </row>
    <row r="173" spans="2:11" s="1" customFormat="1" ht="15" customHeight="1">
      <c r="B173" s="287"/>
      <c r="C173" s="264" t="s">
        <v>2274</v>
      </c>
      <c r="D173" s="264"/>
      <c r="E173" s="264"/>
      <c r="F173" s="285" t="s">
        <v>2266</v>
      </c>
      <c r="G173" s="264"/>
      <c r="H173" s="264" t="s">
        <v>2333</v>
      </c>
      <c r="I173" s="264" t="s">
        <v>2276</v>
      </c>
      <c r="J173" s="264"/>
      <c r="K173" s="310"/>
    </row>
    <row r="174" spans="2:11" s="1" customFormat="1" ht="15" customHeight="1">
      <c r="B174" s="287"/>
      <c r="C174" s="264" t="s">
        <v>2285</v>
      </c>
      <c r="D174" s="264"/>
      <c r="E174" s="264"/>
      <c r="F174" s="285" t="s">
        <v>2272</v>
      </c>
      <c r="G174" s="264"/>
      <c r="H174" s="264" t="s">
        <v>2333</v>
      </c>
      <c r="I174" s="264" t="s">
        <v>2268</v>
      </c>
      <c r="J174" s="264">
        <v>50</v>
      </c>
      <c r="K174" s="310"/>
    </row>
    <row r="175" spans="2:11" s="1" customFormat="1" ht="15" customHeight="1">
      <c r="B175" s="287"/>
      <c r="C175" s="264" t="s">
        <v>2293</v>
      </c>
      <c r="D175" s="264"/>
      <c r="E175" s="264"/>
      <c r="F175" s="285" t="s">
        <v>2272</v>
      </c>
      <c r="G175" s="264"/>
      <c r="H175" s="264" t="s">
        <v>2333</v>
      </c>
      <c r="I175" s="264" t="s">
        <v>2268</v>
      </c>
      <c r="J175" s="264">
        <v>50</v>
      </c>
      <c r="K175" s="310"/>
    </row>
    <row r="176" spans="2:11" s="1" customFormat="1" ht="15" customHeight="1">
      <c r="B176" s="287"/>
      <c r="C176" s="264" t="s">
        <v>2291</v>
      </c>
      <c r="D176" s="264"/>
      <c r="E176" s="264"/>
      <c r="F176" s="285" t="s">
        <v>2272</v>
      </c>
      <c r="G176" s="264"/>
      <c r="H176" s="264" t="s">
        <v>2333</v>
      </c>
      <c r="I176" s="264" t="s">
        <v>2268</v>
      </c>
      <c r="J176" s="264">
        <v>50</v>
      </c>
      <c r="K176" s="310"/>
    </row>
    <row r="177" spans="2:11" s="1" customFormat="1" ht="15" customHeight="1">
      <c r="B177" s="287"/>
      <c r="C177" s="264" t="s">
        <v>141</v>
      </c>
      <c r="D177" s="264"/>
      <c r="E177" s="264"/>
      <c r="F177" s="285" t="s">
        <v>2266</v>
      </c>
      <c r="G177" s="264"/>
      <c r="H177" s="264" t="s">
        <v>2334</v>
      </c>
      <c r="I177" s="264" t="s">
        <v>2335</v>
      </c>
      <c r="J177" s="264"/>
      <c r="K177" s="310"/>
    </row>
    <row r="178" spans="2:11" s="1" customFormat="1" ht="15" customHeight="1">
      <c r="B178" s="287"/>
      <c r="C178" s="264" t="s">
        <v>56</v>
      </c>
      <c r="D178" s="264"/>
      <c r="E178" s="264"/>
      <c r="F178" s="285" t="s">
        <v>2266</v>
      </c>
      <c r="G178" s="264"/>
      <c r="H178" s="264" t="s">
        <v>2336</v>
      </c>
      <c r="I178" s="264" t="s">
        <v>2337</v>
      </c>
      <c r="J178" s="264">
        <v>1</v>
      </c>
      <c r="K178" s="310"/>
    </row>
    <row r="179" spans="2:11" s="1" customFormat="1" ht="15" customHeight="1">
      <c r="B179" s="287"/>
      <c r="C179" s="264" t="s">
        <v>52</v>
      </c>
      <c r="D179" s="264"/>
      <c r="E179" s="264"/>
      <c r="F179" s="285" t="s">
        <v>2266</v>
      </c>
      <c r="G179" s="264"/>
      <c r="H179" s="264" t="s">
        <v>2338</v>
      </c>
      <c r="I179" s="264" t="s">
        <v>2268</v>
      </c>
      <c r="J179" s="264">
        <v>20</v>
      </c>
      <c r="K179" s="310"/>
    </row>
    <row r="180" spans="2:11" s="1" customFormat="1" ht="15" customHeight="1">
      <c r="B180" s="287"/>
      <c r="C180" s="264" t="s">
        <v>53</v>
      </c>
      <c r="D180" s="264"/>
      <c r="E180" s="264"/>
      <c r="F180" s="285" t="s">
        <v>2266</v>
      </c>
      <c r="G180" s="264"/>
      <c r="H180" s="264" t="s">
        <v>2339</v>
      </c>
      <c r="I180" s="264" t="s">
        <v>2268</v>
      </c>
      <c r="J180" s="264">
        <v>255</v>
      </c>
      <c r="K180" s="310"/>
    </row>
    <row r="181" spans="2:11" s="1" customFormat="1" ht="15" customHeight="1">
      <c r="B181" s="287"/>
      <c r="C181" s="264" t="s">
        <v>142</v>
      </c>
      <c r="D181" s="264"/>
      <c r="E181" s="264"/>
      <c r="F181" s="285" t="s">
        <v>2266</v>
      </c>
      <c r="G181" s="264"/>
      <c r="H181" s="264" t="s">
        <v>2230</v>
      </c>
      <c r="I181" s="264" t="s">
        <v>2268</v>
      </c>
      <c r="J181" s="264">
        <v>10</v>
      </c>
      <c r="K181" s="310"/>
    </row>
    <row r="182" spans="2:11" s="1" customFormat="1" ht="15" customHeight="1">
      <c r="B182" s="287"/>
      <c r="C182" s="264" t="s">
        <v>143</v>
      </c>
      <c r="D182" s="264"/>
      <c r="E182" s="264"/>
      <c r="F182" s="285" t="s">
        <v>2266</v>
      </c>
      <c r="G182" s="264"/>
      <c r="H182" s="264" t="s">
        <v>2340</v>
      </c>
      <c r="I182" s="264" t="s">
        <v>2301</v>
      </c>
      <c r="J182" s="264"/>
      <c r="K182" s="310"/>
    </row>
    <row r="183" spans="2:11" s="1" customFormat="1" ht="15" customHeight="1">
      <c r="B183" s="287"/>
      <c r="C183" s="264" t="s">
        <v>2341</v>
      </c>
      <c r="D183" s="264"/>
      <c r="E183" s="264"/>
      <c r="F183" s="285" t="s">
        <v>2266</v>
      </c>
      <c r="G183" s="264"/>
      <c r="H183" s="264" t="s">
        <v>2342</v>
      </c>
      <c r="I183" s="264" t="s">
        <v>2301</v>
      </c>
      <c r="J183" s="264"/>
      <c r="K183" s="310"/>
    </row>
    <row r="184" spans="2:11" s="1" customFormat="1" ht="15" customHeight="1">
      <c r="B184" s="287"/>
      <c r="C184" s="264" t="s">
        <v>2330</v>
      </c>
      <c r="D184" s="264"/>
      <c r="E184" s="264"/>
      <c r="F184" s="285" t="s">
        <v>2266</v>
      </c>
      <c r="G184" s="264"/>
      <c r="H184" s="264" t="s">
        <v>2343</v>
      </c>
      <c r="I184" s="264" t="s">
        <v>2301</v>
      </c>
      <c r="J184" s="264"/>
      <c r="K184" s="310"/>
    </row>
    <row r="185" spans="2:11" s="1" customFormat="1" ht="15" customHeight="1">
      <c r="B185" s="287"/>
      <c r="C185" s="264" t="s">
        <v>145</v>
      </c>
      <c r="D185" s="264"/>
      <c r="E185" s="264"/>
      <c r="F185" s="285" t="s">
        <v>2272</v>
      </c>
      <c r="G185" s="264"/>
      <c r="H185" s="264" t="s">
        <v>2344</v>
      </c>
      <c r="I185" s="264" t="s">
        <v>2268</v>
      </c>
      <c r="J185" s="264">
        <v>50</v>
      </c>
      <c r="K185" s="310"/>
    </row>
    <row r="186" spans="2:11" s="1" customFormat="1" ht="15" customHeight="1">
      <c r="B186" s="287"/>
      <c r="C186" s="264" t="s">
        <v>2345</v>
      </c>
      <c r="D186" s="264"/>
      <c r="E186" s="264"/>
      <c r="F186" s="285" t="s">
        <v>2272</v>
      </c>
      <c r="G186" s="264"/>
      <c r="H186" s="264" t="s">
        <v>2346</v>
      </c>
      <c r="I186" s="264" t="s">
        <v>2347</v>
      </c>
      <c r="J186" s="264"/>
      <c r="K186" s="310"/>
    </row>
    <row r="187" spans="2:11" s="1" customFormat="1" ht="15" customHeight="1">
      <c r="B187" s="287"/>
      <c r="C187" s="264" t="s">
        <v>2348</v>
      </c>
      <c r="D187" s="264"/>
      <c r="E187" s="264"/>
      <c r="F187" s="285" t="s">
        <v>2272</v>
      </c>
      <c r="G187" s="264"/>
      <c r="H187" s="264" t="s">
        <v>2349</v>
      </c>
      <c r="I187" s="264" t="s">
        <v>2347</v>
      </c>
      <c r="J187" s="264"/>
      <c r="K187" s="310"/>
    </row>
    <row r="188" spans="2:11" s="1" customFormat="1" ht="15" customHeight="1">
      <c r="B188" s="287"/>
      <c r="C188" s="264" t="s">
        <v>2350</v>
      </c>
      <c r="D188" s="264"/>
      <c r="E188" s="264"/>
      <c r="F188" s="285" t="s">
        <v>2272</v>
      </c>
      <c r="G188" s="264"/>
      <c r="H188" s="264" t="s">
        <v>2351</v>
      </c>
      <c r="I188" s="264" t="s">
        <v>2347</v>
      </c>
      <c r="J188" s="264"/>
      <c r="K188" s="310"/>
    </row>
    <row r="189" spans="2:11" s="1" customFormat="1" ht="15" customHeight="1">
      <c r="B189" s="287"/>
      <c r="C189" s="323" t="s">
        <v>2352</v>
      </c>
      <c r="D189" s="264"/>
      <c r="E189" s="264"/>
      <c r="F189" s="285" t="s">
        <v>2272</v>
      </c>
      <c r="G189" s="264"/>
      <c r="H189" s="264" t="s">
        <v>2353</v>
      </c>
      <c r="I189" s="264" t="s">
        <v>2354</v>
      </c>
      <c r="J189" s="324" t="s">
        <v>2355</v>
      </c>
      <c r="K189" s="310"/>
    </row>
    <row r="190" spans="2:11" s="1" customFormat="1" ht="15" customHeight="1">
      <c r="B190" s="287"/>
      <c r="C190" s="323" t="s">
        <v>41</v>
      </c>
      <c r="D190" s="264"/>
      <c r="E190" s="264"/>
      <c r="F190" s="285" t="s">
        <v>2266</v>
      </c>
      <c r="G190" s="264"/>
      <c r="H190" s="261" t="s">
        <v>2356</v>
      </c>
      <c r="I190" s="264" t="s">
        <v>2357</v>
      </c>
      <c r="J190" s="264"/>
      <c r="K190" s="310"/>
    </row>
    <row r="191" spans="2:11" s="1" customFormat="1" ht="15" customHeight="1">
      <c r="B191" s="287"/>
      <c r="C191" s="323" t="s">
        <v>2358</v>
      </c>
      <c r="D191" s="264"/>
      <c r="E191" s="264"/>
      <c r="F191" s="285" t="s">
        <v>2266</v>
      </c>
      <c r="G191" s="264"/>
      <c r="H191" s="264" t="s">
        <v>2359</v>
      </c>
      <c r="I191" s="264" t="s">
        <v>2301</v>
      </c>
      <c r="J191" s="264"/>
      <c r="K191" s="310"/>
    </row>
    <row r="192" spans="2:11" s="1" customFormat="1" ht="15" customHeight="1">
      <c r="B192" s="287"/>
      <c r="C192" s="323" t="s">
        <v>2360</v>
      </c>
      <c r="D192" s="264"/>
      <c r="E192" s="264"/>
      <c r="F192" s="285" t="s">
        <v>2266</v>
      </c>
      <c r="G192" s="264"/>
      <c r="H192" s="264" t="s">
        <v>2361</v>
      </c>
      <c r="I192" s="264" t="s">
        <v>2301</v>
      </c>
      <c r="J192" s="264"/>
      <c r="K192" s="310"/>
    </row>
    <row r="193" spans="2:11" s="1" customFormat="1" ht="15" customHeight="1">
      <c r="B193" s="287"/>
      <c r="C193" s="323" t="s">
        <v>2362</v>
      </c>
      <c r="D193" s="264"/>
      <c r="E193" s="264"/>
      <c r="F193" s="285" t="s">
        <v>2272</v>
      </c>
      <c r="G193" s="264"/>
      <c r="H193" s="264" t="s">
        <v>2363</v>
      </c>
      <c r="I193" s="264" t="s">
        <v>2301</v>
      </c>
      <c r="J193" s="264"/>
      <c r="K193" s="310"/>
    </row>
    <row r="194" spans="2:11" s="1" customFormat="1" ht="15" customHeight="1">
      <c r="B194" s="316"/>
      <c r="C194" s="325"/>
      <c r="D194" s="296"/>
      <c r="E194" s="296"/>
      <c r="F194" s="296"/>
      <c r="G194" s="296"/>
      <c r="H194" s="296"/>
      <c r="I194" s="296"/>
      <c r="J194" s="296"/>
      <c r="K194" s="317"/>
    </row>
    <row r="195" spans="2:11" s="1" customFormat="1" ht="18.75" customHeight="1">
      <c r="B195" s="298"/>
      <c r="C195" s="308"/>
      <c r="D195" s="308"/>
      <c r="E195" s="308"/>
      <c r="F195" s="318"/>
      <c r="G195" s="308"/>
      <c r="H195" s="308"/>
      <c r="I195" s="308"/>
      <c r="J195" s="308"/>
      <c r="K195" s="298"/>
    </row>
    <row r="196" spans="2:11" s="1" customFormat="1" ht="18.75" customHeight="1">
      <c r="B196" s="298"/>
      <c r="C196" s="308"/>
      <c r="D196" s="308"/>
      <c r="E196" s="308"/>
      <c r="F196" s="318"/>
      <c r="G196" s="308"/>
      <c r="H196" s="308"/>
      <c r="I196" s="308"/>
      <c r="J196" s="308"/>
      <c r="K196" s="298"/>
    </row>
    <row r="197" spans="2:11" s="1" customFormat="1" ht="18.75" customHeight="1">
      <c r="B197" s="271"/>
      <c r="C197" s="271"/>
      <c r="D197" s="271"/>
      <c r="E197" s="271"/>
      <c r="F197" s="271"/>
      <c r="G197" s="271"/>
      <c r="H197" s="271"/>
      <c r="I197" s="271"/>
      <c r="J197" s="271"/>
      <c r="K197" s="271"/>
    </row>
    <row r="198" spans="2:11" s="1" customFormat="1" ht="13.5">
      <c r="B198" s="253"/>
      <c r="C198" s="254"/>
      <c r="D198" s="254"/>
      <c r="E198" s="254"/>
      <c r="F198" s="254"/>
      <c r="G198" s="254"/>
      <c r="H198" s="254"/>
      <c r="I198" s="254"/>
      <c r="J198" s="254"/>
      <c r="K198" s="255"/>
    </row>
    <row r="199" spans="2:11" s="1" customFormat="1" ht="21">
      <c r="B199" s="256"/>
      <c r="C199" s="385" t="s">
        <v>2364</v>
      </c>
      <c r="D199" s="385"/>
      <c r="E199" s="385"/>
      <c r="F199" s="385"/>
      <c r="G199" s="385"/>
      <c r="H199" s="385"/>
      <c r="I199" s="385"/>
      <c r="J199" s="385"/>
      <c r="K199" s="257"/>
    </row>
    <row r="200" spans="2:11" s="1" customFormat="1" ht="25.5" customHeight="1">
      <c r="B200" s="256"/>
      <c r="C200" s="326" t="s">
        <v>2365</v>
      </c>
      <c r="D200" s="326"/>
      <c r="E200" s="326"/>
      <c r="F200" s="326" t="s">
        <v>2366</v>
      </c>
      <c r="G200" s="327"/>
      <c r="H200" s="391" t="s">
        <v>2367</v>
      </c>
      <c r="I200" s="391"/>
      <c r="J200" s="391"/>
      <c r="K200" s="257"/>
    </row>
    <row r="201" spans="2:11" s="1" customFormat="1" ht="5.25" customHeight="1">
      <c r="B201" s="287"/>
      <c r="C201" s="282"/>
      <c r="D201" s="282"/>
      <c r="E201" s="282"/>
      <c r="F201" s="282"/>
      <c r="G201" s="308"/>
      <c r="H201" s="282"/>
      <c r="I201" s="282"/>
      <c r="J201" s="282"/>
      <c r="K201" s="310"/>
    </row>
    <row r="202" spans="2:11" s="1" customFormat="1" ht="15" customHeight="1">
      <c r="B202" s="287"/>
      <c r="C202" s="264" t="s">
        <v>2357</v>
      </c>
      <c r="D202" s="264"/>
      <c r="E202" s="264"/>
      <c r="F202" s="285" t="s">
        <v>42</v>
      </c>
      <c r="G202" s="264"/>
      <c r="H202" s="390" t="s">
        <v>2368</v>
      </c>
      <c r="I202" s="390"/>
      <c r="J202" s="390"/>
      <c r="K202" s="310"/>
    </row>
    <row r="203" spans="2:11" s="1" customFormat="1" ht="15" customHeight="1">
      <c r="B203" s="287"/>
      <c r="C203" s="264"/>
      <c r="D203" s="264"/>
      <c r="E203" s="264"/>
      <c r="F203" s="285" t="s">
        <v>43</v>
      </c>
      <c r="G203" s="264"/>
      <c r="H203" s="390" t="s">
        <v>2369</v>
      </c>
      <c r="I203" s="390"/>
      <c r="J203" s="390"/>
      <c r="K203" s="310"/>
    </row>
    <row r="204" spans="2:11" s="1" customFormat="1" ht="15" customHeight="1">
      <c r="B204" s="287"/>
      <c r="C204" s="264"/>
      <c r="D204" s="264"/>
      <c r="E204" s="264"/>
      <c r="F204" s="285" t="s">
        <v>46</v>
      </c>
      <c r="G204" s="264"/>
      <c r="H204" s="390" t="s">
        <v>2370</v>
      </c>
      <c r="I204" s="390"/>
      <c r="J204" s="390"/>
      <c r="K204" s="310"/>
    </row>
    <row r="205" spans="2:11" s="1" customFormat="1" ht="15" customHeight="1">
      <c r="B205" s="287"/>
      <c r="C205" s="264"/>
      <c r="D205" s="264"/>
      <c r="E205" s="264"/>
      <c r="F205" s="285" t="s">
        <v>44</v>
      </c>
      <c r="G205" s="264"/>
      <c r="H205" s="390" t="s">
        <v>2371</v>
      </c>
      <c r="I205" s="390"/>
      <c r="J205" s="390"/>
      <c r="K205" s="310"/>
    </row>
    <row r="206" spans="2:11" s="1" customFormat="1" ht="15" customHeight="1">
      <c r="B206" s="287"/>
      <c r="C206" s="264"/>
      <c r="D206" s="264"/>
      <c r="E206" s="264"/>
      <c r="F206" s="285" t="s">
        <v>45</v>
      </c>
      <c r="G206" s="264"/>
      <c r="H206" s="390" t="s">
        <v>2372</v>
      </c>
      <c r="I206" s="390"/>
      <c r="J206" s="390"/>
      <c r="K206" s="310"/>
    </row>
    <row r="207" spans="2:11" s="1" customFormat="1" ht="15" customHeight="1">
      <c r="B207" s="287"/>
      <c r="C207" s="264"/>
      <c r="D207" s="264"/>
      <c r="E207" s="264"/>
      <c r="F207" s="285"/>
      <c r="G207" s="264"/>
      <c r="H207" s="264"/>
      <c r="I207" s="264"/>
      <c r="J207" s="264"/>
      <c r="K207" s="310"/>
    </row>
    <row r="208" spans="2:11" s="1" customFormat="1" ht="15" customHeight="1">
      <c r="B208" s="287"/>
      <c r="C208" s="264" t="s">
        <v>2313</v>
      </c>
      <c r="D208" s="264"/>
      <c r="E208" s="264"/>
      <c r="F208" s="285" t="s">
        <v>78</v>
      </c>
      <c r="G208" s="264"/>
      <c r="H208" s="390" t="s">
        <v>2373</v>
      </c>
      <c r="I208" s="390"/>
      <c r="J208" s="390"/>
      <c r="K208" s="310"/>
    </row>
    <row r="209" spans="2:11" s="1" customFormat="1" ht="15" customHeight="1">
      <c r="B209" s="287"/>
      <c r="C209" s="264"/>
      <c r="D209" s="264"/>
      <c r="E209" s="264"/>
      <c r="F209" s="285" t="s">
        <v>2210</v>
      </c>
      <c r="G209" s="264"/>
      <c r="H209" s="390" t="s">
        <v>2211</v>
      </c>
      <c r="I209" s="390"/>
      <c r="J209" s="390"/>
      <c r="K209" s="310"/>
    </row>
    <row r="210" spans="2:11" s="1" customFormat="1" ht="15" customHeight="1">
      <c r="B210" s="287"/>
      <c r="C210" s="264"/>
      <c r="D210" s="264"/>
      <c r="E210" s="264"/>
      <c r="F210" s="285" t="s">
        <v>2208</v>
      </c>
      <c r="G210" s="264"/>
      <c r="H210" s="390" t="s">
        <v>2374</v>
      </c>
      <c r="I210" s="390"/>
      <c r="J210" s="390"/>
      <c r="K210" s="310"/>
    </row>
    <row r="211" spans="2:11" s="1" customFormat="1" ht="15" customHeight="1">
      <c r="B211" s="328"/>
      <c r="C211" s="264"/>
      <c r="D211" s="264"/>
      <c r="E211" s="264"/>
      <c r="F211" s="285" t="s">
        <v>2212</v>
      </c>
      <c r="G211" s="323"/>
      <c r="H211" s="389" t="s">
        <v>2213</v>
      </c>
      <c r="I211" s="389"/>
      <c r="J211" s="389"/>
      <c r="K211" s="329"/>
    </row>
    <row r="212" spans="2:11" s="1" customFormat="1" ht="15" customHeight="1">
      <c r="B212" s="328"/>
      <c r="C212" s="264"/>
      <c r="D212" s="264"/>
      <c r="E212" s="264"/>
      <c r="F212" s="285" t="s">
        <v>1675</v>
      </c>
      <c r="G212" s="323"/>
      <c r="H212" s="389" t="s">
        <v>1741</v>
      </c>
      <c r="I212" s="389"/>
      <c r="J212" s="389"/>
      <c r="K212" s="329"/>
    </row>
    <row r="213" spans="2:11" s="1" customFormat="1" ht="15" customHeight="1">
      <c r="B213" s="328"/>
      <c r="C213" s="264"/>
      <c r="D213" s="264"/>
      <c r="E213" s="264"/>
      <c r="F213" s="285"/>
      <c r="G213" s="323"/>
      <c r="H213" s="314"/>
      <c r="I213" s="314"/>
      <c r="J213" s="314"/>
      <c r="K213" s="329"/>
    </row>
    <row r="214" spans="2:11" s="1" customFormat="1" ht="15" customHeight="1">
      <c r="B214" s="328"/>
      <c r="C214" s="264" t="s">
        <v>2337</v>
      </c>
      <c r="D214" s="264"/>
      <c r="E214" s="264"/>
      <c r="F214" s="285">
        <v>1</v>
      </c>
      <c r="G214" s="323"/>
      <c r="H214" s="389" t="s">
        <v>2375</v>
      </c>
      <c r="I214" s="389"/>
      <c r="J214" s="389"/>
      <c r="K214" s="329"/>
    </row>
    <row r="215" spans="2:11" s="1" customFormat="1" ht="15" customHeight="1">
      <c r="B215" s="328"/>
      <c r="C215" s="264"/>
      <c r="D215" s="264"/>
      <c r="E215" s="264"/>
      <c r="F215" s="285">
        <v>2</v>
      </c>
      <c r="G215" s="323"/>
      <c r="H215" s="389" t="s">
        <v>2376</v>
      </c>
      <c r="I215" s="389"/>
      <c r="J215" s="389"/>
      <c r="K215" s="329"/>
    </row>
    <row r="216" spans="2:11" s="1" customFormat="1" ht="15" customHeight="1">
      <c r="B216" s="328"/>
      <c r="C216" s="264"/>
      <c r="D216" s="264"/>
      <c r="E216" s="264"/>
      <c r="F216" s="285">
        <v>3</v>
      </c>
      <c r="G216" s="323"/>
      <c r="H216" s="389" t="s">
        <v>2377</v>
      </c>
      <c r="I216" s="389"/>
      <c r="J216" s="389"/>
      <c r="K216" s="329"/>
    </row>
    <row r="217" spans="2:11" s="1" customFormat="1" ht="15" customHeight="1">
      <c r="B217" s="328"/>
      <c r="C217" s="264"/>
      <c r="D217" s="264"/>
      <c r="E217" s="264"/>
      <c r="F217" s="285">
        <v>4</v>
      </c>
      <c r="G217" s="323"/>
      <c r="H217" s="389" t="s">
        <v>2378</v>
      </c>
      <c r="I217" s="389"/>
      <c r="J217" s="389"/>
      <c r="K217" s="329"/>
    </row>
    <row r="218" spans="2:11" s="1" customFormat="1" ht="12.75" customHeight="1">
      <c r="B218" s="330"/>
      <c r="C218" s="331"/>
      <c r="D218" s="331"/>
      <c r="E218" s="331"/>
      <c r="F218" s="331"/>
      <c r="G218" s="331"/>
      <c r="H218" s="331"/>
      <c r="I218" s="331"/>
      <c r="J218" s="331"/>
      <c r="K218" s="33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01"/>
  <sheetViews>
    <sheetView showGridLines="0" workbookViewId="0" topLeftCell="A1">
      <selection activeCell="V98" sqref="V9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80</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117</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ROUND(J97,2)</f>
        <v>670690.54</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ROUND((SUM(BE97:BE900)),2)</f>
        <v>670690.54</v>
      </c>
      <c r="G33" s="36"/>
      <c r="H33" s="36"/>
      <c r="I33" s="120">
        <v>0.21</v>
      </c>
      <c r="J33" s="119">
        <f>ROUND(((SUM(BE97:BE900))*I33),2)</f>
        <v>140845.01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ROUND((SUM(BF97:BF900)),2)</f>
        <v>0</v>
      </c>
      <c r="G34" s="36"/>
      <c r="H34" s="36"/>
      <c r="I34" s="120">
        <v>0.15</v>
      </c>
      <c r="J34" s="119">
        <f>ROUND(((SUM(BF97:BF900))*I34),2)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ROUND((SUM(BG97:BG900)),2)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ROUND((SUM(BH97:BH900)),2)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ROUND((SUM(BI97:BI900)),2)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811535.55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01 - D.1.1. Architektonický stavební řešení - Bourací práce</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Nový Jičín</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J97</f>
        <v>670690.54</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122</v>
      </c>
      <c r="E60" s="139"/>
      <c r="F60" s="139"/>
      <c r="G60" s="139"/>
      <c r="H60" s="139"/>
      <c r="I60" s="139"/>
      <c r="J60" s="140">
        <f>J98</f>
        <v>521896.64</v>
      </c>
      <c r="K60" s="137"/>
      <c r="L60" s="141"/>
    </row>
    <row r="61" spans="2:12" s="10" customFormat="1" ht="19.9" customHeight="1">
      <c r="B61" s="142"/>
      <c r="C61" s="143"/>
      <c r="D61" s="144" t="s">
        <v>123</v>
      </c>
      <c r="E61" s="145"/>
      <c r="F61" s="145"/>
      <c r="G61" s="145"/>
      <c r="H61" s="145"/>
      <c r="I61" s="145"/>
      <c r="J61" s="146">
        <f>J99</f>
        <v>2904</v>
      </c>
      <c r="K61" s="143"/>
      <c r="L61" s="147"/>
    </row>
    <row r="62" spans="2:12" s="10" customFormat="1" ht="19.9" customHeight="1">
      <c r="B62" s="142"/>
      <c r="C62" s="143"/>
      <c r="D62" s="144" t="s">
        <v>124</v>
      </c>
      <c r="E62" s="145"/>
      <c r="F62" s="145"/>
      <c r="G62" s="145"/>
      <c r="H62" s="145"/>
      <c r="I62" s="145"/>
      <c r="J62" s="146">
        <f>J106</f>
        <v>276967.47000000003</v>
      </c>
      <c r="K62" s="143"/>
      <c r="L62" s="147"/>
    </row>
    <row r="63" spans="2:12" s="10" customFormat="1" ht="19.9" customHeight="1">
      <c r="B63" s="142"/>
      <c r="C63" s="143"/>
      <c r="D63" s="144" t="s">
        <v>125</v>
      </c>
      <c r="E63" s="145"/>
      <c r="F63" s="145"/>
      <c r="G63" s="145"/>
      <c r="H63" s="145"/>
      <c r="I63" s="145"/>
      <c r="J63" s="146">
        <f>J473</f>
        <v>242000.16999999998</v>
      </c>
      <c r="K63" s="143"/>
      <c r="L63" s="147"/>
    </row>
    <row r="64" spans="2:12" s="10" customFormat="1" ht="19.9" customHeight="1">
      <c r="B64" s="142"/>
      <c r="C64" s="143"/>
      <c r="D64" s="144" t="s">
        <v>126</v>
      </c>
      <c r="E64" s="145"/>
      <c r="F64" s="145"/>
      <c r="G64" s="145"/>
      <c r="H64" s="145"/>
      <c r="I64" s="145"/>
      <c r="J64" s="146">
        <f>J486</f>
        <v>25</v>
      </c>
      <c r="K64" s="143"/>
      <c r="L64" s="147"/>
    </row>
    <row r="65" spans="2:12" s="9" customFormat="1" ht="24.95" customHeight="1">
      <c r="B65" s="136"/>
      <c r="C65" s="137"/>
      <c r="D65" s="138" t="s">
        <v>127</v>
      </c>
      <c r="E65" s="139"/>
      <c r="F65" s="139"/>
      <c r="G65" s="139"/>
      <c r="H65" s="139"/>
      <c r="I65" s="139"/>
      <c r="J65" s="140">
        <f>J488</f>
        <v>94793.9</v>
      </c>
      <c r="K65" s="137"/>
      <c r="L65" s="141"/>
    </row>
    <row r="66" spans="2:12" s="10" customFormat="1" ht="19.9" customHeight="1">
      <c r="B66" s="142"/>
      <c r="C66" s="143"/>
      <c r="D66" s="144" t="s">
        <v>128</v>
      </c>
      <c r="E66" s="145"/>
      <c r="F66" s="145"/>
      <c r="G66" s="145"/>
      <c r="H66" s="145"/>
      <c r="I66" s="145"/>
      <c r="J66" s="146">
        <f>J489</f>
        <v>402.8</v>
      </c>
      <c r="K66" s="143"/>
      <c r="L66" s="147"/>
    </row>
    <row r="67" spans="2:12" s="10" customFormat="1" ht="19.9" customHeight="1">
      <c r="B67" s="142"/>
      <c r="C67" s="143"/>
      <c r="D67" s="144" t="s">
        <v>129</v>
      </c>
      <c r="E67" s="145"/>
      <c r="F67" s="145"/>
      <c r="G67" s="145"/>
      <c r="H67" s="145"/>
      <c r="I67" s="145"/>
      <c r="J67" s="146">
        <f>J495</f>
        <v>3773.2200000000003</v>
      </c>
      <c r="K67" s="143"/>
      <c r="L67" s="147"/>
    </row>
    <row r="68" spans="2:12" s="10" customFormat="1" ht="19.9" customHeight="1">
      <c r="B68" s="142"/>
      <c r="C68" s="143"/>
      <c r="D68" s="144" t="s">
        <v>130</v>
      </c>
      <c r="E68" s="145"/>
      <c r="F68" s="145"/>
      <c r="G68" s="145"/>
      <c r="H68" s="145"/>
      <c r="I68" s="145"/>
      <c r="J68" s="146">
        <f>J530</f>
        <v>1618.8</v>
      </c>
      <c r="K68" s="143"/>
      <c r="L68" s="147"/>
    </row>
    <row r="69" spans="2:12" s="10" customFormat="1" ht="19.9" customHeight="1">
      <c r="B69" s="142"/>
      <c r="C69" s="143"/>
      <c r="D69" s="144" t="s">
        <v>131</v>
      </c>
      <c r="E69" s="145"/>
      <c r="F69" s="145"/>
      <c r="G69" s="145"/>
      <c r="H69" s="145"/>
      <c r="I69" s="145"/>
      <c r="J69" s="146">
        <f>J536</f>
        <v>24141.57</v>
      </c>
      <c r="K69" s="143"/>
      <c r="L69" s="147"/>
    </row>
    <row r="70" spans="2:12" s="10" customFormat="1" ht="19.9" customHeight="1">
      <c r="B70" s="142"/>
      <c r="C70" s="143"/>
      <c r="D70" s="144" t="s">
        <v>132</v>
      </c>
      <c r="E70" s="145"/>
      <c r="F70" s="145"/>
      <c r="G70" s="145"/>
      <c r="H70" s="145"/>
      <c r="I70" s="145"/>
      <c r="J70" s="146">
        <f>J558</f>
        <v>1810.4</v>
      </c>
      <c r="K70" s="143"/>
      <c r="L70" s="147"/>
    </row>
    <row r="71" spans="2:12" s="10" customFormat="1" ht="19.9" customHeight="1">
      <c r="B71" s="142"/>
      <c r="C71" s="143"/>
      <c r="D71" s="144" t="s">
        <v>133</v>
      </c>
      <c r="E71" s="145"/>
      <c r="F71" s="145"/>
      <c r="G71" s="145"/>
      <c r="H71" s="145"/>
      <c r="I71" s="145"/>
      <c r="J71" s="146">
        <f>J568</f>
        <v>1457</v>
      </c>
      <c r="K71" s="143"/>
      <c r="L71" s="147"/>
    </row>
    <row r="72" spans="2:12" s="10" customFormat="1" ht="19.9" customHeight="1">
      <c r="B72" s="142"/>
      <c r="C72" s="143"/>
      <c r="D72" s="144" t="s">
        <v>134</v>
      </c>
      <c r="E72" s="145"/>
      <c r="F72" s="145"/>
      <c r="G72" s="145"/>
      <c r="H72" s="145"/>
      <c r="I72" s="145"/>
      <c r="J72" s="146">
        <f>J589</f>
        <v>586.5</v>
      </c>
      <c r="K72" s="143"/>
      <c r="L72" s="147"/>
    </row>
    <row r="73" spans="2:12" s="10" customFormat="1" ht="19.9" customHeight="1">
      <c r="B73" s="142"/>
      <c r="C73" s="143"/>
      <c r="D73" s="144" t="s">
        <v>135</v>
      </c>
      <c r="E73" s="145"/>
      <c r="F73" s="145"/>
      <c r="G73" s="145"/>
      <c r="H73" s="145"/>
      <c r="I73" s="145"/>
      <c r="J73" s="146">
        <f>J607</f>
        <v>21317.75</v>
      </c>
      <c r="K73" s="143"/>
      <c r="L73" s="147"/>
    </row>
    <row r="74" spans="2:12" s="10" customFormat="1" ht="19.9" customHeight="1">
      <c r="B74" s="142"/>
      <c r="C74" s="143"/>
      <c r="D74" s="144" t="s">
        <v>136</v>
      </c>
      <c r="E74" s="145"/>
      <c r="F74" s="145"/>
      <c r="G74" s="145"/>
      <c r="H74" s="145"/>
      <c r="I74" s="145"/>
      <c r="J74" s="146">
        <f>J633</f>
        <v>27743.69</v>
      </c>
      <c r="K74" s="143"/>
      <c r="L74" s="147"/>
    </row>
    <row r="75" spans="2:12" s="10" customFormat="1" ht="19.9" customHeight="1">
      <c r="B75" s="142"/>
      <c r="C75" s="143"/>
      <c r="D75" s="144" t="s">
        <v>137</v>
      </c>
      <c r="E75" s="145"/>
      <c r="F75" s="145"/>
      <c r="G75" s="145"/>
      <c r="H75" s="145"/>
      <c r="I75" s="145"/>
      <c r="J75" s="146">
        <f>J741</f>
        <v>3287.48</v>
      </c>
      <c r="K75" s="143"/>
      <c r="L75" s="147"/>
    </row>
    <row r="76" spans="2:12" s="10" customFormat="1" ht="19.9" customHeight="1">
      <c r="B76" s="142"/>
      <c r="C76" s="143"/>
      <c r="D76" s="144" t="s">
        <v>138</v>
      </c>
      <c r="E76" s="145"/>
      <c r="F76" s="145"/>
      <c r="G76" s="145"/>
      <c r="H76" s="145"/>
      <c r="I76" s="145"/>
      <c r="J76" s="146">
        <f>J764</f>
        <v>8654.69</v>
      </c>
      <c r="K76" s="143"/>
      <c r="L76" s="147"/>
    </row>
    <row r="77" spans="2:12" s="9" customFormat="1" ht="24.95" customHeight="1">
      <c r="B77" s="136"/>
      <c r="C77" s="137"/>
      <c r="D77" s="138" t="s">
        <v>139</v>
      </c>
      <c r="E77" s="139"/>
      <c r="F77" s="139"/>
      <c r="G77" s="139"/>
      <c r="H77" s="139"/>
      <c r="I77" s="139"/>
      <c r="J77" s="140">
        <f>J899</f>
        <v>54000</v>
      </c>
      <c r="K77" s="137"/>
      <c r="L77" s="141"/>
    </row>
    <row r="78" spans="1:31" s="2" customFormat="1" ht="21.7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50"/>
      <c r="J79" s="50"/>
      <c r="K79" s="50"/>
      <c r="L79" s="108"/>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52"/>
      <c r="J83" s="52"/>
      <c r="K83" s="52"/>
      <c r="L83" s="108"/>
      <c r="S83" s="36"/>
      <c r="T83" s="36"/>
      <c r="U83" s="36"/>
      <c r="V83" s="36"/>
      <c r="W83" s="36"/>
      <c r="X83" s="36"/>
      <c r="Y83" s="36"/>
      <c r="Z83" s="36"/>
      <c r="AA83" s="36"/>
      <c r="AB83" s="36"/>
      <c r="AC83" s="36"/>
      <c r="AD83" s="36"/>
      <c r="AE83" s="36"/>
    </row>
    <row r="84" spans="1:31" s="2" customFormat="1" ht="24.95" customHeight="1">
      <c r="A84" s="36"/>
      <c r="B84" s="37"/>
      <c r="C84" s="25" t="s">
        <v>140</v>
      </c>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6.5" customHeight="1">
      <c r="A87" s="36"/>
      <c r="B87" s="37"/>
      <c r="C87" s="38"/>
      <c r="D87" s="38"/>
      <c r="E87" s="375" t="str">
        <f>E7</f>
        <v>Zesílení stropních desek ve východní části přístavby, vč. souvisejících stavebních úprav</v>
      </c>
      <c r="F87" s="376"/>
      <c r="G87" s="376"/>
      <c r="H87" s="376"/>
      <c r="I87" s="38"/>
      <c r="J87" s="38"/>
      <c r="K87" s="38"/>
      <c r="L87" s="108"/>
      <c r="S87" s="36"/>
      <c r="T87" s="36"/>
      <c r="U87" s="36"/>
      <c r="V87" s="36"/>
      <c r="W87" s="36"/>
      <c r="X87" s="36"/>
      <c r="Y87" s="36"/>
      <c r="Z87" s="36"/>
      <c r="AA87" s="36"/>
      <c r="AB87" s="36"/>
      <c r="AC87" s="36"/>
      <c r="AD87" s="36"/>
      <c r="AE87" s="36"/>
    </row>
    <row r="88" spans="1:31" s="2" customFormat="1" ht="12" customHeight="1">
      <c r="A88" s="36"/>
      <c r="B88" s="37"/>
      <c r="C88" s="31" t="s">
        <v>116</v>
      </c>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6.5" customHeight="1">
      <c r="A89" s="36"/>
      <c r="B89" s="37"/>
      <c r="C89" s="38"/>
      <c r="D89" s="38"/>
      <c r="E89" s="368" t="str">
        <f>E9</f>
        <v>01 - D.1.1. Architektonický stavební řešení - Bourací práce</v>
      </c>
      <c r="F89" s="374"/>
      <c r="G89" s="374"/>
      <c r="H89" s="374"/>
      <c r="I89" s="38"/>
      <c r="J89" s="38"/>
      <c r="K89" s="38"/>
      <c r="L89" s="10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1" t="s">
        <v>21</v>
      </c>
      <c r="D91" s="38"/>
      <c r="E91" s="38"/>
      <c r="F91" s="29" t="str">
        <f>F12</f>
        <v>Nový Jičín</v>
      </c>
      <c r="G91" s="38"/>
      <c r="H91" s="38"/>
      <c r="I91" s="31" t="s">
        <v>23</v>
      </c>
      <c r="J91" s="61">
        <f>IF(J12="","",J12)</f>
        <v>44236</v>
      </c>
      <c r="K91" s="38"/>
      <c r="L91" s="108"/>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31" s="2" customFormat="1" ht="15.2" customHeight="1">
      <c r="A93" s="36"/>
      <c r="B93" s="37"/>
      <c r="C93" s="31" t="s">
        <v>24</v>
      </c>
      <c r="D93" s="38"/>
      <c r="E93" s="38"/>
      <c r="F93" s="29" t="str">
        <f>E15</f>
        <v>Beskydské divadlo Nový Jičín,p.o.</v>
      </c>
      <c r="G93" s="38"/>
      <c r="H93" s="38"/>
      <c r="I93" s="31" t="s">
        <v>31</v>
      </c>
      <c r="J93" s="34" t="str">
        <f>E21</f>
        <v xml:space="preserve"> </v>
      </c>
      <c r="K93" s="38"/>
      <c r="L93" s="108"/>
      <c r="S93" s="36"/>
      <c r="T93" s="36"/>
      <c r="U93" s="36"/>
      <c r="V93" s="36"/>
      <c r="W93" s="36"/>
      <c r="X93" s="36"/>
      <c r="Y93" s="36"/>
      <c r="Z93" s="36"/>
      <c r="AA93" s="36"/>
      <c r="AB93" s="36"/>
      <c r="AC93" s="36"/>
      <c r="AD93" s="36"/>
      <c r="AE93" s="36"/>
    </row>
    <row r="94" spans="1:31" s="2" customFormat="1" ht="15.2" customHeight="1">
      <c r="A94" s="36"/>
      <c r="B94" s="37"/>
      <c r="C94" s="31" t="s">
        <v>29</v>
      </c>
      <c r="D94" s="38"/>
      <c r="E94" s="38"/>
      <c r="F94" s="29" t="str">
        <f>IF(E18="","",E18)</f>
        <v>Vyplň údaj</v>
      </c>
      <c r="G94" s="38"/>
      <c r="H94" s="38"/>
      <c r="I94" s="31" t="s">
        <v>34</v>
      </c>
      <c r="J94" s="34" t="str">
        <f>E24</f>
        <v xml:space="preserve"> </v>
      </c>
      <c r="K94" s="38"/>
      <c r="L94" s="108"/>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11" customFormat="1" ht="29.25" customHeight="1">
      <c r="A96" s="148"/>
      <c r="B96" s="149"/>
      <c r="C96" s="150" t="s">
        <v>141</v>
      </c>
      <c r="D96" s="151" t="s">
        <v>56</v>
      </c>
      <c r="E96" s="151" t="s">
        <v>52</v>
      </c>
      <c r="F96" s="151" t="s">
        <v>53</v>
      </c>
      <c r="G96" s="151" t="s">
        <v>142</v>
      </c>
      <c r="H96" s="151" t="s">
        <v>143</v>
      </c>
      <c r="I96" s="151" t="s">
        <v>144</v>
      </c>
      <c r="J96" s="151" t="s">
        <v>120</v>
      </c>
      <c r="K96" s="152" t="s">
        <v>145</v>
      </c>
      <c r="L96" s="153"/>
      <c r="M96" s="70" t="s">
        <v>19</v>
      </c>
      <c r="N96" s="71" t="s">
        <v>41</v>
      </c>
      <c r="O96" s="71" t="s">
        <v>146</v>
      </c>
      <c r="P96" s="71" t="s">
        <v>147</v>
      </c>
      <c r="Q96" s="71" t="s">
        <v>148</v>
      </c>
      <c r="R96" s="71" t="s">
        <v>149</v>
      </c>
      <c r="S96" s="71" t="s">
        <v>150</v>
      </c>
      <c r="T96" s="72" t="s">
        <v>151</v>
      </c>
      <c r="U96" s="148"/>
      <c r="V96" s="148"/>
      <c r="W96" s="148"/>
      <c r="X96" s="148"/>
      <c r="Y96" s="148"/>
      <c r="Z96" s="148"/>
      <c r="AA96" s="148"/>
      <c r="AB96" s="148"/>
      <c r="AC96" s="148"/>
      <c r="AD96" s="148"/>
      <c r="AE96" s="148"/>
    </row>
    <row r="97" spans="1:63" s="2" customFormat="1" ht="22.9" customHeight="1">
      <c r="A97" s="36"/>
      <c r="B97" s="37"/>
      <c r="C97" s="77" t="s">
        <v>152</v>
      </c>
      <c r="D97" s="38"/>
      <c r="E97" s="38"/>
      <c r="F97" s="38"/>
      <c r="G97" s="38"/>
      <c r="H97" s="38"/>
      <c r="I97" s="38"/>
      <c r="J97" s="154">
        <f>BK97</f>
        <v>670690.54</v>
      </c>
      <c r="K97" s="38"/>
      <c r="L97" s="41"/>
      <c r="M97" s="73"/>
      <c r="N97" s="155"/>
      <c r="O97" s="74"/>
      <c r="P97" s="156">
        <f>P98+P488+P899</f>
        <v>0</v>
      </c>
      <c r="Q97" s="74"/>
      <c r="R97" s="156">
        <f>R98+R488+R899</f>
        <v>0.3551089</v>
      </c>
      <c r="S97" s="74"/>
      <c r="T97" s="157">
        <f>T98+T488+T899</f>
        <v>255.95267516</v>
      </c>
      <c r="U97" s="36"/>
      <c r="V97" s="36"/>
      <c r="W97" s="36"/>
      <c r="X97" s="36"/>
      <c r="Y97" s="36"/>
      <c r="Z97" s="36"/>
      <c r="AA97" s="36"/>
      <c r="AB97" s="36"/>
      <c r="AC97" s="36"/>
      <c r="AD97" s="36"/>
      <c r="AE97" s="36"/>
      <c r="AT97" s="19" t="s">
        <v>70</v>
      </c>
      <c r="AU97" s="19" t="s">
        <v>121</v>
      </c>
      <c r="BK97" s="158">
        <f>BK98+BK488+BK899</f>
        <v>670690.54</v>
      </c>
    </row>
    <row r="98" spans="2:63" s="12" customFormat="1" ht="25.9" customHeight="1">
      <c r="B98" s="159"/>
      <c r="C98" s="160"/>
      <c r="D98" s="161" t="s">
        <v>70</v>
      </c>
      <c r="E98" s="162" t="s">
        <v>153</v>
      </c>
      <c r="F98" s="162" t="s">
        <v>154</v>
      </c>
      <c r="G98" s="160"/>
      <c r="H98" s="160"/>
      <c r="I98" s="163"/>
      <c r="J98" s="164">
        <f>BK98</f>
        <v>521896.64</v>
      </c>
      <c r="K98" s="160"/>
      <c r="L98" s="165"/>
      <c r="M98" s="166"/>
      <c r="N98" s="167"/>
      <c r="O98" s="167"/>
      <c r="P98" s="168">
        <f>P99+P106+P473+P486</f>
        <v>0</v>
      </c>
      <c r="Q98" s="167"/>
      <c r="R98" s="168">
        <f>R99+R106+R473+R486</f>
        <v>0.0497679</v>
      </c>
      <c r="S98" s="167"/>
      <c r="T98" s="169">
        <f>T99+T106+T473+T486</f>
        <v>243.93237000000002</v>
      </c>
      <c r="AR98" s="170" t="s">
        <v>79</v>
      </c>
      <c r="AT98" s="171" t="s">
        <v>70</v>
      </c>
      <c r="AU98" s="171" t="s">
        <v>71</v>
      </c>
      <c r="AY98" s="170" t="s">
        <v>155</v>
      </c>
      <c r="BK98" s="172">
        <f>BK99+BK106+BK473+BK486</f>
        <v>521896.64</v>
      </c>
    </row>
    <row r="99" spans="2:63" s="12" customFormat="1" ht="22.9" customHeight="1">
      <c r="B99" s="159"/>
      <c r="C99" s="160"/>
      <c r="D99" s="161" t="s">
        <v>70</v>
      </c>
      <c r="E99" s="173" t="s">
        <v>156</v>
      </c>
      <c r="F99" s="173" t="s">
        <v>157</v>
      </c>
      <c r="G99" s="160"/>
      <c r="H99" s="160"/>
      <c r="I99" s="163"/>
      <c r="J99" s="174">
        <f>BK99</f>
        <v>2904</v>
      </c>
      <c r="K99" s="160"/>
      <c r="L99" s="165"/>
      <c r="M99" s="166"/>
      <c r="N99" s="167"/>
      <c r="O99" s="167"/>
      <c r="P99" s="168">
        <f>SUM(P100:P105)</f>
        <v>0</v>
      </c>
      <c r="Q99" s="167"/>
      <c r="R99" s="168">
        <f>SUM(R100:R105)</f>
        <v>0</v>
      </c>
      <c r="S99" s="167"/>
      <c r="T99" s="169">
        <f>SUM(T100:T105)</f>
        <v>0</v>
      </c>
      <c r="AR99" s="170" t="s">
        <v>79</v>
      </c>
      <c r="AT99" s="171" t="s">
        <v>70</v>
      </c>
      <c r="AU99" s="171" t="s">
        <v>79</v>
      </c>
      <c r="AY99" s="170" t="s">
        <v>155</v>
      </c>
      <c r="BK99" s="172">
        <f>SUM(BK100:BK105)</f>
        <v>2904</v>
      </c>
    </row>
    <row r="100" spans="1:65" s="2" customFormat="1" ht="24">
      <c r="A100" s="36"/>
      <c r="B100" s="37"/>
      <c r="C100" s="175" t="s">
        <v>79</v>
      </c>
      <c r="D100" s="175" t="s">
        <v>158</v>
      </c>
      <c r="E100" s="176" t="s">
        <v>159</v>
      </c>
      <c r="F100" s="177" t="s">
        <v>160</v>
      </c>
      <c r="G100" s="178" t="s">
        <v>161</v>
      </c>
      <c r="H100" s="179">
        <v>52.8</v>
      </c>
      <c r="I100" s="180">
        <v>55</v>
      </c>
      <c r="J100" s="181">
        <f>ROUND(I100*H100,2)</f>
        <v>2904</v>
      </c>
      <c r="K100" s="177" t="s">
        <v>19</v>
      </c>
      <c r="L100" s="41"/>
      <c r="M100" s="182" t="s">
        <v>19</v>
      </c>
      <c r="N100" s="183" t="s">
        <v>42</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162</v>
      </c>
      <c r="AT100" s="186" t="s">
        <v>158</v>
      </c>
      <c r="AU100" s="186" t="s">
        <v>81</v>
      </c>
      <c r="AY100" s="19" t="s">
        <v>155</v>
      </c>
      <c r="BE100" s="187">
        <f>IF(N100="základní",J100,0)</f>
        <v>2904</v>
      </c>
      <c r="BF100" s="187">
        <f>IF(N100="snížená",J100,0)</f>
        <v>0</v>
      </c>
      <c r="BG100" s="187">
        <f>IF(N100="zákl. přenesená",J100,0)</f>
        <v>0</v>
      </c>
      <c r="BH100" s="187">
        <f>IF(N100="sníž. přenesená",J100,0)</f>
        <v>0</v>
      </c>
      <c r="BI100" s="187">
        <f>IF(N100="nulová",J100,0)</f>
        <v>0</v>
      </c>
      <c r="BJ100" s="19" t="s">
        <v>79</v>
      </c>
      <c r="BK100" s="187">
        <f>ROUND(I100*H100,2)</f>
        <v>2904</v>
      </c>
      <c r="BL100" s="19" t="s">
        <v>162</v>
      </c>
      <c r="BM100" s="186" t="s">
        <v>163</v>
      </c>
    </row>
    <row r="101" spans="2:51" s="13" customFormat="1" ht="12">
      <c r="B101" s="188"/>
      <c r="C101" s="189"/>
      <c r="D101" s="190" t="s">
        <v>164</v>
      </c>
      <c r="E101" s="191" t="s">
        <v>19</v>
      </c>
      <c r="F101" s="192" t="s">
        <v>165</v>
      </c>
      <c r="G101" s="189"/>
      <c r="H101" s="191" t="s">
        <v>19</v>
      </c>
      <c r="I101" s="193"/>
      <c r="J101" s="189"/>
      <c r="K101" s="189"/>
      <c r="L101" s="194"/>
      <c r="M101" s="195"/>
      <c r="N101" s="196"/>
      <c r="O101" s="196"/>
      <c r="P101" s="196"/>
      <c r="Q101" s="196"/>
      <c r="R101" s="196"/>
      <c r="S101" s="196"/>
      <c r="T101" s="197"/>
      <c r="AT101" s="198" t="s">
        <v>164</v>
      </c>
      <c r="AU101" s="198" t="s">
        <v>81</v>
      </c>
      <c r="AV101" s="13" t="s">
        <v>79</v>
      </c>
      <c r="AW101" s="13" t="s">
        <v>33</v>
      </c>
      <c r="AX101" s="13" t="s">
        <v>71</v>
      </c>
      <c r="AY101" s="198" t="s">
        <v>155</v>
      </c>
    </row>
    <row r="102" spans="2:51" s="14" customFormat="1" ht="12">
      <c r="B102" s="199"/>
      <c r="C102" s="200"/>
      <c r="D102" s="190" t="s">
        <v>164</v>
      </c>
      <c r="E102" s="201" t="s">
        <v>19</v>
      </c>
      <c r="F102" s="202" t="s">
        <v>166</v>
      </c>
      <c r="G102" s="200"/>
      <c r="H102" s="203">
        <v>26.4</v>
      </c>
      <c r="I102" s="204"/>
      <c r="J102" s="200"/>
      <c r="K102" s="200"/>
      <c r="L102" s="205"/>
      <c r="M102" s="206"/>
      <c r="N102" s="207"/>
      <c r="O102" s="207"/>
      <c r="P102" s="207"/>
      <c r="Q102" s="207"/>
      <c r="R102" s="207"/>
      <c r="S102" s="207"/>
      <c r="T102" s="208"/>
      <c r="AT102" s="209" t="s">
        <v>164</v>
      </c>
      <c r="AU102" s="209" t="s">
        <v>81</v>
      </c>
      <c r="AV102" s="14" t="s">
        <v>81</v>
      </c>
      <c r="AW102" s="14" t="s">
        <v>33</v>
      </c>
      <c r="AX102" s="14" t="s">
        <v>71</v>
      </c>
      <c r="AY102" s="209" t="s">
        <v>155</v>
      </c>
    </row>
    <row r="103" spans="2:51" s="13" customFormat="1" ht="12">
      <c r="B103" s="188"/>
      <c r="C103" s="189"/>
      <c r="D103" s="190" t="s">
        <v>164</v>
      </c>
      <c r="E103" s="191" t="s">
        <v>19</v>
      </c>
      <c r="F103" s="192" t="s">
        <v>167</v>
      </c>
      <c r="G103" s="189"/>
      <c r="H103" s="191" t="s">
        <v>19</v>
      </c>
      <c r="I103" s="193"/>
      <c r="J103" s="189"/>
      <c r="K103" s="189"/>
      <c r="L103" s="194"/>
      <c r="M103" s="195"/>
      <c r="N103" s="196"/>
      <c r="O103" s="196"/>
      <c r="P103" s="196"/>
      <c r="Q103" s="196"/>
      <c r="R103" s="196"/>
      <c r="S103" s="196"/>
      <c r="T103" s="197"/>
      <c r="AT103" s="198" t="s">
        <v>164</v>
      </c>
      <c r="AU103" s="198" t="s">
        <v>81</v>
      </c>
      <c r="AV103" s="13" t="s">
        <v>79</v>
      </c>
      <c r="AW103" s="13" t="s">
        <v>33</v>
      </c>
      <c r="AX103" s="13" t="s">
        <v>71</v>
      </c>
      <c r="AY103" s="198" t="s">
        <v>155</v>
      </c>
    </row>
    <row r="104" spans="2:51" s="14" customFormat="1" ht="12">
      <c r="B104" s="199"/>
      <c r="C104" s="200"/>
      <c r="D104" s="190" t="s">
        <v>164</v>
      </c>
      <c r="E104" s="201" t="s">
        <v>19</v>
      </c>
      <c r="F104" s="202" t="s">
        <v>166</v>
      </c>
      <c r="G104" s="200"/>
      <c r="H104" s="203">
        <v>26.4</v>
      </c>
      <c r="I104" s="204"/>
      <c r="J104" s="200"/>
      <c r="K104" s="200"/>
      <c r="L104" s="205"/>
      <c r="M104" s="206"/>
      <c r="N104" s="207"/>
      <c r="O104" s="207"/>
      <c r="P104" s="207"/>
      <c r="Q104" s="207"/>
      <c r="R104" s="207"/>
      <c r="S104" s="207"/>
      <c r="T104" s="208"/>
      <c r="AT104" s="209" t="s">
        <v>164</v>
      </c>
      <c r="AU104" s="209" t="s">
        <v>81</v>
      </c>
      <c r="AV104" s="14" t="s">
        <v>81</v>
      </c>
      <c r="AW104" s="14" t="s">
        <v>33</v>
      </c>
      <c r="AX104" s="14" t="s">
        <v>71</v>
      </c>
      <c r="AY104" s="209" t="s">
        <v>155</v>
      </c>
    </row>
    <row r="105" spans="2:51" s="15" customFormat="1" ht="12">
      <c r="B105" s="210"/>
      <c r="C105" s="211"/>
      <c r="D105" s="190" t="s">
        <v>164</v>
      </c>
      <c r="E105" s="212" t="s">
        <v>19</v>
      </c>
      <c r="F105" s="213" t="s">
        <v>168</v>
      </c>
      <c r="G105" s="211"/>
      <c r="H105" s="214">
        <v>52.8</v>
      </c>
      <c r="I105" s="215"/>
      <c r="J105" s="211"/>
      <c r="K105" s="211"/>
      <c r="L105" s="216"/>
      <c r="M105" s="217"/>
      <c r="N105" s="218"/>
      <c r="O105" s="218"/>
      <c r="P105" s="218"/>
      <c r="Q105" s="218"/>
      <c r="R105" s="218"/>
      <c r="S105" s="218"/>
      <c r="T105" s="219"/>
      <c r="AT105" s="220" t="s">
        <v>164</v>
      </c>
      <c r="AU105" s="220" t="s">
        <v>81</v>
      </c>
      <c r="AV105" s="15" t="s">
        <v>162</v>
      </c>
      <c r="AW105" s="15" t="s">
        <v>33</v>
      </c>
      <c r="AX105" s="15" t="s">
        <v>79</v>
      </c>
      <c r="AY105" s="220" t="s">
        <v>155</v>
      </c>
    </row>
    <row r="106" spans="2:63" s="12" customFormat="1" ht="22.9" customHeight="1">
      <c r="B106" s="159"/>
      <c r="C106" s="160"/>
      <c r="D106" s="161" t="s">
        <v>70</v>
      </c>
      <c r="E106" s="173" t="s">
        <v>169</v>
      </c>
      <c r="F106" s="173" t="s">
        <v>170</v>
      </c>
      <c r="G106" s="160"/>
      <c r="H106" s="160"/>
      <c r="I106" s="163"/>
      <c r="J106" s="174">
        <f>BK106</f>
        <v>276967.47000000003</v>
      </c>
      <c r="K106" s="160"/>
      <c r="L106" s="165"/>
      <c r="M106" s="166"/>
      <c r="N106" s="167"/>
      <c r="O106" s="167"/>
      <c r="P106" s="168">
        <f>SUM(P107:P472)</f>
        <v>0</v>
      </c>
      <c r="Q106" s="167"/>
      <c r="R106" s="168">
        <f>SUM(R107:R472)</f>
        <v>0.0497679</v>
      </c>
      <c r="S106" s="167"/>
      <c r="T106" s="169">
        <f>SUM(T107:T472)</f>
        <v>243.93237000000002</v>
      </c>
      <c r="AR106" s="170" t="s">
        <v>79</v>
      </c>
      <c r="AT106" s="171" t="s">
        <v>70</v>
      </c>
      <c r="AU106" s="171" t="s">
        <v>79</v>
      </c>
      <c r="AY106" s="170" t="s">
        <v>155</v>
      </c>
      <c r="BK106" s="172">
        <f>SUM(BK107:BK472)</f>
        <v>276967.47000000003</v>
      </c>
    </row>
    <row r="107" spans="1:65" s="2" customFormat="1" ht="24">
      <c r="A107" s="36"/>
      <c r="B107" s="37"/>
      <c r="C107" s="175" t="s">
        <v>81</v>
      </c>
      <c r="D107" s="175" t="s">
        <v>158</v>
      </c>
      <c r="E107" s="176" t="s">
        <v>171</v>
      </c>
      <c r="F107" s="177" t="s">
        <v>172</v>
      </c>
      <c r="G107" s="178" t="s">
        <v>173</v>
      </c>
      <c r="H107" s="179">
        <v>425.938</v>
      </c>
      <c r="I107" s="180">
        <v>35</v>
      </c>
      <c r="J107" s="181">
        <f>ROUND(I107*H107,2)</f>
        <v>14907.83</v>
      </c>
      <c r="K107" s="177" t="s">
        <v>174</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162</v>
      </c>
      <c r="AT107" s="186" t="s">
        <v>158</v>
      </c>
      <c r="AU107" s="186" t="s">
        <v>81</v>
      </c>
      <c r="AY107" s="19" t="s">
        <v>155</v>
      </c>
      <c r="BE107" s="187">
        <f>IF(N107="základní",J107,0)</f>
        <v>14907.83</v>
      </c>
      <c r="BF107" s="187">
        <f>IF(N107="snížená",J107,0)</f>
        <v>0</v>
      </c>
      <c r="BG107" s="187">
        <f>IF(N107="zákl. přenesená",J107,0)</f>
        <v>0</v>
      </c>
      <c r="BH107" s="187">
        <f>IF(N107="sníž. přenesená",J107,0)</f>
        <v>0</v>
      </c>
      <c r="BI107" s="187">
        <f>IF(N107="nulová",J107,0)</f>
        <v>0</v>
      </c>
      <c r="BJ107" s="19" t="s">
        <v>79</v>
      </c>
      <c r="BK107" s="187">
        <f>ROUND(I107*H107,2)</f>
        <v>14907.83</v>
      </c>
      <c r="BL107" s="19" t="s">
        <v>162</v>
      </c>
      <c r="BM107" s="186" t="s">
        <v>175</v>
      </c>
    </row>
    <row r="108" spans="2:51" s="13" customFormat="1" ht="12">
      <c r="B108" s="188"/>
      <c r="C108" s="189"/>
      <c r="D108" s="190" t="s">
        <v>164</v>
      </c>
      <c r="E108" s="191" t="s">
        <v>19</v>
      </c>
      <c r="F108" s="192" t="s">
        <v>176</v>
      </c>
      <c r="G108" s="189"/>
      <c r="H108" s="191" t="s">
        <v>19</v>
      </c>
      <c r="I108" s="193"/>
      <c r="J108" s="189"/>
      <c r="K108" s="189"/>
      <c r="L108" s="194"/>
      <c r="M108" s="195"/>
      <c r="N108" s="196"/>
      <c r="O108" s="196"/>
      <c r="P108" s="196"/>
      <c r="Q108" s="196"/>
      <c r="R108" s="196"/>
      <c r="S108" s="196"/>
      <c r="T108" s="197"/>
      <c r="AT108" s="198" t="s">
        <v>164</v>
      </c>
      <c r="AU108" s="198" t="s">
        <v>81</v>
      </c>
      <c r="AV108" s="13" t="s">
        <v>79</v>
      </c>
      <c r="AW108" s="13" t="s">
        <v>33</v>
      </c>
      <c r="AX108" s="13" t="s">
        <v>71</v>
      </c>
      <c r="AY108" s="198" t="s">
        <v>155</v>
      </c>
    </row>
    <row r="109" spans="2:51" s="13" customFormat="1" ht="12">
      <c r="B109" s="188"/>
      <c r="C109" s="189"/>
      <c r="D109" s="190" t="s">
        <v>164</v>
      </c>
      <c r="E109" s="191" t="s">
        <v>19</v>
      </c>
      <c r="F109" s="192" t="s">
        <v>177</v>
      </c>
      <c r="G109" s="189"/>
      <c r="H109" s="191" t="s">
        <v>19</v>
      </c>
      <c r="I109" s="193"/>
      <c r="J109" s="189"/>
      <c r="K109" s="189"/>
      <c r="L109" s="194"/>
      <c r="M109" s="195"/>
      <c r="N109" s="196"/>
      <c r="O109" s="196"/>
      <c r="P109" s="196"/>
      <c r="Q109" s="196"/>
      <c r="R109" s="196"/>
      <c r="S109" s="196"/>
      <c r="T109" s="197"/>
      <c r="AT109" s="198" t="s">
        <v>164</v>
      </c>
      <c r="AU109" s="198" t="s">
        <v>81</v>
      </c>
      <c r="AV109" s="13" t="s">
        <v>79</v>
      </c>
      <c r="AW109" s="13" t="s">
        <v>33</v>
      </c>
      <c r="AX109" s="13" t="s">
        <v>71</v>
      </c>
      <c r="AY109" s="198" t="s">
        <v>155</v>
      </c>
    </row>
    <row r="110" spans="2:51" s="14" customFormat="1" ht="12">
      <c r="B110" s="199"/>
      <c r="C110" s="200"/>
      <c r="D110" s="190" t="s">
        <v>164</v>
      </c>
      <c r="E110" s="201" t="s">
        <v>19</v>
      </c>
      <c r="F110" s="202" t="s">
        <v>178</v>
      </c>
      <c r="G110" s="200"/>
      <c r="H110" s="203">
        <v>425.938</v>
      </c>
      <c r="I110" s="204"/>
      <c r="J110" s="200"/>
      <c r="K110" s="200"/>
      <c r="L110" s="205"/>
      <c r="M110" s="206"/>
      <c r="N110" s="207"/>
      <c r="O110" s="207"/>
      <c r="P110" s="207"/>
      <c r="Q110" s="207"/>
      <c r="R110" s="207"/>
      <c r="S110" s="207"/>
      <c r="T110" s="208"/>
      <c r="AT110" s="209" t="s">
        <v>164</v>
      </c>
      <c r="AU110" s="209" t="s">
        <v>81</v>
      </c>
      <c r="AV110" s="14" t="s">
        <v>81</v>
      </c>
      <c r="AW110" s="14" t="s">
        <v>33</v>
      </c>
      <c r="AX110" s="14" t="s">
        <v>71</v>
      </c>
      <c r="AY110" s="209" t="s">
        <v>155</v>
      </c>
    </row>
    <row r="111" spans="2:51" s="15" customFormat="1" ht="12">
      <c r="B111" s="210"/>
      <c r="C111" s="211"/>
      <c r="D111" s="190" t="s">
        <v>164</v>
      </c>
      <c r="E111" s="212" t="s">
        <v>19</v>
      </c>
      <c r="F111" s="213" t="s">
        <v>168</v>
      </c>
      <c r="G111" s="211"/>
      <c r="H111" s="214">
        <v>425.938</v>
      </c>
      <c r="I111" s="215"/>
      <c r="J111" s="211"/>
      <c r="K111" s="211"/>
      <c r="L111" s="216"/>
      <c r="M111" s="217"/>
      <c r="N111" s="218"/>
      <c r="O111" s="218"/>
      <c r="P111" s="218"/>
      <c r="Q111" s="218"/>
      <c r="R111" s="218"/>
      <c r="S111" s="218"/>
      <c r="T111" s="219"/>
      <c r="AT111" s="220" t="s">
        <v>164</v>
      </c>
      <c r="AU111" s="220" t="s">
        <v>81</v>
      </c>
      <c r="AV111" s="15" t="s">
        <v>162</v>
      </c>
      <c r="AW111" s="15" t="s">
        <v>33</v>
      </c>
      <c r="AX111" s="15" t="s">
        <v>79</v>
      </c>
      <c r="AY111" s="220" t="s">
        <v>155</v>
      </c>
    </row>
    <row r="112" spans="1:65" s="2" customFormat="1" ht="24">
      <c r="A112" s="36"/>
      <c r="B112" s="37"/>
      <c r="C112" s="175" t="s">
        <v>179</v>
      </c>
      <c r="D112" s="175" t="s">
        <v>158</v>
      </c>
      <c r="E112" s="176" t="s">
        <v>180</v>
      </c>
      <c r="F112" s="177" t="s">
        <v>181</v>
      </c>
      <c r="G112" s="178" t="s">
        <v>173</v>
      </c>
      <c r="H112" s="179">
        <v>12778.14</v>
      </c>
      <c r="I112" s="180">
        <v>2</v>
      </c>
      <c r="J112" s="181">
        <f>ROUND(I112*H112,2)</f>
        <v>25556.28</v>
      </c>
      <c r="K112" s="177" t="s">
        <v>174</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81</v>
      </c>
      <c r="AY112" s="19" t="s">
        <v>155</v>
      </c>
      <c r="BE112" s="187">
        <f>IF(N112="základní",J112,0)</f>
        <v>25556.28</v>
      </c>
      <c r="BF112" s="187">
        <f>IF(N112="snížená",J112,0)</f>
        <v>0</v>
      </c>
      <c r="BG112" s="187">
        <f>IF(N112="zákl. přenesená",J112,0)</f>
        <v>0</v>
      </c>
      <c r="BH112" s="187">
        <f>IF(N112="sníž. přenesená",J112,0)</f>
        <v>0</v>
      </c>
      <c r="BI112" s="187">
        <f>IF(N112="nulová",J112,0)</f>
        <v>0</v>
      </c>
      <c r="BJ112" s="19" t="s">
        <v>79</v>
      </c>
      <c r="BK112" s="187">
        <f>ROUND(I112*H112,2)</f>
        <v>25556.28</v>
      </c>
      <c r="BL112" s="19" t="s">
        <v>162</v>
      </c>
      <c r="BM112" s="186" t="s">
        <v>182</v>
      </c>
    </row>
    <row r="113" spans="2:51" s="14" customFormat="1" ht="12">
      <c r="B113" s="199"/>
      <c r="C113" s="200"/>
      <c r="D113" s="190" t="s">
        <v>164</v>
      </c>
      <c r="E113" s="200"/>
      <c r="F113" s="202" t="s">
        <v>183</v>
      </c>
      <c r="G113" s="200"/>
      <c r="H113" s="203">
        <v>12778.14</v>
      </c>
      <c r="I113" s="204"/>
      <c r="J113" s="200"/>
      <c r="K113" s="200"/>
      <c r="L113" s="205"/>
      <c r="M113" s="206"/>
      <c r="N113" s="207"/>
      <c r="O113" s="207"/>
      <c r="P113" s="207"/>
      <c r="Q113" s="207"/>
      <c r="R113" s="207"/>
      <c r="S113" s="207"/>
      <c r="T113" s="208"/>
      <c r="AT113" s="209" t="s">
        <v>164</v>
      </c>
      <c r="AU113" s="209" t="s">
        <v>81</v>
      </c>
      <c r="AV113" s="14" t="s">
        <v>81</v>
      </c>
      <c r="AW113" s="14" t="s">
        <v>4</v>
      </c>
      <c r="AX113" s="14" t="s">
        <v>79</v>
      </c>
      <c r="AY113" s="209" t="s">
        <v>155</v>
      </c>
    </row>
    <row r="114" spans="1:65" s="2" customFormat="1" ht="24">
      <c r="A114" s="36"/>
      <c r="B114" s="37"/>
      <c r="C114" s="175" t="s">
        <v>162</v>
      </c>
      <c r="D114" s="175" t="s">
        <v>158</v>
      </c>
      <c r="E114" s="176" t="s">
        <v>184</v>
      </c>
      <c r="F114" s="177" t="s">
        <v>185</v>
      </c>
      <c r="G114" s="178" t="s">
        <v>173</v>
      </c>
      <c r="H114" s="179">
        <v>425.938</v>
      </c>
      <c r="I114" s="180">
        <v>25</v>
      </c>
      <c r="J114" s="181">
        <f>ROUND(I114*H114,2)</f>
        <v>10648.45</v>
      </c>
      <c r="K114" s="177" t="s">
        <v>174</v>
      </c>
      <c r="L114" s="41"/>
      <c r="M114" s="182" t="s">
        <v>19</v>
      </c>
      <c r="N114" s="183" t="s">
        <v>42</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162</v>
      </c>
      <c r="AT114" s="186" t="s">
        <v>158</v>
      </c>
      <c r="AU114" s="186" t="s">
        <v>81</v>
      </c>
      <c r="AY114" s="19" t="s">
        <v>155</v>
      </c>
      <c r="BE114" s="187">
        <f>IF(N114="základní",J114,0)</f>
        <v>10648.45</v>
      </c>
      <c r="BF114" s="187">
        <f>IF(N114="snížená",J114,0)</f>
        <v>0</v>
      </c>
      <c r="BG114" s="187">
        <f>IF(N114="zákl. přenesená",J114,0)</f>
        <v>0</v>
      </c>
      <c r="BH114" s="187">
        <f>IF(N114="sníž. přenesená",J114,0)</f>
        <v>0</v>
      </c>
      <c r="BI114" s="187">
        <f>IF(N114="nulová",J114,0)</f>
        <v>0</v>
      </c>
      <c r="BJ114" s="19" t="s">
        <v>79</v>
      </c>
      <c r="BK114" s="187">
        <f>ROUND(I114*H114,2)</f>
        <v>10648.45</v>
      </c>
      <c r="BL114" s="19" t="s">
        <v>162</v>
      </c>
      <c r="BM114" s="186" t="s">
        <v>186</v>
      </c>
    </row>
    <row r="115" spans="2:51" s="13" customFormat="1" ht="12">
      <c r="B115" s="188"/>
      <c r="C115" s="189"/>
      <c r="D115" s="190" t="s">
        <v>164</v>
      </c>
      <c r="E115" s="191" t="s">
        <v>19</v>
      </c>
      <c r="F115" s="192" t="s">
        <v>176</v>
      </c>
      <c r="G115" s="189"/>
      <c r="H115" s="191" t="s">
        <v>19</v>
      </c>
      <c r="I115" s="193"/>
      <c r="J115" s="189"/>
      <c r="K115" s="189"/>
      <c r="L115" s="194"/>
      <c r="M115" s="195"/>
      <c r="N115" s="196"/>
      <c r="O115" s="196"/>
      <c r="P115" s="196"/>
      <c r="Q115" s="196"/>
      <c r="R115" s="196"/>
      <c r="S115" s="196"/>
      <c r="T115" s="197"/>
      <c r="AT115" s="198" t="s">
        <v>164</v>
      </c>
      <c r="AU115" s="198" t="s">
        <v>81</v>
      </c>
      <c r="AV115" s="13" t="s">
        <v>79</v>
      </c>
      <c r="AW115" s="13" t="s">
        <v>33</v>
      </c>
      <c r="AX115" s="13" t="s">
        <v>71</v>
      </c>
      <c r="AY115" s="198" t="s">
        <v>155</v>
      </c>
    </row>
    <row r="116" spans="2:51" s="13" customFormat="1" ht="12">
      <c r="B116" s="188"/>
      <c r="C116" s="189"/>
      <c r="D116" s="190" t="s">
        <v>164</v>
      </c>
      <c r="E116" s="191" t="s">
        <v>19</v>
      </c>
      <c r="F116" s="192" t="s">
        <v>177</v>
      </c>
      <c r="G116" s="189"/>
      <c r="H116" s="191" t="s">
        <v>19</v>
      </c>
      <c r="I116" s="193"/>
      <c r="J116" s="189"/>
      <c r="K116" s="189"/>
      <c r="L116" s="194"/>
      <c r="M116" s="195"/>
      <c r="N116" s="196"/>
      <c r="O116" s="196"/>
      <c r="P116" s="196"/>
      <c r="Q116" s="196"/>
      <c r="R116" s="196"/>
      <c r="S116" s="196"/>
      <c r="T116" s="197"/>
      <c r="AT116" s="198" t="s">
        <v>164</v>
      </c>
      <c r="AU116" s="198" t="s">
        <v>81</v>
      </c>
      <c r="AV116" s="13" t="s">
        <v>79</v>
      </c>
      <c r="AW116" s="13" t="s">
        <v>33</v>
      </c>
      <c r="AX116" s="13" t="s">
        <v>71</v>
      </c>
      <c r="AY116" s="198" t="s">
        <v>155</v>
      </c>
    </row>
    <row r="117" spans="2:51" s="14" customFormat="1" ht="12">
      <c r="B117" s="199"/>
      <c r="C117" s="200"/>
      <c r="D117" s="190" t="s">
        <v>164</v>
      </c>
      <c r="E117" s="201" t="s">
        <v>19</v>
      </c>
      <c r="F117" s="202" t="s">
        <v>178</v>
      </c>
      <c r="G117" s="200"/>
      <c r="H117" s="203">
        <v>425.938</v>
      </c>
      <c r="I117" s="204"/>
      <c r="J117" s="200"/>
      <c r="K117" s="200"/>
      <c r="L117" s="205"/>
      <c r="M117" s="206"/>
      <c r="N117" s="207"/>
      <c r="O117" s="207"/>
      <c r="P117" s="207"/>
      <c r="Q117" s="207"/>
      <c r="R117" s="207"/>
      <c r="S117" s="207"/>
      <c r="T117" s="208"/>
      <c r="AT117" s="209" t="s">
        <v>164</v>
      </c>
      <c r="AU117" s="209" t="s">
        <v>81</v>
      </c>
      <c r="AV117" s="14" t="s">
        <v>81</v>
      </c>
      <c r="AW117" s="14" t="s">
        <v>33</v>
      </c>
      <c r="AX117" s="14" t="s">
        <v>71</v>
      </c>
      <c r="AY117" s="209" t="s">
        <v>155</v>
      </c>
    </row>
    <row r="118" spans="2:51" s="15" customFormat="1" ht="12">
      <c r="B118" s="210"/>
      <c r="C118" s="211"/>
      <c r="D118" s="190" t="s">
        <v>164</v>
      </c>
      <c r="E118" s="212" t="s">
        <v>19</v>
      </c>
      <c r="F118" s="213" t="s">
        <v>168</v>
      </c>
      <c r="G118" s="211"/>
      <c r="H118" s="214">
        <v>425.938</v>
      </c>
      <c r="I118" s="215"/>
      <c r="J118" s="211"/>
      <c r="K118" s="211"/>
      <c r="L118" s="216"/>
      <c r="M118" s="217"/>
      <c r="N118" s="218"/>
      <c r="O118" s="218"/>
      <c r="P118" s="218"/>
      <c r="Q118" s="218"/>
      <c r="R118" s="218"/>
      <c r="S118" s="218"/>
      <c r="T118" s="219"/>
      <c r="AT118" s="220" t="s">
        <v>164</v>
      </c>
      <c r="AU118" s="220" t="s">
        <v>81</v>
      </c>
      <c r="AV118" s="15" t="s">
        <v>162</v>
      </c>
      <c r="AW118" s="15" t="s">
        <v>33</v>
      </c>
      <c r="AX118" s="15" t="s">
        <v>79</v>
      </c>
      <c r="AY118" s="220" t="s">
        <v>155</v>
      </c>
    </row>
    <row r="119" spans="1:65" s="2" customFormat="1" ht="24">
      <c r="A119" s="36"/>
      <c r="B119" s="37"/>
      <c r="C119" s="175" t="s">
        <v>187</v>
      </c>
      <c r="D119" s="175" t="s">
        <v>158</v>
      </c>
      <c r="E119" s="176" t="s">
        <v>188</v>
      </c>
      <c r="F119" s="177" t="s">
        <v>189</v>
      </c>
      <c r="G119" s="178" t="s">
        <v>161</v>
      </c>
      <c r="H119" s="179">
        <v>382.83</v>
      </c>
      <c r="I119" s="180">
        <v>77</v>
      </c>
      <c r="J119" s="181">
        <f>ROUND(I119*H119,2)</f>
        <v>29477.91</v>
      </c>
      <c r="K119" s="177" t="s">
        <v>190</v>
      </c>
      <c r="L119" s="41"/>
      <c r="M119" s="182" t="s">
        <v>19</v>
      </c>
      <c r="N119" s="183" t="s">
        <v>42</v>
      </c>
      <c r="O119" s="66"/>
      <c r="P119" s="184">
        <f>O119*H119</f>
        <v>0</v>
      </c>
      <c r="Q119" s="184">
        <v>0.00013</v>
      </c>
      <c r="R119" s="184">
        <f>Q119*H119</f>
        <v>0.0497679</v>
      </c>
      <c r="S119" s="184">
        <v>0</v>
      </c>
      <c r="T119" s="185">
        <f>S119*H119</f>
        <v>0</v>
      </c>
      <c r="U119" s="36"/>
      <c r="V119" s="36"/>
      <c r="W119" s="36"/>
      <c r="X119" s="36"/>
      <c r="Y119" s="36"/>
      <c r="Z119" s="36"/>
      <c r="AA119" s="36"/>
      <c r="AB119" s="36"/>
      <c r="AC119" s="36"/>
      <c r="AD119" s="36"/>
      <c r="AE119" s="36"/>
      <c r="AR119" s="186" t="s">
        <v>162</v>
      </c>
      <c r="AT119" s="186" t="s">
        <v>158</v>
      </c>
      <c r="AU119" s="186" t="s">
        <v>81</v>
      </c>
      <c r="AY119" s="19" t="s">
        <v>155</v>
      </c>
      <c r="BE119" s="187">
        <f>IF(N119="základní",J119,0)</f>
        <v>29477.91</v>
      </c>
      <c r="BF119" s="187">
        <f>IF(N119="snížená",J119,0)</f>
        <v>0</v>
      </c>
      <c r="BG119" s="187">
        <f>IF(N119="zákl. přenesená",J119,0)</f>
        <v>0</v>
      </c>
      <c r="BH119" s="187">
        <f>IF(N119="sníž. přenesená",J119,0)</f>
        <v>0</v>
      </c>
      <c r="BI119" s="187">
        <f>IF(N119="nulová",J119,0)</f>
        <v>0</v>
      </c>
      <c r="BJ119" s="19" t="s">
        <v>79</v>
      </c>
      <c r="BK119" s="187">
        <f>ROUND(I119*H119,2)</f>
        <v>29477.91</v>
      </c>
      <c r="BL119" s="19" t="s">
        <v>162</v>
      </c>
      <c r="BM119" s="186" t="s">
        <v>191</v>
      </c>
    </row>
    <row r="120" spans="2:51" s="13" customFormat="1" ht="12">
      <c r="B120" s="188"/>
      <c r="C120" s="189"/>
      <c r="D120" s="190" t="s">
        <v>164</v>
      </c>
      <c r="E120" s="191" t="s">
        <v>19</v>
      </c>
      <c r="F120" s="192" t="s">
        <v>165</v>
      </c>
      <c r="G120" s="189"/>
      <c r="H120" s="191" t="s">
        <v>19</v>
      </c>
      <c r="I120" s="193"/>
      <c r="J120" s="189"/>
      <c r="K120" s="189"/>
      <c r="L120" s="194"/>
      <c r="M120" s="195"/>
      <c r="N120" s="196"/>
      <c r="O120" s="196"/>
      <c r="P120" s="196"/>
      <c r="Q120" s="196"/>
      <c r="R120" s="196"/>
      <c r="S120" s="196"/>
      <c r="T120" s="197"/>
      <c r="AT120" s="198" t="s">
        <v>164</v>
      </c>
      <c r="AU120" s="198" t="s">
        <v>81</v>
      </c>
      <c r="AV120" s="13" t="s">
        <v>79</v>
      </c>
      <c r="AW120" s="13" t="s">
        <v>33</v>
      </c>
      <c r="AX120" s="13" t="s">
        <v>71</v>
      </c>
      <c r="AY120" s="198" t="s">
        <v>155</v>
      </c>
    </row>
    <row r="121" spans="2:51" s="13" customFormat="1" ht="12">
      <c r="B121" s="188"/>
      <c r="C121" s="189"/>
      <c r="D121" s="190" t="s">
        <v>164</v>
      </c>
      <c r="E121" s="191" t="s">
        <v>19</v>
      </c>
      <c r="F121" s="192" t="s">
        <v>192</v>
      </c>
      <c r="G121" s="189"/>
      <c r="H121" s="191" t="s">
        <v>19</v>
      </c>
      <c r="I121" s="193"/>
      <c r="J121" s="189"/>
      <c r="K121" s="189"/>
      <c r="L121" s="194"/>
      <c r="M121" s="195"/>
      <c r="N121" s="196"/>
      <c r="O121" s="196"/>
      <c r="P121" s="196"/>
      <c r="Q121" s="196"/>
      <c r="R121" s="196"/>
      <c r="S121" s="196"/>
      <c r="T121" s="197"/>
      <c r="AT121" s="198" t="s">
        <v>164</v>
      </c>
      <c r="AU121" s="198" t="s">
        <v>81</v>
      </c>
      <c r="AV121" s="13" t="s">
        <v>79</v>
      </c>
      <c r="AW121" s="13" t="s">
        <v>33</v>
      </c>
      <c r="AX121" s="13" t="s">
        <v>71</v>
      </c>
      <c r="AY121" s="198" t="s">
        <v>155</v>
      </c>
    </row>
    <row r="122" spans="2:51" s="14" customFormat="1" ht="12">
      <c r="B122" s="199"/>
      <c r="C122" s="200"/>
      <c r="D122" s="190" t="s">
        <v>164</v>
      </c>
      <c r="E122" s="201" t="s">
        <v>19</v>
      </c>
      <c r="F122" s="202" t="s">
        <v>193</v>
      </c>
      <c r="G122" s="200"/>
      <c r="H122" s="203">
        <v>38.77</v>
      </c>
      <c r="I122" s="204"/>
      <c r="J122" s="200"/>
      <c r="K122" s="200"/>
      <c r="L122" s="205"/>
      <c r="M122" s="206"/>
      <c r="N122" s="207"/>
      <c r="O122" s="207"/>
      <c r="P122" s="207"/>
      <c r="Q122" s="207"/>
      <c r="R122" s="207"/>
      <c r="S122" s="207"/>
      <c r="T122" s="208"/>
      <c r="AT122" s="209" t="s">
        <v>164</v>
      </c>
      <c r="AU122" s="209" t="s">
        <v>81</v>
      </c>
      <c r="AV122" s="14" t="s">
        <v>81</v>
      </c>
      <c r="AW122" s="14" t="s">
        <v>33</v>
      </c>
      <c r="AX122" s="14" t="s">
        <v>71</v>
      </c>
      <c r="AY122" s="209" t="s">
        <v>155</v>
      </c>
    </row>
    <row r="123" spans="2:51" s="13" customFormat="1" ht="12">
      <c r="B123" s="188"/>
      <c r="C123" s="189"/>
      <c r="D123" s="190" t="s">
        <v>164</v>
      </c>
      <c r="E123" s="191" t="s">
        <v>19</v>
      </c>
      <c r="F123" s="192" t="s">
        <v>194</v>
      </c>
      <c r="G123" s="189"/>
      <c r="H123" s="191" t="s">
        <v>19</v>
      </c>
      <c r="I123" s="193"/>
      <c r="J123" s="189"/>
      <c r="K123" s="189"/>
      <c r="L123" s="194"/>
      <c r="M123" s="195"/>
      <c r="N123" s="196"/>
      <c r="O123" s="196"/>
      <c r="P123" s="196"/>
      <c r="Q123" s="196"/>
      <c r="R123" s="196"/>
      <c r="S123" s="196"/>
      <c r="T123" s="197"/>
      <c r="AT123" s="198" t="s">
        <v>164</v>
      </c>
      <c r="AU123" s="198" t="s">
        <v>81</v>
      </c>
      <c r="AV123" s="13" t="s">
        <v>79</v>
      </c>
      <c r="AW123" s="13" t="s">
        <v>33</v>
      </c>
      <c r="AX123" s="13" t="s">
        <v>71</v>
      </c>
      <c r="AY123" s="198" t="s">
        <v>155</v>
      </c>
    </row>
    <row r="124" spans="2:51" s="14" customFormat="1" ht="12">
      <c r="B124" s="199"/>
      <c r="C124" s="200"/>
      <c r="D124" s="190" t="s">
        <v>164</v>
      </c>
      <c r="E124" s="201" t="s">
        <v>19</v>
      </c>
      <c r="F124" s="202" t="s">
        <v>195</v>
      </c>
      <c r="G124" s="200"/>
      <c r="H124" s="203">
        <v>18.46</v>
      </c>
      <c r="I124" s="204"/>
      <c r="J124" s="200"/>
      <c r="K124" s="200"/>
      <c r="L124" s="205"/>
      <c r="M124" s="206"/>
      <c r="N124" s="207"/>
      <c r="O124" s="207"/>
      <c r="P124" s="207"/>
      <c r="Q124" s="207"/>
      <c r="R124" s="207"/>
      <c r="S124" s="207"/>
      <c r="T124" s="208"/>
      <c r="AT124" s="209" t="s">
        <v>164</v>
      </c>
      <c r="AU124" s="209" t="s">
        <v>81</v>
      </c>
      <c r="AV124" s="14" t="s">
        <v>81</v>
      </c>
      <c r="AW124" s="14" t="s">
        <v>33</v>
      </c>
      <c r="AX124" s="14" t="s">
        <v>71</v>
      </c>
      <c r="AY124" s="209" t="s">
        <v>155</v>
      </c>
    </row>
    <row r="125" spans="2:51" s="13" customFormat="1" ht="12">
      <c r="B125" s="188"/>
      <c r="C125" s="189"/>
      <c r="D125" s="190" t="s">
        <v>164</v>
      </c>
      <c r="E125" s="191" t="s">
        <v>19</v>
      </c>
      <c r="F125" s="192" t="s">
        <v>196</v>
      </c>
      <c r="G125" s="189"/>
      <c r="H125" s="191" t="s">
        <v>19</v>
      </c>
      <c r="I125" s="193"/>
      <c r="J125" s="189"/>
      <c r="K125" s="189"/>
      <c r="L125" s="194"/>
      <c r="M125" s="195"/>
      <c r="N125" s="196"/>
      <c r="O125" s="196"/>
      <c r="P125" s="196"/>
      <c r="Q125" s="196"/>
      <c r="R125" s="196"/>
      <c r="S125" s="196"/>
      <c r="T125" s="197"/>
      <c r="AT125" s="198" t="s">
        <v>164</v>
      </c>
      <c r="AU125" s="198" t="s">
        <v>81</v>
      </c>
      <c r="AV125" s="13" t="s">
        <v>79</v>
      </c>
      <c r="AW125" s="13" t="s">
        <v>33</v>
      </c>
      <c r="AX125" s="13" t="s">
        <v>71</v>
      </c>
      <c r="AY125" s="198" t="s">
        <v>155</v>
      </c>
    </row>
    <row r="126" spans="2:51" s="14" customFormat="1" ht="12">
      <c r="B126" s="199"/>
      <c r="C126" s="200"/>
      <c r="D126" s="190" t="s">
        <v>164</v>
      </c>
      <c r="E126" s="201" t="s">
        <v>19</v>
      </c>
      <c r="F126" s="202" t="s">
        <v>197</v>
      </c>
      <c r="G126" s="200"/>
      <c r="H126" s="203">
        <v>21.58</v>
      </c>
      <c r="I126" s="204"/>
      <c r="J126" s="200"/>
      <c r="K126" s="200"/>
      <c r="L126" s="205"/>
      <c r="M126" s="206"/>
      <c r="N126" s="207"/>
      <c r="O126" s="207"/>
      <c r="P126" s="207"/>
      <c r="Q126" s="207"/>
      <c r="R126" s="207"/>
      <c r="S126" s="207"/>
      <c r="T126" s="208"/>
      <c r="AT126" s="209" t="s">
        <v>164</v>
      </c>
      <c r="AU126" s="209" t="s">
        <v>81</v>
      </c>
      <c r="AV126" s="14" t="s">
        <v>81</v>
      </c>
      <c r="AW126" s="14" t="s">
        <v>33</v>
      </c>
      <c r="AX126" s="14" t="s">
        <v>71</v>
      </c>
      <c r="AY126" s="209" t="s">
        <v>155</v>
      </c>
    </row>
    <row r="127" spans="2:51" s="13" customFormat="1" ht="12">
      <c r="B127" s="188"/>
      <c r="C127" s="189"/>
      <c r="D127" s="190" t="s">
        <v>164</v>
      </c>
      <c r="E127" s="191" t="s">
        <v>19</v>
      </c>
      <c r="F127" s="192" t="s">
        <v>198</v>
      </c>
      <c r="G127" s="189"/>
      <c r="H127" s="191" t="s">
        <v>19</v>
      </c>
      <c r="I127" s="193"/>
      <c r="J127" s="189"/>
      <c r="K127" s="189"/>
      <c r="L127" s="194"/>
      <c r="M127" s="195"/>
      <c r="N127" s="196"/>
      <c r="O127" s="196"/>
      <c r="P127" s="196"/>
      <c r="Q127" s="196"/>
      <c r="R127" s="196"/>
      <c r="S127" s="196"/>
      <c r="T127" s="197"/>
      <c r="AT127" s="198" t="s">
        <v>164</v>
      </c>
      <c r="AU127" s="198" t="s">
        <v>81</v>
      </c>
      <c r="AV127" s="13" t="s">
        <v>79</v>
      </c>
      <c r="AW127" s="13" t="s">
        <v>33</v>
      </c>
      <c r="AX127" s="13" t="s">
        <v>71</v>
      </c>
      <c r="AY127" s="198" t="s">
        <v>155</v>
      </c>
    </row>
    <row r="128" spans="2:51" s="14" customFormat="1" ht="12">
      <c r="B128" s="199"/>
      <c r="C128" s="200"/>
      <c r="D128" s="190" t="s">
        <v>164</v>
      </c>
      <c r="E128" s="201" t="s">
        <v>19</v>
      </c>
      <c r="F128" s="202" t="s">
        <v>199</v>
      </c>
      <c r="G128" s="200"/>
      <c r="H128" s="203">
        <v>25.23</v>
      </c>
      <c r="I128" s="204"/>
      <c r="J128" s="200"/>
      <c r="K128" s="200"/>
      <c r="L128" s="205"/>
      <c r="M128" s="206"/>
      <c r="N128" s="207"/>
      <c r="O128" s="207"/>
      <c r="P128" s="207"/>
      <c r="Q128" s="207"/>
      <c r="R128" s="207"/>
      <c r="S128" s="207"/>
      <c r="T128" s="208"/>
      <c r="AT128" s="209" t="s">
        <v>164</v>
      </c>
      <c r="AU128" s="209" t="s">
        <v>81</v>
      </c>
      <c r="AV128" s="14" t="s">
        <v>81</v>
      </c>
      <c r="AW128" s="14" t="s">
        <v>33</v>
      </c>
      <c r="AX128" s="14" t="s">
        <v>71</v>
      </c>
      <c r="AY128" s="209" t="s">
        <v>155</v>
      </c>
    </row>
    <row r="129" spans="2:51" s="13" customFormat="1" ht="12">
      <c r="B129" s="188"/>
      <c r="C129" s="189"/>
      <c r="D129" s="190" t="s">
        <v>164</v>
      </c>
      <c r="E129" s="191" t="s">
        <v>19</v>
      </c>
      <c r="F129" s="192" t="s">
        <v>200</v>
      </c>
      <c r="G129" s="189"/>
      <c r="H129" s="191" t="s">
        <v>19</v>
      </c>
      <c r="I129" s="193"/>
      <c r="J129" s="189"/>
      <c r="K129" s="189"/>
      <c r="L129" s="194"/>
      <c r="M129" s="195"/>
      <c r="N129" s="196"/>
      <c r="O129" s="196"/>
      <c r="P129" s="196"/>
      <c r="Q129" s="196"/>
      <c r="R129" s="196"/>
      <c r="S129" s="196"/>
      <c r="T129" s="197"/>
      <c r="AT129" s="198" t="s">
        <v>164</v>
      </c>
      <c r="AU129" s="198" t="s">
        <v>81</v>
      </c>
      <c r="AV129" s="13" t="s">
        <v>79</v>
      </c>
      <c r="AW129" s="13" t="s">
        <v>33</v>
      </c>
      <c r="AX129" s="13" t="s">
        <v>71</v>
      </c>
      <c r="AY129" s="198" t="s">
        <v>155</v>
      </c>
    </row>
    <row r="130" spans="2:51" s="14" customFormat="1" ht="12">
      <c r="B130" s="199"/>
      <c r="C130" s="200"/>
      <c r="D130" s="190" t="s">
        <v>164</v>
      </c>
      <c r="E130" s="201" t="s">
        <v>19</v>
      </c>
      <c r="F130" s="202" t="s">
        <v>201</v>
      </c>
      <c r="G130" s="200"/>
      <c r="H130" s="203">
        <v>19.09</v>
      </c>
      <c r="I130" s="204"/>
      <c r="J130" s="200"/>
      <c r="K130" s="200"/>
      <c r="L130" s="205"/>
      <c r="M130" s="206"/>
      <c r="N130" s="207"/>
      <c r="O130" s="207"/>
      <c r="P130" s="207"/>
      <c r="Q130" s="207"/>
      <c r="R130" s="207"/>
      <c r="S130" s="207"/>
      <c r="T130" s="208"/>
      <c r="AT130" s="209" t="s">
        <v>164</v>
      </c>
      <c r="AU130" s="209" t="s">
        <v>81</v>
      </c>
      <c r="AV130" s="14" t="s">
        <v>81</v>
      </c>
      <c r="AW130" s="14" t="s">
        <v>33</v>
      </c>
      <c r="AX130" s="14" t="s">
        <v>71</v>
      </c>
      <c r="AY130" s="209" t="s">
        <v>155</v>
      </c>
    </row>
    <row r="131" spans="2:51" s="13" customFormat="1" ht="12">
      <c r="B131" s="188"/>
      <c r="C131" s="189"/>
      <c r="D131" s="190" t="s">
        <v>164</v>
      </c>
      <c r="E131" s="191" t="s">
        <v>19</v>
      </c>
      <c r="F131" s="192" t="s">
        <v>202</v>
      </c>
      <c r="G131" s="189"/>
      <c r="H131" s="191" t="s">
        <v>19</v>
      </c>
      <c r="I131" s="193"/>
      <c r="J131" s="189"/>
      <c r="K131" s="189"/>
      <c r="L131" s="194"/>
      <c r="M131" s="195"/>
      <c r="N131" s="196"/>
      <c r="O131" s="196"/>
      <c r="P131" s="196"/>
      <c r="Q131" s="196"/>
      <c r="R131" s="196"/>
      <c r="S131" s="196"/>
      <c r="T131" s="197"/>
      <c r="AT131" s="198" t="s">
        <v>164</v>
      </c>
      <c r="AU131" s="198" t="s">
        <v>81</v>
      </c>
      <c r="AV131" s="13" t="s">
        <v>79</v>
      </c>
      <c r="AW131" s="13" t="s">
        <v>33</v>
      </c>
      <c r="AX131" s="13" t="s">
        <v>71</v>
      </c>
      <c r="AY131" s="198" t="s">
        <v>155</v>
      </c>
    </row>
    <row r="132" spans="2:51" s="14" customFormat="1" ht="12">
      <c r="B132" s="199"/>
      <c r="C132" s="200"/>
      <c r="D132" s="190" t="s">
        <v>164</v>
      </c>
      <c r="E132" s="201" t="s">
        <v>19</v>
      </c>
      <c r="F132" s="202" t="s">
        <v>203</v>
      </c>
      <c r="G132" s="200"/>
      <c r="H132" s="203">
        <v>27.36</v>
      </c>
      <c r="I132" s="204"/>
      <c r="J132" s="200"/>
      <c r="K132" s="200"/>
      <c r="L132" s="205"/>
      <c r="M132" s="206"/>
      <c r="N132" s="207"/>
      <c r="O132" s="207"/>
      <c r="P132" s="207"/>
      <c r="Q132" s="207"/>
      <c r="R132" s="207"/>
      <c r="S132" s="207"/>
      <c r="T132" s="208"/>
      <c r="AT132" s="209" t="s">
        <v>164</v>
      </c>
      <c r="AU132" s="209" t="s">
        <v>81</v>
      </c>
      <c r="AV132" s="14" t="s">
        <v>81</v>
      </c>
      <c r="AW132" s="14" t="s">
        <v>33</v>
      </c>
      <c r="AX132" s="14" t="s">
        <v>71</v>
      </c>
      <c r="AY132" s="209" t="s">
        <v>155</v>
      </c>
    </row>
    <row r="133" spans="2:51" s="13" customFormat="1" ht="12">
      <c r="B133" s="188"/>
      <c r="C133" s="189"/>
      <c r="D133" s="190" t="s">
        <v>164</v>
      </c>
      <c r="E133" s="191" t="s">
        <v>19</v>
      </c>
      <c r="F133" s="192" t="s">
        <v>204</v>
      </c>
      <c r="G133" s="189"/>
      <c r="H133" s="191" t="s">
        <v>19</v>
      </c>
      <c r="I133" s="193"/>
      <c r="J133" s="189"/>
      <c r="K133" s="189"/>
      <c r="L133" s="194"/>
      <c r="M133" s="195"/>
      <c r="N133" s="196"/>
      <c r="O133" s="196"/>
      <c r="P133" s="196"/>
      <c r="Q133" s="196"/>
      <c r="R133" s="196"/>
      <c r="S133" s="196"/>
      <c r="T133" s="197"/>
      <c r="AT133" s="198" t="s">
        <v>164</v>
      </c>
      <c r="AU133" s="198" t="s">
        <v>81</v>
      </c>
      <c r="AV133" s="13" t="s">
        <v>79</v>
      </c>
      <c r="AW133" s="13" t="s">
        <v>33</v>
      </c>
      <c r="AX133" s="13" t="s">
        <v>71</v>
      </c>
      <c r="AY133" s="198" t="s">
        <v>155</v>
      </c>
    </row>
    <row r="134" spans="2:51" s="14" customFormat="1" ht="12">
      <c r="B134" s="199"/>
      <c r="C134" s="200"/>
      <c r="D134" s="190" t="s">
        <v>164</v>
      </c>
      <c r="E134" s="201" t="s">
        <v>19</v>
      </c>
      <c r="F134" s="202" t="s">
        <v>205</v>
      </c>
      <c r="G134" s="200"/>
      <c r="H134" s="203">
        <v>1.82</v>
      </c>
      <c r="I134" s="204"/>
      <c r="J134" s="200"/>
      <c r="K134" s="200"/>
      <c r="L134" s="205"/>
      <c r="M134" s="206"/>
      <c r="N134" s="207"/>
      <c r="O134" s="207"/>
      <c r="P134" s="207"/>
      <c r="Q134" s="207"/>
      <c r="R134" s="207"/>
      <c r="S134" s="207"/>
      <c r="T134" s="208"/>
      <c r="AT134" s="209" t="s">
        <v>164</v>
      </c>
      <c r="AU134" s="209" t="s">
        <v>81</v>
      </c>
      <c r="AV134" s="14" t="s">
        <v>81</v>
      </c>
      <c r="AW134" s="14" t="s">
        <v>33</v>
      </c>
      <c r="AX134" s="14" t="s">
        <v>71</v>
      </c>
      <c r="AY134" s="209" t="s">
        <v>155</v>
      </c>
    </row>
    <row r="135" spans="2:51" s="13" customFormat="1" ht="12">
      <c r="B135" s="188"/>
      <c r="C135" s="189"/>
      <c r="D135" s="190" t="s">
        <v>164</v>
      </c>
      <c r="E135" s="191" t="s">
        <v>19</v>
      </c>
      <c r="F135" s="192" t="s">
        <v>206</v>
      </c>
      <c r="G135" s="189"/>
      <c r="H135" s="191" t="s">
        <v>19</v>
      </c>
      <c r="I135" s="193"/>
      <c r="J135" s="189"/>
      <c r="K135" s="189"/>
      <c r="L135" s="194"/>
      <c r="M135" s="195"/>
      <c r="N135" s="196"/>
      <c r="O135" s="196"/>
      <c r="P135" s="196"/>
      <c r="Q135" s="196"/>
      <c r="R135" s="196"/>
      <c r="S135" s="196"/>
      <c r="T135" s="197"/>
      <c r="AT135" s="198" t="s">
        <v>164</v>
      </c>
      <c r="AU135" s="198" t="s">
        <v>81</v>
      </c>
      <c r="AV135" s="13" t="s">
        <v>79</v>
      </c>
      <c r="AW135" s="13" t="s">
        <v>33</v>
      </c>
      <c r="AX135" s="13" t="s">
        <v>71</v>
      </c>
      <c r="AY135" s="198" t="s">
        <v>155</v>
      </c>
    </row>
    <row r="136" spans="2:51" s="14" customFormat="1" ht="12">
      <c r="B136" s="199"/>
      <c r="C136" s="200"/>
      <c r="D136" s="190" t="s">
        <v>164</v>
      </c>
      <c r="E136" s="201" t="s">
        <v>19</v>
      </c>
      <c r="F136" s="202" t="s">
        <v>207</v>
      </c>
      <c r="G136" s="200"/>
      <c r="H136" s="203">
        <v>1.4</v>
      </c>
      <c r="I136" s="204"/>
      <c r="J136" s="200"/>
      <c r="K136" s="200"/>
      <c r="L136" s="205"/>
      <c r="M136" s="206"/>
      <c r="N136" s="207"/>
      <c r="O136" s="207"/>
      <c r="P136" s="207"/>
      <c r="Q136" s="207"/>
      <c r="R136" s="207"/>
      <c r="S136" s="207"/>
      <c r="T136" s="208"/>
      <c r="AT136" s="209" t="s">
        <v>164</v>
      </c>
      <c r="AU136" s="209" t="s">
        <v>81</v>
      </c>
      <c r="AV136" s="14" t="s">
        <v>81</v>
      </c>
      <c r="AW136" s="14" t="s">
        <v>33</v>
      </c>
      <c r="AX136" s="14" t="s">
        <v>71</v>
      </c>
      <c r="AY136" s="209" t="s">
        <v>155</v>
      </c>
    </row>
    <row r="137" spans="2:51" s="13" customFormat="1" ht="12">
      <c r="B137" s="188"/>
      <c r="C137" s="189"/>
      <c r="D137" s="190" t="s">
        <v>164</v>
      </c>
      <c r="E137" s="191" t="s">
        <v>19</v>
      </c>
      <c r="F137" s="192" t="s">
        <v>208</v>
      </c>
      <c r="G137" s="189"/>
      <c r="H137" s="191" t="s">
        <v>19</v>
      </c>
      <c r="I137" s="193"/>
      <c r="J137" s="189"/>
      <c r="K137" s="189"/>
      <c r="L137" s="194"/>
      <c r="M137" s="195"/>
      <c r="N137" s="196"/>
      <c r="O137" s="196"/>
      <c r="P137" s="196"/>
      <c r="Q137" s="196"/>
      <c r="R137" s="196"/>
      <c r="S137" s="196"/>
      <c r="T137" s="197"/>
      <c r="AT137" s="198" t="s">
        <v>164</v>
      </c>
      <c r="AU137" s="198" t="s">
        <v>81</v>
      </c>
      <c r="AV137" s="13" t="s">
        <v>79</v>
      </c>
      <c r="AW137" s="13" t="s">
        <v>33</v>
      </c>
      <c r="AX137" s="13" t="s">
        <v>71</v>
      </c>
      <c r="AY137" s="198" t="s">
        <v>155</v>
      </c>
    </row>
    <row r="138" spans="2:51" s="14" customFormat="1" ht="12">
      <c r="B138" s="199"/>
      <c r="C138" s="200"/>
      <c r="D138" s="190" t="s">
        <v>164</v>
      </c>
      <c r="E138" s="201" t="s">
        <v>19</v>
      </c>
      <c r="F138" s="202" t="s">
        <v>209</v>
      </c>
      <c r="G138" s="200"/>
      <c r="H138" s="203">
        <v>5.98</v>
      </c>
      <c r="I138" s="204"/>
      <c r="J138" s="200"/>
      <c r="K138" s="200"/>
      <c r="L138" s="205"/>
      <c r="M138" s="206"/>
      <c r="N138" s="207"/>
      <c r="O138" s="207"/>
      <c r="P138" s="207"/>
      <c r="Q138" s="207"/>
      <c r="R138" s="207"/>
      <c r="S138" s="207"/>
      <c r="T138" s="208"/>
      <c r="AT138" s="209" t="s">
        <v>164</v>
      </c>
      <c r="AU138" s="209" t="s">
        <v>81</v>
      </c>
      <c r="AV138" s="14" t="s">
        <v>81</v>
      </c>
      <c r="AW138" s="14" t="s">
        <v>33</v>
      </c>
      <c r="AX138" s="14" t="s">
        <v>71</v>
      </c>
      <c r="AY138" s="209" t="s">
        <v>155</v>
      </c>
    </row>
    <row r="139" spans="2:51" s="16" customFormat="1" ht="12">
      <c r="B139" s="221"/>
      <c r="C139" s="222"/>
      <c r="D139" s="190" t="s">
        <v>164</v>
      </c>
      <c r="E139" s="223" t="s">
        <v>19</v>
      </c>
      <c r="F139" s="224" t="s">
        <v>210</v>
      </c>
      <c r="G139" s="222"/>
      <c r="H139" s="225">
        <v>159.69</v>
      </c>
      <c r="I139" s="226"/>
      <c r="J139" s="222"/>
      <c r="K139" s="222"/>
      <c r="L139" s="227"/>
      <c r="M139" s="228"/>
      <c r="N139" s="229"/>
      <c r="O139" s="229"/>
      <c r="P139" s="229"/>
      <c r="Q139" s="229"/>
      <c r="R139" s="229"/>
      <c r="S139" s="229"/>
      <c r="T139" s="230"/>
      <c r="AT139" s="231" t="s">
        <v>164</v>
      </c>
      <c r="AU139" s="231" t="s">
        <v>81</v>
      </c>
      <c r="AV139" s="16" t="s">
        <v>179</v>
      </c>
      <c r="AW139" s="16" t="s">
        <v>33</v>
      </c>
      <c r="AX139" s="16" t="s">
        <v>71</v>
      </c>
      <c r="AY139" s="231" t="s">
        <v>155</v>
      </c>
    </row>
    <row r="140" spans="2:51" s="13" customFormat="1" ht="12">
      <c r="B140" s="188"/>
      <c r="C140" s="189"/>
      <c r="D140" s="190" t="s">
        <v>164</v>
      </c>
      <c r="E140" s="191" t="s">
        <v>19</v>
      </c>
      <c r="F140" s="192" t="s">
        <v>167</v>
      </c>
      <c r="G140" s="189"/>
      <c r="H140" s="191" t="s">
        <v>19</v>
      </c>
      <c r="I140" s="193"/>
      <c r="J140" s="189"/>
      <c r="K140" s="189"/>
      <c r="L140" s="194"/>
      <c r="M140" s="195"/>
      <c r="N140" s="196"/>
      <c r="O140" s="196"/>
      <c r="P140" s="196"/>
      <c r="Q140" s="196"/>
      <c r="R140" s="196"/>
      <c r="S140" s="196"/>
      <c r="T140" s="197"/>
      <c r="AT140" s="198" t="s">
        <v>164</v>
      </c>
      <c r="AU140" s="198" t="s">
        <v>81</v>
      </c>
      <c r="AV140" s="13" t="s">
        <v>79</v>
      </c>
      <c r="AW140" s="13" t="s">
        <v>33</v>
      </c>
      <c r="AX140" s="13" t="s">
        <v>71</v>
      </c>
      <c r="AY140" s="198" t="s">
        <v>155</v>
      </c>
    </row>
    <row r="141" spans="2:51" s="13" customFormat="1" ht="12">
      <c r="B141" s="188"/>
      <c r="C141" s="189"/>
      <c r="D141" s="190" t="s">
        <v>164</v>
      </c>
      <c r="E141" s="191" t="s">
        <v>19</v>
      </c>
      <c r="F141" s="192" t="s">
        <v>211</v>
      </c>
      <c r="G141" s="189"/>
      <c r="H141" s="191" t="s">
        <v>19</v>
      </c>
      <c r="I141" s="193"/>
      <c r="J141" s="189"/>
      <c r="K141" s="189"/>
      <c r="L141" s="194"/>
      <c r="M141" s="195"/>
      <c r="N141" s="196"/>
      <c r="O141" s="196"/>
      <c r="P141" s="196"/>
      <c r="Q141" s="196"/>
      <c r="R141" s="196"/>
      <c r="S141" s="196"/>
      <c r="T141" s="197"/>
      <c r="AT141" s="198" t="s">
        <v>164</v>
      </c>
      <c r="AU141" s="198" t="s">
        <v>81</v>
      </c>
      <c r="AV141" s="13" t="s">
        <v>79</v>
      </c>
      <c r="AW141" s="13" t="s">
        <v>33</v>
      </c>
      <c r="AX141" s="13" t="s">
        <v>71</v>
      </c>
      <c r="AY141" s="198" t="s">
        <v>155</v>
      </c>
    </row>
    <row r="142" spans="2:51" s="14" customFormat="1" ht="12">
      <c r="B142" s="199"/>
      <c r="C142" s="200"/>
      <c r="D142" s="190" t="s">
        <v>164</v>
      </c>
      <c r="E142" s="201" t="s">
        <v>19</v>
      </c>
      <c r="F142" s="202" t="s">
        <v>212</v>
      </c>
      <c r="G142" s="200"/>
      <c r="H142" s="203">
        <v>4.86</v>
      </c>
      <c r="I142" s="204"/>
      <c r="J142" s="200"/>
      <c r="K142" s="200"/>
      <c r="L142" s="205"/>
      <c r="M142" s="206"/>
      <c r="N142" s="207"/>
      <c r="O142" s="207"/>
      <c r="P142" s="207"/>
      <c r="Q142" s="207"/>
      <c r="R142" s="207"/>
      <c r="S142" s="207"/>
      <c r="T142" s="208"/>
      <c r="AT142" s="209" t="s">
        <v>164</v>
      </c>
      <c r="AU142" s="209" t="s">
        <v>81</v>
      </c>
      <c r="AV142" s="14" t="s">
        <v>81</v>
      </c>
      <c r="AW142" s="14" t="s">
        <v>33</v>
      </c>
      <c r="AX142" s="14" t="s">
        <v>71</v>
      </c>
      <c r="AY142" s="209" t="s">
        <v>155</v>
      </c>
    </row>
    <row r="143" spans="2:51" s="13" customFormat="1" ht="12">
      <c r="B143" s="188"/>
      <c r="C143" s="189"/>
      <c r="D143" s="190" t="s">
        <v>164</v>
      </c>
      <c r="E143" s="191" t="s">
        <v>19</v>
      </c>
      <c r="F143" s="192" t="s">
        <v>213</v>
      </c>
      <c r="G143" s="189"/>
      <c r="H143" s="191" t="s">
        <v>19</v>
      </c>
      <c r="I143" s="193"/>
      <c r="J143" s="189"/>
      <c r="K143" s="189"/>
      <c r="L143" s="194"/>
      <c r="M143" s="195"/>
      <c r="N143" s="196"/>
      <c r="O143" s="196"/>
      <c r="P143" s="196"/>
      <c r="Q143" s="196"/>
      <c r="R143" s="196"/>
      <c r="S143" s="196"/>
      <c r="T143" s="197"/>
      <c r="AT143" s="198" t="s">
        <v>164</v>
      </c>
      <c r="AU143" s="198" t="s">
        <v>81</v>
      </c>
      <c r="AV143" s="13" t="s">
        <v>79</v>
      </c>
      <c r="AW143" s="13" t="s">
        <v>33</v>
      </c>
      <c r="AX143" s="13" t="s">
        <v>71</v>
      </c>
      <c r="AY143" s="198" t="s">
        <v>155</v>
      </c>
    </row>
    <row r="144" spans="2:51" s="14" customFormat="1" ht="12">
      <c r="B144" s="199"/>
      <c r="C144" s="200"/>
      <c r="D144" s="190" t="s">
        <v>164</v>
      </c>
      <c r="E144" s="201" t="s">
        <v>19</v>
      </c>
      <c r="F144" s="202" t="s">
        <v>214</v>
      </c>
      <c r="G144" s="200"/>
      <c r="H144" s="203">
        <v>26.77</v>
      </c>
      <c r="I144" s="204"/>
      <c r="J144" s="200"/>
      <c r="K144" s="200"/>
      <c r="L144" s="205"/>
      <c r="M144" s="206"/>
      <c r="N144" s="207"/>
      <c r="O144" s="207"/>
      <c r="P144" s="207"/>
      <c r="Q144" s="207"/>
      <c r="R144" s="207"/>
      <c r="S144" s="207"/>
      <c r="T144" s="208"/>
      <c r="AT144" s="209" t="s">
        <v>164</v>
      </c>
      <c r="AU144" s="209" t="s">
        <v>81</v>
      </c>
      <c r="AV144" s="14" t="s">
        <v>81</v>
      </c>
      <c r="AW144" s="14" t="s">
        <v>33</v>
      </c>
      <c r="AX144" s="14" t="s">
        <v>71</v>
      </c>
      <c r="AY144" s="209" t="s">
        <v>155</v>
      </c>
    </row>
    <row r="145" spans="2:51" s="13" customFormat="1" ht="12">
      <c r="B145" s="188"/>
      <c r="C145" s="189"/>
      <c r="D145" s="190" t="s">
        <v>164</v>
      </c>
      <c r="E145" s="191" t="s">
        <v>19</v>
      </c>
      <c r="F145" s="192" t="s">
        <v>215</v>
      </c>
      <c r="G145" s="189"/>
      <c r="H145" s="191" t="s">
        <v>19</v>
      </c>
      <c r="I145" s="193"/>
      <c r="J145" s="189"/>
      <c r="K145" s="189"/>
      <c r="L145" s="194"/>
      <c r="M145" s="195"/>
      <c r="N145" s="196"/>
      <c r="O145" s="196"/>
      <c r="P145" s="196"/>
      <c r="Q145" s="196"/>
      <c r="R145" s="196"/>
      <c r="S145" s="196"/>
      <c r="T145" s="197"/>
      <c r="AT145" s="198" t="s">
        <v>164</v>
      </c>
      <c r="AU145" s="198" t="s">
        <v>81</v>
      </c>
      <c r="AV145" s="13" t="s">
        <v>79</v>
      </c>
      <c r="AW145" s="13" t="s">
        <v>33</v>
      </c>
      <c r="AX145" s="13" t="s">
        <v>71</v>
      </c>
      <c r="AY145" s="198" t="s">
        <v>155</v>
      </c>
    </row>
    <row r="146" spans="2:51" s="14" customFormat="1" ht="12">
      <c r="B146" s="199"/>
      <c r="C146" s="200"/>
      <c r="D146" s="190" t="s">
        <v>164</v>
      </c>
      <c r="E146" s="201" t="s">
        <v>19</v>
      </c>
      <c r="F146" s="202" t="s">
        <v>195</v>
      </c>
      <c r="G146" s="200"/>
      <c r="H146" s="203">
        <v>18.46</v>
      </c>
      <c r="I146" s="204"/>
      <c r="J146" s="200"/>
      <c r="K146" s="200"/>
      <c r="L146" s="205"/>
      <c r="M146" s="206"/>
      <c r="N146" s="207"/>
      <c r="O146" s="207"/>
      <c r="P146" s="207"/>
      <c r="Q146" s="207"/>
      <c r="R146" s="207"/>
      <c r="S146" s="207"/>
      <c r="T146" s="208"/>
      <c r="AT146" s="209" t="s">
        <v>164</v>
      </c>
      <c r="AU146" s="209" t="s">
        <v>81</v>
      </c>
      <c r="AV146" s="14" t="s">
        <v>81</v>
      </c>
      <c r="AW146" s="14" t="s">
        <v>33</v>
      </c>
      <c r="AX146" s="14" t="s">
        <v>71</v>
      </c>
      <c r="AY146" s="209" t="s">
        <v>155</v>
      </c>
    </row>
    <row r="147" spans="2:51" s="13" customFormat="1" ht="12">
      <c r="B147" s="188"/>
      <c r="C147" s="189"/>
      <c r="D147" s="190" t="s">
        <v>164</v>
      </c>
      <c r="E147" s="191" t="s">
        <v>19</v>
      </c>
      <c r="F147" s="192" t="s">
        <v>216</v>
      </c>
      <c r="G147" s="189"/>
      <c r="H147" s="191" t="s">
        <v>19</v>
      </c>
      <c r="I147" s="193"/>
      <c r="J147" s="189"/>
      <c r="K147" s="189"/>
      <c r="L147" s="194"/>
      <c r="M147" s="195"/>
      <c r="N147" s="196"/>
      <c r="O147" s="196"/>
      <c r="P147" s="196"/>
      <c r="Q147" s="196"/>
      <c r="R147" s="196"/>
      <c r="S147" s="196"/>
      <c r="T147" s="197"/>
      <c r="AT147" s="198" t="s">
        <v>164</v>
      </c>
      <c r="AU147" s="198" t="s">
        <v>81</v>
      </c>
      <c r="AV147" s="13" t="s">
        <v>79</v>
      </c>
      <c r="AW147" s="13" t="s">
        <v>33</v>
      </c>
      <c r="AX147" s="13" t="s">
        <v>71</v>
      </c>
      <c r="AY147" s="198" t="s">
        <v>155</v>
      </c>
    </row>
    <row r="148" spans="2:51" s="14" customFormat="1" ht="12">
      <c r="B148" s="199"/>
      <c r="C148" s="200"/>
      <c r="D148" s="190" t="s">
        <v>164</v>
      </c>
      <c r="E148" s="201" t="s">
        <v>19</v>
      </c>
      <c r="F148" s="202" t="s">
        <v>197</v>
      </c>
      <c r="G148" s="200"/>
      <c r="H148" s="203">
        <v>21.58</v>
      </c>
      <c r="I148" s="204"/>
      <c r="J148" s="200"/>
      <c r="K148" s="200"/>
      <c r="L148" s="205"/>
      <c r="M148" s="206"/>
      <c r="N148" s="207"/>
      <c r="O148" s="207"/>
      <c r="P148" s="207"/>
      <c r="Q148" s="207"/>
      <c r="R148" s="207"/>
      <c r="S148" s="207"/>
      <c r="T148" s="208"/>
      <c r="AT148" s="209" t="s">
        <v>164</v>
      </c>
      <c r="AU148" s="209" t="s">
        <v>81</v>
      </c>
      <c r="AV148" s="14" t="s">
        <v>81</v>
      </c>
      <c r="AW148" s="14" t="s">
        <v>33</v>
      </c>
      <c r="AX148" s="14" t="s">
        <v>71</v>
      </c>
      <c r="AY148" s="209" t="s">
        <v>155</v>
      </c>
    </row>
    <row r="149" spans="2:51" s="13" customFormat="1" ht="12">
      <c r="B149" s="188"/>
      <c r="C149" s="189"/>
      <c r="D149" s="190" t="s">
        <v>164</v>
      </c>
      <c r="E149" s="191" t="s">
        <v>19</v>
      </c>
      <c r="F149" s="192" t="s">
        <v>217</v>
      </c>
      <c r="G149" s="189"/>
      <c r="H149" s="191" t="s">
        <v>19</v>
      </c>
      <c r="I149" s="193"/>
      <c r="J149" s="189"/>
      <c r="K149" s="189"/>
      <c r="L149" s="194"/>
      <c r="M149" s="195"/>
      <c r="N149" s="196"/>
      <c r="O149" s="196"/>
      <c r="P149" s="196"/>
      <c r="Q149" s="196"/>
      <c r="R149" s="196"/>
      <c r="S149" s="196"/>
      <c r="T149" s="197"/>
      <c r="AT149" s="198" t="s">
        <v>164</v>
      </c>
      <c r="AU149" s="198" t="s">
        <v>81</v>
      </c>
      <c r="AV149" s="13" t="s">
        <v>79</v>
      </c>
      <c r="AW149" s="13" t="s">
        <v>33</v>
      </c>
      <c r="AX149" s="13" t="s">
        <v>71</v>
      </c>
      <c r="AY149" s="198" t="s">
        <v>155</v>
      </c>
    </row>
    <row r="150" spans="2:51" s="14" customFormat="1" ht="12">
      <c r="B150" s="199"/>
      <c r="C150" s="200"/>
      <c r="D150" s="190" t="s">
        <v>164</v>
      </c>
      <c r="E150" s="201" t="s">
        <v>19</v>
      </c>
      <c r="F150" s="202" t="s">
        <v>199</v>
      </c>
      <c r="G150" s="200"/>
      <c r="H150" s="203">
        <v>25.23</v>
      </c>
      <c r="I150" s="204"/>
      <c r="J150" s="200"/>
      <c r="K150" s="200"/>
      <c r="L150" s="205"/>
      <c r="M150" s="206"/>
      <c r="N150" s="207"/>
      <c r="O150" s="207"/>
      <c r="P150" s="207"/>
      <c r="Q150" s="207"/>
      <c r="R150" s="207"/>
      <c r="S150" s="207"/>
      <c r="T150" s="208"/>
      <c r="AT150" s="209" t="s">
        <v>164</v>
      </c>
      <c r="AU150" s="209" t="s">
        <v>81</v>
      </c>
      <c r="AV150" s="14" t="s">
        <v>81</v>
      </c>
      <c r="AW150" s="14" t="s">
        <v>33</v>
      </c>
      <c r="AX150" s="14" t="s">
        <v>71</v>
      </c>
      <c r="AY150" s="209" t="s">
        <v>155</v>
      </c>
    </row>
    <row r="151" spans="2:51" s="13" customFormat="1" ht="12">
      <c r="B151" s="188"/>
      <c r="C151" s="189"/>
      <c r="D151" s="190" t="s">
        <v>164</v>
      </c>
      <c r="E151" s="191" t="s">
        <v>19</v>
      </c>
      <c r="F151" s="192" t="s">
        <v>218</v>
      </c>
      <c r="G151" s="189"/>
      <c r="H151" s="191" t="s">
        <v>19</v>
      </c>
      <c r="I151" s="193"/>
      <c r="J151" s="189"/>
      <c r="K151" s="189"/>
      <c r="L151" s="194"/>
      <c r="M151" s="195"/>
      <c r="N151" s="196"/>
      <c r="O151" s="196"/>
      <c r="P151" s="196"/>
      <c r="Q151" s="196"/>
      <c r="R151" s="196"/>
      <c r="S151" s="196"/>
      <c r="T151" s="197"/>
      <c r="AT151" s="198" t="s">
        <v>164</v>
      </c>
      <c r="AU151" s="198" t="s">
        <v>81</v>
      </c>
      <c r="AV151" s="13" t="s">
        <v>79</v>
      </c>
      <c r="AW151" s="13" t="s">
        <v>33</v>
      </c>
      <c r="AX151" s="13" t="s">
        <v>71</v>
      </c>
      <c r="AY151" s="198" t="s">
        <v>155</v>
      </c>
    </row>
    <row r="152" spans="2:51" s="14" customFormat="1" ht="12">
      <c r="B152" s="199"/>
      <c r="C152" s="200"/>
      <c r="D152" s="190" t="s">
        <v>164</v>
      </c>
      <c r="E152" s="201" t="s">
        <v>19</v>
      </c>
      <c r="F152" s="202" t="s">
        <v>219</v>
      </c>
      <c r="G152" s="200"/>
      <c r="H152" s="203">
        <v>121.44</v>
      </c>
      <c r="I152" s="204"/>
      <c r="J152" s="200"/>
      <c r="K152" s="200"/>
      <c r="L152" s="205"/>
      <c r="M152" s="206"/>
      <c r="N152" s="207"/>
      <c r="O152" s="207"/>
      <c r="P152" s="207"/>
      <c r="Q152" s="207"/>
      <c r="R152" s="207"/>
      <c r="S152" s="207"/>
      <c r="T152" s="208"/>
      <c r="AT152" s="209" t="s">
        <v>164</v>
      </c>
      <c r="AU152" s="209" t="s">
        <v>81</v>
      </c>
      <c r="AV152" s="14" t="s">
        <v>81</v>
      </c>
      <c r="AW152" s="14" t="s">
        <v>33</v>
      </c>
      <c r="AX152" s="14" t="s">
        <v>71</v>
      </c>
      <c r="AY152" s="209" t="s">
        <v>155</v>
      </c>
    </row>
    <row r="153" spans="2:51" s="13" customFormat="1" ht="12">
      <c r="B153" s="188"/>
      <c r="C153" s="189"/>
      <c r="D153" s="190" t="s">
        <v>164</v>
      </c>
      <c r="E153" s="191" t="s">
        <v>19</v>
      </c>
      <c r="F153" s="192" t="s">
        <v>220</v>
      </c>
      <c r="G153" s="189"/>
      <c r="H153" s="191" t="s">
        <v>19</v>
      </c>
      <c r="I153" s="193"/>
      <c r="J153" s="189"/>
      <c r="K153" s="189"/>
      <c r="L153" s="194"/>
      <c r="M153" s="195"/>
      <c r="N153" s="196"/>
      <c r="O153" s="196"/>
      <c r="P153" s="196"/>
      <c r="Q153" s="196"/>
      <c r="R153" s="196"/>
      <c r="S153" s="196"/>
      <c r="T153" s="197"/>
      <c r="AT153" s="198" t="s">
        <v>164</v>
      </c>
      <c r="AU153" s="198" t="s">
        <v>81</v>
      </c>
      <c r="AV153" s="13" t="s">
        <v>79</v>
      </c>
      <c r="AW153" s="13" t="s">
        <v>33</v>
      </c>
      <c r="AX153" s="13" t="s">
        <v>71</v>
      </c>
      <c r="AY153" s="198" t="s">
        <v>155</v>
      </c>
    </row>
    <row r="154" spans="2:51" s="14" customFormat="1" ht="12">
      <c r="B154" s="199"/>
      <c r="C154" s="200"/>
      <c r="D154" s="190" t="s">
        <v>164</v>
      </c>
      <c r="E154" s="201" t="s">
        <v>19</v>
      </c>
      <c r="F154" s="202" t="s">
        <v>221</v>
      </c>
      <c r="G154" s="200"/>
      <c r="H154" s="203">
        <v>3.4</v>
      </c>
      <c r="I154" s="204"/>
      <c r="J154" s="200"/>
      <c r="K154" s="200"/>
      <c r="L154" s="205"/>
      <c r="M154" s="206"/>
      <c r="N154" s="207"/>
      <c r="O154" s="207"/>
      <c r="P154" s="207"/>
      <c r="Q154" s="207"/>
      <c r="R154" s="207"/>
      <c r="S154" s="207"/>
      <c r="T154" s="208"/>
      <c r="AT154" s="209" t="s">
        <v>164</v>
      </c>
      <c r="AU154" s="209" t="s">
        <v>81</v>
      </c>
      <c r="AV154" s="14" t="s">
        <v>81</v>
      </c>
      <c r="AW154" s="14" t="s">
        <v>33</v>
      </c>
      <c r="AX154" s="14" t="s">
        <v>71</v>
      </c>
      <c r="AY154" s="209" t="s">
        <v>155</v>
      </c>
    </row>
    <row r="155" spans="2:51" s="13" customFormat="1" ht="12">
      <c r="B155" s="188"/>
      <c r="C155" s="189"/>
      <c r="D155" s="190" t="s">
        <v>164</v>
      </c>
      <c r="E155" s="191" t="s">
        <v>19</v>
      </c>
      <c r="F155" s="192" t="s">
        <v>222</v>
      </c>
      <c r="G155" s="189"/>
      <c r="H155" s="191" t="s">
        <v>19</v>
      </c>
      <c r="I155" s="193"/>
      <c r="J155" s="189"/>
      <c r="K155" s="189"/>
      <c r="L155" s="194"/>
      <c r="M155" s="195"/>
      <c r="N155" s="196"/>
      <c r="O155" s="196"/>
      <c r="P155" s="196"/>
      <c r="Q155" s="196"/>
      <c r="R155" s="196"/>
      <c r="S155" s="196"/>
      <c r="T155" s="197"/>
      <c r="AT155" s="198" t="s">
        <v>164</v>
      </c>
      <c r="AU155" s="198" t="s">
        <v>81</v>
      </c>
      <c r="AV155" s="13" t="s">
        <v>79</v>
      </c>
      <c r="AW155" s="13" t="s">
        <v>33</v>
      </c>
      <c r="AX155" s="13" t="s">
        <v>71</v>
      </c>
      <c r="AY155" s="198" t="s">
        <v>155</v>
      </c>
    </row>
    <row r="156" spans="2:51" s="14" customFormat="1" ht="12">
      <c r="B156" s="199"/>
      <c r="C156" s="200"/>
      <c r="D156" s="190" t="s">
        <v>164</v>
      </c>
      <c r="E156" s="201" t="s">
        <v>19</v>
      </c>
      <c r="F156" s="202" t="s">
        <v>207</v>
      </c>
      <c r="G156" s="200"/>
      <c r="H156" s="203">
        <v>1.4</v>
      </c>
      <c r="I156" s="204"/>
      <c r="J156" s="200"/>
      <c r="K156" s="200"/>
      <c r="L156" s="205"/>
      <c r="M156" s="206"/>
      <c r="N156" s="207"/>
      <c r="O156" s="207"/>
      <c r="P156" s="207"/>
      <c r="Q156" s="207"/>
      <c r="R156" s="207"/>
      <c r="S156" s="207"/>
      <c r="T156" s="208"/>
      <c r="AT156" s="209" t="s">
        <v>164</v>
      </c>
      <c r="AU156" s="209" t="s">
        <v>81</v>
      </c>
      <c r="AV156" s="14" t="s">
        <v>81</v>
      </c>
      <c r="AW156" s="14" t="s">
        <v>33</v>
      </c>
      <c r="AX156" s="14" t="s">
        <v>71</v>
      </c>
      <c r="AY156" s="209" t="s">
        <v>155</v>
      </c>
    </row>
    <row r="157" spans="2:51" s="15" customFormat="1" ht="12">
      <c r="B157" s="210"/>
      <c r="C157" s="211"/>
      <c r="D157" s="190" t="s">
        <v>164</v>
      </c>
      <c r="E157" s="212" t="s">
        <v>19</v>
      </c>
      <c r="F157" s="213" t="s">
        <v>168</v>
      </c>
      <c r="G157" s="211"/>
      <c r="H157" s="214">
        <v>382.83</v>
      </c>
      <c r="I157" s="215"/>
      <c r="J157" s="211"/>
      <c r="K157" s="211"/>
      <c r="L157" s="216"/>
      <c r="M157" s="217"/>
      <c r="N157" s="218"/>
      <c r="O157" s="218"/>
      <c r="P157" s="218"/>
      <c r="Q157" s="218"/>
      <c r="R157" s="218"/>
      <c r="S157" s="218"/>
      <c r="T157" s="219"/>
      <c r="AT157" s="220" t="s">
        <v>164</v>
      </c>
      <c r="AU157" s="220" t="s">
        <v>81</v>
      </c>
      <c r="AV157" s="15" t="s">
        <v>162</v>
      </c>
      <c r="AW157" s="15" t="s">
        <v>33</v>
      </c>
      <c r="AX157" s="15" t="s">
        <v>79</v>
      </c>
      <c r="AY157" s="220" t="s">
        <v>155</v>
      </c>
    </row>
    <row r="158" spans="1:65" s="2" customFormat="1" ht="16.5" customHeight="1">
      <c r="A158" s="36"/>
      <c r="B158" s="37"/>
      <c r="C158" s="175" t="s">
        <v>156</v>
      </c>
      <c r="D158" s="175" t="s">
        <v>158</v>
      </c>
      <c r="E158" s="176" t="s">
        <v>223</v>
      </c>
      <c r="F158" s="177" t="s">
        <v>224</v>
      </c>
      <c r="G158" s="178" t="s">
        <v>161</v>
      </c>
      <c r="H158" s="179">
        <v>1148.49</v>
      </c>
      <c r="I158" s="180">
        <v>3.5</v>
      </c>
      <c r="J158" s="181">
        <f>ROUND(I158*H158,2)</f>
        <v>4019.72</v>
      </c>
      <c r="K158" s="177" t="s">
        <v>190</v>
      </c>
      <c r="L158" s="41"/>
      <c r="M158" s="182" t="s">
        <v>19</v>
      </c>
      <c r="N158" s="183" t="s">
        <v>42</v>
      </c>
      <c r="O158" s="66"/>
      <c r="P158" s="184">
        <f>O158*H158</f>
        <v>0</v>
      </c>
      <c r="Q158" s="184">
        <v>0</v>
      </c>
      <c r="R158" s="184">
        <f>Q158*H158</f>
        <v>0</v>
      </c>
      <c r="S158" s="184">
        <v>0</v>
      </c>
      <c r="T158" s="185">
        <f>S158*H158</f>
        <v>0</v>
      </c>
      <c r="U158" s="36"/>
      <c r="V158" s="36"/>
      <c r="W158" s="36"/>
      <c r="X158" s="36"/>
      <c r="Y158" s="36"/>
      <c r="Z158" s="36"/>
      <c r="AA158" s="36"/>
      <c r="AB158" s="36"/>
      <c r="AC158" s="36"/>
      <c r="AD158" s="36"/>
      <c r="AE158" s="36"/>
      <c r="AR158" s="186" t="s">
        <v>162</v>
      </c>
      <c r="AT158" s="186" t="s">
        <v>158</v>
      </c>
      <c r="AU158" s="186" t="s">
        <v>81</v>
      </c>
      <c r="AY158" s="19" t="s">
        <v>155</v>
      </c>
      <c r="BE158" s="187">
        <f>IF(N158="základní",J158,0)</f>
        <v>4019.72</v>
      </c>
      <c r="BF158" s="187">
        <f>IF(N158="snížená",J158,0)</f>
        <v>0</v>
      </c>
      <c r="BG158" s="187">
        <f>IF(N158="zákl. přenesená",J158,0)</f>
        <v>0</v>
      </c>
      <c r="BH158" s="187">
        <f>IF(N158="sníž. přenesená",J158,0)</f>
        <v>0</v>
      </c>
      <c r="BI158" s="187">
        <f>IF(N158="nulová",J158,0)</f>
        <v>0</v>
      </c>
      <c r="BJ158" s="19" t="s">
        <v>79</v>
      </c>
      <c r="BK158" s="187">
        <f>ROUND(I158*H158,2)</f>
        <v>4019.72</v>
      </c>
      <c r="BL158" s="19" t="s">
        <v>162</v>
      </c>
      <c r="BM158" s="186" t="s">
        <v>225</v>
      </c>
    </row>
    <row r="159" spans="2:51" s="13" customFormat="1" ht="12">
      <c r="B159" s="188"/>
      <c r="C159" s="189"/>
      <c r="D159" s="190" t="s">
        <v>164</v>
      </c>
      <c r="E159" s="191" t="s">
        <v>19</v>
      </c>
      <c r="F159" s="192" t="s">
        <v>165</v>
      </c>
      <c r="G159" s="189"/>
      <c r="H159" s="191" t="s">
        <v>19</v>
      </c>
      <c r="I159" s="193"/>
      <c r="J159" s="189"/>
      <c r="K159" s="189"/>
      <c r="L159" s="194"/>
      <c r="M159" s="195"/>
      <c r="N159" s="196"/>
      <c r="O159" s="196"/>
      <c r="P159" s="196"/>
      <c r="Q159" s="196"/>
      <c r="R159" s="196"/>
      <c r="S159" s="196"/>
      <c r="T159" s="197"/>
      <c r="AT159" s="198" t="s">
        <v>164</v>
      </c>
      <c r="AU159" s="198" t="s">
        <v>81</v>
      </c>
      <c r="AV159" s="13" t="s">
        <v>79</v>
      </c>
      <c r="AW159" s="13" t="s">
        <v>33</v>
      </c>
      <c r="AX159" s="13" t="s">
        <v>71</v>
      </c>
      <c r="AY159" s="198" t="s">
        <v>155</v>
      </c>
    </row>
    <row r="160" spans="2:51" s="13" customFormat="1" ht="12">
      <c r="B160" s="188"/>
      <c r="C160" s="189"/>
      <c r="D160" s="190" t="s">
        <v>164</v>
      </c>
      <c r="E160" s="191" t="s">
        <v>19</v>
      </c>
      <c r="F160" s="192" t="s">
        <v>192</v>
      </c>
      <c r="G160" s="189"/>
      <c r="H160" s="191" t="s">
        <v>19</v>
      </c>
      <c r="I160" s="193"/>
      <c r="J160" s="189"/>
      <c r="K160" s="189"/>
      <c r="L160" s="194"/>
      <c r="M160" s="195"/>
      <c r="N160" s="196"/>
      <c r="O160" s="196"/>
      <c r="P160" s="196"/>
      <c r="Q160" s="196"/>
      <c r="R160" s="196"/>
      <c r="S160" s="196"/>
      <c r="T160" s="197"/>
      <c r="AT160" s="198" t="s">
        <v>164</v>
      </c>
      <c r="AU160" s="198" t="s">
        <v>81</v>
      </c>
      <c r="AV160" s="13" t="s">
        <v>79</v>
      </c>
      <c r="AW160" s="13" t="s">
        <v>33</v>
      </c>
      <c r="AX160" s="13" t="s">
        <v>71</v>
      </c>
      <c r="AY160" s="198" t="s">
        <v>155</v>
      </c>
    </row>
    <row r="161" spans="2:51" s="14" customFormat="1" ht="12">
      <c r="B161" s="199"/>
      <c r="C161" s="200"/>
      <c r="D161" s="190" t="s">
        <v>164</v>
      </c>
      <c r="E161" s="201" t="s">
        <v>19</v>
      </c>
      <c r="F161" s="202" t="s">
        <v>226</v>
      </c>
      <c r="G161" s="200"/>
      <c r="H161" s="203">
        <v>116.31</v>
      </c>
      <c r="I161" s="204"/>
      <c r="J161" s="200"/>
      <c r="K161" s="200"/>
      <c r="L161" s="205"/>
      <c r="M161" s="206"/>
      <c r="N161" s="207"/>
      <c r="O161" s="207"/>
      <c r="P161" s="207"/>
      <c r="Q161" s="207"/>
      <c r="R161" s="207"/>
      <c r="S161" s="207"/>
      <c r="T161" s="208"/>
      <c r="AT161" s="209" t="s">
        <v>164</v>
      </c>
      <c r="AU161" s="209" t="s">
        <v>81</v>
      </c>
      <c r="AV161" s="14" t="s">
        <v>81</v>
      </c>
      <c r="AW161" s="14" t="s">
        <v>33</v>
      </c>
      <c r="AX161" s="14" t="s">
        <v>71</v>
      </c>
      <c r="AY161" s="209" t="s">
        <v>155</v>
      </c>
    </row>
    <row r="162" spans="2:51" s="13" customFormat="1" ht="12">
      <c r="B162" s="188"/>
      <c r="C162" s="189"/>
      <c r="D162" s="190" t="s">
        <v>164</v>
      </c>
      <c r="E162" s="191" t="s">
        <v>19</v>
      </c>
      <c r="F162" s="192" t="s">
        <v>194</v>
      </c>
      <c r="G162" s="189"/>
      <c r="H162" s="191" t="s">
        <v>19</v>
      </c>
      <c r="I162" s="193"/>
      <c r="J162" s="189"/>
      <c r="K162" s="189"/>
      <c r="L162" s="194"/>
      <c r="M162" s="195"/>
      <c r="N162" s="196"/>
      <c r="O162" s="196"/>
      <c r="P162" s="196"/>
      <c r="Q162" s="196"/>
      <c r="R162" s="196"/>
      <c r="S162" s="196"/>
      <c r="T162" s="197"/>
      <c r="AT162" s="198" t="s">
        <v>164</v>
      </c>
      <c r="AU162" s="198" t="s">
        <v>81</v>
      </c>
      <c r="AV162" s="13" t="s">
        <v>79</v>
      </c>
      <c r="AW162" s="13" t="s">
        <v>33</v>
      </c>
      <c r="AX162" s="13" t="s">
        <v>71</v>
      </c>
      <c r="AY162" s="198" t="s">
        <v>155</v>
      </c>
    </row>
    <row r="163" spans="2:51" s="14" customFormat="1" ht="12">
      <c r="B163" s="199"/>
      <c r="C163" s="200"/>
      <c r="D163" s="190" t="s">
        <v>164</v>
      </c>
      <c r="E163" s="201" t="s">
        <v>19</v>
      </c>
      <c r="F163" s="202" t="s">
        <v>227</v>
      </c>
      <c r="G163" s="200"/>
      <c r="H163" s="203">
        <v>55.38</v>
      </c>
      <c r="I163" s="204"/>
      <c r="J163" s="200"/>
      <c r="K163" s="200"/>
      <c r="L163" s="205"/>
      <c r="M163" s="206"/>
      <c r="N163" s="207"/>
      <c r="O163" s="207"/>
      <c r="P163" s="207"/>
      <c r="Q163" s="207"/>
      <c r="R163" s="207"/>
      <c r="S163" s="207"/>
      <c r="T163" s="208"/>
      <c r="AT163" s="209" t="s">
        <v>164</v>
      </c>
      <c r="AU163" s="209" t="s">
        <v>81</v>
      </c>
      <c r="AV163" s="14" t="s">
        <v>81</v>
      </c>
      <c r="AW163" s="14" t="s">
        <v>33</v>
      </c>
      <c r="AX163" s="14" t="s">
        <v>71</v>
      </c>
      <c r="AY163" s="209" t="s">
        <v>155</v>
      </c>
    </row>
    <row r="164" spans="2:51" s="13" customFormat="1" ht="12">
      <c r="B164" s="188"/>
      <c r="C164" s="189"/>
      <c r="D164" s="190" t="s">
        <v>164</v>
      </c>
      <c r="E164" s="191" t="s">
        <v>19</v>
      </c>
      <c r="F164" s="192" t="s">
        <v>196</v>
      </c>
      <c r="G164" s="189"/>
      <c r="H164" s="191" t="s">
        <v>19</v>
      </c>
      <c r="I164" s="193"/>
      <c r="J164" s="189"/>
      <c r="K164" s="189"/>
      <c r="L164" s="194"/>
      <c r="M164" s="195"/>
      <c r="N164" s="196"/>
      <c r="O164" s="196"/>
      <c r="P164" s="196"/>
      <c r="Q164" s="196"/>
      <c r="R164" s="196"/>
      <c r="S164" s="196"/>
      <c r="T164" s="197"/>
      <c r="AT164" s="198" t="s">
        <v>164</v>
      </c>
      <c r="AU164" s="198" t="s">
        <v>81</v>
      </c>
      <c r="AV164" s="13" t="s">
        <v>79</v>
      </c>
      <c r="AW164" s="13" t="s">
        <v>33</v>
      </c>
      <c r="AX164" s="13" t="s">
        <v>71</v>
      </c>
      <c r="AY164" s="198" t="s">
        <v>155</v>
      </c>
    </row>
    <row r="165" spans="2:51" s="14" customFormat="1" ht="12">
      <c r="B165" s="199"/>
      <c r="C165" s="200"/>
      <c r="D165" s="190" t="s">
        <v>164</v>
      </c>
      <c r="E165" s="201" t="s">
        <v>19</v>
      </c>
      <c r="F165" s="202" t="s">
        <v>228</v>
      </c>
      <c r="G165" s="200"/>
      <c r="H165" s="203">
        <v>64.74</v>
      </c>
      <c r="I165" s="204"/>
      <c r="J165" s="200"/>
      <c r="K165" s="200"/>
      <c r="L165" s="205"/>
      <c r="M165" s="206"/>
      <c r="N165" s="207"/>
      <c r="O165" s="207"/>
      <c r="P165" s="207"/>
      <c r="Q165" s="207"/>
      <c r="R165" s="207"/>
      <c r="S165" s="207"/>
      <c r="T165" s="208"/>
      <c r="AT165" s="209" t="s">
        <v>164</v>
      </c>
      <c r="AU165" s="209" t="s">
        <v>81</v>
      </c>
      <c r="AV165" s="14" t="s">
        <v>81</v>
      </c>
      <c r="AW165" s="14" t="s">
        <v>33</v>
      </c>
      <c r="AX165" s="14" t="s">
        <v>71</v>
      </c>
      <c r="AY165" s="209" t="s">
        <v>155</v>
      </c>
    </row>
    <row r="166" spans="2:51" s="13" customFormat="1" ht="12">
      <c r="B166" s="188"/>
      <c r="C166" s="189"/>
      <c r="D166" s="190" t="s">
        <v>164</v>
      </c>
      <c r="E166" s="191" t="s">
        <v>19</v>
      </c>
      <c r="F166" s="192" t="s">
        <v>198</v>
      </c>
      <c r="G166" s="189"/>
      <c r="H166" s="191" t="s">
        <v>19</v>
      </c>
      <c r="I166" s="193"/>
      <c r="J166" s="189"/>
      <c r="K166" s="189"/>
      <c r="L166" s="194"/>
      <c r="M166" s="195"/>
      <c r="N166" s="196"/>
      <c r="O166" s="196"/>
      <c r="P166" s="196"/>
      <c r="Q166" s="196"/>
      <c r="R166" s="196"/>
      <c r="S166" s="196"/>
      <c r="T166" s="197"/>
      <c r="AT166" s="198" t="s">
        <v>164</v>
      </c>
      <c r="AU166" s="198" t="s">
        <v>81</v>
      </c>
      <c r="AV166" s="13" t="s">
        <v>79</v>
      </c>
      <c r="AW166" s="13" t="s">
        <v>33</v>
      </c>
      <c r="AX166" s="13" t="s">
        <v>71</v>
      </c>
      <c r="AY166" s="198" t="s">
        <v>155</v>
      </c>
    </row>
    <row r="167" spans="2:51" s="14" customFormat="1" ht="12">
      <c r="B167" s="199"/>
      <c r="C167" s="200"/>
      <c r="D167" s="190" t="s">
        <v>164</v>
      </c>
      <c r="E167" s="201" t="s">
        <v>19</v>
      </c>
      <c r="F167" s="202" t="s">
        <v>229</v>
      </c>
      <c r="G167" s="200"/>
      <c r="H167" s="203">
        <v>75.69</v>
      </c>
      <c r="I167" s="204"/>
      <c r="J167" s="200"/>
      <c r="K167" s="200"/>
      <c r="L167" s="205"/>
      <c r="M167" s="206"/>
      <c r="N167" s="207"/>
      <c r="O167" s="207"/>
      <c r="P167" s="207"/>
      <c r="Q167" s="207"/>
      <c r="R167" s="207"/>
      <c r="S167" s="207"/>
      <c r="T167" s="208"/>
      <c r="AT167" s="209" t="s">
        <v>164</v>
      </c>
      <c r="AU167" s="209" t="s">
        <v>81</v>
      </c>
      <c r="AV167" s="14" t="s">
        <v>81</v>
      </c>
      <c r="AW167" s="14" t="s">
        <v>33</v>
      </c>
      <c r="AX167" s="14" t="s">
        <v>71</v>
      </c>
      <c r="AY167" s="209" t="s">
        <v>155</v>
      </c>
    </row>
    <row r="168" spans="2:51" s="13" customFormat="1" ht="12">
      <c r="B168" s="188"/>
      <c r="C168" s="189"/>
      <c r="D168" s="190" t="s">
        <v>164</v>
      </c>
      <c r="E168" s="191" t="s">
        <v>19</v>
      </c>
      <c r="F168" s="192" t="s">
        <v>200</v>
      </c>
      <c r="G168" s="189"/>
      <c r="H168" s="191" t="s">
        <v>19</v>
      </c>
      <c r="I168" s="193"/>
      <c r="J168" s="189"/>
      <c r="K168" s="189"/>
      <c r="L168" s="194"/>
      <c r="M168" s="195"/>
      <c r="N168" s="196"/>
      <c r="O168" s="196"/>
      <c r="P168" s="196"/>
      <c r="Q168" s="196"/>
      <c r="R168" s="196"/>
      <c r="S168" s="196"/>
      <c r="T168" s="197"/>
      <c r="AT168" s="198" t="s">
        <v>164</v>
      </c>
      <c r="AU168" s="198" t="s">
        <v>81</v>
      </c>
      <c r="AV168" s="13" t="s">
        <v>79</v>
      </c>
      <c r="AW168" s="13" t="s">
        <v>33</v>
      </c>
      <c r="AX168" s="13" t="s">
        <v>71</v>
      </c>
      <c r="AY168" s="198" t="s">
        <v>155</v>
      </c>
    </row>
    <row r="169" spans="2:51" s="14" customFormat="1" ht="12">
      <c r="B169" s="199"/>
      <c r="C169" s="200"/>
      <c r="D169" s="190" t="s">
        <v>164</v>
      </c>
      <c r="E169" s="201" t="s">
        <v>19</v>
      </c>
      <c r="F169" s="202" t="s">
        <v>230</v>
      </c>
      <c r="G169" s="200"/>
      <c r="H169" s="203">
        <v>57.27</v>
      </c>
      <c r="I169" s="204"/>
      <c r="J169" s="200"/>
      <c r="K169" s="200"/>
      <c r="L169" s="205"/>
      <c r="M169" s="206"/>
      <c r="N169" s="207"/>
      <c r="O169" s="207"/>
      <c r="P169" s="207"/>
      <c r="Q169" s="207"/>
      <c r="R169" s="207"/>
      <c r="S169" s="207"/>
      <c r="T169" s="208"/>
      <c r="AT169" s="209" t="s">
        <v>164</v>
      </c>
      <c r="AU169" s="209" t="s">
        <v>81</v>
      </c>
      <c r="AV169" s="14" t="s">
        <v>81</v>
      </c>
      <c r="AW169" s="14" t="s">
        <v>33</v>
      </c>
      <c r="AX169" s="14" t="s">
        <v>71</v>
      </c>
      <c r="AY169" s="209" t="s">
        <v>155</v>
      </c>
    </row>
    <row r="170" spans="2:51" s="13" customFormat="1" ht="12">
      <c r="B170" s="188"/>
      <c r="C170" s="189"/>
      <c r="D170" s="190" t="s">
        <v>164</v>
      </c>
      <c r="E170" s="191" t="s">
        <v>19</v>
      </c>
      <c r="F170" s="192" t="s">
        <v>202</v>
      </c>
      <c r="G170" s="189"/>
      <c r="H170" s="191" t="s">
        <v>19</v>
      </c>
      <c r="I170" s="193"/>
      <c r="J170" s="189"/>
      <c r="K170" s="189"/>
      <c r="L170" s="194"/>
      <c r="M170" s="195"/>
      <c r="N170" s="196"/>
      <c r="O170" s="196"/>
      <c r="P170" s="196"/>
      <c r="Q170" s="196"/>
      <c r="R170" s="196"/>
      <c r="S170" s="196"/>
      <c r="T170" s="197"/>
      <c r="AT170" s="198" t="s">
        <v>164</v>
      </c>
      <c r="AU170" s="198" t="s">
        <v>81</v>
      </c>
      <c r="AV170" s="13" t="s">
        <v>79</v>
      </c>
      <c r="AW170" s="13" t="s">
        <v>33</v>
      </c>
      <c r="AX170" s="13" t="s">
        <v>71</v>
      </c>
      <c r="AY170" s="198" t="s">
        <v>155</v>
      </c>
    </row>
    <row r="171" spans="2:51" s="14" customFormat="1" ht="12">
      <c r="B171" s="199"/>
      <c r="C171" s="200"/>
      <c r="D171" s="190" t="s">
        <v>164</v>
      </c>
      <c r="E171" s="201" t="s">
        <v>19</v>
      </c>
      <c r="F171" s="202" t="s">
        <v>231</v>
      </c>
      <c r="G171" s="200"/>
      <c r="H171" s="203">
        <v>82.08</v>
      </c>
      <c r="I171" s="204"/>
      <c r="J171" s="200"/>
      <c r="K171" s="200"/>
      <c r="L171" s="205"/>
      <c r="M171" s="206"/>
      <c r="N171" s="207"/>
      <c r="O171" s="207"/>
      <c r="P171" s="207"/>
      <c r="Q171" s="207"/>
      <c r="R171" s="207"/>
      <c r="S171" s="207"/>
      <c r="T171" s="208"/>
      <c r="AT171" s="209" t="s">
        <v>164</v>
      </c>
      <c r="AU171" s="209" t="s">
        <v>81</v>
      </c>
      <c r="AV171" s="14" t="s">
        <v>81</v>
      </c>
      <c r="AW171" s="14" t="s">
        <v>33</v>
      </c>
      <c r="AX171" s="14" t="s">
        <v>71</v>
      </c>
      <c r="AY171" s="209" t="s">
        <v>155</v>
      </c>
    </row>
    <row r="172" spans="2:51" s="13" customFormat="1" ht="12">
      <c r="B172" s="188"/>
      <c r="C172" s="189"/>
      <c r="D172" s="190" t="s">
        <v>164</v>
      </c>
      <c r="E172" s="191" t="s">
        <v>19</v>
      </c>
      <c r="F172" s="192" t="s">
        <v>204</v>
      </c>
      <c r="G172" s="189"/>
      <c r="H172" s="191" t="s">
        <v>19</v>
      </c>
      <c r="I172" s="193"/>
      <c r="J172" s="189"/>
      <c r="K172" s="189"/>
      <c r="L172" s="194"/>
      <c r="M172" s="195"/>
      <c r="N172" s="196"/>
      <c r="O172" s="196"/>
      <c r="P172" s="196"/>
      <c r="Q172" s="196"/>
      <c r="R172" s="196"/>
      <c r="S172" s="196"/>
      <c r="T172" s="197"/>
      <c r="AT172" s="198" t="s">
        <v>164</v>
      </c>
      <c r="AU172" s="198" t="s">
        <v>81</v>
      </c>
      <c r="AV172" s="13" t="s">
        <v>79</v>
      </c>
      <c r="AW172" s="13" t="s">
        <v>33</v>
      </c>
      <c r="AX172" s="13" t="s">
        <v>71</v>
      </c>
      <c r="AY172" s="198" t="s">
        <v>155</v>
      </c>
    </row>
    <row r="173" spans="2:51" s="14" customFormat="1" ht="12">
      <c r="B173" s="199"/>
      <c r="C173" s="200"/>
      <c r="D173" s="190" t="s">
        <v>164</v>
      </c>
      <c r="E173" s="201" t="s">
        <v>19</v>
      </c>
      <c r="F173" s="202" t="s">
        <v>232</v>
      </c>
      <c r="G173" s="200"/>
      <c r="H173" s="203">
        <v>5.46</v>
      </c>
      <c r="I173" s="204"/>
      <c r="J173" s="200"/>
      <c r="K173" s="200"/>
      <c r="L173" s="205"/>
      <c r="M173" s="206"/>
      <c r="N173" s="207"/>
      <c r="O173" s="207"/>
      <c r="P173" s="207"/>
      <c r="Q173" s="207"/>
      <c r="R173" s="207"/>
      <c r="S173" s="207"/>
      <c r="T173" s="208"/>
      <c r="AT173" s="209" t="s">
        <v>164</v>
      </c>
      <c r="AU173" s="209" t="s">
        <v>81</v>
      </c>
      <c r="AV173" s="14" t="s">
        <v>81</v>
      </c>
      <c r="AW173" s="14" t="s">
        <v>33</v>
      </c>
      <c r="AX173" s="14" t="s">
        <v>71</v>
      </c>
      <c r="AY173" s="209" t="s">
        <v>155</v>
      </c>
    </row>
    <row r="174" spans="2:51" s="13" customFormat="1" ht="12">
      <c r="B174" s="188"/>
      <c r="C174" s="189"/>
      <c r="D174" s="190" t="s">
        <v>164</v>
      </c>
      <c r="E174" s="191" t="s">
        <v>19</v>
      </c>
      <c r="F174" s="192" t="s">
        <v>206</v>
      </c>
      <c r="G174" s="189"/>
      <c r="H174" s="191" t="s">
        <v>19</v>
      </c>
      <c r="I174" s="193"/>
      <c r="J174" s="189"/>
      <c r="K174" s="189"/>
      <c r="L174" s="194"/>
      <c r="M174" s="195"/>
      <c r="N174" s="196"/>
      <c r="O174" s="196"/>
      <c r="P174" s="196"/>
      <c r="Q174" s="196"/>
      <c r="R174" s="196"/>
      <c r="S174" s="196"/>
      <c r="T174" s="197"/>
      <c r="AT174" s="198" t="s">
        <v>164</v>
      </c>
      <c r="AU174" s="198" t="s">
        <v>81</v>
      </c>
      <c r="AV174" s="13" t="s">
        <v>79</v>
      </c>
      <c r="AW174" s="13" t="s">
        <v>33</v>
      </c>
      <c r="AX174" s="13" t="s">
        <v>71</v>
      </c>
      <c r="AY174" s="198" t="s">
        <v>155</v>
      </c>
    </row>
    <row r="175" spans="2:51" s="14" customFormat="1" ht="12">
      <c r="B175" s="199"/>
      <c r="C175" s="200"/>
      <c r="D175" s="190" t="s">
        <v>164</v>
      </c>
      <c r="E175" s="201" t="s">
        <v>19</v>
      </c>
      <c r="F175" s="202" t="s">
        <v>233</v>
      </c>
      <c r="G175" s="200"/>
      <c r="H175" s="203">
        <v>4.2</v>
      </c>
      <c r="I175" s="204"/>
      <c r="J175" s="200"/>
      <c r="K175" s="200"/>
      <c r="L175" s="205"/>
      <c r="M175" s="206"/>
      <c r="N175" s="207"/>
      <c r="O175" s="207"/>
      <c r="P175" s="207"/>
      <c r="Q175" s="207"/>
      <c r="R175" s="207"/>
      <c r="S175" s="207"/>
      <c r="T175" s="208"/>
      <c r="AT175" s="209" t="s">
        <v>164</v>
      </c>
      <c r="AU175" s="209" t="s">
        <v>81</v>
      </c>
      <c r="AV175" s="14" t="s">
        <v>81</v>
      </c>
      <c r="AW175" s="14" t="s">
        <v>33</v>
      </c>
      <c r="AX175" s="14" t="s">
        <v>71</v>
      </c>
      <c r="AY175" s="209" t="s">
        <v>155</v>
      </c>
    </row>
    <row r="176" spans="2:51" s="13" customFormat="1" ht="12">
      <c r="B176" s="188"/>
      <c r="C176" s="189"/>
      <c r="D176" s="190" t="s">
        <v>164</v>
      </c>
      <c r="E176" s="191" t="s">
        <v>19</v>
      </c>
      <c r="F176" s="192" t="s">
        <v>208</v>
      </c>
      <c r="G176" s="189"/>
      <c r="H176" s="191" t="s">
        <v>19</v>
      </c>
      <c r="I176" s="193"/>
      <c r="J176" s="189"/>
      <c r="K176" s="189"/>
      <c r="L176" s="194"/>
      <c r="M176" s="195"/>
      <c r="N176" s="196"/>
      <c r="O176" s="196"/>
      <c r="P176" s="196"/>
      <c r="Q176" s="196"/>
      <c r="R176" s="196"/>
      <c r="S176" s="196"/>
      <c r="T176" s="197"/>
      <c r="AT176" s="198" t="s">
        <v>164</v>
      </c>
      <c r="AU176" s="198" t="s">
        <v>81</v>
      </c>
      <c r="AV176" s="13" t="s">
        <v>79</v>
      </c>
      <c r="AW176" s="13" t="s">
        <v>33</v>
      </c>
      <c r="AX176" s="13" t="s">
        <v>71</v>
      </c>
      <c r="AY176" s="198" t="s">
        <v>155</v>
      </c>
    </row>
    <row r="177" spans="2:51" s="14" customFormat="1" ht="12">
      <c r="B177" s="199"/>
      <c r="C177" s="200"/>
      <c r="D177" s="190" t="s">
        <v>164</v>
      </c>
      <c r="E177" s="201" t="s">
        <v>19</v>
      </c>
      <c r="F177" s="202" t="s">
        <v>234</v>
      </c>
      <c r="G177" s="200"/>
      <c r="H177" s="203">
        <v>17.94</v>
      </c>
      <c r="I177" s="204"/>
      <c r="J177" s="200"/>
      <c r="K177" s="200"/>
      <c r="L177" s="205"/>
      <c r="M177" s="206"/>
      <c r="N177" s="207"/>
      <c r="O177" s="207"/>
      <c r="P177" s="207"/>
      <c r="Q177" s="207"/>
      <c r="R177" s="207"/>
      <c r="S177" s="207"/>
      <c r="T177" s="208"/>
      <c r="AT177" s="209" t="s">
        <v>164</v>
      </c>
      <c r="AU177" s="209" t="s">
        <v>81</v>
      </c>
      <c r="AV177" s="14" t="s">
        <v>81</v>
      </c>
      <c r="AW177" s="14" t="s">
        <v>33</v>
      </c>
      <c r="AX177" s="14" t="s">
        <v>71</v>
      </c>
      <c r="AY177" s="209" t="s">
        <v>155</v>
      </c>
    </row>
    <row r="178" spans="2:51" s="16" customFormat="1" ht="12">
      <c r="B178" s="221"/>
      <c r="C178" s="222"/>
      <c r="D178" s="190" t="s">
        <v>164</v>
      </c>
      <c r="E178" s="223" t="s">
        <v>19</v>
      </c>
      <c r="F178" s="224" t="s">
        <v>210</v>
      </c>
      <c r="G178" s="222"/>
      <c r="H178" s="225">
        <v>479.07</v>
      </c>
      <c r="I178" s="226"/>
      <c r="J178" s="222"/>
      <c r="K178" s="222"/>
      <c r="L178" s="227"/>
      <c r="M178" s="228"/>
      <c r="N178" s="229"/>
      <c r="O178" s="229"/>
      <c r="P178" s="229"/>
      <c r="Q178" s="229"/>
      <c r="R178" s="229"/>
      <c r="S178" s="229"/>
      <c r="T178" s="230"/>
      <c r="AT178" s="231" t="s">
        <v>164</v>
      </c>
      <c r="AU178" s="231" t="s">
        <v>81</v>
      </c>
      <c r="AV178" s="16" t="s">
        <v>179</v>
      </c>
      <c r="AW178" s="16" t="s">
        <v>33</v>
      </c>
      <c r="AX178" s="16" t="s">
        <v>71</v>
      </c>
      <c r="AY178" s="231" t="s">
        <v>155</v>
      </c>
    </row>
    <row r="179" spans="2:51" s="13" customFormat="1" ht="12">
      <c r="B179" s="188"/>
      <c r="C179" s="189"/>
      <c r="D179" s="190" t="s">
        <v>164</v>
      </c>
      <c r="E179" s="191" t="s">
        <v>19</v>
      </c>
      <c r="F179" s="192" t="s">
        <v>167</v>
      </c>
      <c r="G179" s="189"/>
      <c r="H179" s="191" t="s">
        <v>19</v>
      </c>
      <c r="I179" s="193"/>
      <c r="J179" s="189"/>
      <c r="K179" s="189"/>
      <c r="L179" s="194"/>
      <c r="M179" s="195"/>
      <c r="N179" s="196"/>
      <c r="O179" s="196"/>
      <c r="P179" s="196"/>
      <c r="Q179" s="196"/>
      <c r="R179" s="196"/>
      <c r="S179" s="196"/>
      <c r="T179" s="197"/>
      <c r="AT179" s="198" t="s">
        <v>164</v>
      </c>
      <c r="AU179" s="198" t="s">
        <v>81</v>
      </c>
      <c r="AV179" s="13" t="s">
        <v>79</v>
      </c>
      <c r="AW179" s="13" t="s">
        <v>33</v>
      </c>
      <c r="AX179" s="13" t="s">
        <v>71</v>
      </c>
      <c r="AY179" s="198" t="s">
        <v>155</v>
      </c>
    </row>
    <row r="180" spans="2:51" s="13" customFormat="1" ht="12">
      <c r="B180" s="188"/>
      <c r="C180" s="189"/>
      <c r="D180" s="190" t="s">
        <v>164</v>
      </c>
      <c r="E180" s="191" t="s">
        <v>19</v>
      </c>
      <c r="F180" s="192" t="s">
        <v>211</v>
      </c>
      <c r="G180" s="189"/>
      <c r="H180" s="191" t="s">
        <v>19</v>
      </c>
      <c r="I180" s="193"/>
      <c r="J180" s="189"/>
      <c r="K180" s="189"/>
      <c r="L180" s="194"/>
      <c r="M180" s="195"/>
      <c r="N180" s="196"/>
      <c r="O180" s="196"/>
      <c r="P180" s="196"/>
      <c r="Q180" s="196"/>
      <c r="R180" s="196"/>
      <c r="S180" s="196"/>
      <c r="T180" s="197"/>
      <c r="AT180" s="198" t="s">
        <v>164</v>
      </c>
      <c r="AU180" s="198" t="s">
        <v>81</v>
      </c>
      <c r="AV180" s="13" t="s">
        <v>79</v>
      </c>
      <c r="AW180" s="13" t="s">
        <v>33</v>
      </c>
      <c r="AX180" s="13" t="s">
        <v>71</v>
      </c>
      <c r="AY180" s="198" t="s">
        <v>155</v>
      </c>
    </row>
    <row r="181" spans="2:51" s="14" customFormat="1" ht="12">
      <c r="B181" s="199"/>
      <c r="C181" s="200"/>
      <c r="D181" s="190" t="s">
        <v>164</v>
      </c>
      <c r="E181" s="201" t="s">
        <v>19</v>
      </c>
      <c r="F181" s="202" t="s">
        <v>235</v>
      </c>
      <c r="G181" s="200"/>
      <c r="H181" s="203">
        <v>14.58</v>
      </c>
      <c r="I181" s="204"/>
      <c r="J181" s="200"/>
      <c r="K181" s="200"/>
      <c r="L181" s="205"/>
      <c r="M181" s="206"/>
      <c r="N181" s="207"/>
      <c r="O181" s="207"/>
      <c r="P181" s="207"/>
      <c r="Q181" s="207"/>
      <c r="R181" s="207"/>
      <c r="S181" s="207"/>
      <c r="T181" s="208"/>
      <c r="AT181" s="209" t="s">
        <v>164</v>
      </c>
      <c r="AU181" s="209" t="s">
        <v>81</v>
      </c>
      <c r="AV181" s="14" t="s">
        <v>81</v>
      </c>
      <c r="AW181" s="14" t="s">
        <v>33</v>
      </c>
      <c r="AX181" s="14" t="s">
        <v>71</v>
      </c>
      <c r="AY181" s="209" t="s">
        <v>155</v>
      </c>
    </row>
    <row r="182" spans="2:51" s="13" customFormat="1" ht="12">
      <c r="B182" s="188"/>
      <c r="C182" s="189"/>
      <c r="D182" s="190" t="s">
        <v>164</v>
      </c>
      <c r="E182" s="191" t="s">
        <v>19</v>
      </c>
      <c r="F182" s="192" t="s">
        <v>213</v>
      </c>
      <c r="G182" s="189"/>
      <c r="H182" s="191" t="s">
        <v>19</v>
      </c>
      <c r="I182" s="193"/>
      <c r="J182" s="189"/>
      <c r="K182" s="189"/>
      <c r="L182" s="194"/>
      <c r="M182" s="195"/>
      <c r="N182" s="196"/>
      <c r="O182" s="196"/>
      <c r="P182" s="196"/>
      <c r="Q182" s="196"/>
      <c r="R182" s="196"/>
      <c r="S182" s="196"/>
      <c r="T182" s="197"/>
      <c r="AT182" s="198" t="s">
        <v>164</v>
      </c>
      <c r="AU182" s="198" t="s">
        <v>81</v>
      </c>
      <c r="AV182" s="13" t="s">
        <v>79</v>
      </c>
      <c r="AW182" s="13" t="s">
        <v>33</v>
      </c>
      <c r="AX182" s="13" t="s">
        <v>71</v>
      </c>
      <c r="AY182" s="198" t="s">
        <v>155</v>
      </c>
    </row>
    <row r="183" spans="2:51" s="14" customFormat="1" ht="12">
      <c r="B183" s="199"/>
      <c r="C183" s="200"/>
      <c r="D183" s="190" t="s">
        <v>164</v>
      </c>
      <c r="E183" s="201" t="s">
        <v>19</v>
      </c>
      <c r="F183" s="202" t="s">
        <v>236</v>
      </c>
      <c r="G183" s="200"/>
      <c r="H183" s="203">
        <v>80.31</v>
      </c>
      <c r="I183" s="204"/>
      <c r="J183" s="200"/>
      <c r="K183" s="200"/>
      <c r="L183" s="205"/>
      <c r="M183" s="206"/>
      <c r="N183" s="207"/>
      <c r="O183" s="207"/>
      <c r="P183" s="207"/>
      <c r="Q183" s="207"/>
      <c r="R183" s="207"/>
      <c r="S183" s="207"/>
      <c r="T183" s="208"/>
      <c r="AT183" s="209" t="s">
        <v>164</v>
      </c>
      <c r="AU183" s="209" t="s">
        <v>81</v>
      </c>
      <c r="AV183" s="14" t="s">
        <v>81</v>
      </c>
      <c r="AW183" s="14" t="s">
        <v>33</v>
      </c>
      <c r="AX183" s="14" t="s">
        <v>71</v>
      </c>
      <c r="AY183" s="209" t="s">
        <v>155</v>
      </c>
    </row>
    <row r="184" spans="2:51" s="13" customFormat="1" ht="12">
      <c r="B184" s="188"/>
      <c r="C184" s="189"/>
      <c r="D184" s="190" t="s">
        <v>164</v>
      </c>
      <c r="E184" s="191" t="s">
        <v>19</v>
      </c>
      <c r="F184" s="192" t="s">
        <v>215</v>
      </c>
      <c r="G184" s="189"/>
      <c r="H184" s="191" t="s">
        <v>19</v>
      </c>
      <c r="I184" s="193"/>
      <c r="J184" s="189"/>
      <c r="K184" s="189"/>
      <c r="L184" s="194"/>
      <c r="M184" s="195"/>
      <c r="N184" s="196"/>
      <c r="O184" s="196"/>
      <c r="P184" s="196"/>
      <c r="Q184" s="196"/>
      <c r="R184" s="196"/>
      <c r="S184" s="196"/>
      <c r="T184" s="197"/>
      <c r="AT184" s="198" t="s">
        <v>164</v>
      </c>
      <c r="AU184" s="198" t="s">
        <v>81</v>
      </c>
      <c r="AV184" s="13" t="s">
        <v>79</v>
      </c>
      <c r="AW184" s="13" t="s">
        <v>33</v>
      </c>
      <c r="AX184" s="13" t="s">
        <v>71</v>
      </c>
      <c r="AY184" s="198" t="s">
        <v>155</v>
      </c>
    </row>
    <row r="185" spans="2:51" s="14" customFormat="1" ht="12">
      <c r="B185" s="199"/>
      <c r="C185" s="200"/>
      <c r="D185" s="190" t="s">
        <v>164</v>
      </c>
      <c r="E185" s="201" t="s">
        <v>19</v>
      </c>
      <c r="F185" s="202" t="s">
        <v>227</v>
      </c>
      <c r="G185" s="200"/>
      <c r="H185" s="203">
        <v>55.38</v>
      </c>
      <c r="I185" s="204"/>
      <c r="J185" s="200"/>
      <c r="K185" s="200"/>
      <c r="L185" s="205"/>
      <c r="M185" s="206"/>
      <c r="N185" s="207"/>
      <c r="O185" s="207"/>
      <c r="P185" s="207"/>
      <c r="Q185" s="207"/>
      <c r="R185" s="207"/>
      <c r="S185" s="207"/>
      <c r="T185" s="208"/>
      <c r="AT185" s="209" t="s">
        <v>164</v>
      </c>
      <c r="AU185" s="209" t="s">
        <v>81</v>
      </c>
      <c r="AV185" s="14" t="s">
        <v>81</v>
      </c>
      <c r="AW185" s="14" t="s">
        <v>33</v>
      </c>
      <c r="AX185" s="14" t="s">
        <v>71</v>
      </c>
      <c r="AY185" s="209" t="s">
        <v>155</v>
      </c>
    </row>
    <row r="186" spans="2:51" s="13" customFormat="1" ht="12">
      <c r="B186" s="188"/>
      <c r="C186" s="189"/>
      <c r="D186" s="190" t="s">
        <v>164</v>
      </c>
      <c r="E186" s="191" t="s">
        <v>19</v>
      </c>
      <c r="F186" s="192" t="s">
        <v>216</v>
      </c>
      <c r="G186" s="189"/>
      <c r="H186" s="191" t="s">
        <v>19</v>
      </c>
      <c r="I186" s="193"/>
      <c r="J186" s="189"/>
      <c r="K186" s="189"/>
      <c r="L186" s="194"/>
      <c r="M186" s="195"/>
      <c r="N186" s="196"/>
      <c r="O186" s="196"/>
      <c r="P186" s="196"/>
      <c r="Q186" s="196"/>
      <c r="R186" s="196"/>
      <c r="S186" s="196"/>
      <c r="T186" s="197"/>
      <c r="AT186" s="198" t="s">
        <v>164</v>
      </c>
      <c r="AU186" s="198" t="s">
        <v>81</v>
      </c>
      <c r="AV186" s="13" t="s">
        <v>79</v>
      </c>
      <c r="AW186" s="13" t="s">
        <v>33</v>
      </c>
      <c r="AX186" s="13" t="s">
        <v>71</v>
      </c>
      <c r="AY186" s="198" t="s">
        <v>155</v>
      </c>
    </row>
    <row r="187" spans="2:51" s="14" customFormat="1" ht="12">
      <c r="B187" s="199"/>
      <c r="C187" s="200"/>
      <c r="D187" s="190" t="s">
        <v>164</v>
      </c>
      <c r="E187" s="201" t="s">
        <v>19</v>
      </c>
      <c r="F187" s="202" t="s">
        <v>228</v>
      </c>
      <c r="G187" s="200"/>
      <c r="H187" s="203">
        <v>64.74</v>
      </c>
      <c r="I187" s="204"/>
      <c r="J187" s="200"/>
      <c r="K187" s="200"/>
      <c r="L187" s="205"/>
      <c r="M187" s="206"/>
      <c r="N187" s="207"/>
      <c r="O187" s="207"/>
      <c r="P187" s="207"/>
      <c r="Q187" s="207"/>
      <c r="R187" s="207"/>
      <c r="S187" s="207"/>
      <c r="T187" s="208"/>
      <c r="AT187" s="209" t="s">
        <v>164</v>
      </c>
      <c r="AU187" s="209" t="s">
        <v>81</v>
      </c>
      <c r="AV187" s="14" t="s">
        <v>81</v>
      </c>
      <c r="AW187" s="14" t="s">
        <v>33</v>
      </c>
      <c r="AX187" s="14" t="s">
        <v>71</v>
      </c>
      <c r="AY187" s="209" t="s">
        <v>155</v>
      </c>
    </row>
    <row r="188" spans="2:51" s="13" customFormat="1" ht="12">
      <c r="B188" s="188"/>
      <c r="C188" s="189"/>
      <c r="D188" s="190" t="s">
        <v>164</v>
      </c>
      <c r="E188" s="191" t="s">
        <v>19</v>
      </c>
      <c r="F188" s="192" t="s">
        <v>217</v>
      </c>
      <c r="G188" s="189"/>
      <c r="H188" s="191" t="s">
        <v>19</v>
      </c>
      <c r="I188" s="193"/>
      <c r="J188" s="189"/>
      <c r="K188" s="189"/>
      <c r="L188" s="194"/>
      <c r="M188" s="195"/>
      <c r="N188" s="196"/>
      <c r="O188" s="196"/>
      <c r="P188" s="196"/>
      <c r="Q188" s="196"/>
      <c r="R188" s="196"/>
      <c r="S188" s="196"/>
      <c r="T188" s="197"/>
      <c r="AT188" s="198" t="s">
        <v>164</v>
      </c>
      <c r="AU188" s="198" t="s">
        <v>81</v>
      </c>
      <c r="AV188" s="13" t="s">
        <v>79</v>
      </c>
      <c r="AW188" s="13" t="s">
        <v>33</v>
      </c>
      <c r="AX188" s="13" t="s">
        <v>71</v>
      </c>
      <c r="AY188" s="198" t="s">
        <v>155</v>
      </c>
    </row>
    <row r="189" spans="2:51" s="14" customFormat="1" ht="12">
      <c r="B189" s="199"/>
      <c r="C189" s="200"/>
      <c r="D189" s="190" t="s">
        <v>164</v>
      </c>
      <c r="E189" s="201" t="s">
        <v>19</v>
      </c>
      <c r="F189" s="202" t="s">
        <v>229</v>
      </c>
      <c r="G189" s="200"/>
      <c r="H189" s="203">
        <v>75.69</v>
      </c>
      <c r="I189" s="204"/>
      <c r="J189" s="200"/>
      <c r="K189" s="200"/>
      <c r="L189" s="205"/>
      <c r="M189" s="206"/>
      <c r="N189" s="207"/>
      <c r="O189" s="207"/>
      <c r="P189" s="207"/>
      <c r="Q189" s="207"/>
      <c r="R189" s="207"/>
      <c r="S189" s="207"/>
      <c r="T189" s="208"/>
      <c r="AT189" s="209" t="s">
        <v>164</v>
      </c>
      <c r="AU189" s="209" t="s">
        <v>81</v>
      </c>
      <c r="AV189" s="14" t="s">
        <v>81</v>
      </c>
      <c r="AW189" s="14" t="s">
        <v>33</v>
      </c>
      <c r="AX189" s="14" t="s">
        <v>71</v>
      </c>
      <c r="AY189" s="209" t="s">
        <v>155</v>
      </c>
    </row>
    <row r="190" spans="2:51" s="13" customFormat="1" ht="12">
      <c r="B190" s="188"/>
      <c r="C190" s="189"/>
      <c r="D190" s="190" t="s">
        <v>164</v>
      </c>
      <c r="E190" s="191" t="s">
        <v>19</v>
      </c>
      <c r="F190" s="192" t="s">
        <v>218</v>
      </c>
      <c r="G190" s="189"/>
      <c r="H190" s="191" t="s">
        <v>19</v>
      </c>
      <c r="I190" s="193"/>
      <c r="J190" s="189"/>
      <c r="K190" s="189"/>
      <c r="L190" s="194"/>
      <c r="M190" s="195"/>
      <c r="N190" s="196"/>
      <c r="O190" s="196"/>
      <c r="P190" s="196"/>
      <c r="Q190" s="196"/>
      <c r="R190" s="196"/>
      <c r="S190" s="196"/>
      <c r="T190" s="197"/>
      <c r="AT190" s="198" t="s">
        <v>164</v>
      </c>
      <c r="AU190" s="198" t="s">
        <v>81</v>
      </c>
      <c r="AV190" s="13" t="s">
        <v>79</v>
      </c>
      <c r="AW190" s="13" t="s">
        <v>33</v>
      </c>
      <c r="AX190" s="13" t="s">
        <v>71</v>
      </c>
      <c r="AY190" s="198" t="s">
        <v>155</v>
      </c>
    </row>
    <row r="191" spans="2:51" s="14" customFormat="1" ht="12">
      <c r="B191" s="199"/>
      <c r="C191" s="200"/>
      <c r="D191" s="190" t="s">
        <v>164</v>
      </c>
      <c r="E191" s="201" t="s">
        <v>19</v>
      </c>
      <c r="F191" s="202" t="s">
        <v>237</v>
      </c>
      <c r="G191" s="200"/>
      <c r="H191" s="203">
        <v>364.32</v>
      </c>
      <c r="I191" s="204"/>
      <c r="J191" s="200"/>
      <c r="K191" s="200"/>
      <c r="L191" s="205"/>
      <c r="M191" s="206"/>
      <c r="N191" s="207"/>
      <c r="O191" s="207"/>
      <c r="P191" s="207"/>
      <c r="Q191" s="207"/>
      <c r="R191" s="207"/>
      <c r="S191" s="207"/>
      <c r="T191" s="208"/>
      <c r="AT191" s="209" t="s">
        <v>164</v>
      </c>
      <c r="AU191" s="209" t="s">
        <v>81</v>
      </c>
      <c r="AV191" s="14" t="s">
        <v>81</v>
      </c>
      <c r="AW191" s="14" t="s">
        <v>33</v>
      </c>
      <c r="AX191" s="14" t="s">
        <v>71</v>
      </c>
      <c r="AY191" s="209" t="s">
        <v>155</v>
      </c>
    </row>
    <row r="192" spans="2:51" s="13" customFormat="1" ht="12">
      <c r="B192" s="188"/>
      <c r="C192" s="189"/>
      <c r="D192" s="190" t="s">
        <v>164</v>
      </c>
      <c r="E192" s="191" t="s">
        <v>19</v>
      </c>
      <c r="F192" s="192" t="s">
        <v>220</v>
      </c>
      <c r="G192" s="189"/>
      <c r="H192" s="191" t="s">
        <v>19</v>
      </c>
      <c r="I192" s="193"/>
      <c r="J192" s="189"/>
      <c r="K192" s="189"/>
      <c r="L192" s="194"/>
      <c r="M192" s="195"/>
      <c r="N192" s="196"/>
      <c r="O192" s="196"/>
      <c r="P192" s="196"/>
      <c r="Q192" s="196"/>
      <c r="R192" s="196"/>
      <c r="S192" s="196"/>
      <c r="T192" s="197"/>
      <c r="AT192" s="198" t="s">
        <v>164</v>
      </c>
      <c r="AU192" s="198" t="s">
        <v>81</v>
      </c>
      <c r="AV192" s="13" t="s">
        <v>79</v>
      </c>
      <c r="AW192" s="13" t="s">
        <v>33</v>
      </c>
      <c r="AX192" s="13" t="s">
        <v>71</v>
      </c>
      <c r="AY192" s="198" t="s">
        <v>155</v>
      </c>
    </row>
    <row r="193" spans="2:51" s="14" customFormat="1" ht="12">
      <c r="B193" s="199"/>
      <c r="C193" s="200"/>
      <c r="D193" s="190" t="s">
        <v>164</v>
      </c>
      <c r="E193" s="201" t="s">
        <v>19</v>
      </c>
      <c r="F193" s="202" t="s">
        <v>238</v>
      </c>
      <c r="G193" s="200"/>
      <c r="H193" s="203">
        <v>10.2</v>
      </c>
      <c r="I193" s="204"/>
      <c r="J193" s="200"/>
      <c r="K193" s="200"/>
      <c r="L193" s="205"/>
      <c r="M193" s="206"/>
      <c r="N193" s="207"/>
      <c r="O193" s="207"/>
      <c r="P193" s="207"/>
      <c r="Q193" s="207"/>
      <c r="R193" s="207"/>
      <c r="S193" s="207"/>
      <c r="T193" s="208"/>
      <c r="AT193" s="209" t="s">
        <v>164</v>
      </c>
      <c r="AU193" s="209" t="s">
        <v>81</v>
      </c>
      <c r="AV193" s="14" t="s">
        <v>81</v>
      </c>
      <c r="AW193" s="14" t="s">
        <v>33</v>
      </c>
      <c r="AX193" s="14" t="s">
        <v>71</v>
      </c>
      <c r="AY193" s="209" t="s">
        <v>155</v>
      </c>
    </row>
    <row r="194" spans="2:51" s="13" customFormat="1" ht="12">
      <c r="B194" s="188"/>
      <c r="C194" s="189"/>
      <c r="D194" s="190" t="s">
        <v>164</v>
      </c>
      <c r="E194" s="191" t="s">
        <v>19</v>
      </c>
      <c r="F194" s="192" t="s">
        <v>222</v>
      </c>
      <c r="G194" s="189"/>
      <c r="H194" s="191" t="s">
        <v>19</v>
      </c>
      <c r="I194" s="193"/>
      <c r="J194" s="189"/>
      <c r="K194" s="189"/>
      <c r="L194" s="194"/>
      <c r="M194" s="195"/>
      <c r="N194" s="196"/>
      <c r="O194" s="196"/>
      <c r="P194" s="196"/>
      <c r="Q194" s="196"/>
      <c r="R194" s="196"/>
      <c r="S194" s="196"/>
      <c r="T194" s="197"/>
      <c r="AT194" s="198" t="s">
        <v>164</v>
      </c>
      <c r="AU194" s="198" t="s">
        <v>81</v>
      </c>
      <c r="AV194" s="13" t="s">
        <v>79</v>
      </c>
      <c r="AW194" s="13" t="s">
        <v>33</v>
      </c>
      <c r="AX194" s="13" t="s">
        <v>71</v>
      </c>
      <c r="AY194" s="198" t="s">
        <v>155</v>
      </c>
    </row>
    <row r="195" spans="2:51" s="14" customFormat="1" ht="12">
      <c r="B195" s="199"/>
      <c r="C195" s="200"/>
      <c r="D195" s="190" t="s">
        <v>164</v>
      </c>
      <c r="E195" s="201" t="s">
        <v>19</v>
      </c>
      <c r="F195" s="202" t="s">
        <v>233</v>
      </c>
      <c r="G195" s="200"/>
      <c r="H195" s="203">
        <v>4.2</v>
      </c>
      <c r="I195" s="204"/>
      <c r="J195" s="200"/>
      <c r="K195" s="200"/>
      <c r="L195" s="205"/>
      <c r="M195" s="206"/>
      <c r="N195" s="207"/>
      <c r="O195" s="207"/>
      <c r="P195" s="207"/>
      <c r="Q195" s="207"/>
      <c r="R195" s="207"/>
      <c r="S195" s="207"/>
      <c r="T195" s="208"/>
      <c r="AT195" s="209" t="s">
        <v>164</v>
      </c>
      <c r="AU195" s="209" t="s">
        <v>81</v>
      </c>
      <c r="AV195" s="14" t="s">
        <v>81</v>
      </c>
      <c r="AW195" s="14" t="s">
        <v>33</v>
      </c>
      <c r="AX195" s="14" t="s">
        <v>71</v>
      </c>
      <c r="AY195" s="209" t="s">
        <v>155</v>
      </c>
    </row>
    <row r="196" spans="2:51" s="15" customFormat="1" ht="12">
      <c r="B196" s="210"/>
      <c r="C196" s="211"/>
      <c r="D196" s="190" t="s">
        <v>164</v>
      </c>
      <c r="E196" s="212" t="s">
        <v>19</v>
      </c>
      <c r="F196" s="213" t="s">
        <v>168</v>
      </c>
      <c r="G196" s="211"/>
      <c r="H196" s="214">
        <v>1148.49</v>
      </c>
      <c r="I196" s="215"/>
      <c r="J196" s="211"/>
      <c r="K196" s="211"/>
      <c r="L196" s="216"/>
      <c r="M196" s="217"/>
      <c r="N196" s="218"/>
      <c r="O196" s="218"/>
      <c r="P196" s="218"/>
      <c r="Q196" s="218"/>
      <c r="R196" s="218"/>
      <c r="S196" s="218"/>
      <c r="T196" s="219"/>
      <c r="AT196" s="220" t="s">
        <v>164</v>
      </c>
      <c r="AU196" s="220" t="s">
        <v>81</v>
      </c>
      <c r="AV196" s="15" t="s">
        <v>162</v>
      </c>
      <c r="AW196" s="15" t="s">
        <v>33</v>
      </c>
      <c r="AX196" s="15" t="s">
        <v>79</v>
      </c>
      <c r="AY196" s="220" t="s">
        <v>155</v>
      </c>
    </row>
    <row r="197" spans="1:65" s="2" customFormat="1" ht="24">
      <c r="A197" s="36"/>
      <c r="B197" s="37"/>
      <c r="C197" s="175" t="s">
        <v>239</v>
      </c>
      <c r="D197" s="175" t="s">
        <v>158</v>
      </c>
      <c r="E197" s="176" t="s">
        <v>240</v>
      </c>
      <c r="F197" s="177" t="s">
        <v>241</v>
      </c>
      <c r="G197" s="178" t="s">
        <v>173</v>
      </c>
      <c r="H197" s="179">
        <v>62.993</v>
      </c>
      <c r="I197" s="180">
        <v>799</v>
      </c>
      <c r="J197" s="181">
        <f>ROUND(I197*H197,2)</f>
        <v>50331.41</v>
      </c>
      <c r="K197" s="177" t="s">
        <v>174</v>
      </c>
      <c r="L197" s="41"/>
      <c r="M197" s="182" t="s">
        <v>19</v>
      </c>
      <c r="N197" s="183" t="s">
        <v>42</v>
      </c>
      <c r="O197" s="66"/>
      <c r="P197" s="184">
        <f>O197*H197</f>
        <v>0</v>
      </c>
      <c r="Q197" s="184">
        <v>0</v>
      </c>
      <c r="R197" s="184">
        <f>Q197*H197</f>
        <v>0</v>
      </c>
      <c r="S197" s="184">
        <v>1.8</v>
      </c>
      <c r="T197" s="185">
        <f>S197*H197</f>
        <v>113.3874</v>
      </c>
      <c r="U197" s="36"/>
      <c r="V197" s="36"/>
      <c r="W197" s="36"/>
      <c r="X197" s="36"/>
      <c r="Y197" s="36"/>
      <c r="Z197" s="36"/>
      <c r="AA197" s="36"/>
      <c r="AB197" s="36"/>
      <c r="AC197" s="36"/>
      <c r="AD197" s="36"/>
      <c r="AE197" s="36"/>
      <c r="AR197" s="186" t="s">
        <v>162</v>
      </c>
      <c r="AT197" s="186" t="s">
        <v>158</v>
      </c>
      <c r="AU197" s="186" t="s">
        <v>81</v>
      </c>
      <c r="AY197" s="19" t="s">
        <v>155</v>
      </c>
      <c r="BE197" s="187">
        <f>IF(N197="základní",J197,0)</f>
        <v>50331.41</v>
      </c>
      <c r="BF197" s="187">
        <f>IF(N197="snížená",J197,0)</f>
        <v>0</v>
      </c>
      <c r="BG197" s="187">
        <f>IF(N197="zákl. přenesená",J197,0)</f>
        <v>0</v>
      </c>
      <c r="BH197" s="187">
        <f>IF(N197="sníž. přenesená",J197,0)</f>
        <v>0</v>
      </c>
      <c r="BI197" s="187">
        <f>IF(N197="nulová",J197,0)</f>
        <v>0</v>
      </c>
      <c r="BJ197" s="19" t="s">
        <v>79</v>
      </c>
      <c r="BK197" s="187">
        <f>ROUND(I197*H197,2)</f>
        <v>50331.41</v>
      </c>
      <c r="BL197" s="19" t="s">
        <v>162</v>
      </c>
      <c r="BM197" s="186" t="s">
        <v>242</v>
      </c>
    </row>
    <row r="198" spans="2:51" s="13" customFormat="1" ht="12">
      <c r="B198" s="188"/>
      <c r="C198" s="189"/>
      <c r="D198" s="190" t="s">
        <v>164</v>
      </c>
      <c r="E198" s="191" t="s">
        <v>19</v>
      </c>
      <c r="F198" s="192" t="s">
        <v>243</v>
      </c>
      <c r="G198" s="189"/>
      <c r="H198" s="191" t="s">
        <v>19</v>
      </c>
      <c r="I198" s="193"/>
      <c r="J198" s="189"/>
      <c r="K198" s="189"/>
      <c r="L198" s="194"/>
      <c r="M198" s="195"/>
      <c r="N198" s="196"/>
      <c r="O198" s="196"/>
      <c r="P198" s="196"/>
      <c r="Q198" s="196"/>
      <c r="R198" s="196"/>
      <c r="S198" s="196"/>
      <c r="T198" s="197"/>
      <c r="AT198" s="198" t="s">
        <v>164</v>
      </c>
      <c r="AU198" s="198" t="s">
        <v>81</v>
      </c>
      <c r="AV198" s="13" t="s">
        <v>79</v>
      </c>
      <c r="AW198" s="13" t="s">
        <v>33</v>
      </c>
      <c r="AX198" s="13" t="s">
        <v>71</v>
      </c>
      <c r="AY198" s="198" t="s">
        <v>155</v>
      </c>
    </row>
    <row r="199" spans="2:51" s="13" customFormat="1" ht="12">
      <c r="B199" s="188"/>
      <c r="C199" s="189"/>
      <c r="D199" s="190" t="s">
        <v>164</v>
      </c>
      <c r="E199" s="191" t="s">
        <v>19</v>
      </c>
      <c r="F199" s="192" t="s">
        <v>165</v>
      </c>
      <c r="G199" s="189"/>
      <c r="H199" s="191" t="s">
        <v>19</v>
      </c>
      <c r="I199" s="193"/>
      <c r="J199" s="189"/>
      <c r="K199" s="189"/>
      <c r="L199" s="194"/>
      <c r="M199" s="195"/>
      <c r="N199" s="196"/>
      <c r="O199" s="196"/>
      <c r="P199" s="196"/>
      <c r="Q199" s="196"/>
      <c r="R199" s="196"/>
      <c r="S199" s="196"/>
      <c r="T199" s="197"/>
      <c r="AT199" s="198" t="s">
        <v>164</v>
      </c>
      <c r="AU199" s="198" t="s">
        <v>81</v>
      </c>
      <c r="AV199" s="13" t="s">
        <v>79</v>
      </c>
      <c r="AW199" s="13" t="s">
        <v>33</v>
      </c>
      <c r="AX199" s="13" t="s">
        <v>71</v>
      </c>
      <c r="AY199" s="198" t="s">
        <v>155</v>
      </c>
    </row>
    <row r="200" spans="2:51" s="13" customFormat="1" ht="12">
      <c r="B200" s="188"/>
      <c r="C200" s="189"/>
      <c r="D200" s="190" t="s">
        <v>164</v>
      </c>
      <c r="E200" s="191" t="s">
        <v>19</v>
      </c>
      <c r="F200" s="192" t="s">
        <v>192</v>
      </c>
      <c r="G200" s="189"/>
      <c r="H200" s="191" t="s">
        <v>19</v>
      </c>
      <c r="I200" s="193"/>
      <c r="J200" s="189"/>
      <c r="K200" s="189"/>
      <c r="L200" s="194"/>
      <c r="M200" s="195"/>
      <c r="N200" s="196"/>
      <c r="O200" s="196"/>
      <c r="P200" s="196"/>
      <c r="Q200" s="196"/>
      <c r="R200" s="196"/>
      <c r="S200" s="196"/>
      <c r="T200" s="197"/>
      <c r="AT200" s="198" t="s">
        <v>164</v>
      </c>
      <c r="AU200" s="198" t="s">
        <v>81</v>
      </c>
      <c r="AV200" s="13" t="s">
        <v>79</v>
      </c>
      <c r="AW200" s="13" t="s">
        <v>33</v>
      </c>
      <c r="AX200" s="13" t="s">
        <v>71</v>
      </c>
      <c r="AY200" s="198" t="s">
        <v>155</v>
      </c>
    </row>
    <row r="201" spans="2:51" s="14" customFormat="1" ht="12">
      <c r="B201" s="199"/>
      <c r="C201" s="200"/>
      <c r="D201" s="190" t="s">
        <v>164</v>
      </c>
      <c r="E201" s="201" t="s">
        <v>19</v>
      </c>
      <c r="F201" s="202" t="s">
        <v>244</v>
      </c>
      <c r="G201" s="200"/>
      <c r="H201" s="203">
        <v>1.062</v>
      </c>
      <c r="I201" s="204"/>
      <c r="J201" s="200"/>
      <c r="K201" s="200"/>
      <c r="L201" s="205"/>
      <c r="M201" s="206"/>
      <c r="N201" s="207"/>
      <c r="O201" s="207"/>
      <c r="P201" s="207"/>
      <c r="Q201" s="207"/>
      <c r="R201" s="207"/>
      <c r="S201" s="207"/>
      <c r="T201" s="208"/>
      <c r="AT201" s="209" t="s">
        <v>164</v>
      </c>
      <c r="AU201" s="209" t="s">
        <v>81</v>
      </c>
      <c r="AV201" s="14" t="s">
        <v>81</v>
      </c>
      <c r="AW201" s="14" t="s">
        <v>33</v>
      </c>
      <c r="AX201" s="14" t="s">
        <v>71</v>
      </c>
      <c r="AY201" s="209" t="s">
        <v>155</v>
      </c>
    </row>
    <row r="202" spans="2:51" s="14" customFormat="1" ht="12">
      <c r="B202" s="199"/>
      <c r="C202" s="200"/>
      <c r="D202" s="190" t="s">
        <v>164</v>
      </c>
      <c r="E202" s="201" t="s">
        <v>19</v>
      </c>
      <c r="F202" s="202" t="s">
        <v>245</v>
      </c>
      <c r="G202" s="200"/>
      <c r="H202" s="203">
        <v>0.413</v>
      </c>
      <c r="I202" s="204"/>
      <c r="J202" s="200"/>
      <c r="K202" s="200"/>
      <c r="L202" s="205"/>
      <c r="M202" s="206"/>
      <c r="N202" s="207"/>
      <c r="O202" s="207"/>
      <c r="P202" s="207"/>
      <c r="Q202" s="207"/>
      <c r="R202" s="207"/>
      <c r="S202" s="207"/>
      <c r="T202" s="208"/>
      <c r="AT202" s="209" t="s">
        <v>164</v>
      </c>
      <c r="AU202" s="209" t="s">
        <v>81</v>
      </c>
      <c r="AV202" s="14" t="s">
        <v>81</v>
      </c>
      <c r="AW202" s="14" t="s">
        <v>33</v>
      </c>
      <c r="AX202" s="14" t="s">
        <v>71</v>
      </c>
      <c r="AY202" s="209" t="s">
        <v>155</v>
      </c>
    </row>
    <row r="203" spans="2:51" s="13" customFormat="1" ht="12">
      <c r="B203" s="188"/>
      <c r="C203" s="189"/>
      <c r="D203" s="190" t="s">
        <v>164</v>
      </c>
      <c r="E203" s="191" t="s">
        <v>19</v>
      </c>
      <c r="F203" s="192" t="s">
        <v>194</v>
      </c>
      <c r="G203" s="189"/>
      <c r="H203" s="191" t="s">
        <v>19</v>
      </c>
      <c r="I203" s="193"/>
      <c r="J203" s="189"/>
      <c r="K203" s="189"/>
      <c r="L203" s="194"/>
      <c r="M203" s="195"/>
      <c r="N203" s="196"/>
      <c r="O203" s="196"/>
      <c r="P203" s="196"/>
      <c r="Q203" s="196"/>
      <c r="R203" s="196"/>
      <c r="S203" s="196"/>
      <c r="T203" s="197"/>
      <c r="AT203" s="198" t="s">
        <v>164</v>
      </c>
      <c r="AU203" s="198" t="s">
        <v>81</v>
      </c>
      <c r="AV203" s="13" t="s">
        <v>79</v>
      </c>
      <c r="AW203" s="13" t="s">
        <v>33</v>
      </c>
      <c r="AX203" s="13" t="s">
        <v>71</v>
      </c>
      <c r="AY203" s="198" t="s">
        <v>155</v>
      </c>
    </row>
    <row r="204" spans="2:51" s="14" customFormat="1" ht="12">
      <c r="B204" s="199"/>
      <c r="C204" s="200"/>
      <c r="D204" s="190" t="s">
        <v>164</v>
      </c>
      <c r="E204" s="201" t="s">
        <v>19</v>
      </c>
      <c r="F204" s="202" t="s">
        <v>246</v>
      </c>
      <c r="G204" s="200"/>
      <c r="H204" s="203">
        <v>6.077</v>
      </c>
      <c r="I204" s="204"/>
      <c r="J204" s="200"/>
      <c r="K204" s="200"/>
      <c r="L204" s="205"/>
      <c r="M204" s="206"/>
      <c r="N204" s="207"/>
      <c r="O204" s="207"/>
      <c r="P204" s="207"/>
      <c r="Q204" s="207"/>
      <c r="R204" s="207"/>
      <c r="S204" s="207"/>
      <c r="T204" s="208"/>
      <c r="AT204" s="209" t="s">
        <v>164</v>
      </c>
      <c r="AU204" s="209" t="s">
        <v>81</v>
      </c>
      <c r="AV204" s="14" t="s">
        <v>81</v>
      </c>
      <c r="AW204" s="14" t="s">
        <v>33</v>
      </c>
      <c r="AX204" s="14" t="s">
        <v>71</v>
      </c>
      <c r="AY204" s="209" t="s">
        <v>155</v>
      </c>
    </row>
    <row r="205" spans="2:51" s="14" customFormat="1" ht="12">
      <c r="B205" s="199"/>
      <c r="C205" s="200"/>
      <c r="D205" s="190" t="s">
        <v>164</v>
      </c>
      <c r="E205" s="201" t="s">
        <v>19</v>
      </c>
      <c r="F205" s="202" t="s">
        <v>247</v>
      </c>
      <c r="G205" s="200"/>
      <c r="H205" s="203">
        <v>0.071</v>
      </c>
      <c r="I205" s="204"/>
      <c r="J205" s="200"/>
      <c r="K205" s="200"/>
      <c r="L205" s="205"/>
      <c r="M205" s="206"/>
      <c r="N205" s="207"/>
      <c r="O205" s="207"/>
      <c r="P205" s="207"/>
      <c r="Q205" s="207"/>
      <c r="R205" s="207"/>
      <c r="S205" s="207"/>
      <c r="T205" s="208"/>
      <c r="AT205" s="209" t="s">
        <v>164</v>
      </c>
      <c r="AU205" s="209" t="s">
        <v>81</v>
      </c>
      <c r="AV205" s="14" t="s">
        <v>81</v>
      </c>
      <c r="AW205" s="14" t="s">
        <v>33</v>
      </c>
      <c r="AX205" s="14" t="s">
        <v>71</v>
      </c>
      <c r="AY205" s="209" t="s">
        <v>155</v>
      </c>
    </row>
    <row r="206" spans="2:51" s="13" customFormat="1" ht="12">
      <c r="B206" s="188"/>
      <c r="C206" s="189"/>
      <c r="D206" s="190" t="s">
        <v>164</v>
      </c>
      <c r="E206" s="191" t="s">
        <v>19</v>
      </c>
      <c r="F206" s="192" t="s">
        <v>248</v>
      </c>
      <c r="G206" s="189"/>
      <c r="H206" s="191" t="s">
        <v>19</v>
      </c>
      <c r="I206" s="193"/>
      <c r="J206" s="189"/>
      <c r="K206" s="189"/>
      <c r="L206" s="194"/>
      <c r="M206" s="195"/>
      <c r="N206" s="196"/>
      <c r="O206" s="196"/>
      <c r="P206" s="196"/>
      <c r="Q206" s="196"/>
      <c r="R206" s="196"/>
      <c r="S206" s="196"/>
      <c r="T206" s="197"/>
      <c r="AT206" s="198" t="s">
        <v>164</v>
      </c>
      <c r="AU206" s="198" t="s">
        <v>81</v>
      </c>
      <c r="AV206" s="13" t="s">
        <v>79</v>
      </c>
      <c r="AW206" s="13" t="s">
        <v>33</v>
      </c>
      <c r="AX206" s="13" t="s">
        <v>71</v>
      </c>
      <c r="AY206" s="198" t="s">
        <v>155</v>
      </c>
    </row>
    <row r="207" spans="2:51" s="14" customFormat="1" ht="12">
      <c r="B207" s="199"/>
      <c r="C207" s="200"/>
      <c r="D207" s="190" t="s">
        <v>164</v>
      </c>
      <c r="E207" s="201" t="s">
        <v>19</v>
      </c>
      <c r="F207" s="202" t="s">
        <v>249</v>
      </c>
      <c r="G207" s="200"/>
      <c r="H207" s="203">
        <v>-0.36</v>
      </c>
      <c r="I207" s="204"/>
      <c r="J207" s="200"/>
      <c r="K207" s="200"/>
      <c r="L207" s="205"/>
      <c r="M207" s="206"/>
      <c r="N207" s="207"/>
      <c r="O207" s="207"/>
      <c r="P207" s="207"/>
      <c r="Q207" s="207"/>
      <c r="R207" s="207"/>
      <c r="S207" s="207"/>
      <c r="T207" s="208"/>
      <c r="AT207" s="209" t="s">
        <v>164</v>
      </c>
      <c r="AU207" s="209" t="s">
        <v>81</v>
      </c>
      <c r="AV207" s="14" t="s">
        <v>81</v>
      </c>
      <c r="AW207" s="14" t="s">
        <v>33</v>
      </c>
      <c r="AX207" s="14" t="s">
        <v>71</v>
      </c>
      <c r="AY207" s="209" t="s">
        <v>155</v>
      </c>
    </row>
    <row r="208" spans="2:51" s="13" customFormat="1" ht="12">
      <c r="B208" s="188"/>
      <c r="C208" s="189"/>
      <c r="D208" s="190" t="s">
        <v>164</v>
      </c>
      <c r="E208" s="191" t="s">
        <v>19</v>
      </c>
      <c r="F208" s="192" t="s">
        <v>196</v>
      </c>
      <c r="G208" s="189"/>
      <c r="H208" s="191" t="s">
        <v>19</v>
      </c>
      <c r="I208" s="193"/>
      <c r="J208" s="189"/>
      <c r="K208" s="189"/>
      <c r="L208" s="194"/>
      <c r="M208" s="195"/>
      <c r="N208" s="196"/>
      <c r="O208" s="196"/>
      <c r="P208" s="196"/>
      <c r="Q208" s="196"/>
      <c r="R208" s="196"/>
      <c r="S208" s="196"/>
      <c r="T208" s="197"/>
      <c r="AT208" s="198" t="s">
        <v>164</v>
      </c>
      <c r="AU208" s="198" t="s">
        <v>81</v>
      </c>
      <c r="AV208" s="13" t="s">
        <v>79</v>
      </c>
      <c r="AW208" s="13" t="s">
        <v>33</v>
      </c>
      <c r="AX208" s="13" t="s">
        <v>71</v>
      </c>
      <c r="AY208" s="198" t="s">
        <v>155</v>
      </c>
    </row>
    <row r="209" spans="2:51" s="14" customFormat="1" ht="12">
      <c r="B209" s="199"/>
      <c r="C209" s="200"/>
      <c r="D209" s="190" t="s">
        <v>164</v>
      </c>
      <c r="E209" s="201" t="s">
        <v>19</v>
      </c>
      <c r="F209" s="202" t="s">
        <v>250</v>
      </c>
      <c r="G209" s="200"/>
      <c r="H209" s="203">
        <v>6.343</v>
      </c>
      <c r="I209" s="204"/>
      <c r="J209" s="200"/>
      <c r="K209" s="200"/>
      <c r="L209" s="205"/>
      <c r="M209" s="206"/>
      <c r="N209" s="207"/>
      <c r="O209" s="207"/>
      <c r="P209" s="207"/>
      <c r="Q209" s="207"/>
      <c r="R209" s="207"/>
      <c r="S209" s="207"/>
      <c r="T209" s="208"/>
      <c r="AT209" s="209" t="s">
        <v>164</v>
      </c>
      <c r="AU209" s="209" t="s">
        <v>81</v>
      </c>
      <c r="AV209" s="14" t="s">
        <v>81</v>
      </c>
      <c r="AW209" s="14" t="s">
        <v>33</v>
      </c>
      <c r="AX209" s="14" t="s">
        <v>71</v>
      </c>
      <c r="AY209" s="209" t="s">
        <v>155</v>
      </c>
    </row>
    <row r="210" spans="2:51" s="13" customFormat="1" ht="12">
      <c r="B210" s="188"/>
      <c r="C210" s="189"/>
      <c r="D210" s="190" t="s">
        <v>164</v>
      </c>
      <c r="E210" s="191" t="s">
        <v>19</v>
      </c>
      <c r="F210" s="192" t="s">
        <v>248</v>
      </c>
      <c r="G210" s="189"/>
      <c r="H210" s="191" t="s">
        <v>19</v>
      </c>
      <c r="I210" s="193"/>
      <c r="J210" s="189"/>
      <c r="K210" s="189"/>
      <c r="L210" s="194"/>
      <c r="M210" s="195"/>
      <c r="N210" s="196"/>
      <c r="O210" s="196"/>
      <c r="P210" s="196"/>
      <c r="Q210" s="196"/>
      <c r="R210" s="196"/>
      <c r="S210" s="196"/>
      <c r="T210" s="197"/>
      <c r="AT210" s="198" t="s">
        <v>164</v>
      </c>
      <c r="AU210" s="198" t="s">
        <v>81</v>
      </c>
      <c r="AV210" s="13" t="s">
        <v>79</v>
      </c>
      <c r="AW210" s="13" t="s">
        <v>33</v>
      </c>
      <c r="AX210" s="13" t="s">
        <v>71</v>
      </c>
      <c r="AY210" s="198" t="s">
        <v>155</v>
      </c>
    </row>
    <row r="211" spans="2:51" s="14" customFormat="1" ht="12">
      <c r="B211" s="199"/>
      <c r="C211" s="200"/>
      <c r="D211" s="190" t="s">
        <v>164</v>
      </c>
      <c r="E211" s="201" t="s">
        <v>19</v>
      </c>
      <c r="F211" s="202" t="s">
        <v>249</v>
      </c>
      <c r="G211" s="200"/>
      <c r="H211" s="203">
        <v>-0.36</v>
      </c>
      <c r="I211" s="204"/>
      <c r="J211" s="200"/>
      <c r="K211" s="200"/>
      <c r="L211" s="205"/>
      <c r="M211" s="206"/>
      <c r="N211" s="207"/>
      <c r="O211" s="207"/>
      <c r="P211" s="207"/>
      <c r="Q211" s="207"/>
      <c r="R211" s="207"/>
      <c r="S211" s="207"/>
      <c r="T211" s="208"/>
      <c r="AT211" s="209" t="s">
        <v>164</v>
      </c>
      <c r="AU211" s="209" t="s">
        <v>81</v>
      </c>
      <c r="AV211" s="14" t="s">
        <v>81</v>
      </c>
      <c r="AW211" s="14" t="s">
        <v>33</v>
      </c>
      <c r="AX211" s="14" t="s">
        <v>71</v>
      </c>
      <c r="AY211" s="209" t="s">
        <v>155</v>
      </c>
    </row>
    <row r="212" spans="2:51" s="13" customFormat="1" ht="12">
      <c r="B212" s="188"/>
      <c r="C212" s="189"/>
      <c r="D212" s="190" t="s">
        <v>164</v>
      </c>
      <c r="E212" s="191" t="s">
        <v>19</v>
      </c>
      <c r="F212" s="192" t="s">
        <v>198</v>
      </c>
      <c r="G212" s="189"/>
      <c r="H212" s="191" t="s">
        <v>19</v>
      </c>
      <c r="I212" s="193"/>
      <c r="J212" s="189"/>
      <c r="K212" s="189"/>
      <c r="L212" s="194"/>
      <c r="M212" s="195"/>
      <c r="N212" s="196"/>
      <c r="O212" s="196"/>
      <c r="P212" s="196"/>
      <c r="Q212" s="196"/>
      <c r="R212" s="196"/>
      <c r="S212" s="196"/>
      <c r="T212" s="197"/>
      <c r="AT212" s="198" t="s">
        <v>164</v>
      </c>
      <c r="AU212" s="198" t="s">
        <v>81</v>
      </c>
      <c r="AV212" s="13" t="s">
        <v>79</v>
      </c>
      <c r="AW212" s="13" t="s">
        <v>33</v>
      </c>
      <c r="AX212" s="13" t="s">
        <v>71</v>
      </c>
      <c r="AY212" s="198" t="s">
        <v>155</v>
      </c>
    </row>
    <row r="213" spans="2:51" s="14" customFormat="1" ht="12">
      <c r="B213" s="199"/>
      <c r="C213" s="200"/>
      <c r="D213" s="190" t="s">
        <v>164</v>
      </c>
      <c r="E213" s="201" t="s">
        <v>19</v>
      </c>
      <c r="F213" s="202" t="s">
        <v>251</v>
      </c>
      <c r="G213" s="200"/>
      <c r="H213" s="203">
        <v>6.254</v>
      </c>
      <c r="I213" s="204"/>
      <c r="J213" s="200"/>
      <c r="K213" s="200"/>
      <c r="L213" s="205"/>
      <c r="M213" s="206"/>
      <c r="N213" s="207"/>
      <c r="O213" s="207"/>
      <c r="P213" s="207"/>
      <c r="Q213" s="207"/>
      <c r="R213" s="207"/>
      <c r="S213" s="207"/>
      <c r="T213" s="208"/>
      <c r="AT213" s="209" t="s">
        <v>164</v>
      </c>
      <c r="AU213" s="209" t="s">
        <v>81</v>
      </c>
      <c r="AV213" s="14" t="s">
        <v>81</v>
      </c>
      <c r="AW213" s="14" t="s">
        <v>33</v>
      </c>
      <c r="AX213" s="14" t="s">
        <v>71</v>
      </c>
      <c r="AY213" s="209" t="s">
        <v>155</v>
      </c>
    </row>
    <row r="214" spans="2:51" s="14" customFormat="1" ht="12">
      <c r="B214" s="199"/>
      <c r="C214" s="200"/>
      <c r="D214" s="190" t="s">
        <v>164</v>
      </c>
      <c r="E214" s="201" t="s">
        <v>19</v>
      </c>
      <c r="F214" s="202" t="s">
        <v>252</v>
      </c>
      <c r="G214" s="200"/>
      <c r="H214" s="203">
        <v>0.413</v>
      </c>
      <c r="I214" s="204"/>
      <c r="J214" s="200"/>
      <c r="K214" s="200"/>
      <c r="L214" s="205"/>
      <c r="M214" s="206"/>
      <c r="N214" s="207"/>
      <c r="O214" s="207"/>
      <c r="P214" s="207"/>
      <c r="Q214" s="207"/>
      <c r="R214" s="207"/>
      <c r="S214" s="207"/>
      <c r="T214" s="208"/>
      <c r="AT214" s="209" t="s">
        <v>164</v>
      </c>
      <c r="AU214" s="209" t="s">
        <v>81</v>
      </c>
      <c r="AV214" s="14" t="s">
        <v>81</v>
      </c>
      <c r="AW214" s="14" t="s">
        <v>33</v>
      </c>
      <c r="AX214" s="14" t="s">
        <v>71</v>
      </c>
      <c r="AY214" s="209" t="s">
        <v>155</v>
      </c>
    </row>
    <row r="215" spans="2:51" s="13" customFormat="1" ht="12">
      <c r="B215" s="188"/>
      <c r="C215" s="189"/>
      <c r="D215" s="190" t="s">
        <v>164</v>
      </c>
      <c r="E215" s="191" t="s">
        <v>19</v>
      </c>
      <c r="F215" s="192" t="s">
        <v>248</v>
      </c>
      <c r="G215" s="189"/>
      <c r="H215" s="191" t="s">
        <v>19</v>
      </c>
      <c r="I215" s="193"/>
      <c r="J215" s="189"/>
      <c r="K215" s="189"/>
      <c r="L215" s="194"/>
      <c r="M215" s="195"/>
      <c r="N215" s="196"/>
      <c r="O215" s="196"/>
      <c r="P215" s="196"/>
      <c r="Q215" s="196"/>
      <c r="R215" s="196"/>
      <c r="S215" s="196"/>
      <c r="T215" s="197"/>
      <c r="AT215" s="198" t="s">
        <v>164</v>
      </c>
      <c r="AU215" s="198" t="s">
        <v>81</v>
      </c>
      <c r="AV215" s="13" t="s">
        <v>79</v>
      </c>
      <c r="AW215" s="13" t="s">
        <v>33</v>
      </c>
      <c r="AX215" s="13" t="s">
        <v>71</v>
      </c>
      <c r="AY215" s="198" t="s">
        <v>155</v>
      </c>
    </row>
    <row r="216" spans="2:51" s="14" customFormat="1" ht="12">
      <c r="B216" s="199"/>
      <c r="C216" s="200"/>
      <c r="D216" s="190" t="s">
        <v>164</v>
      </c>
      <c r="E216" s="201" t="s">
        <v>19</v>
      </c>
      <c r="F216" s="202" t="s">
        <v>249</v>
      </c>
      <c r="G216" s="200"/>
      <c r="H216" s="203">
        <v>-0.36</v>
      </c>
      <c r="I216" s="204"/>
      <c r="J216" s="200"/>
      <c r="K216" s="200"/>
      <c r="L216" s="205"/>
      <c r="M216" s="206"/>
      <c r="N216" s="207"/>
      <c r="O216" s="207"/>
      <c r="P216" s="207"/>
      <c r="Q216" s="207"/>
      <c r="R216" s="207"/>
      <c r="S216" s="207"/>
      <c r="T216" s="208"/>
      <c r="AT216" s="209" t="s">
        <v>164</v>
      </c>
      <c r="AU216" s="209" t="s">
        <v>81</v>
      </c>
      <c r="AV216" s="14" t="s">
        <v>81</v>
      </c>
      <c r="AW216" s="14" t="s">
        <v>33</v>
      </c>
      <c r="AX216" s="14" t="s">
        <v>71</v>
      </c>
      <c r="AY216" s="209" t="s">
        <v>155</v>
      </c>
    </row>
    <row r="217" spans="2:51" s="13" customFormat="1" ht="12">
      <c r="B217" s="188"/>
      <c r="C217" s="189"/>
      <c r="D217" s="190" t="s">
        <v>164</v>
      </c>
      <c r="E217" s="191" t="s">
        <v>19</v>
      </c>
      <c r="F217" s="192" t="s">
        <v>200</v>
      </c>
      <c r="G217" s="189"/>
      <c r="H217" s="191" t="s">
        <v>19</v>
      </c>
      <c r="I217" s="193"/>
      <c r="J217" s="189"/>
      <c r="K217" s="189"/>
      <c r="L217" s="194"/>
      <c r="M217" s="195"/>
      <c r="N217" s="196"/>
      <c r="O217" s="196"/>
      <c r="P217" s="196"/>
      <c r="Q217" s="196"/>
      <c r="R217" s="196"/>
      <c r="S217" s="196"/>
      <c r="T217" s="197"/>
      <c r="AT217" s="198" t="s">
        <v>164</v>
      </c>
      <c r="AU217" s="198" t="s">
        <v>81</v>
      </c>
      <c r="AV217" s="13" t="s">
        <v>79</v>
      </c>
      <c r="AW217" s="13" t="s">
        <v>33</v>
      </c>
      <c r="AX217" s="13" t="s">
        <v>71</v>
      </c>
      <c r="AY217" s="198" t="s">
        <v>155</v>
      </c>
    </row>
    <row r="218" spans="2:51" s="14" customFormat="1" ht="12">
      <c r="B218" s="199"/>
      <c r="C218" s="200"/>
      <c r="D218" s="190" t="s">
        <v>164</v>
      </c>
      <c r="E218" s="201" t="s">
        <v>19</v>
      </c>
      <c r="F218" s="202" t="s">
        <v>253</v>
      </c>
      <c r="G218" s="200"/>
      <c r="H218" s="203">
        <v>2.537</v>
      </c>
      <c r="I218" s="204"/>
      <c r="J218" s="200"/>
      <c r="K218" s="200"/>
      <c r="L218" s="205"/>
      <c r="M218" s="206"/>
      <c r="N218" s="207"/>
      <c r="O218" s="207"/>
      <c r="P218" s="207"/>
      <c r="Q218" s="207"/>
      <c r="R218" s="207"/>
      <c r="S218" s="207"/>
      <c r="T218" s="208"/>
      <c r="AT218" s="209" t="s">
        <v>164</v>
      </c>
      <c r="AU218" s="209" t="s">
        <v>81</v>
      </c>
      <c r="AV218" s="14" t="s">
        <v>81</v>
      </c>
      <c r="AW218" s="14" t="s">
        <v>33</v>
      </c>
      <c r="AX218" s="14" t="s">
        <v>71</v>
      </c>
      <c r="AY218" s="209" t="s">
        <v>155</v>
      </c>
    </row>
    <row r="219" spans="2:51" s="13" customFormat="1" ht="12">
      <c r="B219" s="188"/>
      <c r="C219" s="189"/>
      <c r="D219" s="190" t="s">
        <v>164</v>
      </c>
      <c r="E219" s="191" t="s">
        <v>19</v>
      </c>
      <c r="F219" s="192" t="s">
        <v>248</v>
      </c>
      <c r="G219" s="189"/>
      <c r="H219" s="191" t="s">
        <v>19</v>
      </c>
      <c r="I219" s="193"/>
      <c r="J219" s="189"/>
      <c r="K219" s="189"/>
      <c r="L219" s="194"/>
      <c r="M219" s="195"/>
      <c r="N219" s="196"/>
      <c r="O219" s="196"/>
      <c r="P219" s="196"/>
      <c r="Q219" s="196"/>
      <c r="R219" s="196"/>
      <c r="S219" s="196"/>
      <c r="T219" s="197"/>
      <c r="AT219" s="198" t="s">
        <v>164</v>
      </c>
      <c r="AU219" s="198" t="s">
        <v>81</v>
      </c>
      <c r="AV219" s="13" t="s">
        <v>79</v>
      </c>
      <c r="AW219" s="13" t="s">
        <v>33</v>
      </c>
      <c r="AX219" s="13" t="s">
        <v>71</v>
      </c>
      <c r="AY219" s="198" t="s">
        <v>155</v>
      </c>
    </row>
    <row r="220" spans="2:51" s="14" customFormat="1" ht="12">
      <c r="B220" s="199"/>
      <c r="C220" s="200"/>
      <c r="D220" s="190" t="s">
        <v>164</v>
      </c>
      <c r="E220" s="201" t="s">
        <v>19</v>
      </c>
      <c r="F220" s="202" t="s">
        <v>254</v>
      </c>
      <c r="G220" s="200"/>
      <c r="H220" s="203">
        <v>-0.36</v>
      </c>
      <c r="I220" s="204"/>
      <c r="J220" s="200"/>
      <c r="K220" s="200"/>
      <c r="L220" s="205"/>
      <c r="M220" s="206"/>
      <c r="N220" s="207"/>
      <c r="O220" s="207"/>
      <c r="P220" s="207"/>
      <c r="Q220" s="207"/>
      <c r="R220" s="207"/>
      <c r="S220" s="207"/>
      <c r="T220" s="208"/>
      <c r="AT220" s="209" t="s">
        <v>164</v>
      </c>
      <c r="AU220" s="209" t="s">
        <v>81</v>
      </c>
      <c r="AV220" s="14" t="s">
        <v>81</v>
      </c>
      <c r="AW220" s="14" t="s">
        <v>33</v>
      </c>
      <c r="AX220" s="14" t="s">
        <v>71</v>
      </c>
      <c r="AY220" s="209" t="s">
        <v>155</v>
      </c>
    </row>
    <row r="221" spans="2:51" s="13" customFormat="1" ht="12">
      <c r="B221" s="188"/>
      <c r="C221" s="189"/>
      <c r="D221" s="190" t="s">
        <v>164</v>
      </c>
      <c r="E221" s="191" t="s">
        <v>19</v>
      </c>
      <c r="F221" s="192" t="s">
        <v>202</v>
      </c>
      <c r="G221" s="189"/>
      <c r="H221" s="191" t="s">
        <v>19</v>
      </c>
      <c r="I221" s="193"/>
      <c r="J221" s="189"/>
      <c r="K221" s="189"/>
      <c r="L221" s="194"/>
      <c r="M221" s="195"/>
      <c r="N221" s="196"/>
      <c r="O221" s="196"/>
      <c r="P221" s="196"/>
      <c r="Q221" s="196"/>
      <c r="R221" s="196"/>
      <c r="S221" s="196"/>
      <c r="T221" s="197"/>
      <c r="AT221" s="198" t="s">
        <v>164</v>
      </c>
      <c r="AU221" s="198" t="s">
        <v>81</v>
      </c>
      <c r="AV221" s="13" t="s">
        <v>79</v>
      </c>
      <c r="AW221" s="13" t="s">
        <v>33</v>
      </c>
      <c r="AX221" s="13" t="s">
        <v>71</v>
      </c>
      <c r="AY221" s="198" t="s">
        <v>155</v>
      </c>
    </row>
    <row r="222" spans="2:51" s="14" customFormat="1" ht="12">
      <c r="B222" s="199"/>
      <c r="C222" s="200"/>
      <c r="D222" s="190" t="s">
        <v>164</v>
      </c>
      <c r="E222" s="201" t="s">
        <v>19</v>
      </c>
      <c r="F222" s="202" t="s">
        <v>255</v>
      </c>
      <c r="G222" s="200"/>
      <c r="H222" s="203">
        <v>6.608</v>
      </c>
      <c r="I222" s="204"/>
      <c r="J222" s="200"/>
      <c r="K222" s="200"/>
      <c r="L222" s="205"/>
      <c r="M222" s="206"/>
      <c r="N222" s="207"/>
      <c r="O222" s="207"/>
      <c r="P222" s="207"/>
      <c r="Q222" s="207"/>
      <c r="R222" s="207"/>
      <c r="S222" s="207"/>
      <c r="T222" s="208"/>
      <c r="AT222" s="209" t="s">
        <v>164</v>
      </c>
      <c r="AU222" s="209" t="s">
        <v>81</v>
      </c>
      <c r="AV222" s="14" t="s">
        <v>81</v>
      </c>
      <c r="AW222" s="14" t="s">
        <v>33</v>
      </c>
      <c r="AX222" s="14" t="s">
        <v>71</v>
      </c>
      <c r="AY222" s="209" t="s">
        <v>155</v>
      </c>
    </row>
    <row r="223" spans="2:51" s="13" customFormat="1" ht="12">
      <c r="B223" s="188"/>
      <c r="C223" s="189"/>
      <c r="D223" s="190" t="s">
        <v>164</v>
      </c>
      <c r="E223" s="191" t="s">
        <v>19</v>
      </c>
      <c r="F223" s="192" t="s">
        <v>248</v>
      </c>
      <c r="G223" s="189"/>
      <c r="H223" s="191" t="s">
        <v>19</v>
      </c>
      <c r="I223" s="193"/>
      <c r="J223" s="189"/>
      <c r="K223" s="189"/>
      <c r="L223" s="194"/>
      <c r="M223" s="195"/>
      <c r="N223" s="196"/>
      <c r="O223" s="196"/>
      <c r="P223" s="196"/>
      <c r="Q223" s="196"/>
      <c r="R223" s="196"/>
      <c r="S223" s="196"/>
      <c r="T223" s="197"/>
      <c r="AT223" s="198" t="s">
        <v>164</v>
      </c>
      <c r="AU223" s="198" t="s">
        <v>81</v>
      </c>
      <c r="AV223" s="13" t="s">
        <v>79</v>
      </c>
      <c r="AW223" s="13" t="s">
        <v>33</v>
      </c>
      <c r="AX223" s="13" t="s">
        <v>71</v>
      </c>
      <c r="AY223" s="198" t="s">
        <v>155</v>
      </c>
    </row>
    <row r="224" spans="2:51" s="14" customFormat="1" ht="12">
      <c r="B224" s="199"/>
      <c r="C224" s="200"/>
      <c r="D224" s="190" t="s">
        <v>164</v>
      </c>
      <c r="E224" s="201" t="s">
        <v>19</v>
      </c>
      <c r="F224" s="202" t="s">
        <v>254</v>
      </c>
      <c r="G224" s="200"/>
      <c r="H224" s="203">
        <v>-0.36</v>
      </c>
      <c r="I224" s="204"/>
      <c r="J224" s="200"/>
      <c r="K224" s="200"/>
      <c r="L224" s="205"/>
      <c r="M224" s="206"/>
      <c r="N224" s="207"/>
      <c r="O224" s="207"/>
      <c r="P224" s="207"/>
      <c r="Q224" s="207"/>
      <c r="R224" s="207"/>
      <c r="S224" s="207"/>
      <c r="T224" s="208"/>
      <c r="AT224" s="209" t="s">
        <v>164</v>
      </c>
      <c r="AU224" s="209" t="s">
        <v>81</v>
      </c>
      <c r="AV224" s="14" t="s">
        <v>81</v>
      </c>
      <c r="AW224" s="14" t="s">
        <v>33</v>
      </c>
      <c r="AX224" s="14" t="s">
        <v>71</v>
      </c>
      <c r="AY224" s="209" t="s">
        <v>155</v>
      </c>
    </row>
    <row r="225" spans="2:51" s="13" customFormat="1" ht="12">
      <c r="B225" s="188"/>
      <c r="C225" s="189"/>
      <c r="D225" s="190" t="s">
        <v>164</v>
      </c>
      <c r="E225" s="191" t="s">
        <v>19</v>
      </c>
      <c r="F225" s="192" t="s">
        <v>204</v>
      </c>
      <c r="G225" s="189"/>
      <c r="H225" s="191" t="s">
        <v>19</v>
      </c>
      <c r="I225" s="193"/>
      <c r="J225" s="189"/>
      <c r="K225" s="189"/>
      <c r="L225" s="194"/>
      <c r="M225" s="195"/>
      <c r="N225" s="196"/>
      <c r="O225" s="196"/>
      <c r="P225" s="196"/>
      <c r="Q225" s="196"/>
      <c r="R225" s="196"/>
      <c r="S225" s="196"/>
      <c r="T225" s="197"/>
      <c r="AT225" s="198" t="s">
        <v>164</v>
      </c>
      <c r="AU225" s="198" t="s">
        <v>81</v>
      </c>
      <c r="AV225" s="13" t="s">
        <v>79</v>
      </c>
      <c r="AW225" s="13" t="s">
        <v>33</v>
      </c>
      <c r="AX225" s="13" t="s">
        <v>71</v>
      </c>
      <c r="AY225" s="198" t="s">
        <v>155</v>
      </c>
    </row>
    <row r="226" spans="2:51" s="14" customFormat="1" ht="12">
      <c r="B226" s="199"/>
      <c r="C226" s="200"/>
      <c r="D226" s="190" t="s">
        <v>164</v>
      </c>
      <c r="E226" s="201" t="s">
        <v>19</v>
      </c>
      <c r="F226" s="202" t="s">
        <v>256</v>
      </c>
      <c r="G226" s="200"/>
      <c r="H226" s="203">
        <v>2.478</v>
      </c>
      <c r="I226" s="204"/>
      <c r="J226" s="200"/>
      <c r="K226" s="200"/>
      <c r="L226" s="205"/>
      <c r="M226" s="206"/>
      <c r="N226" s="207"/>
      <c r="O226" s="207"/>
      <c r="P226" s="207"/>
      <c r="Q226" s="207"/>
      <c r="R226" s="207"/>
      <c r="S226" s="207"/>
      <c r="T226" s="208"/>
      <c r="AT226" s="209" t="s">
        <v>164</v>
      </c>
      <c r="AU226" s="209" t="s">
        <v>81</v>
      </c>
      <c r="AV226" s="14" t="s">
        <v>81</v>
      </c>
      <c r="AW226" s="14" t="s">
        <v>33</v>
      </c>
      <c r="AX226" s="14" t="s">
        <v>71</v>
      </c>
      <c r="AY226" s="209" t="s">
        <v>155</v>
      </c>
    </row>
    <row r="227" spans="2:51" s="13" customFormat="1" ht="12">
      <c r="B227" s="188"/>
      <c r="C227" s="189"/>
      <c r="D227" s="190" t="s">
        <v>164</v>
      </c>
      <c r="E227" s="191" t="s">
        <v>19</v>
      </c>
      <c r="F227" s="192" t="s">
        <v>248</v>
      </c>
      <c r="G227" s="189"/>
      <c r="H227" s="191" t="s">
        <v>19</v>
      </c>
      <c r="I227" s="193"/>
      <c r="J227" s="189"/>
      <c r="K227" s="189"/>
      <c r="L227" s="194"/>
      <c r="M227" s="195"/>
      <c r="N227" s="196"/>
      <c r="O227" s="196"/>
      <c r="P227" s="196"/>
      <c r="Q227" s="196"/>
      <c r="R227" s="196"/>
      <c r="S227" s="196"/>
      <c r="T227" s="197"/>
      <c r="AT227" s="198" t="s">
        <v>164</v>
      </c>
      <c r="AU227" s="198" t="s">
        <v>81</v>
      </c>
      <c r="AV227" s="13" t="s">
        <v>79</v>
      </c>
      <c r="AW227" s="13" t="s">
        <v>33</v>
      </c>
      <c r="AX227" s="13" t="s">
        <v>71</v>
      </c>
      <c r="AY227" s="198" t="s">
        <v>155</v>
      </c>
    </row>
    <row r="228" spans="2:51" s="14" customFormat="1" ht="12">
      <c r="B228" s="199"/>
      <c r="C228" s="200"/>
      <c r="D228" s="190" t="s">
        <v>164</v>
      </c>
      <c r="E228" s="201" t="s">
        <v>19</v>
      </c>
      <c r="F228" s="202" t="s">
        <v>257</v>
      </c>
      <c r="G228" s="200"/>
      <c r="H228" s="203">
        <v>-0.56</v>
      </c>
      <c r="I228" s="204"/>
      <c r="J228" s="200"/>
      <c r="K228" s="200"/>
      <c r="L228" s="205"/>
      <c r="M228" s="206"/>
      <c r="N228" s="207"/>
      <c r="O228" s="207"/>
      <c r="P228" s="207"/>
      <c r="Q228" s="207"/>
      <c r="R228" s="207"/>
      <c r="S228" s="207"/>
      <c r="T228" s="208"/>
      <c r="AT228" s="209" t="s">
        <v>164</v>
      </c>
      <c r="AU228" s="209" t="s">
        <v>81</v>
      </c>
      <c r="AV228" s="14" t="s">
        <v>81</v>
      </c>
      <c r="AW228" s="14" t="s">
        <v>33</v>
      </c>
      <c r="AX228" s="14" t="s">
        <v>71</v>
      </c>
      <c r="AY228" s="209" t="s">
        <v>155</v>
      </c>
    </row>
    <row r="229" spans="2:51" s="14" customFormat="1" ht="12">
      <c r="B229" s="199"/>
      <c r="C229" s="200"/>
      <c r="D229" s="190" t="s">
        <v>164</v>
      </c>
      <c r="E229" s="201" t="s">
        <v>19</v>
      </c>
      <c r="F229" s="202" t="s">
        <v>249</v>
      </c>
      <c r="G229" s="200"/>
      <c r="H229" s="203">
        <v>-0.36</v>
      </c>
      <c r="I229" s="204"/>
      <c r="J229" s="200"/>
      <c r="K229" s="200"/>
      <c r="L229" s="205"/>
      <c r="M229" s="206"/>
      <c r="N229" s="207"/>
      <c r="O229" s="207"/>
      <c r="P229" s="207"/>
      <c r="Q229" s="207"/>
      <c r="R229" s="207"/>
      <c r="S229" s="207"/>
      <c r="T229" s="208"/>
      <c r="AT229" s="209" t="s">
        <v>164</v>
      </c>
      <c r="AU229" s="209" t="s">
        <v>81</v>
      </c>
      <c r="AV229" s="14" t="s">
        <v>81</v>
      </c>
      <c r="AW229" s="14" t="s">
        <v>33</v>
      </c>
      <c r="AX229" s="14" t="s">
        <v>71</v>
      </c>
      <c r="AY229" s="209" t="s">
        <v>155</v>
      </c>
    </row>
    <row r="230" spans="2:51" s="13" customFormat="1" ht="12">
      <c r="B230" s="188"/>
      <c r="C230" s="189"/>
      <c r="D230" s="190" t="s">
        <v>164</v>
      </c>
      <c r="E230" s="191" t="s">
        <v>19</v>
      </c>
      <c r="F230" s="192" t="s">
        <v>206</v>
      </c>
      <c r="G230" s="189"/>
      <c r="H230" s="191" t="s">
        <v>19</v>
      </c>
      <c r="I230" s="193"/>
      <c r="J230" s="189"/>
      <c r="K230" s="189"/>
      <c r="L230" s="194"/>
      <c r="M230" s="195"/>
      <c r="N230" s="196"/>
      <c r="O230" s="196"/>
      <c r="P230" s="196"/>
      <c r="Q230" s="196"/>
      <c r="R230" s="196"/>
      <c r="S230" s="196"/>
      <c r="T230" s="197"/>
      <c r="AT230" s="198" t="s">
        <v>164</v>
      </c>
      <c r="AU230" s="198" t="s">
        <v>81</v>
      </c>
      <c r="AV230" s="13" t="s">
        <v>79</v>
      </c>
      <c r="AW230" s="13" t="s">
        <v>33</v>
      </c>
      <c r="AX230" s="13" t="s">
        <v>71</v>
      </c>
      <c r="AY230" s="198" t="s">
        <v>155</v>
      </c>
    </row>
    <row r="231" spans="2:51" s="14" customFormat="1" ht="12">
      <c r="B231" s="199"/>
      <c r="C231" s="200"/>
      <c r="D231" s="190" t="s">
        <v>164</v>
      </c>
      <c r="E231" s="201" t="s">
        <v>19</v>
      </c>
      <c r="F231" s="202" t="s">
        <v>258</v>
      </c>
      <c r="G231" s="200"/>
      <c r="H231" s="203">
        <v>2.065</v>
      </c>
      <c r="I231" s="204"/>
      <c r="J231" s="200"/>
      <c r="K231" s="200"/>
      <c r="L231" s="205"/>
      <c r="M231" s="206"/>
      <c r="N231" s="207"/>
      <c r="O231" s="207"/>
      <c r="P231" s="207"/>
      <c r="Q231" s="207"/>
      <c r="R231" s="207"/>
      <c r="S231" s="207"/>
      <c r="T231" s="208"/>
      <c r="AT231" s="209" t="s">
        <v>164</v>
      </c>
      <c r="AU231" s="209" t="s">
        <v>81</v>
      </c>
      <c r="AV231" s="14" t="s">
        <v>81</v>
      </c>
      <c r="AW231" s="14" t="s">
        <v>33</v>
      </c>
      <c r="AX231" s="14" t="s">
        <v>71</v>
      </c>
      <c r="AY231" s="209" t="s">
        <v>155</v>
      </c>
    </row>
    <row r="232" spans="2:51" s="13" customFormat="1" ht="12">
      <c r="B232" s="188"/>
      <c r="C232" s="189"/>
      <c r="D232" s="190" t="s">
        <v>164</v>
      </c>
      <c r="E232" s="191" t="s">
        <v>19</v>
      </c>
      <c r="F232" s="192" t="s">
        <v>248</v>
      </c>
      <c r="G232" s="189"/>
      <c r="H232" s="191" t="s">
        <v>19</v>
      </c>
      <c r="I232" s="193"/>
      <c r="J232" s="189"/>
      <c r="K232" s="189"/>
      <c r="L232" s="194"/>
      <c r="M232" s="195"/>
      <c r="N232" s="196"/>
      <c r="O232" s="196"/>
      <c r="P232" s="196"/>
      <c r="Q232" s="196"/>
      <c r="R232" s="196"/>
      <c r="S232" s="196"/>
      <c r="T232" s="197"/>
      <c r="AT232" s="198" t="s">
        <v>164</v>
      </c>
      <c r="AU232" s="198" t="s">
        <v>81</v>
      </c>
      <c r="AV232" s="13" t="s">
        <v>79</v>
      </c>
      <c r="AW232" s="13" t="s">
        <v>33</v>
      </c>
      <c r="AX232" s="13" t="s">
        <v>71</v>
      </c>
      <c r="AY232" s="198" t="s">
        <v>155</v>
      </c>
    </row>
    <row r="233" spans="2:51" s="14" customFormat="1" ht="12">
      <c r="B233" s="199"/>
      <c r="C233" s="200"/>
      <c r="D233" s="190" t="s">
        <v>164</v>
      </c>
      <c r="E233" s="201" t="s">
        <v>19</v>
      </c>
      <c r="F233" s="202" t="s">
        <v>259</v>
      </c>
      <c r="G233" s="200"/>
      <c r="H233" s="203">
        <v>-0.28</v>
      </c>
      <c r="I233" s="204"/>
      <c r="J233" s="200"/>
      <c r="K233" s="200"/>
      <c r="L233" s="205"/>
      <c r="M233" s="206"/>
      <c r="N233" s="207"/>
      <c r="O233" s="207"/>
      <c r="P233" s="207"/>
      <c r="Q233" s="207"/>
      <c r="R233" s="207"/>
      <c r="S233" s="207"/>
      <c r="T233" s="208"/>
      <c r="AT233" s="209" t="s">
        <v>164</v>
      </c>
      <c r="AU233" s="209" t="s">
        <v>81</v>
      </c>
      <c r="AV233" s="14" t="s">
        <v>81</v>
      </c>
      <c r="AW233" s="14" t="s">
        <v>33</v>
      </c>
      <c r="AX233" s="14" t="s">
        <v>71</v>
      </c>
      <c r="AY233" s="209" t="s">
        <v>155</v>
      </c>
    </row>
    <row r="234" spans="2:51" s="13" customFormat="1" ht="12">
      <c r="B234" s="188"/>
      <c r="C234" s="189"/>
      <c r="D234" s="190" t="s">
        <v>164</v>
      </c>
      <c r="E234" s="191" t="s">
        <v>19</v>
      </c>
      <c r="F234" s="192" t="s">
        <v>208</v>
      </c>
      <c r="G234" s="189"/>
      <c r="H234" s="191" t="s">
        <v>19</v>
      </c>
      <c r="I234" s="193"/>
      <c r="J234" s="189"/>
      <c r="K234" s="189"/>
      <c r="L234" s="194"/>
      <c r="M234" s="195"/>
      <c r="N234" s="196"/>
      <c r="O234" s="196"/>
      <c r="P234" s="196"/>
      <c r="Q234" s="196"/>
      <c r="R234" s="196"/>
      <c r="S234" s="196"/>
      <c r="T234" s="197"/>
      <c r="AT234" s="198" t="s">
        <v>164</v>
      </c>
      <c r="AU234" s="198" t="s">
        <v>81</v>
      </c>
      <c r="AV234" s="13" t="s">
        <v>79</v>
      </c>
      <c r="AW234" s="13" t="s">
        <v>33</v>
      </c>
      <c r="AX234" s="13" t="s">
        <v>71</v>
      </c>
      <c r="AY234" s="198" t="s">
        <v>155</v>
      </c>
    </row>
    <row r="235" spans="2:51" s="14" customFormat="1" ht="12">
      <c r="B235" s="199"/>
      <c r="C235" s="200"/>
      <c r="D235" s="190" t="s">
        <v>164</v>
      </c>
      <c r="E235" s="201" t="s">
        <v>19</v>
      </c>
      <c r="F235" s="202" t="s">
        <v>260</v>
      </c>
      <c r="G235" s="200"/>
      <c r="H235" s="203">
        <v>2.449</v>
      </c>
      <c r="I235" s="204"/>
      <c r="J235" s="200"/>
      <c r="K235" s="200"/>
      <c r="L235" s="205"/>
      <c r="M235" s="206"/>
      <c r="N235" s="207"/>
      <c r="O235" s="207"/>
      <c r="P235" s="207"/>
      <c r="Q235" s="207"/>
      <c r="R235" s="207"/>
      <c r="S235" s="207"/>
      <c r="T235" s="208"/>
      <c r="AT235" s="209" t="s">
        <v>164</v>
      </c>
      <c r="AU235" s="209" t="s">
        <v>81</v>
      </c>
      <c r="AV235" s="14" t="s">
        <v>81</v>
      </c>
      <c r="AW235" s="14" t="s">
        <v>33</v>
      </c>
      <c r="AX235" s="14" t="s">
        <v>71</v>
      </c>
      <c r="AY235" s="209" t="s">
        <v>155</v>
      </c>
    </row>
    <row r="236" spans="2:51" s="16" customFormat="1" ht="12">
      <c r="B236" s="221"/>
      <c r="C236" s="222"/>
      <c r="D236" s="190" t="s">
        <v>164</v>
      </c>
      <c r="E236" s="223" t="s">
        <v>19</v>
      </c>
      <c r="F236" s="224" t="s">
        <v>210</v>
      </c>
      <c r="G236" s="222"/>
      <c r="H236" s="225">
        <v>33.77</v>
      </c>
      <c r="I236" s="226"/>
      <c r="J236" s="222"/>
      <c r="K236" s="222"/>
      <c r="L236" s="227"/>
      <c r="M236" s="228"/>
      <c r="N236" s="229"/>
      <c r="O236" s="229"/>
      <c r="P236" s="229"/>
      <c r="Q236" s="229"/>
      <c r="R236" s="229"/>
      <c r="S236" s="229"/>
      <c r="T236" s="230"/>
      <c r="AT236" s="231" t="s">
        <v>164</v>
      </c>
      <c r="AU236" s="231" t="s">
        <v>81</v>
      </c>
      <c r="AV236" s="16" t="s">
        <v>179</v>
      </c>
      <c r="AW236" s="16" t="s">
        <v>33</v>
      </c>
      <c r="AX236" s="16" t="s">
        <v>71</v>
      </c>
      <c r="AY236" s="231" t="s">
        <v>155</v>
      </c>
    </row>
    <row r="237" spans="2:51" s="13" customFormat="1" ht="12">
      <c r="B237" s="188"/>
      <c r="C237" s="189"/>
      <c r="D237" s="190" t="s">
        <v>164</v>
      </c>
      <c r="E237" s="191" t="s">
        <v>19</v>
      </c>
      <c r="F237" s="192" t="s">
        <v>167</v>
      </c>
      <c r="G237" s="189"/>
      <c r="H237" s="191" t="s">
        <v>19</v>
      </c>
      <c r="I237" s="193"/>
      <c r="J237" s="189"/>
      <c r="K237" s="189"/>
      <c r="L237" s="194"/>
      <c r="M237" s="195"/>
      <c r="N237" s="196"/>
      <c r="O237" s="196"/>
      <c r="P237" s="196"/>
      <c r="Q237" s="196"/>
      <c r="R237" s="196"/>
      <c r="S237" s="196"/>
      <c r="T237" s="197"/>
      <c r="AT237" s="198" t="s">
        <v>164</v>
      </c>
      <c r="AU237" s="198" t="s">
        <v>81</v>
      </c>
      <c r="AV237" s="13" t="s">
        <v>79</v>
      </c>
      <c r="AW237" s="13" t="s">
        <v>33</v>
      </c>
      <c r="AX237" s="13" t="s">
        <v>71</v>
      </c>
      <c r="AY237" s="198" t="s">
        <v>155</v>
      </c>
    </row>
    <row r="238" spans="2:51" s="13" customFormat="1" ht="12">
      <c r="B238" s="188"/>
      <c r="C238" s="189"/>
      <c r="D238" s="190" t="s">
        <v>164</v>
      </c>
      <c r="E238" s="191" t="s">
        <v>19</v>
      </c>
      <c r="F238" s="192" t="s">
        <v>211</v>
      </c>
      <c r="G238" s="189"/>
      <c r="H238" s="191" t="s">
        <v>19</v>
      </c>
      <c r="I238" s="193"/>
      <c r="J238" s="189"/>
      <c r="K238" s="189"/>
      <c r="L238" s="194"/>
      <c r="M238" s="195"/>
      <c r="N238" s="196"/>
      <c r="O238" s="196"/>
      <c r="P238" s="196"/>
      <c r="Q238" s="196"/>
      <c r="R238" s="196"/>
      <c r="S238" s="196"/>
      <c r="T238" s="197"/>
      <c r="AT238" s="198" t="s">
        <v>164</v>
      </c>
      <c r="AU238" s="198" t="s">
        <v>81</v>
      </c>
      <c r="AV238" s="13" t="s">
        <v>79</v>
      </c>
      <c r="AW238" s="13" t="s">
        <v>33</v>
      </c>
      <c r="AX238" s="13" t="s">
        <v>71</v>
      </c>
      <c r="AY238" s="198" t="s">
        <v>155</v>
      </c>
    </row>
    <row r="239" spans="2:51" s="14" customFormat="1" ht="12">
      <c r="B239" s="199"/>
      <c r="C239" s="200"/>
      <c r="D239" s="190" t="s">
        <v>164</v>
      </c>
      <c r="E239" s="201" t="s">
        <v>19</v>
      </c>
      <c r="F239" s="202" t="s">
        <v>261</v>
      </c>
      <c r="G239" s="200"/>
      <c r="H239" s="203">
        <v>0.708</v>
      </c>
      <c r="I239" s="204"/>
      <c r="J239" s="200"/>
      <c r="K239" s="200"/>
      <c r="L239" s="205"/>
      <c r="M239" s="206"/>
      <c r="N239" s="207"/>
      <c r="O239" s="207"/>
      <c r="P239" s="207"/>
      <c r="Q239" s="207"/>
      <c r="R239" s="207"/>
      <c r="S239" s="207"/>
      <c r="T239" s="208"/>
      <c r="AT239" s="209" t="s">
        <v>164</v>
      </c>
      <c r="AU239" s="209" t="s">
        <v>81</v>
      </c>
      <c r="AV239" s="14" t="s">
        <v>81</v>
      </c>
      <c r="AW239" s="14" t="s">
        <v>33</v>
      </c>
      <c r="AX239" s="14" t="s">
        <v>71</v>
      </c>
      <c r="AY239" s="209" t="s">
        <v>155</v>
      </c>
    </row>
    <row r="240" spans="2:51" s="13" customFormat="1" ht="12">
      <c r="B240" s="188"/>
      <c r="C240" s="189"/>
      <c r="D240" s="190" t="s">
        <v>164</v>
      </c>
      <c r="E240" s="191" t="s">
        <v>19</v>
      </c>
      <c r="F240" s="192" t="s">
        <v>248</v>
      </c>
      <c r="G240" s="189"/>
      <c r="H240" s="191" t="s">
        <v>19</v>
      </c>
      <c r="I240" s="193"/>
      <c r="J240" s="189"/>
      <c r="K240" s="189"/>
      <c r="L240" s="194"/>
      <c r="M240" s="195"/>
      <c r="N240" s="196"/>
      <c r="O240" s="196"/>
      <c r="P240" s="196"/>
      <c r="Q240" s="196"/>
      <c r="R240" s="196"/>
      <c r="S240" s="196"/>
      <c r="T240" s="197"/>
      <c r="AT240" s="198" t="s">
        <v>164</v>
      </c>
      <c r="AU240" s="198" t="s">
        <v>81</v>
      </c>
      <c r="AV240" s="13" t="s">
        <v>79</v>
      </c>
      <c r="AW240" s="13" t="s">
        <v>33</v>
      </c>
      <c r="AX240" s="13" t="s">
        <v>71</v>
      </c>
      <c r="AY240" s="198" t="s">
        <v>155</v>
      </c>
    </row>
    <row r="241" spans="2:51" s="14" customFormat="1" ht="12">
      <c r="B241" s="199"/>
      <c r="C241" s="200"/>
      <c r="D241" s="190" t="s">
        <v>164</v>
      </c>
      <c r="E241" s="201" t="s">
        <v>19</v>
      </c>
      <c r="F241" s="202" t="s">
        <v>249</v>
      </c>
      <c r="G241" s="200"/>
      <c r="H241" s="203">
        <v>-0.36</v>
      </c>
      <c r="I241" s="204"/>
      <c r="J241" s="200"/>
      <c r="K241" s="200"/>
      <c r="L241" s="205"/>
      <c r="M241" s="206"/>
      <c r="N241" s="207"/>
      <c r="O241" s="207"/>
      <c r="P241" s="207"/>
      <c r="Q241" s="207"/>
      <c r="R241" s="207"/>
      <c r="S241" s="207"/>
      <c r="T241" s="208"/>
      <c r="AT241" s="209" t="s">
        <v>164</v>
      </c>
      <c r="AU241" s="209" t="s">
        <v>81</v>
      </c>
      <c r="AV241" s="14" t="s">
        <v>81</v>
      </c>
      <c r="AW241" s="14" t="s">
        <v>33</v>
      </c>
      <c r="AX241" s="14" t="s">
        <v>71</v>
      </c>
      <c r="AY241" s="209" t="s">
        <v>155</v>
      </c>
    </row>
    <row r="242" spans="2:51" s="13" customFormat="1" ht="12">
      <c r="B242" s="188"/>
      <c r="C242" s="189"/>
      <c r="D242" s="190" t="s">
        <v>164</v>
      </c>
      <c r="E242" s="191" t="s">
        <v>19</v>
      </c>
      <c r="F242" s="192" t="s">
        <v>213</v>
      </c>
      <c r="G242" s="189"/>
      <c r="H242" s="191" t="s">
        <v>19</v>
      </c>
      <c r="I242" s="193"/>
      <c r="J242" s="189"/>
      <c r="K242" s="189"/>
      <c r="L242" s="194"/>
      <c r="M242" s="195"/>
      <c r="N242" s="196"/>
      <c r="O242" s="196"/>
      <c r="P242" s="196"/>
      <c r="Q242" s="196"/>
      <c r="R242" s="196"/>
      <c r="S242" s="196"/>
      <c r="T242" s="197"/>
      <c r="AT242" s="198" t="s">
        <v>164</v>
      </c>
      <c r="AU242" s="198" t="s">
        <v>81</v>
      </c>
      <c r="AV242" s="13" t="s">
        <v>79</v>
      </c>
      <c r="AW242" s="13" t="s">
        <v>33</v>
      </c>
      <c r="AX242" s="13" t="s">
        <v>71</v>
      </c>
      <c r="AY242" s="198" t="s">
        <v>155</v>
      </c>
    </row>
    <row r="243" spans="2:51" s="14" customFormat="1" ht="12">
      <c r="B243" s="199"/>
      <c r="C243" s="200"/>
      <c r="D243" s="190" t="s">
        <v>164</v>
      </c>
      <c r="E243" s="201" t="s">
        <v>19</v>
      </c>
      <c r="F243" s="202" t="s">
        <v>262</v>
      </c>
      <c r="G243" s="200"/>
      <c r="H243" s="203">
        <v>1.092</v>
      </c>
      <c r="I243" s="204"/>
      <c r="J243" s="200"/>
      <c r="K243" s="200"/>
      <c r="L243" s="205"/>
      <c r="M243" s="206"/>
      <c r="N243" s="207"/>
      <c r="O243" s="207"/>
      <c r="P243" s="207"/>
      <c r="Q243" s="207"/>
      <c r="R243" s="207"/>
      <c r="S243" s="207"/>
      <c r="T243" s="208"/>
      <c r="AT243" s="209" t="s">
        <v>164</v>
      </c>
      <c r="AU243" s="209" t="s">
        <v>81</v>
      </c>
      <c r="AV243" s="14" t="s">
        <v>81</v>
      </c>
      <c r="AW243" s="14" t="s">
        <v>33</v>
      </c>
      <c r="AX243" s="14" t="s">
        <v>71</v>
      </c>
      <c r="AY243" s="209" t="s">
        <v>155</v>
      </c>
    </row>
    <row r="244" spans="2:51" s="13" customFormat="1" ht="12">
      <c r="B244" s="188"/>
      <c r="C244" s="189"/>
      <c r="D244" s="190" t="s">
        <v>164</v>
      </c>
      <c r="E244" s="191" t="s">
        <v>19</v>
      </c>
      <c r="F244" s="192" t="s">
        <v>215</v>
      </c>
      <c r="G244" s="189"/>
      <c r="H244" s="191" t="s">
        <v>19</v>
      </c>
      <c r="I244" s="193"/>
      <c r="J244" s="189"/>
      <c r="K244" s="189"/>
      <c r="L244" s="194"/>
      <c r="M244" s="195"/>
      <c r="N244" s="196"/>
      <c r="O244" s="196"/>
      <c r="P244" s="196"/>
      <c r="Q244" s="196"/>
      <c r="R244" s="196"/>
      <c r="S244" s="196"/>
      <c r="T244" s="197"/>
      <c r="AT244" s="198" t="s">
        <v>164</v>
      </c>
      <c r="AU244" s="198" t="s">
        <v>81</v>
      </c>
      <c r="AV244" s="13" t="s">
        <v>79</v>
      </c>
      <c r="AW244" s="13" t="s">
        <v>33</v>
      </c>
      <c r="AX244" s="13" t="s">
        <v>71</v>
      </c>
      <c r="AY244" s="198" t="s">
        <v>155</v>
      </c>
    </row>
    <row r="245" spans="2:51" s="14" customFormat="1" ht="12">
      <c r="B245" s="199"/>
      <c r="C245" s="200"/>
      <c r="D245" s="190" t="s">
        <v>164</v>
      </c>
      <c r="E245" s="201" t="s">
        <v>19</v>
      </c>
      <c r="F245" s="202" t="s">
        <v>263</v>
      </c>
      <c r="G245" s="200"/>
      <c r="H245" s="203">
        <v>5.517</v>
      </c>
      <c r="I245" s="204"/>
      <c r="J245" s="200"/>
      <c r="K245" s="200"/>
      <c r="L245" s="205"/>
      <c r="M245" s="206"/>
      <c r="N245" s="207"/>
      <c r="O245" s="207"/>
      <c r="P245" s="207"/>
      <c r="Q245" s="207"/>
      <c r="R245" s="207"/>
      <c r="S245" s="207"/>
      <c r="T245" s="208"/>
      <c r="AT245" s="209" t="s">
        <v>164</v>
      </c>
      <c r="AU245" s="209" t="s">
        <v>81</v>
      </c>
      <c r="AV245" s="14" t="s">
        <v>81</v>
      </c>
      <c r="AW245" s="14" t="s">
        <v>33</v>
      </c>
      <c r="AX245" s="14" t="s">
        <v>71</v>
      </c>
      <c r="AY245" s="209" t="s">
        <v>155</v>
      </c>
    </row>
    <row r="246" spans="2:51" s="13" customFormat="1" ht="12">
      <c r="B246" s="188"/>
      <c r="C246" s="189"/>
      <c r="D246" s="190" t="s">
        <v>164</v>
      </c>
      <c r="E246" s="191" t="s">
        <v>19</v>
      </c>
      <c r="F246" s="192" t="s">
        <v>248</v>
      </c>
      <c r="G246" s="189"/>
      <c r="H246" s="191" t="s">
        <v>19</v>
      </c>
      <c r="I246" s="193"/>
      <c r="J246" s="189"/>
      <c r="K246" s="189"/>
      <c r="L246" s="194"/>
      <c r="M246" s="195"/>
      <c r="N246" s="196"/>
      <c r="O246" s="196"/>
      <c r="P246" s="196"/>
      <c r="Q246" s="196"/>
      <c r="R246" s="196"/>
      <c r="S246" s="196"/>
      <c r="T246" s="197"/>
      <c r="AT246" s="198" t="s">
        <v>164</v>
      </c>
      <c r="AU246" s="198" t="s">
        <v>81</v>
      </c>
      <c r="AV246" s="13" t="s">
        <v>79</v>
      </c>
      <c r="AW246" s="13" t="s">
        <v>33</v>
      </c>
      <c r="AX246" s="13" t="s">
        <v>71</v>
      </c>
      <c r="AY246" s="198" t="s">
        <v>155</v>
      </c>
    </row>
    <row r="247" spans="2:51" s="14" customFormat="1" ht="12">
      <c r="B247" s="199"/>
      <c r="C247" s="200"/>
      <c r="D247" s="190" t="s">
        <v>164</v>
      </c>
      <c r="E247" s="201" t="s">
        <v>19</v>
      </c>
      <c r="F247" s="202" t="s">
        <v>249</v>
      </c>
      <c r="G247" s="200"/>
      <c r="H247" s="203">
        <v>-0.36</v>
      </c>
      <c r="I247" s="204"/>
      <c r="J247" s="200"/>
      <c r="K247" s="200"/>
      <c r="L247" s="205"/>
      <c r="M247" s="206"/>
      <c r="N247" s="207"/>
      <c r="O247" s="207"/>
      <c r="P247" s="207"/>
      <c r="Q247" s="207"/>
      <c r="R247" s="207"/>
      <c r="S247" s="207"/>
      <c r="T247" s="208"/>
      <c r="AT247" s="209" t="s">
        <v>164</v>
      </c>
      <c r="AU247" s="209" t="s">
        <v>81</v>
      </c>
      <c r="AV247" s="14" t="s">
        <v>81</v>
      </c>
      <c r="AW247" s="14" t="s">
        <v>33</v>
      </c>
      <c r="AX247" s="14" t="s">
        <v>71</v>
      </c>
      <c r="AY247" s="209" t="s">
        <v>155</v>
      </c>
    </row>
    <row r="248" spans="2:51" s="13" customFormat="1" ht="12">
      <c r="B248" s="188"/>
      <c r="C248" s="189"/>
      <c r="D248" s="190" t="s">
        <v>164</v>
      </c>
      <c r="E248" s="191" t="s">
        <v>19</v>
      </c>
      <c r="F248" s="192" t="s">
        <v>216</v>
      </c>
      <c r="G248" s="189"/>
      <c r="H248" s="191" t="s">
        <v>19</v>
      </c>
      <c r="I248" s="193"/>
      <c r="J248" s="189"/>
      <c r="K248" s="189"/>
      <c r="L248" s="194"/>
      <c r="M248" s="195"/>
      <c r="N248" s="196"/>
      <c r="O248" s="196"/>
      <c r="P248" s="196"/>
      <c r="Q248" s="196"/>
      <c r="R248" s="196"/>
      <c r="S248" s="196"/>
      <c r="T248" s="197"/>
      <c r="AT248" s="198" t="s">
        <v>164</v>
      </c>
      <c r="AU248" s="198" t="s">
        <v>81</v>
      </c>
      <c r="AV248" s="13" t="s">
        <v>79</v>
      </c>
      <c r="AW248" s="13" t="s">
        <v>33</v>
      </c>
      <c r="AX248" s="13" t="s">
        <v>71</v>
      </c>
      <c r="AY248" s="198" t="s">
        <v>155</v>
      </c>
    </row>
    <row r="249" spans="2:51" s="14" customFormat="1" ht="12">
      <c r="B249" s="199"/>
      <c r="C249" s="200"/>
      <c r="D249" s="190" t="s">
        <v>164</v>
      </c>
      <c r="E249" s="201" t="s">
        <v>19</v>
      </c>
      <c r="F249" s="202" t="s">
        <v>264</v>
      </c>
      <c r="G249" s="200"/>
      <c r="H249" s="203">
        <v>6.254</v>
      </c>
      <c r="I249" s="204"/>
      <c r="J249" s="200"/>
      <c r="K249" s="200"/>
      <c r="L249" s="205"/>
      <c r="M249" s="206"/>
      <c r="N249" s="207"/>
      <c r="O249" s="207"/>
      <c r="P249" s="207"/>
      <c r="Q249" s="207"/>
      <c r="R249" s="207"/>
      <c r="S249" s="207"/>
      <c r="T249" s="208"/>
      <c r="AT249" s="209" t="s">
        <v>164</v>
      </c>
      <c r="AU249" s="209" t="s">
        <v>81</v>
      </c>
      <c r="AV249" s="14" t="s">
        <v>81</v>
      </c>
      <c r="AW249" s="14" t="s">
        <v>33</v>
      </c>
      <c r="AX249" s="14" t="s">
        <v>71</v>
      </c>
      <c r="AY249" s="209" t="s">
        <v>155</v>
      </c>
    </row>
    <row r="250" spans="2:51" s="13" customFormat="1" ht="12">
      <c r="B250" s="188"/>
      <c r="C250" s="189"/>
      <c r="D250" s="190" t="s">
        <v>164</v>
      </c>
      <c r="E250" s="191" t="s">
        <v>19</v>
      </c>
      <c r="F250" s="192" t="s">
        <v>248</v>
      </c>
      <c r="G250" s="189"/>
      <c r="H250" s="191" t="s">
        <v>19</v>
      </c>
      <c r="I250" s="193"/>
      <c r="J250" s="189"/>
      <c r="K250" s="189"/>
      <c r="L250" s="194"/>
      <c r="M250" s="195"/>
      <c r="N250" s="196"/>
      <c r="O250" s="196"/>
      <c r="P250" s="196"/>
      <c r="Q250" s="196"/>
      <c r="R250" s="196"/>
      <c r="S250" s="196"/>
      <c r="T250" s="197"/>
      <c r="AT250" s="198" t="s">
        <v>164</v>
      </c>
      <c r="AU250" s="198" t="s">
        <v>81</v>
      </c>
      <c r="AV250" s="13" t="s">
        <v>79</v>
      </c>
      <c r="AW250" s="13" t="s">
        <v>33</v>
      </c>
      <c r="AX250" s="13" t="s">
        <v>71</v>
      </c>
      <c r="AY250" s="198" t="s">
        <v>155</v>
      </c>
    </row>
    <row r="251" spans="2:51" s="14" customFormat="1" ht="12">
      <c r="B251" s="199"/>
      <c r="C251" s="200"/>
      <c r="D251" s="190" t="s">
        <v>164</v>
      </c>
      <c r="E251" s="201" t="s">
        <v>19</v>
      </c>
      <c r="F251" s="202" t="s">
        <v>249</v>
      </c>
      <c r="G251" s="200"/>
      <c r="H251" s="203">
        <v>-0.36</v>
      </c>
      <c r="I251" s="204"/>
      <c r="J251" s="200"/>
      <c r="K251" s="200"/>
      <c r="L251" s="205"/>
      <c r="M251" s="206"/>
      <c r="N251" s="207"/>
      <c r="O251" s="207"/>
      <c r="P251" s="207"/>
      <c r="Q251" s="207"/>
      <c r="R251" s="207"/>
      <c r="S251" s="207"/>
      <c r="T251" s="208"/>
      <c r="AT251" s="209" t="s">
        <v>164</v>
      </c>
      <c r="AU251" s="209" t="s">
        <v>81</v>
      </c>
      <c r="AV251" s="14" t="s">
        <v>81</v>
      </c>
      <c r="AW251" s="14" t="s">
        <v>33</v>
      </c>
      <c r="AX251" s="14" t="s">
        <v>71</v>
      </c>
      <c r="AY251" s="209" t="s">
        <v>155</v>
      </c>
    </row>
    <row r="252" spans="2:51" s="13" customFormat="1" ht="12">
      <c r="B252" s="188"/>
      <c r="C252" s="189"/>
      <c r="D252" s="190" t="s">
        <v>164</v>
      </c>
      <c r="E252" s="191" t="s">
        <v>19</v>
      </c>
      <c r="F252" s="192" t="s">
        <v>217</v>
      </c>
      <c r="G252" s="189"/>
      <c r="H252" s="191" t="s">
        <v>19</v>
      </c>
      <c r="I252" s="193"/>
      <c r="J252" s="189"/>
      <c r="K252" s="189"/>
      <c r="L252" s="194"/>
      <c r="M252" s="195"/>
      <c r="N252" s="196"/>
      <c r="O252" s="196"/>
      <c r="P252" s="196"/>
      <c r="Q252" s="196"/>
      <c r="R252" s="196"/>
      <c r="S252" s="196"/>
      <c r="T252" s="197"/>
      <c r="AT252" s="198" t="s">
        <v>164</v>
      </c>
      <c r="AU252" s="198" t="s">
        <v>81</v>
      </c>
      <c r="AV252" s="13" t="s">
        <v>79</v>
      </c>
      <c r="AW252" s="13" t="s">
        <v>33</v>
      </c>
      <c r="AX252" s="13" t="s">
        <v>71</v>
      </c>
      <c r="AY252" s="198" t="s">
        <v>155</v>
      </c>
    </row>
    <row r="253" spans="2:51" s="14" customFormat="1" ht="12">
      <c r="B253" s="199"/>
      <c r="C253" s="200"/>
      <c r="D253" s="190" t="s">
        <v>164</v>
      </c>
      <c r="E253" s="201" t="s">
        <v>19</v>
      </c>
      <c r="F253" s="202" t="s">
        <v>265</v>
      </c>
      <c r="G253" s="200"/>
      <c r="H253" s="203">
        <v>6.608</v>
      </c>
      <c r="I253" s="204"/>
      <c r="J253" s="200"/>
      <c r="K253" s="200"/>
      <c r="L253" s="205"/>
      <c r="M253" s="206"/>
      <c r="N253" s="207"/>
      <c r="O253" s="207"/>
      <c r="P253" s="207"/>
      <c r="Q253" s="207"/>
      <c r="R253" s="207"/>
      <c r="S253" s="207"/>
      <c r="T253" s="208"/>
      <c r="AT253" s="209" t="s">
        <v>164</v>
      </c>
      <c r="AU253" s="209" t="s">
        <v>81</v>
      </c>
      <c r="AV253" s="14" t="s">
        <v>81</v>
      </c>
      <c r="AW253" s="14" t="s">
        <v>33</v>
      </c>
      <c r="AX253" s="14" t="s">
        <v>71</v>
      </c>
      <c r="AY253" s="209" t="s">
        <v>155</v>
      </c>
    </row>
    <row r="254" spans="2:51" s="13" customFormat="1" ht="12">
      <c r="B254" s="188"/>
      <c r="C254" s="189"/>
      <c r="D254" s="190" t="s">
        <v>164</v>
      </c>
      <c r="E254" s="191" t="s">
        <v>19</v>
      </c>
      <c r="F254" s="192" t="s">
        <v>248</v>
      </c>
      <c r="G254" s="189"/>
      <c r="H254" s="191" t="s">
        <v>19</v>
      </c>
      <c r="I254" s="193"/>
      <c r="J254" s="189"/>
      <c r="K254" s="189"/>
      <c r="L254" s="194"/>
      <c r="M254" s="195"/>
      <c r="N254" s="196"/>
      <c r="O254" s="196"/>
      <c r="P254" s="196"/>
      <c r="Q254" s="196"/>
      <c r="R254" s="196"/>
      <c r="S254" s="196"/>
      <c r="T254" s="197"/>
      <c r="AT254" s="198" t="s">
        <v>164</v>
      </c>
      <c r="AU254" s="198" t="s">
        <v>81</v>
      </c>
      <c r="AV254" s="13" t="s">
        <v>79</v>
      </c>
      <c r="AW254" s="13" t="s">
        <v>33</v>
      </c>
      <c r="AX254" s="13" t="s">
        <v>71</v>
      </c>
      <c r="AY254" s="198" t="s">
        <v>155</v>
      </c>
    </row>
    <row r="255" spans="2:51" s="14" customFormat="1" ht="12">
      <c r="B255" s="199"/>
      <c r="C255" s="200"/>
      <c r="D255" s="190" t="s">
        <v>164</v>
      </c>
      <c r="E255" s="201" t="s">
        <v>19</v>
      </c>
      <c r="F255" s="202" t="s">
        <v>249</v>
      </c>
      <c r="G255" s="200"/>
      <c r="H255" s="203">
        <v>-0.36</v>
      </c>
      <c r="I255" s="204"/>
      <c r="J255" s="200"/>
      <c r="K255" s="200"/>
      <c r="L255" s="205"/>
      <c r="M255" s="206"/>
      <c r="N255" s="207"/>
      <c r="O255" s="207"/>
      <c r="P255" s="207"/>
      <c r="Q255" s="207"/>
      <c r="R255" s="207"/>
      <c r="S255" s="207"/>
      <c r="T255" s="208"/>
      <c r="AT255" s="209" t="s">
        <v>164</v>
      </c>
      <c r="AU255" s="209" t="s">
        <v>81</v>
      </c>
      <c r="AV255" s="14" t="s">
        <v>81</v>
      </c>
      <c r="AW255" s="14" t="s">
        <v>33</v>
      </c>
      <c r="AX255" s="14" t="s">
        <v>71</v>
      </c>
      <c r="AY255" s="209" t="s">
        <v>155</v>
      </c>
    </row>
    <row r="256" spans="2:51" s="13" customFormat="1" ht="12">
      <c r="B256" s="188"/>
      <c r="C256" s="189"/>
      <c r="D256" s="190" t="s">
        <v>164</v>
      </c>
      <c r="E256" s="191" t="s">
        <v>19</v>
      </c>
      <c r="F256" s="192" t="s">
        <v>218</v>
      </c>
      <c r="G256" s="189"/>
      <c r="H256" s="191" t="s">
        <v>19</v>
      </c>
      <c r="I256" s="193"/>
      <c r="J256" s="189"/>
      <c r="K256" s="189"/>
      <c r="L256" s="194"/>
      <c r="M256" s="195"/>
      <c r="N256" s="196"/>
      <c r="O256" s="196"/>
      <c r="P256" s="196"/>
      <c r="Q256" s="196"/>
      <c r="R256" s="196"/>
      <c r="S256" s="196"/>
      <c r="T256" s="197"/>
      <c r="AT256" s="198" t="s">
        <v>164</v>
      </c>
      <c r="AU256" s="198" t="s">
        <v>81</v>
      </c>
      <c r="AV256" s="13" t="s">
        <v>79</v>
      </c>
      <c r="AW256" s="13" t="s">
        <v>33</v>
      </c>
      <c r="AX256" s="13" t="s">
        <v>71</v>
      </c>
      <c r="AY256" s="198" t="s">
        <v>155</v>
      </c>
    </row>
    <row r="257" spans="2:51" s="14" customFormat="1" ht="12">
      <c r="B257" s="199"/>
      <c r="C257" s="200"/>
      <c r="D257" s="190" t="s">
        <v>164</v>
      </c>
      <c r="E257" s="201" t="s">
        <v>19</v>
      </c>
      <c r="F257" s="202" t="s">
        <v>266</v>
      </c>
      <c r="G257" s="200"/>
      <c r="H257" s="203">
        <v>8.791</v>
      </c>
      <c r="I257" s="204"/>
      <c r="J257" s="200"/>
      <c r="K257" s="200"/>
      <c r="L257" s="205"/>
      <c r="M257" s="206"/>
      <c r="N257" s="207"/>
      <c r="O257" s="207"/>
      <c r="P257" s="207"/>
      <c r="Q257" s="207"/>
      <c r="R257" s="207"/>
      <c r="S257" s="207"/>
      <c r="T257" s="208"/>
      <c r="AT257" s="209" t="s">
        <v>164</v>
      </c>
      <c r="AU257" s="209" t="s">
        <v>81</v>
      </c>
      <c r="AV257" s="14" t="s">
        <v>81</v>
      </c>
      <c r="AW257" s="14" t="s">
        <v>33</v>
      </c>
      <c r="AX257" s="14" t="s">
        <v>71</v>
      </c>
      <c r="AY257" s="209" t="s">
        <v>155</v>
      </c>
    </row>
    <row r="258" spans="2:51" s="13" customFormat="1" ht="12">
      <c r="B258" s="188"/>
      <c r="C258" s="189"/>
      <c r="D258" s="190" t="s">
        <v>164</v>
      </c>
      <c r="E258" s="191" t="s">
        <v>19</v>
      </c>
      <c r="F258" s="192" t="s">
        <v>248</v>
      </c>
      <c r="G258" s="189"/>
      <c r="H258" s="191" t="s">
        <v>19</v>
      </c>
      <c r="I258" s="193"/>
      <c r="J258" s="189"/>
      <c r="K258" s="189"/>
      <c r="L258" s="194"/>
      <c r="M258" s="195"/>
      <c r="N258" s="196"/>
      <c r="O258" s="196"/>
      <c r="P258" s="196"/>
      <c r="Q258" s="196"/>
      <c r="R258" s="196"/>
      <c r="S258" s="196"/>
      <c r="T258" s="197"/>
      <c r="AT258" s="198" t="s">
        <v>164</v>
      </c>
      <c r="AU258" s="198" t="s">
        <v>81</v>
      </c>
      <c r="AV258" s="13" t="s">
        <v>79</v>
      </c>
      <c r="AW258" s="13" t="s">
        <v>33</v>
      </c>
      <c r="AX258" s="13" t="s">
        <v>71</v>
      </c>
      <c r="AY258" s="198" t="s">
        <v>155</v>
      </c>
    </row>
    <row r="259" spans="2:51" s="14" customFormat="1" ht="12">
      <c r="B259" s="199"/>
      <c r="C259" s="200"/>
      <c r="D259" s="190" t="s">
        <v>164</v>
      </c>
      <c r="E259" s="201" t="s">
        <v>19</v>
      </c>
      <c r="F259" s="202" t="s">
        <v>249</v>
      </c>
      <c r="G259" s="200"/>
      <c r="H259" s="203">
        <v>-0.36</v>
      </c>
      <c r="I259" s="204"/>
      <c r="J259" s="200"/>
      <c r="K259" s="200"/>
      <c r="L259" s="205"/>
      <c r="M259" s="206"/>
      <c r="N259" s="207"/>
      <c r="O259" s="207"/>
      <c r="P259" s="207"/>
      <c r="Q259" s="207"/>
      <c r="R259" s="207"/>
      <c r="S259" s="207"/>
      <c r="T259" s="208"/>
      <c r="AT259" s="209" t="s">
        <v>164</v>
      </c>
      <c r="AU259" s="209" t="s">
        <v>81</v>
      </c>
      <c r="AV259" s="14" t="s">
        <v>81</v>
      </c>
      <c r="AW259" s="14" t="s">
        <v>33</v>
      </c>
      <c r="AX259" s="14" t="s">
        <v>71</v>
      </c>
      <c r="AY259" s="209" t="s">
        <v>155</v>
      </c>
    </row>
    <row r="260" spans="2:51" s="13" customFormat="1" ht="12">
      <c r="B260" s="188"/>
      <c r="C260" s="189"/>
      <c r="D260" s="190" t="s">
        <v>164</v>
      </c>
      <c r="E260" s="191" t="s">
        <v>19</v>
      </c>
      <c r="F260" s="192" t="s">
        <v>220</v>
      </c>
      <c r="G260" s="189"/>
      <c r="H260" s="191" t="s">
        <v>19</v>
      </c>
      <c r="I260" s="193"/>
      <c r="J260" s="189"/>
      <c r="K260" s="189"/>
      <c r="L260" s="194"/>
      <c r="M260" s="195"/>
      <c r="N260" s="196"/>
      <c r="O260" s="196"/>
      <c r="P260" s="196"/>
      <c r="Q260" s="196"/>
      <c r="R260" s="196"/>
      <c r="S260" s="196"/>
      <c r="T260" s="197"/>
      <c r="AT260" s="198" t="s">
        <v>164</v>
      </c>
      <c r="AU260" s="198" t="s">
        <v>81</v>
      </c>
      <c r="AV260" s="13" t="s">
        <v>79</v>
      </c>
      <c r="AW260" s="13" t="s">
        <v>33</v>
      </c>
      <c r="AX260" s="13" t="s">
        <v>71</v>
      </c>
      <c r="AY260" s="198" t="s">
        <v>155</v>
      </c>
    </row>
    <row r="261" spans="2:51" s="14" customFormat="1" ht="12">
      <c r="B261" s="199"/>
      <c r="C261" s="200"/>
      <c r="D261" s="190" t="s">
        <v>164</v>
      </c>
      <c r="E261" s="201" t="s">
        <v>19</v>
      </c>
      <c r="F261" s="202" t="s">
        <v>267</v>
      </c>
      <c r="G261" s="200"/>
      <c r="H261" s="203">
        <v>1.18</v>
      </c>
      <c r="I261" s="204"/>
      <c r="J261" s="200"/>
      <c r="K261" s="200"/>
      <c r="L261" s="205"/>
      <c r="M261" s="206"/>
      <c r="N261" s="207"/>
      <c r="O261" s="207"/>
      <c r="P261" s="207"/>
      <c r="Q261" s="207"/>
      <c r="R261" s="207"/>
      <c r="S261" s="207"/>
      <c r="T261" s="208"/>
      <c r="AT261" s="209" t="s">
        <v>164</v>
      </c>
      <c r="AU261" s="209" t="s">
        <v>81</v>
      </c>
      <c r="AV261" s="14" t="s">
        <v>81</v>
      </c>
      <c r="AW261" s="14" t="s">
        <v>33</v>
      </c>
      <c r="AX261" s="14" t="s">
        <v>71</v>
      </c>
      <c r="AY261" s="209" t="s">
        <v>155</v>
      </c>
    </row>
    <row r="262" spans="2:51" s="13" customFormat="1" ht="12">
      <c r="B262" s="188"/>
      <c r="C262" s="189"/>
      <c r="D262" s="190" t="s">
        <v>164</v>
      </c>
      <c r="E262" s="191" t="s">
        <v>19</v>
      </c>
      <c r="F262" s="192" t="s">
        <v>248</v>
      </c>
      <c r="G262" s="189"/>
      <c r="H262" s="191" t="s">
        <v>19</v>
      </c>
      <c r="I262" s="193"/>
      <c r="J262" s="189"/>
      <c r="K262" s="189"/>
      <c r="L262" s="194"/>
      <c r="M262" s="195"/>
      <c r="N262" s="196"/>
      <c r="O262" s="196"/>
      <c r="P262" s="196"/>
      <c r="Q262" s="196"/>
      <c r="R262" s="196"/>
      <c r="S262" s="196"/>
      <c r="T262" s="197"/>
      <c r="AT262" s="198" t="s">
        <v>164</v>
      </c>
      <c r="AU262" s="198" t="s">
        <v>81</v>
      </c>
      <c r="AV262" s="13" t="s">
        <v>79</v>
      </c>
      <c r="AW262" s="13" t="s">
        <v>33</v>
      </c>
      <c r="AX262" s="13" t="s">
        <v>71</v>
      </c>
      <c r="AY262" s="198" t="s">
        <v>155</v>
      </c>
    </row>
    <row r="263" spans="2:51" s="14" customFormat="1" ht="12">
      <c r="B263" s="199"/>
      <c r="C263" s="200"/>
      <c r="D263" s="190" t="s">
        <v>164</v>
      </c>
      <c r="E263" s="201" t="s">
        <v>19</v>
      </c>
      <c r="F263" s="202" t="s">
        <v>249</v>
      </c>
      <c r="G263" s="200"/>
      <c r="H263" s="203">
        <v>-0.36</v>
      </c>
      <c r="I263" s="204"/>
      <c r="J263" s="200"/>
      <c r="K263" s="200"/>
      <c r="L263" s="205"/>
      <c r="M263" s="206"/>
      <c r="N263" s="207"/>
      <c r="O263" s="207"/>
      <c r="P263" s="207"/>
      <c r="Q263" s="207"/>
      <c r="R263" s="207"/>
      <c r="S263" s="207"/>
      <c r="T263" s="208"/>
      <c r="AT263" s="209" t="s">
        <v>164</v>
      </c>
      <c r="AU263" s="209" t="s">
        <v>81</v>
      </c>
      <c r="AV263" s="14" t="s">
        <v>81</v>
      </c>
      <c r="AW263" s="14" t="s">
        <v>33</v>
      </c>
      <c r="AX263" s="14" t="s">
        <v>71</v>
      </c>
      <c r="AY263" s="209" t="s">
        <v>155</v>
      </c>
    </row>
    <row r="264" spans="2:51" s="13" customFormat="1" ht="12">
      <c r="B264" s="188"/>
      <c r="C264" s="189"/>
      <c r="D264" s="190" t="s">
        <v>164</v>
      </c>
      <c r="E264" s="191" t="s">
        <v>19</v>
      </c>
      <c r="F264" s="192" t="s">
        <v>222</v>
      </c>
      <c r="G264" s="189"/>
      <c r="H264" s="191" t="s">
        <v>19</v>
      </c>
      <c r="I264" s="193"/>
      <c r="J264" s="189"/>
      <c r="K264" s="189"/>
      <c r="L264" s="194"/>
      <c r="M264" s="195"/>
      <c r="N264" s="196"/>
      <c r="O264" s="196"/>
      <c r="P264" s="196"/>
      <c r="Q264" s="196"/>
      <c r="R264" s="196"/>
      <c r="S264" s="196"/>
      <c r="T264" s="197"/>
      <c r="AT264" s="198" t="s">
        <v>164</v>
      </c>
      <c r="AU264" s="198" t="s">
        <v>81</v>
      </c>
      <c r="AV264" s="13" t="s">
        <v>79</v>
      </c>
      <c r="AW264" s="13" t="s">
        <v>33</v>
      </c>
      <c r="AX264" s="13" t="s">
        <v>71</v>
      </c>
      <c r="AY264" s="198" t="s">
        <v>155</v>
      </c>
    </row>
    <row r="265" spans="2:51" s="14" customFormat="1" ht="12">
      <c r="B265" s="199"/>
      <c r="C265" s="200"/>
      <c r="D265" s="190" t="s">
        <v>164</v>
      </c>
      <c r="E265" s="201" t="s">
        <v>19</v>
      </c>
      <c r="F265" s="202" t="s">
        <v>268</v>
      </c>
      <c r="G265" s="200"/>
      <c r="H265" s="203">
        <v>1.593</v>
      </c>
      <c r="I265" s="204"/>
      <c r="J265" s="200"/>
      <c r="K265" s="200"/>
      <c r="L265" s="205"/>
      <c r="M265" s="206"/>
      <c r="N265" s="207"/>
      <c r="O265" s="207"/>
      <c r="P265" s="207"/>
      <c r="Q265" s="207"/>
      <c r="R265" s="207"/>
      <c r="S265" s="207"/>
      <c r="T265" s="208"/>
      <c r="AT265" s="209" t="s">
        <v>164</v>
      </c>
      <c r="AU265" s="209" t="s">
        <v>81</v>
      </c>
      <c r="AV265" s="14" t="s">
        <v>81</v>
      </c>
      <c r="AW265" s="14" t="s">
        <v>33</v>
      </c>
      <c r="AX265" s="14" t="s">
        <v>71</v>
      </c>
      <c r="AY265" s="209" t="s">
        <v>155</v>
      </c>
    </row>
    <row r="266" spans="2:51" s="13" customFormat="1" ht="12">
      <c r="B266" s="188"/>
      <c r="C266" s="189"/>
      <c r="D266" s="190" t="s">
        <v>164</v>
      </c>
      <c r="E266" s="191" t="s">
        <v>19</v>
      </c>
      <c r="F266" s="192" t="s">
        <v>248</v>
      </c>
      <c r="G266" s="189"/>
      <c r="H266" s="191" t="s">
        <v>19</v>
      </c>
      <c r="I266" s="193"/>
      <c r="J266" s="189"/>
      <c r="K266" s="189"/>
      <c r="L266" s="194"/>
      <c r="M266" s="195"/>
      <c r="N266" s="196"/>
      <c r="O266" s="196"/>
      <c r="P266" s="196"/>
      <c r="Q266" s="196"/>
      <c r="R266" s="196"/>
      <c r="S266" s="196"/>
      <c r="T266" s="197"/>
      <c r="AT266" s="198" t="s">
        <v>164</v>
      </c>
      <c r="AU266" s="198" t="s">
        <v>81</v>
      </c>
      <c r="AV266" s="13" t="s">
        <v>79</v>
      </c>
      <c r="AW266" s="13" t="s">
        <v>33</v>
      </c>
      <c r="AX266" s="13" t="s">
        <v>71</v>
      </c>
      <c r="AY266" s="198" t="s">
        <v>155</v>
      </c>
    </row>
    <row r="267" spans="2:51" s="14" customFormat="1" ht="12">
      <c r="B267" s="199"/>
      <c r="C267" s="200"/>
      <c r="D267" s="190" t="s">
        <v>164</v>
      </c>
      <c r="E267" s="201" t="s">
        <v>19</v>
      </c>
      <c r="F267" s="202" t="s">
        <v>249</v>
      </c>
      <c r="G267" s="200"/>
      <c r="H267" s="203">
        <v>-0.36</v>
      </c>
      <c r="I267" s="204"/>
      <c r="J267" s="200"/>
      <c r="K267" s="200"/>
      <c r="L267" s="205"/>
      <c r="M267" s="206"/>
      <c r="N267" s="207"/>
      <c r="O267" s="207"/>
      <c r="P267" s="207"/>
      <c r="Q267" s="207"/>
      <c r="R267" s="207"/>
      <c r="S267" s="207"/>
      <c r="T267" s="208"/>
      <c r="AT267" s="209" t="s">
        <v>164</v>
      </c>
      <c r="AU267" s="209" t="s">
        <v>81</v>
      </c>
      <c r="AV267" s="14" t="s">
        <v>81</v>
      </c>
      <c r="AW267" s="14" t="s">
        <v>33</v>
      </c>
      <c r="AX267" s="14" t="s">
        <v>71</v>
      </c>
      <c r="AY267" s="209" t="s">
        <v>155</v>
      </c>
    </row>
    <row r="268" spans="2:51" s="15" customFormat="1" ht="12">
      <c r="B268" s="210"/>
      <c r="C268" s="211"/>
      <c r="D268" s="190" t="s">
        <v>164</v>
      </c>
      <c r="E268" s="212" t="s">
        <v>19</v>
      </c>
      <c r="F268" s="213" t="s">
        <v>168</v>
      </c>
      <c r="G268" s="211"/>
      <c r="H268" s="214">
        <v>62.992999999999995</v>
      </c>
      <c r="I268" s="215"/>
      <c r="J268" s="211"/>
      <c r="K268" s="211"/>
      <c r="L268" s="216"/>
      <c r="M268" s="217"/>
      <c r="N268" s="218"/>
      <c r="O268" s="218"/>
      <c r="P268" s="218"/>
      <c r="Q268" s="218"/>
      <c r="R268" s="218"/>
      <c r="S268" s="218"/>
      <c r="T268" s="219"/>
      <c r="AT268" s="220" t="s">
        <v>164</v>
      </c>
      <c r="AU268" s="220" t="s">
        <v>81</v>
      </c>
      <c r="AV268" s="15" t="s">
        <v>162</v>
      </c>
      <c r="AW268" s="15" t="s">
        <v>33</v>
      </c>
      <c r="AX268" s="15" t="s">
        <v>79</v>
      </c>
      <c r="AY268" s="220" t="s">
        <v>155</v>
      </c>
    </row>
    <row r="269" spans="1:65" s="2" customFormat="1" ht="24">
      <c r="A269" s="36"/>
      <c r="B269" s="37"/>
      <c r="C269" s="175" t="s">
        <v>269</v>
      </c>
      <c r="D269" s="175" t="s">
        <v>158</v>
      </c>
      <c r="E269" s="176" t="s">
        <v>270</v>
      </c>
      <c r="F269" s="177" t="s">
        <v>271</v>
      </c>
      <c r="G269" s="178" t="s">
        <v>173</v>
      </c>
      <c r="H269" s="179">
        <v>0.162</v>
      </c>
      <c r="I269" s="180">
        <v>3950</v>
      </c>
      <c r="J269" s="181">
        <f>ROUND(I269*H269,2)</f>
        <v>639.9</v>
      </c>
      <c r="K269" s="177" t="s">
        <v>174</v>
      </c>
      <c r="L269" s="41"/>
      <c r="M269" s="182" t="s">
        <v>19</v>
      </c>
      <c r="N269" s="183" t="s">
        <v>42</v>
      </c>
      <c r="O269" s="66"/>
      <c r="P269" s="184">
        <f>O269*H269</f>
        <v>0</v>
      </c>
      <c r="Q269" s="184">
        <v>0</v>
      </c>
      <c r="R269" s="184">
        <f>Q269*H269</f>
        <v>0</v>
      </c>
      <c r="S269" s="184">
        <v>2.1</v>
      </c>
      <c r="T269" s="185">
        <f>S269*H269</f>
        <v>0.3402</v>
      </c>
      <c r="U269" s="36"/>
      <c r="V269" s="36"/>
      <c r="W269" s="36"/>
      <c r="X269" s="36"/>
      <c r="Y269" s="36"/>
      <c r="Z269" s="36"/>
      <c r="AA269" s="36"/>
      <c r="AB269" s="36"/>
      <c r="AC269" s="36"/>
      <c r="AD269" s="36"/>
      <c r="AE269" s="36"/>
      <c r="AR269" s="186" t="s">
        <v>162</v>
      </c>
      <c r="AT269" s="186" t="s">
        <v>158</v>
      </c>
      <c r="AU269" s="186" t="s">
        <v>81</v>
      </c>
      <c r="AY269" s="19" t="s">
        <v>155</v>
      </c>
      <c r="BE269" s="187">
        <f>IF(N269="základní",J269,0)</f>
        <v>639.9</v>
      </c>
      <c r="BF269" s="187">
        <f>IF(N269="snížená",J269,0)</f>
        <v>0</v>
      </c>
      <c r="BG269" s="187">
        <f>IF(N269="zákl. přenesená",J269,0)</f>
        <v>0</v>
      </c>
      <c r="BH269" s="187">
        <f>IF(N269="sníž. přenesená",J269,0)</f>
        <v>0</v>
      </c>
      <c r="BI269" s="187">
        <f>IF(N269="nulová",J269,0)</f>
        <v>0</v>
      </c>
      <c r="BJ269" s="19" t="s">
        <v>79</v>
      </c>
      <c r="BK269" s="187">
        <f>ROUND(I269*H269,2)</f>
        <v>639.9</v>
      </c>
      <c r="BL269" s="19" t="s">
        <v>162</v>
      </c>
      <c r="BM269" s="186" t="s">
        <v>272</v>
      </c>
    </row>
    <row r="270" spans="2:51" s="13" customFormat="1" ht="12">
      <c r="B270" s="188"/>
      <c r="C270" s="189"/>
      <c r="D270" s="190" t="s">
        <v>164</v>
      </c>
      <c r="E270" s="191" t="s">
        <v>19</v>
      </c>
      <c r="F270" s="192" t="s">
        <v>273</v>
      </c>
      <c r="G270" s="189"/>
      <c r="H270" s="191" t="s">
        <v>19</v>
      </c>
      <c r="I270" s="193"/>
      <c r="J270" s="189"/>
      <c r="K270" s="189"/>
      <c r="L270" s="194"/>
      <c r="M270" s="195"/>
      <c r="N270" s="196"/>
      <c r="O270" s="196"/>
      <c r="P270" s="196"/>
      <c r="Q270" s="196"/>
      <c r="R270" s="196"/>
      <c r="S270" s="196"/>
      <c r="T270" s="197"/>
      <c r="AT270" s="198" t="s">
        <v>164</v>
      </c>
      <c r="AU270" s="198" t="s">
        <v>81</v>
      </c>
      <c r="AV270" s="13" t="s">
        <v>79</v>
      </c>
      <c r="AW270" s="13" t="s">
        <v>33</v>
      </c>
      <c r="AX270" s="13" t="s">
        <v>71</v>
      </c>
      <c r="AY270" s="198" t="s">
        <v>155</v>
      </c>
    </row>
    <row r="271" spans="2:51" s="14" customFormat="1" ht="12">
      <c r="B271" s="199"/>
      <c r="C271" s="200"/>
      <c r="D271" s="190" t="s">
        <v>164</v>
      </c>
      <c r="E271" s="201" t="s">
        <v>19</v>
      </c>
      <c r="F271" s="202" t="s">
        <v>274</v>
      </c>
      <c r="G271" s="200"/>
      <c r="H271" s="203">
        <v>0.081</v>
      </c>
      <c r="I271" s="204"/>
      <c r="J271" s="200"/>
      <c r="K271" s="200"/>
      <c r="L271" s="205"/>
      <c r="M271" s="206"/>
      <c r="N271" s="207"/>
      <c r="O271" s="207"/>
      <c r="P271" s="207"/>
      <c r="Q271" s="207"/>
      <c r="R271" s="207"/>
      <c r="S271" s="207"/>
      <c r="T271" s="208"/>
      <c r="AT271" s="209" t="s">
        <v>164</v>
      </c>
      <c r="AU271" s="209" t="s">
        <v>81</v>
      </c>
      <c r="AV271" s="14" t="s">
        <v>81</v>
      </c>
      <c r="AW271" s="14" t="s">
        <v>33</v>
      </c>
      <c r="AX271" s="14" t="s">
        <v>71</v>
      </c>
      <c r="AY271" s="209" t="s">
        <v>155</v>
      </c>
    </row>
    <row r="272" spans="2:51" s="13" customFormat="1" ht="12">
      <c r="B272" s="188"/>
      <c r="C272" s="189"/>
      <c r="D272" s="190" t="s">
        <v>164</v>
      </c>
      <c r="E272" s="191" t="s">
        <v>19</v>
      </c>
      <c r="F272" s="192" t="s">
        <v>275</v>
      </c>
      <c r="G272" s="189"/>
      <c r="H272" s="191" t="s">
        <v>19</v>
      </c>
      <c r="I272" s="193"/>
      <c r="J272" s="189"/>
      <c r="K272" s="189"/>
      <c r="L272" s="194"/>
      <c r="M272" s="195"/>
      <c r="N272" s="196"/>
      <c r="O272" s="196"/>
      <c r="P272" s="196"/>
      <c r="Q272" s="196"/>
      <c r="R272" s="196"/>
      <c r="S272" s="196"/>
      <c r="T272" s="197"/>
      <c r="AT272" s="198" t="s">
        <v>164</v>
      </c>
      <c r="AU272" s="198" t="s">
        <v>81</v>
      </c>
      <c r="AV272" s="13" t="s">
        <v>79</v>
      </c>
      <c r="AW272" s="13" t="s">
        <v>33</v>
      </c>
      <c r="AX272" s="13" t="s">
        <v>71</v>
      </c>
      <c r="AY272" s="198" t="s">
        <v>155</v>
      </c>
    </row>
    <row r="273" spans="2:51" s="14" customFormat="1" ht="12">
      <c r="B273" s="199"/>
      <c r="C273" s="200"/>
      <c r="D273" s="190" t="s">
        <v>164</v>
      </c>
      <c r="E273" s="201" t="s">
        <v>19</v>
      </c>
      <c r="F273" s="202" t="s">
        <v>274</v>
      </c>
      <c r="G273" s="200"/>
      <c r="H273" s="203">
        <v>0.081</v>
      </c>
      <c r="I273" s="204"/>
      <c r="J273" s="200"/>
      <c r="K273" s="200"/>
      <c r="L273" s="205"/>
      <c r="M273" s="206"/>
      <c r="N273" s="207"/>
      <c r="O273" s="207"/>
      <c r="P273" s="207"/>
      <c r="Q273" s="207"/>
      <c r="R273" s="207"/>
      <c r="S273" s="207"/>
      <c r="T273" s="208"/>
      <c r="AT273" s="209" t="s">
        <v>164</v>
      </c>
      <c r="AU273" s="209" t="s">
        <v>81</v>
      </c>
      <c r="AV273" s="14" t="s">
        <v>81</v>
      </c>
      <c r="AW273" s="14" t="s">
        <v>33</v>
      </c>
      <c r="AX273" s="14" t="s">
        <v>71</v>
      </c>
      <c r="AY273" s="209" t="s">
        <v>155</v>
      </c>
    </row>
    <row r="274" spans="2:51" s="15" customFormat="1" ht="12">
      <c r="B274" s="210"/>
      <c r="C274" s="211"/>
      <c r="D274" s="190" t="s">
        <v>164</v>
      </c>
      <c r="E274" s="212" t="s">
        <v>19</v>
      </c>
      <c r="F274" s="213" t="s">
        <v>168</v>
      </c>
      <c r="G274" s="211"/>
      <c r="H274" s="214">
        <v>0.162</v>
      </c>
      <c r="I274" s="215"/>
      <c r="J274" s="211"/>
      <c r="K274" s="211"/>
      <c r="L274" s="216"/>
      <c r="M274" s="217"/>
      <c r="N274" s="218"/>
      <c r="O274" s="218"/>
      <c r="P274" s="218"/>
      <c r="Q274" s="218"/>
      <c r="R274" s="218"/>
      <c r="S274" s="218"/>
      <c r="T274" s="219"/>
      <c r="AT274" s="220" t="s">
        <v>164</v>
      </c>
      <c r="AU274" s="220" t="s">
        <v>81</v>
      </c>
      <c r="AV274" s="15" t="s">
        <v>162</v>
      </c>
      <c r="AW274" s="15" t="s">
        <v>33</v>
      </c>
      <c r="AX274" s="15" t="s">
        <v>79</v>
      </c>
      <c r="AY274" s="220" t="s">
        <v>155</v>
      </c>
    </row>
    <row r="275" spans="1:65" s="2" customFormat="1" ht="16.5" customHeight="1">
      <c r="A275" s="36"/>
      <c r="B275" s="37"/>
      <c r="C275" s="175" t="s">
        <v>169</v>
      </c>
      <c r="D275" s="175" t="s">
        <v>158</v>
      </c>
      <c r="E275" s="176" t="s">
        <v>276</v>
      </c>
      <c r="F275" s="177" t="s">
        <v>277</v>
      </c>
      <c r="G275" s="178" t="s">
        <v>173</v>
      </c>
      <c r="H275" s="179">
        <v>46.121</v>
      </c>
      <c r="I275" s="180">
        <v>1855</v>
      </c>
      <c r="J275" s="181">
        <f>ROUND(I275*H275,2)</f>
        <v>85554.46</v>
      </c>
      <c r="K275" s="177" t="s">
        <v>174</v>
      </c>
      <c r="L275" s="41"/>
      <c r="M275" s="182" t="s">
        <v>19</v>
      </c>
      <c r="N275" s="183" t="s">
        <v>42</v>
      </c>
      <c r="O275" s="66"/>
      <c r="P275" s="184">
        <f>O275*H275</f>
        <v>0</v>
      </c>
      <c r="Q275" s="184">
        <v>0</v>
      </c>
      <c r="R275" s="184">
        <f>Q275*H275</f>
        <v>0</v>
      </c>
      <c r="S275" s="184">
        <v>2.2</v>
      </c>
      <c r="T275" s="185">
        <f>S275*H275</f>
        <v>101.46620000000001</v>
      </c>
      <c r="U275" s="36"/>
      <c r="V275" s="36"/>
      <c r="W275" s="36"/>
      <c r="X275" s="36"/>
      <c r="Y275" s="36"/>
      <c r="Z275" s="36"/>
      <c r="AA275" s="36"/>
      <c r="AB275" s="36"/>
      <c r="AC275" s="36"/>
      <c r="AD275" s="36"/>
      <c r="AE275" s="36"/>
      <c r="AR275" s="186" t="s">
        <v>162</v>
      </c>
      <c r="AT275" s="186" t="s">
        <v>158</v>
      </c>
      <c r="AU275" s="186" t="s">
        <v>81</v>
      </c>
      <c r="AY275" s="19" t="s">
        <v>155</v>
      </c>
      <c r="BE275" s="187">
        <f>IF(N275="základní",J275,0)</f>
        <v>85554.46</v>
      </c>
      <c r="BF275" s="187">
        <f>IF(N275="snížená",J275,0)</f>
        <v>0</v>
      </c>
      <c r="BG275" s="187">
        <f>IF(N275="zákl. přenesená",J275,0)</f>
        <v>0</v>
      </c>
      <c r="BH275" s="187">
        <f>IF(N275="sníž. přenesená",J275,0)</f>
        <v>0</v>
      </c>
      <c r="BI275" s="187">
        <f>IF(N275="nulová",J275,0)</f>
        <v>0</v>
      </c>
      <c r="BJ275" s="19" t="s">
        <v>79</v>
      </c>
      <c r="BK275" s="187">
        <f>ROUND(I275*H275,2)</f>
        <v>85554.46</v>
      </c>
      <c r="BL275" s="19" t="s">
        <v>162</v>
      </c>
      <c r="BM275" s="186" t="s">
        <v>278</v>
      </c>
    </row>
    <row r="276" spans="2:51" s="13" customFormat="1" ht="12">
      <c r="B276" s="188"/>
      <c r="C276" s="189"/>
      <c r="D276" s="190" t="s">
        <v>164</v>
      </c>
      <c r="E276" s="191" t="s">
        <v>19</v>
      </c>
      <c r="F276" s="192" t="s">
        <v>165</v>
      </c>
      <c r="G276" s="189"/>
      <c r="H276" s="191" t="s">
        <v>19</v>
      </c>
      <c r="I276" s="193"/>
      <c r="J276" s="189"/>
      <c r="K276" s="189"/>
      <c r="L276" s="194"/>
      <c r="M276" s="195"/>
      <c r="N276" s="196"/>
      <c r="O276" s="196"/>
      <c r="P276" s="196"/>
      <c r="Q276" s="196"/>
      <c r="R276" s="196"/>
      <c r="S276" s="196"/>
      <c r="T276" s="197"/>
      <c r="AT276" s="198" t="s">
        <v>164</v>
      </c>
      <c r="AU276" s="198" t="s">
        <v>81</v>
      </c>
      <c r="AV276" s="13" t="s">
        <v>79</v>
      </c>
      <c r="AW276" s="13" t="s">
        <v>33</v>
      </c>
      <c r="AX276" s="13" t="s">
        <v>71</v>
      </c>
      <c r="AY276" s="198" t="s">
        <v>155</v>
      </c>
    </row>
    <row r="277" spans="2:51" s="13" customFormat="1" ht="12">
      <c r="B277" s="188"/>
      <c r="C277" s="189"/>
      <c r="D277" s="190" t="s">
        <v>164</v>
      </c>
      <c r="E277" s="191" t="s">
        <v>19</v>
      </c>
      <c r="F277" s="192" t="s">
        <v>192</v>
      </c>
      <c r="G277" s="189"/>
      <c r="H277" s="191" t="s">
        <v>19</v>
      </c>
      <c r="I277" s="193"/>
      <c r="J277" s="189"/>
      <c r="K277" s="189"/>
      <c r="L277" s="194"/>
      <c r="M277" s="195"/>
      <c r="N277" s="196"/>
      <c r="O277" s="196"/>
      <c r="P277" s="196"/>
      <c r="Q277" s="196"/>
      <c r="R277" s="196"/>
      <c r="S277" s="196"/>
      <c r="T277" s="197"/>
      <c r="AT277" s="198" t="s">
        <v>164</v>
      </c>
      <c r="AU277" s="198" t="s">
        <v>81</v>
      </c>
      <c r="AV277" s="13" t="s">
        <v>79</v>
      </c>
      <c r="AW277" s="13" t="s">
        <v>33</v>
      </c>
      <c r="AX277" s="13" t="s">
        <v>71</v>
      </c>
      <c r="AY277" s="198" t="s">
        <v>155</v>
      </c>
    </row>
    <row r="278" spans="2:51" s="14" customFormat="1" ht="12">
      <c r="B278" s="199"/>
      <c r="C278" s="200"/>
      <c r="D278" s="190" t="s">
        <v>164</v>
      </c>
      <c r="E278" s="201" t="s">
        <v>19</v>
      </c>
      <c r="F278" s="202" t="s">
        <v>279</v>
      </c>
      <c r="G278" s="200"/>
      <c r="H278" s="203">
        <v>4.652</v>
      </c>
      <c r="I278" s="204"/>
      <c r="J278" s="200"/>
      <c r="K278" s="200"/>
      <c r="L278" s="205"/>
      <c r="M278" s="206"/>
      <c r="N278" s="207"/>
      <c r="O278" s="207"/>
      <c r="P278" s="207"/>
      <c r="Q278" s="207"/>
      <c r="R278" s="207"/>
      <c r="S278" s="207"/>
      <c r="T278" s="208"/>
      <c r="AT278" s="209" t="s">
        <v>164</v>
      </c>
      <c r="AU278" s="209" t="s">
        <v>81</v>
      </c>
      <c r="AV278" s="14" t="s">
        <v>81</v>
      </c>
      <c r="AW278" s="14" t="s">
        <v>33</v>
      </c>
      <c r="AX278" s="14" t="s">
        <v>71</v>
      </c>
      <c r="AY278" s="209" t="s">
        <v>155</v>
      </c>
    </row>
    <row r="279" spans="2:51" s="13" customFormat="1" ht="12">
      <c r="B279" s="188"/>
      <c r="C279" s="189"/>
      <c r="D279" s="190" t="s">
        <v>164</v>
      </c>
      <c r="E279" s="191" t="s">
        <v>19</v>
      </c>
      <c r="F279" s="192" t="s">
        <v>194</v>
      </c>
      <c r="G279" s="189"/>
      <c r="H279" s="191" t="s">
        <v>19</v>
      </c>
      <c r="I279" s="193"/>
      <c r="J279" s="189"/>
      <c r="K279" s="189"/>
      <c r="L279" s="194"/>
      <c r="M279" s="195"/>
      <c r="N279" s="196"/>
      <c r="O279" s="196"/>
      <c r="P279" s="196"/>
      <c r="Q279" s="196"/>
      <c r="R279" s="196"/>
      <c r="S279" s="196"/>
      <c r="T279" s="197"/>
      <c r="AT279" s="198" t="s">
        <v>164</v>
      </c>
      <c r="AU279" s="198" t="s">
        <v>81</v>
      </c>
      <c r="AV279" s="13" t="s">
        <v>79</v>
      </c>
      <c r="AW279" s="13" t="s">
        <v>33</v>
      </c>
      <c r="AX279" s="13" t="s">
        <v>71</v>
      </c>
      <c r="AY279" s="198" t="s">
        <v>155</v>
      </c>
    </row>
    <row r="280" spans="2:51" s="14" customFormat="1" ht="12">
      <c r="B280" s="199"/>
      <c r="C280" s="200"/>
      <c r="D280" s="190" t="s">
        <v>164</v>
      </c>
      <c r="E280" s="201" t="s">
        <v>19</v>
      </c>
      <c r="F280" s="202" t="s">
        <v>280</v>
      </c>
      <c r="G280" s="200"/>
      <c r="H280" s="203">
        <v>2.215</v>
      </c>
      <c r="I280" s="204"/>
      <c r="J280" s="200"/>
      <c r="K280" s="200"/>
      <c r="L280" s="205"/>
      <c r="M280" s="206"/>
      <c r="N280" s="207"/>
      <c r="O280" s="207"/>
      <c r="P280" s="207"/>
      <c r="Q280" s="207"/>
      <c r="R280" s="207"/>
      <c r="S280" s="207"/>
      <c r="T280" s="208"/>
      <c r="AT280" s="209" t="s">
        <v>164</v>
      </c>
      <c r="AU280" s="209" t="s">
        <v>81</v>
      </c>
      <c r="AV280" s="14" t="s">
        <v>81</v>
      </c>
      <c r="AW280" s="14" t="s">
        <v>33</v>
      </c>
      <c r="AX280" s="14" t="s">
        <v>71</v>
      </c>
      <c r="AY280" s="209" t="s">
        <v>155</v>
      </c>
    </row>
    <row r="281" spans="2:51" s="13" customFormat="1" ht="12">
      <c r="B281" s="188"/>
      <c r="C281" s="189"/>
      <c r="D281" s="190" t="s">
        <v>164</v>
      </c>
      <c r="E281" s="191" t="s">
        <v>19</v>
      </c>
      <c r="F281" s="192" t="s">
        <v>196</v>
      </c>
      <c r="G281" s="189"/>
      <c r="H281" s="191" t="s">
        <v>19</v>
      </c>
      <c r="I281" s="193"/>
      <c r="J281" s="189"/>
      <c r="K281" s="189"/>
      <c r="L281" s="194"/>
      <c r="M281" s="195"/>
      <c r="N281" s="196"/>
      <c r="O281" s="196"/>
      <c r="P281" s="196"/>
      <c r="Q281" s="196"/>
      <c r="R281" s="196"/>
      <c r="S281" s="196"/>
      <c r="T281" s="197"/>
      <c r="AT281" s="198" t="s">
        <v>164</v>
      </c>
      <c r="AU281" s="198" t="s">
        <v>81</v>
      </c>
      <c r="AV281" s="13" t="s">
        <v>79</v>
      </c>
      <c r="AW281" s="13" t="s">
        <v>33</v>
      </c>
      <c r="AX281" s="13" t="s">
        <v>71</v>
      </c>
      <c r="AY281" s="198" t="s">
        <v>155</v>
      </c>
    </row>
    <row r="282" spans="2:51" s="14" customFormat="1" ht="12">
      <c r="B282" s="199"/>
      <c r="C282" s="200"/>
      <c r="D282" s="190" t="s">
        <v>164</v>
      </c>
      <c r="E282" s="201" t="s">
        <v>19</v>
      </c>
      <c r="F282" s="202" t="s">
        <v>281</v>
      </c>
      <c r="G282" s="200"/>
      <c r="H282" s="203">
        <v>2.59</v>
      </c>
      <c r="I282" s="204"/>
      <c r="J282" s="200"/>
      <c r="K282" s="200"/>
      <c r="L282" s="205"/>
      <c r="M282" s="206"/>
      <c r="N282" s="207"/>
      <c r="O282" s="207"/>
      <c r="P282" s="207"/>
      <c r="Q282" s="207"/>
      <c r="R282" s="207"/>
      <c r="S282" s="207"/>
      <c r="T282" s="208"/>
      <c r="AT282" s="209" t="s">
        <v>164</v>
      </c>
      <c r="AU282" s="209" t="s">
        <v>81</v>
      </c>
      <c r="AV282" s="14" t="s">
        <v>81</v>
      </c>
      <c r="AW282" s="14" t="s">
        <v>33</v>
      </c>
      <c r="AX282" s="14" t="s">
        <v>71</v>
      </c>
      <c r="AY282" s="209" t="s">
        <v>155</v>
      </c>
    </row>
    <row r="283" spans="2:51" s="13" customFormat="1" ht="12">
      <c r="B283" s="188"/>
      <c r="C283" s="189"/>
      <c r="D283" s="190" t="s">
        <v>164</v>
      </c>
      <c r="E283" s="191" t="s">
        <v>19</v>
      </c>
      <c r="F283" s="192" t="s">
        <v>198</v>
      </c>
      <c r="G283" s="189"/>
      <c r="H283" s="191" t="s">
        <v>19</v>
      </c>
      <c r="I283" s="193"/>
      <c r="J283" s="189"/>
      <c r="K283" s="189"/>
      <c r="L283" s="194"/>
      <c r="M283" s="195"/>
      <c r="N283" s="196"/>
      <c r="O283" s="196"/>
      <c r="P283" s="196"/>
      <c r="Q283" s="196"/>
      <c r="R283" s="196"/>
      <c r="S283" s="196"/>
      <c r="T283" s="197"/>
      <c r="AT283" s="198" t="s">
        <v>164</v>
      </c>
      <c r="AU283" s="198" t="s">
        <v>81</v>
      </c>
      <c r="AV283" s="13" t="s">
        <v>79</v>
      </c>
      <c r="AW283" s="13" t="s">
        <v>33</v>
      </c>
      <c r="AX283" s="13" t="s">
        <v>71</v>
      </c>
      <c r="AY283" s="198" t="s">
        <v>155</v>
      </c>
    </row>
    <row r="284" spans="2:51" s="14" customFormat="1" ht="12">
      <c r="B284" s="199"/>
      <c r="C284" s="200"/>
      <c r="D284" s="190" t="s">
        <v>164</v>
      </c>
      <c r="E284" s="201" t="s">
        <v>19</v>
      </c>
      <c r="F284" s="202" t="s">
        <v>282</v>
      </c>
      <c r="G284" s="200"/>
      <c r="H284" s="203">
        <v>3.028</v>
      </c>
      <c r="I284" s="204"/>
      <c r="J284" s="200"/>
      <c r="K284" s="200"/>
      <c r="L284" s="205"/>
      <c r="M284" s="206"/>
      <c r="N284" s="207"/>
      <c r="O284" s="207"/>
      <c r="P284" s="207"/>
      <c r="Q284" s="207"/>
      <c r="R284" s="207"/>
      <c r="S284" s="207"/>
      <c r="T284" s="208"/>
      <c r="AT284" s="209" t="s">
        <v>164</v>
      </c>
      <c r="AU284" s="209" t="s">
        <v>81</v>
      </c>
      <c r="AV284" s="14" t="s">
        <v>81</v>
      </c>
      <c r="AW284" s="14" t="s">
        <v>33</v>
      </c>
      <c r="AX284" s="14" t="s">
        <v>71</v>
      </c>
      <c r="AY284" s="209" t="s">
        <v>155</v>
      </c>
    </row>
    <row r="285" spans="2:51" s="13" customFormat="1" ht="12">
      <c r="B285" s="188"/>
      <c r="C285" s="189"/>
      <c r="D285" s="190" t="s">
        <v>164</v>
      </c>
      <c r="E285" s="191" t="s">
        <v>19</v>
      </c>
      <c r="F285" s="192" t="s">
        <v>200</v>
      </c>
      <c r="G285" s="189"/>
      <c r="H285" s="191" t="s">
        <v>19</v>
      </c>
      <c r="I285" s="193"/>
      <c r="J285" s="189"/>
      <c r="K285" s="189"/>
      <c r="L285" s="194"/>
      <c r="M285" s="195"/>
      <c r="N285" s="196"/>
      <c r="O285" s="196"/>
      <c r="P285" s="196"/>
      <c r="Q285" s="196"/>
      <c r="R285" s="196"/>
      <c r="S285" s="196"/>
      <c r="T285" s="197"/>
      <c r="AT285" s="198" t="s">
        <v>164</v>
      </c>
      <c r="AU285" s="198" t="s">
        <v>81</v>
      </c>
      <c r="AV285" s="13" t="s">
        <v>79</v>
      </c>
      <c r="AW285" s="13" t="s">
        <v>33</v>
      </c>
      <c r="AX285" s="13" t="s">
        <v>71</v>
      </c>
      <c r="AY285" s="198" t="s">
        <v>155</v>
      </c>
    </row>
    <row r="286" spans="2:51" s="14" customFormat="1" ht="12">
      <c r="B286" s="199"/>
      <c r="C286" s="200"/>
      <c r="D286" s="190" t="s">
        <v>164</v>
      </c>
      <c r="E286" s="201" t="s">
        <v>19</v>
      </c>
      <c r="F286" s="202" t="s">
        <v>283</v>
      </c>
      <c r="G286" s="200"/>
      <c r="H286" s="203">
        <v>2.291</v>
      </c>
      <c r="I286" s="204"/>
      <c r="J286" s="200"/>
      <c r="K286" s="200"/>
      <c r="L286" s="205"/>
      <c r="M286" s="206"/>
      <c r="N286" s="207"/>
      <c r="O286" s="207"/>
      <c r="P286" s="207"/>
      <c r="Q286" s="207"/>
      <c r="R286" s="207"/>
      <c r="S286" s="207"/>
      <c r="T286" s="208"/>
      <c r="AT286" s="209" t="s">
        <v>164</v>
      </c>
      <c r="AU286" s="209" t="s">
        <v>81</v>
      </c>
      <c r="AV286" s="14" t="s">
        <v>81</v>
      </c>
      <c r="AW286" s="14" t="s">
        <v>33</v>
      </c>
      <c r="AX286" s="14" t="s">
        <v>71</v>
      </c>
      <c r="AY286" s="209" t="s">
        <v>155</v>
      </c>
    </row>
    <row r="287" spans="2:51" s="13" customFormat="1" ht="12">
      <c r="B287" s="188"/>
      <c r="C287" s="189"/>
      <c r="D287" s="190" t="s">
        <v>164</v>
      </c>
      <c r="E287" s="191" t="s">
        <v>19</v>
      </c>
      <c r="F287" s="192" t="s">
        <v>202</v>
      </c>
      <c r="G287" s="189"/>
      <c r="H287" s="191" t="s">
        <v>19</v>
      </c>
      <c r="I287" s="193"/>
      <c r="J287" s="189"/>
      <c r="K287" s="189"/>
      <c r="L287" s="194"/>
      <c r="M287" s="195"/>
      <c r="N287" s="196"/>
      <c r="O287" s="196"/>
      <c r="P287" s="196"/>
      <c r="Q287" s="196"/>
      <c r="R287" s="196"/>
      <c r="S287" s="196"/>
      <c r="T287" s="197"/>
      <c r="AT287" s="198" t="s">
        <v>164</v>
      </c>
      <c r="AU287" s="198" t="s">
        <v>81</v>
      </c>
      <c r="AV287" s="13" t="s">
        <v>79</v>
      </c>
      <c r="AW287" s="13" t="s">
        <v>33</v>
      </c>
      <c r="AX287" s="13" t="s">
        <v>71</v>
      </c>
      <c r="AY287" s="198" t="s">
        <v>155</v>
      </c>
    </row>
    <row r="288" spans="2:51" s="14" customFormat="1" ht="12">
      <c r="B288" s="199"/>
      <c r="C288" s="200"/>
      <c r="D288" s="190" t="s">
        <v>164</v>
      </c>
      <c r="E288" s="201" t="s">
        <v>19</v>
      </c>
      <c r="F288" s="202" t="s">
        <v>284</v>
      </c>
      <c r="G288" s="200"/>
      <c r="H288" s="203">
        <v>3.283</v>
      </c>
      <c r="I288" s="204"/>
      <c r="J288" s="200"/>
      <c r="K288" s="200"/>
      <c r="L288" s="205"/>
      <c r="M288" s="206"/>
      <c r="N288" s="207"/>
      <c r="O288" s="207"/>
      <c r="P288" s="207"/>
      <c r="Q288" s="207"/>
      <c r="R288" s="207"/>
      <c r="S288" s="207"/>
      <c r="T288" s="208"/>
      <c r="AT288" s="209" t="s">
        <v>164</v>
      </c>
      <c r="AU288" s="209" t="s">
        <v>81</v>
      </c>
      <c r="AV288" s="14" t="s">
        <v>81</v>
      </c>
      <c r="AW288" s="14" t="s">
        <v>33</v>
      </c>
      <c r="AX288" s="14" t="s">
        <v>71</v>
      </c>
      <c r="AY288" s="209" t="s">
        <v>155</v>
      </c>
    </row>
    <row r="289" spans="2:51" s="13" customFormat="1" ht="12">
      <c r="B289" s="188"/>
      <c r="C289" s="189"/>
      <c r="D289" s="190" t="s">
        <v>164</v>
      </c>
      <c r="E289" s="191" t="s">
        <v>19</v>
      </c>
      <c r="F289" s="192" t="s">
        <v>204</v>
      </c>
      <c r="G289" s="189"/>
      <c r="H289" s="191" t="s">
        <v>19</v>
      </c>
      <c r="I289" s="193"/>
      <c r="J289" s="189"/>
      <c r="K289" s="189"/>
      <c r="L289" s="194"/>
      <c r="M289" s="195"/>
      <c r="N289" s="196"/>
      <c r="O289" s="196"/>
      <c r="P289" s="196"/>
      <c r="Q289" s="196"/>
      <c r="R289" s="196"/>
      <c r="S289" s="196"/>
      <c r="T289" s="197"/>
      <c r="AT289" s="198" t="s">
        <v>164</v>
      </c>
      <c r="AU289" s="198" t="s">
        <v>81</v>
      </c>
      <c r="AV289" s="13" t="s">
        <v>79</v>
      </c>
      <c r="AW289" s="13" t="s">
        <v>33</v>
      </c>
      <c r="AX289" s="13" t="s">
        <v>71</v>
      </c>
      <c r="AY289" s="198" t="s">
        <v>155</v>
      </c>
    </row>
    <row r="290" spans="2:51" s="14" customFormat="1" ht="12">
      <c r="B290" s="199"/>
      <c r="C290" s="200"/>
      <c r="D290" s="190" t="s">
        <v>164</v>
      </c>
      <c r="E290" s="201" t="s">
        <v>19</v>
      </c>
      <c r="F290" s="202" t="s">
        <v>285</v>
      </c>
      <c r="G290" s="200"/>
      <c r="H290" s="203">
        <v>0.218</v>
      </c>
      <c r="I290" s="204"/>
      <c r="J290" s="200"/>
      <c r="K290" s="200"/>
      <c r="L290" s="205"/>
      <c r="M290" s="206"/>
      <c r="N290" s="207"/>
      <c r="O290" s="207"/>
      <c r="P290" s="207"/>
      <c r="Q290" s="207"/>
      <c r="R290" s="207"/>
      <c r="S290" s="207"/>
      <c r="T290" s="208"/>
      <c r="AT290" s="209" t="s">
        <v>164</v>
      </c>
      <c r="AU290" s="209" t="s">
        <v>81</v>
      </c>
      <c r="AV290" s="14" t="s">
        <v>81</v>
      </c>
      <c r="AW290" s="14" t="s">
        <v>33</v>
      </c>
      <c r="AX290" s="14" t="s">
        <v>71</v>
      </c>
      <c r="AY290" s="209" t="s">
        <v>155</v>
      </c>
    </row>
    <row r="291" spans="2:51" s="13" customFormat="1" ht="12">
      <c r="B291" s="188"/>
      <c r="C291" s="189"/>
      <c r="D291" s="190" t="s">
        <v>164</v>
      </c>
      <c r="E291" s="191" t="s">
        <v>19</v>
      </c>
      <c r="F291" s="192" t="s">
        <v>206</v>
      </c>
      <c r="G291" s="189"/>
      <c r="H291" s="191" t="s">
        <v>19</v>
      </c>
      <c r="I291" s="193"/>
      <c r="J291" s="189"/>
      <c r="K291" s="189"/>
      <c r="L291" s="194"/>
      <c r="M291" s="195"/>
      <c r="N291" s="196"/>
      <c r="O291" s="196"/>
      <c r="P291" s="196"/>
      <c r="Q291" s="196"/>
      <c r="R291" s="196"/>
      <c r="S291" s="196"/>
      <c r="T291" s="197"/>
      <c r="AT291" s="198" t="s">
        <v>164</v>
      </c>
      <c r="AU291" s="198" t="s">
        <v>81</v>
      </c>
      <c r="AV291" s="13" t="s">
        <v>79</v>
      </c>
      <c r="AW291" s="13" t="s">
        <v>33</v>
      </c>
      <c r="AX291" s="13" t="s">
        <v>71</v>
      </c>
      <c r="AY291" s="198" t="s">
        <v>155</v>
      </c>
    </row>
    <row r="292" spans="2:51" s="14" customFormat="1" ht="12">
      <c r="B292" s="199"/>
      <c r="C292" s="200"/>
      <c r="D292" s="190" t="s">
        <v>164</v>
      </c>
      <c r="E292" s="201" t="s">
        <v>19</v>
      </c>
      <c r="F292" s="202" t="s">
        <v>286</v>
      </c>
      <c r="G292" s="200"/>
      <c r="H292" s="203">
        <v>0.168</v>
      </c>
      <c r="I292" s="204"/>
      <c r="J292" s="200"/>
      <c r="K292" s="200"/>
      <c r="L292" s="205"/>
      <c r="M292" s="206"/>
      <c r="N292" s="207"/>
      <c r="O292" s="207"/>
      <c r="P292" s="207"/>
      <c r="Q292" s="207"/>
      <c r="R292" s="207"/>
      <c r="S292" s="207"/>
      <c r="T292" s="208"/>
      <c r="AT292" s="209" t="s">
        <v>164</v>
      </c>
      <c r="AU292" s="209" t="s">
        <v>81</v>
      </c>
      <c r="AV292" s="14" t="s">
        <v>81</v>
      </c>
      <c r="AW292" s="14" t="s">
        <v>33</v>
      </c>
      <c r="AX292" s="14" t="s">
        <v>71</v>
      </c>
      <c r="AY292" s="209" t="s">
        <v>155</v>
      </c>
    </row>
    <row r="293" spans="2:51" s="13" customFormat="1" ht="12">
      <c r="B293" s="188"/>
      <c r="C293" s="189"/>
      <c r="D293" s="190" t="s">
        <v>164</v>
      </c>
      <c r="E293" s="191" t="s">
        <v>19</v>
      </c>
      <c r="F293" s="192" t="s">
        <v>208</v>
      </c>
      <c r="G293" s="189"/>
      <c r="H293" s="191" t="s">
        <v>19</v>
      </c>
      <c r="I293" s="193"/>
      <c r="J293" s="189"/>
      <c r="K293" s="189"/>
      <c r="L293" s="194"/>
      <c r="M293" s="195"/>
      <c r="N293" s="196"/>
      <c r="O293" s="196"/>
      <c r="P293" s="196"/>
      <c r="Q293" s="196"/>
      <c r="R293" s="196"/>
      <c r="S293" s="196"/>
      <c r="T293" s="197"/>
      <c r="AT293" s="198" t="s">
        <v>164</v>
      </c>
      <c r="AU293" s="198" t="s">
        <v>81</v>
      </c>
      <c r="AV293" s="13" t="s">
        <v>79</v>
      </c>
      <c r="AW293" s="13" t="s">
        <v>33</v>
      </c>
      <c r="AX293" s="13" t="s">
        <v>71</v>
      </c>
      <c r="AY293" s="198" t="s">
        <v>155</v>
      </c>
    </row>
    <row r="294" spans="2:51" s="14" customFormat="1" ht="12">
      <c r="B294" s="199"/>
      <c r="C294" s="200"/>
      <c r="D294" s="190" t="s">
        <v>164</v>
      </c>
      <c r="E294" s="201" t="s">
        <v>19</v>
      </c>
      <c r="F294" s="202" t="s">
        <v>287</v>
      </c>
      <c r="G294" s="200"/>
      <c r="H294" s="203">
        <v>0.718</v>
      </c>
      <c r="I294" s="204"/>
      <c r="J294" s="200"/>
      <c r="K294" s="200"/>
      <c r="L294" s="205"/>
      <c r="M294" s="206"/>
      <c r="N294" s="207"/>
      <c r="O294" s="207"/>
      <c r="P294" s="207"/>
      <c r="Q294" s="207"/>
      <c r="R294" s="207"/>
      <c r="S294" s="207"/>
      <c r="T294" s="208"/>
      <c r="AT294" s="209" t="s">
        <v>164</v>
      </c>
      <c r="AU294" s="209" t="s">
        <v>81</v>
      </c>
      <c r="AV294" s="14" t="s">
        <v>81</v>
      </c>
      <c r="AW294" s="14" t="s">
        <v>33</v>
      </c>
      <c r="AX294" s="14" t="s">
        <v>71</v>
      </c>
      <c r="AY294" s="209" t="s">
        <v>155</v>
      </c>
    </row>
    <row r="295" spans="2:51" s="16" customFormat="1" ht="12">
      <c r="B295" s="221"/>
      <c r="C295" s="222"/>
      <c r="D295" s="190" t="s">
        <v>164</v>
      </c>
      <c r="E295" s="223" t="s">
        <v>19</v>
      </c>
      <c r="F295" s="224" t="s">
        <v>210</v>
      </c>
      <c r="G295" s="222"/>
      <c r="H295" s="225">
        <v>19.163</v>
      </c>
      <c r="I295" s="226"/>
      <c r="J295" s="222"/>
      <c r="K295" s="222"/>
      <c r="L295" s="227"/>
      <c r="M295" s="228"/>
      <c r="N295" s="229"/>
      <c r="O295" s="229"/>
      <c r="P295" s="229"/>
      <c r="Q295" s="229"/>
      <c r="R295" s="229"/>
      <c r="S295" s="229"/>
      <c r="T295" s="230"/>
      <c r="AT295" s="231" t="s">
        <v>164</v>
      </c>
      <c r="AU295" s="231" t="s">
        <v>81</v>
      </c>
      <c r="AV295" s="16" t="s">
        <v>179</v>
      </c>
      <c r="AW295" s="16" t="s">
        <v>33</v>
      </c>
      <c r="AX295" s="16" t="s">
        <v>71</v>
      </c>
      <c r="AY295" s="231" t="s">
        <v>155</v>
      </c>
    </row>
    <row r="296" spans="2:51" s="13" customFormat="1" ht="12">
      <c r="B296" s="188"/>
      <c r="C296" s="189"/>
      <c r="D296" s="190" t="s">
        <v>164</v>
      </c>
      <c r="E296" s="191" t="s">
        <v>19</v>
      </c>
      <c r="F296" s="192" t="s">
        <v>167</v>
      </c>
      <c r="G296" s="189"/>
      <c r="H296" s="191" t="s">
        <v>19</v>
      </c>
      <c r="I296" s="193"/>
      <c r="J296" s="189"/>
      <c r="K296" s="189"/>
      <c r="L296" s="194"/>
      <c r="M296" s="195"/>
      <c r="N296" s="196"/>
      <c r="O296" s="196"/>
      <c r="P296" s="196"/>
      <c r="Q296" s="196"/>
      <c r="R296" s="196"/>
      <c r="S296" s="196"/>
      <c r="T296" s="197"/>
      <c r="AT296" s="198" t="s">
        <v>164</v>
      </c>
      <c r="AU296" s="198" t="s">
        <v>81</v>
      </c>
      <c r="AV296" s="13" t="s">
        <v>79</v>
      </c>
      <c r="AW296" s="13" t="s">
        <v>33</v>
      </c>
      <c r="AX296" s="13" t="s">
        <v>71</v>
      </c>
      <c r="AY296" s="198" t="s">
        <v>155</v>
      </c>
    </row>
    <row r="297" spans="2:51" s="13" customFormat="1" ht="12">
      <c r="B297" s="188"/>
      <c r="C297" s="189"/>
      <c r="D297" s="190" t="s">
        <v>164</v>
      </c>
      <c r="E297" s="191" t="s">
        <v>19</v>
      </c>
      <c r="F297" s="192" t="s">
        <v>211</v>
      </c>
      <c r="G297" s="189"/>
      <c r="H297" s="191" t="s">
        <v>19</v>
      </c>
      <c r="I297" s="193"/>
      <c r="J297" s="189"/>
      <c r="K297" s="189"/>
      <c r="L297" s="194"/>
      <c r="M297" s="195"/>
      <c r="N297" s="196"/>
      <c r="O297" s="196"/>
      <c r="P297" s="196"/>
      <c r="Q297" s="196"/>
      <c r="R297" s="196"/>
      <c r="S297" s="196"/>
      <c r="T297" s="197"/>
      <c r="AT297" s="198" t="s">
        <v>164</v>
      </c>
      <c r="AU297" s="198" t="s">
        <v>81</v>
      </c>
      <c r="AV297" s="13" t="s">
        <v>79</v>
      </c>
      <c r="AW297" s="13" t="s">
        <v>33</v>
      </c>
      <c r="AX297" s="13" t="s">
        <v>71</v>
      </c>
      <c r="AY297" s="198" t="s">
        <v>155</v>
      </c>
    </row>
    <row r="298" spans="2:51" s="14" customFormat="1" ht="12">
      <c r="B298" s="199"/>
      <c r="C298" s="200"/>
      <c r="D298" s="190" t="s">
        <v>164</v>
      </c>
      <c r="E298" s="201" t="s">
        <v>19</v>
      </c>
      <c r="F298" s="202" t="s">
        <v>288</v>
      </c>
      <c r="G298" s="200"/>
      <c r="H298" s="203">
        <v>0.583</v>
      </c>
      <c r="I298" s="204"/>
      <c r="J298" s="200"/>
      <c r="K298" s="200"/>
      <c r="L298" s="205"/>
      <c r="M298" s="206"/>
      <c r="N298" s="207"/>
      <c r="O298" s="207"/>
      <c r="P298" s="207"/>
      <c r="Q298" s="207"/>
      <c r="R298" s="207"/>
      <c r="S298" s="207"/>
      <c r="T298" s="208"/>
      <c r="AT298" s="209" t="s">
        <v>164</v>
      </c>
      <c r="AU298" s="209" t="s">
        <v>81</v>
      </c>
      <c r="AV298" s="14" t="s">
        <v>81</v>
      </c>
      <c r="AW298" s="14" t="s">
        <v>33</v>
      </c>
      <c r="AX298" s="14" t="s">
        <v>71</v>
      </c>
      <c r="AY298" s="209" t="s">
        <v>155</v>
      </c>
    </row>
    <row r="299" spans="2:51" s="13" customFormat="1" ht="12">
      <c r="B299" s="188"/>
      <c r="C299" s="189"/>
      <c r="D299" s="190" t="s">
        <v>164</v>
      </c>
      <c r="E299" s="191" t="s">
        <v>19</v>
      </c>
      <c r="F299" s="192" t="s">
        <v>213</v>
      </c>
      <c r="G299" s="189"/>
      <c r="H299" s="191" t="s">
        <v>19</v>
      </c>
      <c r="I299" s="193"/>
      <c r="J299" s="189"/>
      <c r="K299" s="189"/>
      <c r="L299" s="194"/>
      <c r="M299" s="195"/>
      <c r="N299" s="196"/>
      <c r="O299" s="196"/>
      <c r="P299" s="196"/>
      <c r="Q299" s="196"/>
      <c r="R299" s="196"/>
      <c r="S299" s="196"/>
      <c r="T299" s="197"/>
      <c r="AT299" s="198" t="s">
        <v>164</v>
      </c>
      <c r="AU299" s="198" t="s">
        <v>81</v>
      </c>
      <c r="AV299" s="13" t="s">
        <v>79</v>
      </c>
      <c r="AW299" s="13" t="s">
        <v>33</v>
      </c>
      <c r="AX299" s="13" t="s">
        <v>71</v>
      </c>
      <c r="AY299" s="198" t="s">
        <v>155</v>
      </c>
    </row>
    <row r="300" spans="2:51" s="14" customFormat="1" ht="12">
      <c r="B300" s="199"/>
      <c r="C300" s="200"/>
      <c r="D300" s="190" t="s">
        <v>164</v>
      </c>
      <c r="E300" s="201" t="s">
        <v>19</v>
      </c>
      <c r="F300" s="202" t="s">
        <v>289</v>
      </c>
      <c r="G300" s="200"/>
      <c r="H300" s="203">
        <v>3.212</v>
      </c>
      <c r="I300" s="204"/>
      <c r="J300" s="200"/>
      <c r="K300" s="200"/>
      <c r="L300" s="205"/>
      <c r="M300" s="206"/>
      <c r="N300" s="207"/>
      <c r="O300" s="207"/>
      <c r="P300" s="207"/>
      <c r="Q300" s="207"/>
      <c r="R300" s="207"/>
      <c r="S300" s="207"/>
      <c r="T300" s="208"/>
      <c r="AT300" s="209" t="s">
        <v>164</v>
      </c>
      <c r="AU300" s="209" t="s">
        <v>81</v>
      </c>
      <c r="AV300" s="14" t="s">
        <v>81</v>
      </c>
      <c r="AW300" s="14" t="s">
        <v>33</v>
      </c>
      <c r="AX300" s="14" t="s">
        <v>71</v>
      </c>
      <c r="AY300" s="209" t="s">
        <v>155</v>
      </c>
    </row>
    <row r="301" spans="2:51" s="13" customFormat="1" ht="12">
      <c r="B301" s="188"/>
      <c r="C301" s="189"/>
      <c r="D301" s="190" t="s">
        <v>164</v>
      </c>
      <c r="E301" s="191" t="s">
        <v>19</v>
      </c>
      <c r="F301" s="192" t="s">
        <v>215</v>
      </c>
      <c r="G301" s="189"/>
      <c r="H301" s="191" t="s">
        <v>19</v>
      </c>
      <c r="I301" s="193"/>
      <c r="J301" s="189"/>
      <c r="K301" s="189"/>
      <c r="L301" s="194"/>
      <c r="M301" s="195"/>
      <c r="N301" s="196"/>
      <c r="O301" s="196"/>
      <c r="P301" s="196"/>
      <c r="Q301" s="196"/>
      <c r="R301" s="196"/>
      <c r="S301" s="196"/>
      <c r="T301" s="197"/>
      <c r="AT301" s="198" t="s">
        <v>164</v>
      </c>
      <c r="AU301" s="198" t="s">
        <v>81</v>
      </c>
      <c r="AV301" s="13" t="s">
        <v>79</v>
      </c>
      <c r="AW301" s="13" t="s">
        <v>33</v>
      </c>
      <c r="AX301" s="13" t="s">
        <v>71</v>
      </c>
      <c r="AY301" s="198" t="s">
        <v>155</v>
      </c>
    </row>
    <row r="302" spans="2:51" s="14" customFormat="1" ht="12">
      <c r="B302" s="199"/>
      <c r="C302" s="200"/>
      <c r="D302" s="190" t="s">
        <v>164</v>
      </c>
      <c r="E302" s="201" t="s">
        <v>19</v>
      </c>
      <c r="F302" s="202" t="s">
        <v>280</v>
      </c>
      <c r="G302" s="200"/>
      <c r="H302" s="203">
        <v>2.215</v>
      </c>
      <c r="I302" s="204"/>
      <c r="J302" s="200"/>
      <c r="K302" s="200"/>
      <c r="L302" s="205"/>
      <c r="M302" s="206"/>
      <c r="N302" s="207"/>
      <c r="O302" s="207"/>
      <c r="P302" s="207"/>
      <c r="Q302" s="207"/>
      <c r="R302" s="207"/>
      <c r="S302" s="207"/>
      <c r="T302" s="208"/>
      <c r="AT302" s="209" t="s">
        <v>164</v>
      </c>
      <c r="AU302" s="209" t="s">
        <v>81</v>
      </c>
      <c r="AV302" s="14" t="s">
        <v>81</v>
      </c>
      <c r="AW302" s="14" t="s">
        <v>33</v>
      </c>
      <c r="AX302" s="14" t="s">
        <v>71</v>
      </c>
      <c r="AY302" s="209" t="s">
        <v>155</v>
      </c>
    </row>
    <row r="303" spans="2:51" s="13" customFormat="1" ht="12">
      <c r="B303" s="188"/>
      <c r="C303" s="189"/>
      <c r="D303" s="190" t="s">
        <v>164</v>
      </c>
      <c r="E303" s="191" t="s">
        <v>19</v>
      </c>
      <c r="F303" s="192" t="s">
        <v>216</v>
      </c>
      <c r="G303" s="189"/>
      <c r="H303" s="191" t="s">
        <v>19</v>
      </c>
      <c r="I303" s="193"/>
      <c r="J303" s="189"/>
      <c r="K303" s="189"/>
      <c r="L303" s="194"/>
      <c r="M303" s="195"/>
      <c r="N303" s="196"/>
      <c r="O303" s="196"/>
      <c r="P303" s="196"/>
      <c r="Q303" s="196"/>
      <c r="R303" s="196"/>
      <c r="S303" s="196"/>
      <c r="T303" s="197"/>
      <c r="AT303" s="198" t="s">
        <v>164</v>
      </c>
      <c r="AU303" s="198" t="s">
        <v>81</v>
      </c>
      <c r="AV303" s="13" t="s">
        <v>79</v>
      </c>
      <c r="AW303" s="13" t="s">
        <v>33</v>
      </c>
      <c r="AX303" s="13" t="s">
        <v>71</v>
      </c>
      <c r="AY303" s="198" t="s">
        <v>155</v>
      </c>
    </row>
    <row r="304" spans="2:51" s="14" customFormat="1" ht="12">
      <c r="B304" s="199"/>
      <c r="C304" s="200"/>
      <c r="D304" s="190" t="s">
        <v>164</v>
      </c>
      <c r="E304" s="201" t="s">
        <v>19</v>
      </c>
      <c r="F304" s="202" t="s">
        <v>281</v>
      </c>
      <c r="G304" s="200"/>
      <c r="H304" s="203">
        <v>2.59</v>
      </c>
      <c r="I304" s="204"/>
      <c r="J304" s="200"/>
      <c r="K304" s="200"/>
      <c r="L304" s="205"/>
      <c r="M304" s="206"/>
      <c r="N304" s="207"/>
      <c r="O304" s="207"/>
      <c r="P304" s="207"/>
      <c r="Q304" s="207"/>
      <c r="R304" s="207"/>
      <c r="S304" s="207"/>
      <c r="T304" s="208"/>
      <c r="AT304" s="209" t="s">
        <v>164</v>
      </c>
      <c r="AU304" s="209" t="s">
        <v>81</v>
      </c>
      <c r="AV304" s="14" t="s">
        <v>81</v>
      </c>
      <c r="AW304" s="14" t="s">
        <v>33</v>
      </c>
      <c r="AX304" s="14" t="s">
        <v>71</v>
      </c>
      <c r="AY304" s="209" t="s">
        <v>155</v>
      </c>
    </row>
    <row r="305" spans="2:51" s="13" customFormat="1" ht="12">
      <c r="B305" s="188"/>
      <c r="C305" s="189"/>
      <c r="D305" s="190" t="s">
        <v>164</v>
      </c>
      <c r="E305" s="191" t="s">
        <v>19</v>
      </c>
      <c r="F305" s="192" t="s">
        <v>217</v>
      </c>
      <c r="G305" s="189"/>
      <c r="H305" s="191" t="s">
        <v>19</v>
      </c>
      <c r="I305" s="193"/>
      <c r="J305" s="189"/>
      <c r="K305" s="189"/>
      <c r="L305" s="194"/>
      <c r="M305" s="195"/>
      <c r="N305" s="196"/>
      <c r="O305" s="196"/>
      <c r="P305" s="196"/>
      <c r="Q305" s="196"/>
      <c r="R305" s="196"/>
      <c r="S305" s="196"/>
      <c r="T305" s="197"/>
      <c r="AT305" s="198" t="s">
        <v>164</v>
      </c>
      <c r="AU305" s="198" t="s">
        <v>81</v>
      </c>
      <c r="AV305" s="13" t="s">
        <v>79</v>
      </c>
      <c r="AW305" s="13" t="s">
        <v>33</v>
      </c>
      <c r="AX305" s="13" t="s">
        <v>71</v>
      </c>
      <c r="AY305" s="198" t="s">
        <v>155</v>
      </c>
    </row>
    <row r="306" spans="2:51" s="14" customFormat="1" ht="12">
      <c r="B306" s="199"/>
      <c r="C306" s="200"/>
      <c r="D306" s="190" t="s">
        <v>164</v>
      </c>
      <c r="E306" s="201" t="s">
        <v>19</v>
      </c>
      <c r="F306" s="202" t="s">
        <v>282</v>
      </c>
      <c r="G306" s="200"/>
      <c r="H306" s="203">
        <v>3.028</v>
      </c>
      <c r="I306" s="204"/>
      <c r="J306" s="200"/>
      <c r="K306" s="200"/>
      <c r="L306" s="205"/>
      <c r="M306" s="206"/>
      <c r="N306" s="207"/>
      <c r="O306" s="207"/>
      <c r="P306" s="207"/>
      <c r="Q306" s="207"/>
      <c r="R306" s="207"/>
      <c r="S306" s="207"/>
      <c r="T306" s="208"/>
      <c r="AT306" s="209" t="s">
        <v>164</v>
      </c>
      <c r="AU306" s="209" t="s">
        <v>81</v>
      </c>
      <c r="AV306" s="14" t="s">
        <v>81</v>
      </c>
      <c r="AW306" s="14" t="s">
        <v>33</v>
      </c>
      <c r="AX306" s="14" t="s">
        <v>71</v>
      </c>
      <c r="AY306" s="209" t="s">
        <v>155</v>
      </c>
    </row>
    <row r="307" spans="2:51" s="13" customFormat="1" ht="12">
      <c r="B307" s="188"/>
      <c r="C307" s="189"/>
      <c r="D307" s="190" t="s">
        <v>164</v>
      </c>
      <c r="E307" s="191" t="s">
        <v>19</v>
      </c>
      <c r="F307" s="192" t="s">
        <v>218</v>
      </c>
      <c r="G307" s="189"/>
      <c r="H307" s="191" t="s">
        <v>19</v>
      </c>
      <c r="I307" s="193"/>
      <c r="J307" s="189"/>
      <c r="K307" s="189"/>
      <c r="L307" s="194"/>
      <c r="M307" s="195"/>
      <c r="N307" s="196"/>
      <c r="O307" s="196"/>
      <c r="P307" s="196"/>
      <c r="Q307" s="196"/>
      <c r="R307" s="196"/>
      <c r="S307" s="196"/>
      <c r="T307" s="197"/>
      <c r="AT307" s="198" t="s">
        <v>164</v>
      </c>
      <c r="AU307" s="198" t="s">
        <v>81</v>
      </c>
      <c r="AV307" s="13" t="s">
        <v>79</v>
      </c>
      <c r="AW307" s="13" t="s">
        <v>33</v>
      </c>
      <c r="AX307" s="13" t="s">
        <v>71</v>
      </c>
      <c r="AY307" s="198" t="s">
        <v>155</v>
      </c>
    </row>
    <row r="308" spans="2:51" s="14" customFormat="1" ht="12">
      <c r="B308" s="199"/>
      <c r="C308" s="200"/>
      <c r="D308" s="190" t="s">
        <v>164</v>
      </c>
      <c r="E308" s="201" t="s">
        <v>19</v>
      </c>
      <c r="F308" s="202" t="s">
        <v>290</v>
      </c>
      <c r="G308" s="200"/>
      <c r="H308" s="203">
        <v>14.573</v>
      </c>
      <c r="I308" s="204"/>
      <c r="J308" s="200"/>
      <c r="K308" s="200"/>
      <c r="L308" s="205"/>
      <c r="M308" s="206"/>
      <c r="N308" s="207"/>
      <c r="O308" s="207"/>
      <c r="P308" s="207"/>
      <c r="Q308" s="207"/>
      <c r="R308" s="207"/>
      <c r="S308" s="207"/>
      <c r="T308" s="208"/>
      <c r="AT308" s="209" t="s">
        <v>164</v>
      </c>
      <c r="AU308" s="209" t="s">
        <v>81</v>
      </c>
      <c r="AV308" s="14" t="s">
        <v>81</v>
      </c>
      <c r="AW308" s="14" t="s">
        <v>33</v>
      </c>
      <c r="AX308" s="14" t="s">
        <v>71</v>
      </c>
      <c r="AY308" s="209" t="s">
        <v>155</v>
      </c>
    </row>
    <row r="309" spans="2:51" s="13" customFormat="1" ht="12">
      <c r="B309" s="188"/>
      <c r="C309" s="189"/>
      <c r="D309" s="190" t="s">
        <v>164</v>
      </c>
      <c r="E309" s="191" t="s">
        <v>19</v>
      </c>
      <c r="F309" s="192" t="s">
        <v>220</v>
      </c>
      <c r="G309" s="189"/>
      <c r="H309" s="191" t="s">
        <v>19</v>
      </c>
      <c r="I309" s="193"/>
      <c r="J309" s="189"/>
      <c r="K309" s="189"/>
      <c r="L309" s="194"/>
      <c r="M309" s="195"/>
      <c r="N309" s="196"/>
      <c r="O309" s="196"/>
      <c r="P309" s="196"/>
      <c r="Q309" s="196"/>
      <c r="R309" s="196"/>
      <c r="S309" s="196"/>
      <c r="T309" s="197"/>
      <c r="AT309" s="198" t="s">
        <v>164</v>
      </c>
      <c r="AU309" s="198" t="s">
        <v>81</v>
      </c>
      <c r="AV309" s="13" t="s">
        <v>79</v>
      </c>
      <c r="AW309" s="13" t="s">
        <v>33</v>
      </c>
      <c r="AX309" s="13" t="s">
        <v>71</v>
      </c>
      <c r="AY309" s="198" t="s">
        <v>155</v>
      </c>
    </row>
    <row r="310" spans="2:51" s="14" customFormat="1" ht="12">
      <c r="B310" s="199"/>
      <c r="C310" s="200"/>
      <c r="D310" s="190" t="s">
        <v>164</v>
      </c>
      <c r="E310" s="201" t="s">
        <v>19</v>
      </c>
      <c r="F310" s="202" t="s">
        <v>291</v>
      </c>
      <c r="G310" s="200"/>
      <c r="H310" s="203">
        <v>0.408</v>
      </c>
      <c r="I310" s="204"/>
      <c r="J310" s="200"/>
      <c r="K310" s="200"/>
      <c r="L310" s="205"/>
      <c r="M310" s="206"/>
      <c r="N310" s="207"/>
      <c r="O310" s="207"/>
      <c r="P310" s="207"/>
      <c r="Q310" s="207"/>
      <c r="R310" s="207"/>
      <c r="S310" s="207"/>
      <c r="T310" s="208"/>
      <c r="AT310" s="209" t="s">
        <v>164</v>
      </c>
      <c r="AU310" s="209" t="s">
        <v>81</v>
      </c>
      <c r="AV310" s="14" t="s">
        <v>81</v>
      </c>
      <c r="AW310" s="14" t="s">
        <v>33</v>
      </c>
      <c r="AX310" s="14" t="s">
        <v>71</v>
      </c>
      <c r="AY310" s="209" t="s">
        <v>155</v>
      </c>
    </row>
    <row r="311" spans="2:51" s="13" customFormat="1" ht="12">
      <c r="B311" s="188"/>
      <c r="C311" s="189"/>
      <c r="D311" s="190" t="s">
        <v>164</v>
      </c>
      <c r="E311" s="191" t="s">
        <v>19</v>
      </c>
      <c r="F311" s="192" t="s">
        <v>222</v>
      </c>
      <c r="G311" s="189"/>
      <c r="H311" s="191" t="s">
        <v>19</v>
      </c>
      <c r="I311" s="193"/>
      <c r="J311" s="189"/>
      <c r="K311" s="189"/>
      <c r="L311" s="194"/>
      <c r="M311" s="195"/>
      <c r="N311" s="196"/>
      <c r="O311" s="196"/>
      <c r="P311" s="196"/>
      <c r="Q311" s="196"/>
      <c r="R311" s="196"/>
      <c r="S311" s="196"/>
      <c r="T311" s="197"/>
      <c r="AT311" s="198" t="s">
        <v>164</v>
      </c>
      <c r="AU311" s="198" t="s">
        <v>81</v>
      </c>
      <c r="AV311" s="13" t="s">
        <v>79</v>
      </c>
      <c r="AW311" s="13" t="s">
        <v>33</v>
      </c>
      <c r="AX311" s="13" t="s">
        <v>71</v>
      </c>
      <c r="AY311" s="198" t="s">
        <v>155</v>
      </c>
    </row>
    <row r="312" spans="2:51" s="14" customFormat="1" ht="12">
      <c r="B312" s="199"/>
      <c r="C312" s="200"/>
      <c r="D312" s="190" t="s">
        <v>164</v>
      </c>
      <c r="E312" s="201" t="s">
        <v>19</v>
      </c>
      <c r="F312" s="202" t="s">
        <v>286</v>
      </c>
      <c r="G312" s="200"/>
      <c r="H312" s="203">
        <v>0.168</v>
      </c>
      <c r="I312" s="204"/>
      <c r="J312" s="200"/>
      <c r="K312" s="200"/>
      <c r="L312" s="205"/>
      <c r="M312" s="206"/>
      <c r="N312" s="207"/>
      <c r="O312" s="207"/>
      <c r="P312" s="207"/>
      <c r="Q312" s="207"/>
      <c r="R312" s="207"/>
      <c r="S312" s="207"/>
      <c r="T312" s="208"/>
      <c r="AT312" s="209" t="s">
        <v>164</v>
      </c>
      <c r="AU312" s="209" t="s">
        <v>81</v>
      </c>
      <c r="AV312" s="14" t="s">
        <v>81</v>
      </c>
      <c r="AW312" s="14" t="s">
        <v>33</v>
      </c>
      <c r="AX312" s="14" t="s">
        <v>71</v>
      </c>
      <c r="AY312" s="209" t="s">
        <v>155</v>
      </c>
    </row>
    <row r="313" spans="2:51" s="13" customFormat="1" ht="12">
      <c r="B313" s="188"/>
      <c r="C313" s="189"/>
      <c r="D313" s="190" t="s">
        <v>164</v>
      </c>
      <c r="E313" s="191" t="s">
        <v>19</v>
      </c>
      <c r="F313" s="192" t="s">
        <v>275</v>
      </c>
      <c r="G313" s="189"/>
      <c r="H313" s="191" t="s">
        <v>19</v>
      </c>
      <c r="I313" s="193"/>
      <c r="J313" s="189"/>
      <c r="K313" s="189"/>
      <c r="L313" s="194"/>
      <c r="M313" s="195"/>
      <c r="N313" s="196"/>
      <c r="O313" s="196"/>
      <c r="P313" s="196"/>
      <c r="Q313" s="196"/>
      <c r="R313" s="196"/>
      <c r="S313" s="196"/>
      <c r="T313" s="197"/>
      <c r="AT313" s="198" t="s">
        <v>164</v>
      </c>
      <c r="AU313" s="198" t="s">
        <v>81</v>
      </c>
      <c r="AV313" s="13" t="s">
        <v>79</v>
      </c>
      <c r="AW313" s="13" t="s">
        <v>33</v>
      </c>
      <c r="AX313" s="13" t="s">
        <v>71</v>
      </c>
      <c r="AY313" s="198" t="s">
        <v>155</v>
      </c>
    </row>
    <row r="314" spans="2:51" s="14" customFormat="1" ht="12">
      <c r="B314" s="199"/>
      <c r="C314" s="200"/>
      <c r="D314" s="190" t="s">
        <v>164</v>
      </c>
      <c r="E314" s="201" t="s">
        <v>19</v>
      </c>
      <c r="F314" s="202" t="s">
        <v>292</v>
      </c>
      <c r="G314" s="200"/>
      <c r="H314" s="203">
        <v>0.181</v>
      </c>
      <c r="I314" s="204"/>
      <c r="J314" s="200"/>
      <c r="K314" s="200"/>
      <c r="L314" s="205"/>
      <c r="M314" s="206"/>
      <c r="N314" s="207"/>
      <c r="O314" s="207"/>
      <c r="P314" s="207"/>
      <c r="Q314" s="207"/>
      <c r="R314" s="207"/>
      <c r="S314" s="207"/>
      <c r="T314" s="208"/>
      <c r="AT314" s="209" t="s">
        <v>164</v>
      </c>
      <c r="AU314" s="209" t="s">
        <v>81</v>
      </c>
      <c r="AV314" s="14" t="s">
        <v>81</v>
      </c>
      <c r="AW314" s="14" t="s">
        <v>33</v>
      </c>
      <c r="AX314" s="14" t="s">
        <v>71</v>
      </c>
      <c r="AY314" s="209" t="s">
        <v>155</v>
      </c>
    </row>
    <row r="315" spans="2:51" s="15" customFormat="1" ht="12">
      <c r="B315" s="210"/>
      <c r="C315" s="211"/>
      <c r="D315" s="190" t="s">
        <v>164</v>
      </c>
      <c r="E315" s="212" t="s">
        <v>19</v>
      </c>
      <c r="F315" s="213" t="s">
        <v>168</v>
      </c>
      <c r="G315" s="211"/>
      <c r="H315" s="214">
        <v>46.120999999999995</v>
      </c>
      <c r="I315" s="215"/>
      <c r="J315" s="211"/>
      <c r="K315" s="211"/>
      <c r="L315" s="216"/>
      <c r="M315" s="217"/>
      <c r="N315" s="218"/>
      <c r="O315" s="218"/>
      <c r="P315" s="218"/>
      <c r="Q315" s="218"/>
      <c r="R315" s="218"/>
      <c r="S315" s="218"/>
      <c r="T315" s="219"/>
      <c r="AT315" s="220" t="s">
        <v>164</v>
      </c>
      <c r="AU315" s="220" t="s">
        <v>81</v>
      </c>
      <c r="AV315" s="15" t="s">
        <v>162</v>
      </c>
      <c r="AW315" s="15" t="s">
        <v>33</v>
      </c>
      <c r="AX315" s="15" t="s">
        <v>79</v>
      </c>
      <c r="AY315" s="220" t="s">
        <v>155</v>
      </c>
    </row>
    <row r="316" spans="1:65" s="2" customFormat="1" ht="24">
      <c r="A316" s="36"/>
      <c r="B316" s="37"/>
      <c r="C316" s="175" t="s">
        <v>106</v>
      </c>
      <c r="D316" s="175" t="s">
        <v>158</v>
      </c>
      <c r="E316" s="176" t="s">
        <v>293</v>
      </c>
      <c r="F316" s="177" t="s">
        <v>294</v>
      </c>
      <c r="G316" s="178" t="s">
        <v>161</v>
      </c>
      <c r="H316" s="179">
        <v>12.18</v>
      </c>
      <c r="I316" s="180">
        <v>73</v>
      </c>
      <c r="J316" s="181">
        <f>ROUND(I316*H316,2)</f>
        <v>889.14</v>
      </c>
      <c r="K316" s="177" t="s">
        <v>174</v>
      </c>
      <c r="L316" s="41"/>
      <c r="M316" s="182" t="s">
        <v>19</v>
      </c>
      <c r="N316" s="183" t="s">
        <v>42</v>
      </c>
      <c r="O316" s="66"/>
      <c r="P316" s="184">
        <f>O316*H316</f>
        <v>0</v>
      </c>
      <c r="Q316" s="184">
        <v>0</v>
      </c>
      <c r="R316" s="184">
        <f>Q316*H316</f>
        <v>0</v>
      </c>
      <c r="S316" s="184">
        <v>0.057</v>
      </c>
      <c r="T316" s="185">
        <f>S316*H316</f>
        <v>0.69426</v>
      </c>
      <c r="U316" s="36"/>
      <c r="V316" s="36"/>
      <c r="W316" s="36"/>
      <c r="X316" s="36"/>
      <c r="Y316" s="36"/>
      <c r="Z316" s="36"/>
      <c r="AA316" s="36"/>
      <c r="AB316" s="36"/>
      <c r="AC316" s="36"/>
      <c r="AD316" s="36"/>
      <c r="AE316" s="36"/>
      <c r="AR316" s="186" t="s">
        <v>295</v>
      </c>
      <c r="AT316" s="186" t="s">
        <v>158</v>
      </c>
      <c r="AU316" s="186" t="s">
        <v>81</v>
      </c>
      <c r="AY316" s="19" t="s">
        <v>155</v>
      </c>
      <c r="BE316" s="187">
        <f>IF(N316="základní",J316,0)</f>
        <v>889.14</v>
      </c>
      <c r="BF316" s="187">
        <f>IF(N316="snížená",J316,0)</f>
        <v>0</v>
      </c>
      <c r="BG316" s="187">
        <f>IF(N316="zákl. přenesená",J316,0)</f>
        <v>0</v>
      </c>
      <c r="BH316" s="187">
        <f>IF(N316="sníž. přenesená",J316,0)</f>
        <v>0</v>
      </c>
      <c r="BI316" s="187">
        <f>IF(N316="nulová",J316,0)</f>
        <v>0</v>
      </c>
      <c r="BJ316" s="19" t="s">
        <v>79</v>
      </c>
      <c r="BK316" s="187">
        <f>ROUND(I316*H316,2)</f>
        <v>889.14</v>
      </c>
      <c r="BL316" s="19" t="s">
        <v>295</v>
      </c>
      <c r="BM316" s="186" t="s">
        <v>296</v>
      </c>
    </row>
    <row r="317" spans="2:51" s="13" customFormat="1" ht="12">
      <c r="B317" s="188"/>
      <c r="C317" s="189"/>
      <c r="D317" s="190" t="s">
        <v>164</v>
      </c>
      <c r="E317" s="191" t="s">
        <v>19</v>
      </c>
      <c r="F317" s="192" t="s">
        <v>165</v>
      </c>
      <c r="G317" s="189"/>
      <c r="H317" s="191" t="s">
        <v>19</v>
      </c>
      <c r="I317" s="193"/>
      <c r="J317" s="189"/>
      <c r="K317" s="189"/>
      <c r="L317" s="194"/>
      <c r="M317" s="195"/>
      <c r="N317" s="196"/>
      <c r="O317" s="196"/>
      <c r="P317" s="196"/>
      <c r="Q317" s="196"/>
      <c r="R317" s="196"/>
      <c r="S317" s="196"/>
      <c r="T317" s="197"/>
      <c r="AT317" s="198" t="s">
        <v>164</v>
      </c>
      <c r="AU317" s="198" t="s">
        <v>81</v>
      </c>
      <c r="AV317" s="13" t="s">
        <v>79</v>
      </c>
      <c r="AW317" s="13" t="s">
        <v>33</v>
      </c>
      <c r="AX317" s="13" t="s">
        <v>71</v>
      </c>
      <c r="AY317" s="198" t="s">
        <v>155</v>
      </c>
    </row>
    <row r="318" spans="2:51" s="13" customFormat="1" ht="12">
      <c r="B318" s="188"/>
      <c r="C318" s="189"/>
      <c r="D318" s="190" t="s">
        <v>164</v>
      </c>
      <c r="E318" s="191" t="s">
        <v>19</v>
      </c>
      <c r="F318" s="192" t="s">
        <v>206</v>
      </c>
      <c r="G318" s="189"/>
      <c r="H318" s="191" t="s">
        <v>19</v>
      </c>
      <c r="I318" s="193"/>
      <c r="J318" s="189"/>
      <c r="K318" s="189"/>
      <c r="L318" s="194"/>
      <c r="M318" s="195"/>
      <c r="N318" s="196"/>
      <c r="O318" s="196"/>
      <c r="P318" s="196"/>
      <c r="Q318" s="196"/>
      <c r="R318" s="196"/>
      <c r="S318" s="196"/>
      <c r="T318" s="197"/>
      <c r="AT318" s="198" t="s">
        <v>164</v>
      </c>
      <c r="AU318" s="198" t="s">
        <v>81</v>
      </c>
      <c r="AV318" s="13" t="s">
        <v>79</v>
      </c>
      <c r="AW318" s="13" t="s">
        <v>33</v>
      </c>
      <c r="AX318" s="13" t="s">
        <v>71</v>
      </c>
      <c r="AY318" s="198" t="s">
        <v>155</v>
      </c>
    </row>
    <row r="319" spans="2:51" s="14" customFormat="1" ht="12">
      <c r="B319" s="199"/>
      <c r="C319" s="200"/>
      <c r="D319" s="190" t="s">
        <v>164</v>
      </c>
      <c r="E319" s="201" t="s">
        <v>19</v>
      </c>
      <c r="F319" s="202" t="s">
        <v>207</v>
      </c>
      <c r="G319" s="200"/>
      <c r="H319" s="203">
        <v>1.4</v>
      </c>
      <c r="I319" s="204"/>
      <c r="J319" s="200"/>
      <c r="K319" s="200"/>
      <c r="L319" s="205"/>
      <c r="M319" s="206"/>
      <c r="N319" s="207"/>
      <c r="O319" s="207"/>
      <c r="P319" s="207"/>
      <c r="Q319" s="207"/>
      <c r="R319" s="207"/>
      <c r="S319" s="207"/>
      <c r="T319" s="208"/>
      <c r="AT319" s="209" t="s">
        <v>164</v>
      </c>
      <c r="AU319" s="209" t="s">
        <v>81</v>
      </c>
      <c r="AV319" s="14" t="s">
        <v>81</v>
      </c>
      <c r="AW319" s="14" t="s">
        <v>33</v>
      </c>
      <c r="AX319" s="14" t="s">
        <v>71</v>
      </c>
      <c r="AY319" s="209" t="s">
        <v>155</v>
      </c>
    </row>
    <row r="320" spans="2:51" s="13" customFormat="1" ht="12">
      <c r="B320" s="188"/>
      <c r="C320" s="189"/>
      <c r="D320" s="190" t="s">
        <v>164</v>
      </c>
      <c r="E320" s="191" t="s">
        <v>19</v>
      </c>
      <c r="F320" s="192" t="s">
        <v>208</v>
      </c>
      <c r="G320" s="189"/>
      <c r="H320" s="191" t="s">
        <v>19</v>
      </c>
      <c r="I320" s="193"/>
      <c r="J320" s="189"/>
      <c r="K320" s="189"/>
      <c r="L320" s="194"/>
      <c r="M320" s="195"/>
      <c r="N320" s="196"/>
      <c r="O320" s="196"/>
      <c r="P320" s="196"/>
      <c r="Q320" s="196"/>
      <c r="R320" s="196"/>
      <c r="S320" s="196"/>
      <c r="T320" s="197"/>
      <c r="AT320" s="198" t="s">
        <v>164</v>
      </c>
      <c r="AU320" s="198" t="s">
        <v>81</v>
      </c>
      <c r="AV320" s="13" t="s">
        <v>79</v>
      </c>
      <c r="AW320" s="13" t="s">
        <v>33</v>
      </c>
      <c r="AX320" s="13" t="s">
        <v>71</v>
      </c>
      <c r="AY320" s="198" t="s">
        <v>155</v>
      </c>
    </row>
    <row r="321" spans="2:51" s="14" customFormat="1" ht="12">
      <c r="B321" s="199"/>
      <c r="C321" s="200"/>
      <c r="D321" s="190" t="s">
        <v>164</v>
      </c>
      <c r="E321" s="201" t="s">
        <v>19</v>
      </c>
      <c r="F321" s="202" t="s">
        <v>209</v>
      </c>
      <c r="G321" s="200"/>
      <c r="H321" s="203">
        <v>5.98</v>
      </c>
      <c r="I321" s="204"/>
      <c r="J321" s="200"/>
      <c r="K321" s="200"/>
      <c r="L321" s="205"/>
      <c r="M321" s="206"/>
      <c r="N321" s="207"/>
      <c r="O321" s="207"/>
      <c r="P321" s="207"/>
      <c r="Q321" s="207"/>
      <c r="R321" s="207"/>
      <c r="S321" s="207"/>
      <c r="T321" s="208"/>
      <c r="AT321" s="209" t="s">
        <v>164</v>
      </c>
      <c r="AU321" s="209" t="s">
        <v>81</v>
      </c>
      <c r="AV321" s="14" t="s">
        <v>81</v>
      </c>
      <c r="AW321" s="14" t="s">
        <v>33</v>
      </c>
      <c r="AX321" s="14" t="s">
        <v>71</v>
      </c>
      <c r="AY321" s="209" t="s">
        <v>155</v>
      </c>
    </row>
    <row r="322" spans="2:51" s="16" customFormat="1" ht="12">
      <c r="B322" s="221"/>
      <c r="C322" s="222"/>
      <c r="D322" s="190" t="s">
        <v>164</v>
      </c>
      <c r="E322" s="223" t="s">
        <v>19</v>
      </c>
      <c r="F322" s="224" t="s">
        <v>210</v>
      </c>
      <c r="G322" s="222"/>
      <c r="H322" s="225">
        <v>7.380000000000001</v>
      </c>
      <c r="I322" s="226"/>
      <c r="J322" s="222"/>
      <c r="K322" s="222"/>
      <c r="L322" s="227"/>
      <c r="M322" s="228"/>
      <c r="N322" s="229"/>
      <c r="O322" s="229"/>
      <c r="P322" s="229"/>
      <c r="Q322" s="229"/>
      <c r="R322" s="229"/>
      <c r="S322" s="229"/>
      <c r="T322" s="230"/>
      <c r="AT322" s="231" t="s">
        <v>164</v>
      </c>
      <c r="AU322" s="231" t="s">
        <v>81</v>
      </c>
      <c r="AV322" s="16" t="s">
        <v>179</v>
      </c>
      <c r="AW322" s="16" t="s">
        <v>33</v>
      </c>
      <c r="AX322" s="16" t="s">
        <v>71</v>
      </c>
      <c r="AY322" s="231" t="s">
        <v>155</v>
      </c>
    </row>
    <row r="323" spans="2:51" s="13" customFormat="1" ht="12">
      <c r="B323" s="188"/>
      <c r="C323" s="189"/>
      <c r="D323" s="190" t="s">
        <v>164</v>
      </c>
      <c r="E323" s="191" t="s">
        <v>19</v>
      </c>
      <c r="F323" s="192" t="s">
        <v>167</v>
      </c>
      <c r="G323" s="189"/>
      <c r="H323" s="191" t="s">
        <v>19</v>
      </c>
      <c r="I323" s="193"/>
      <c r="J323" s="189"/>
      <c r="K323" s="189"/>
      <c r="L323" s="194"/>
      <c r="M323" s="195"/>
      <c r="N323" s="196"/>
      <c r="O323" s="196"/>
      <c r="P323" s="196"/>
      <c r="Q323" s="196"/>
      <c r="R323" s="196"/>
      <c r="S323" s="196"/>
      <c r="T323" s="197"/>
      <c r="AT323" s="198" t="s">
        <v>164</v>
      </c>
      <c r="AU323" s="198" t="s">
        <v>81</v>
      </c>
      <c r="AV323" s="13" t="s">
        <v>79</v>
      </c>
      <c r="AW323" s="13" t="s">
        <v>33</v>
      </c>
      <c r="AX323" s="13" t="s">
        <v>71</v>
      </c>
      <c r="AY323" s="198" t="s">
        <v>155</v>
      </c>
    </row>
    <row r="324" spans="2:51" s="13" customFormat="1" ht="12">
      <c r="B324" s="188"/>
      <c r="C324" s="189"/>
      <c r="D324" s="190" t="s">
        <v>164</v>
      </c>
      <c r="E324" s="191" t="s">
        <v>19</v>
      </c>
      <c r="F324" s="192" t="s">
        <v>220</v>
      </c>
      <c r="G324" s="189"/>
      <c r="H324" s="191" t="s">
        <v>19</v>
      </c>
      <c r="I324" s="193"/>
      <c r="J324" s="189"/>
      <c r="K324" s="189"/>
      <c r="L324" s="194"/>
      <c r="M324" s="195"/>
      <c r="N324" s="196"/>
      <c r="O324" s="196"/>
      <c r="P324" s="196"/>
      <c r="Q324" s="196"/>
      <c r="R324" s="196"/>
      <c r="S324" s="196"/>
      <c r="T324" s="197"/>
      <c r="AT324" s="198" t="s">
        <v>164</v>
      </c>
      <c r="AU324" s="198" t="s">
        <v>81</v>
      </c>
      <c r="AV324" s="13" t="s">
        <v>79</v>
      </c>
      <c r="AW324" s="13" t="s">
        <v>33</v>
      </c>
      <c r="AX324" s="13" t="s">
        <v>71</v>
      </c>
      <c r="AY324" s="198" t="s">
        <v>155</v>
      </c>
    </row>
    <row r="325" spans="2:51" s="14" customFormat="1" ht="12">
      <c r="B325" s="199"/>
      <c r="C325" s="200"/>
      <c r="D325" s="190" t="s">
        <v>164</v>
      </c>
      <c r="E325" s="201" t="s">
        <v>19</v>
      </c>
      <c r="F325" s="202" t="s">
        <v>221</v>
      </c>
      <c r="G325" s="200"/>
      <c r="H325" s="203">
        <v>3.4</v>
      </c>
      <c r="I325" s="204"/>
      <c r="J325" s="200"/>
      <c r="K325" s="200"/>
      <c r="L325" s="205"/>
      <c r="M325" s="206"/>
      <c r="N325" s="207"/>
      <c r="O325" s="207"/>
      <c r="P325" s="207"/>
      <c r="Q325" s="207"/>
      <c r="R325" s="207"/>
      <c r="S325" s="207"/>
      <c r="T325" s="208"/>
      <c r="AT325" s="209" t="s">
        <v>164</v>
      </c>
      <c r="AU325" s="209" t="s">
        <v>81</v>
      </c>
      <c r="AV325" s="14" t="s">
        <v>81</v>
      </c>
      <c r="AW325" s="14" t="s">
        <v>33</v>
      </c>
      <c r="AX325" s="14" t="s">
        <v>71</v>
      </c>
      <c r="AY325" s="209" t="s">
        <v>155</v>
      </c>
    </row>
    <row r="326" spans="2:51" s="13" customFormat="1" ht="12">
      <c r="B326" s="188"/>
      <c r="C326" s="189"/>
      <c r="D326" s="190" t="s">
        <v>164</v>
      </c>
      <c r="E326" s="191" t="s">
        <v>19</v>
      </c>
      <c r="F326" s="192" t="s">
        <v>222</v>
      </c>
      <c r="G326" s="189"/>
      <c r="H326" s="191" t="s">
        <v>19</v>
      </c>
      <c r="I326" s="193"/>
      <c r="J326" s="189"/>
      <c r="K326" s="189"/>
      <c r="L326" s="194"/>
      <c r="M326" s="195"/>
      <c r="N326" s="196"/>
      <c r="O326" s="196"/>
      <c r="P326" s="196"/>
      <c r="Q326" s="196"/>
      <c r="R326" s="196"/>
      <c r="S326" s="196"/>
      <c r="T326" s="197"/>
      <c r="AT326" s="198" t="s">
        <v>164</v>
      </c>
      <c r="AU326" s="198" t="s">
        <v>81</v>
      </c>
      <c r="AV326" s="13" t="s">
        <v>79</v>
      </c>
      <c r="AW326" s="13" t="s">
        <v>33</v>
      </c>
      <c r="AX326" s="13" t="s">
        <v>71</v>
      </c>
      <c r="AY326" s="198" t="s">
        <v>155</v>
      </c>
    </row>
    <row r="327" spans="2:51" s="14" customFormat="1" ht="12">
      <c r="B327" s="199"/>
      <c r="C327" s="200"/>
      <c r="D327" s="190" t="s">
        <v>164</v>
      </c>
      <c r="E327" s="201" t="s">
        <v>19</v>
      </c>
      <c r="F327" s="202" t="s">
        <v>207</v>
      </c>
      <c r="G327" s="200"/>
      <c r="H327" s="203">
        <v>1.4</v>
      </c>
      <c r="I327" s="204"/>
      <c r="J327" s="200"/>
      <c r="K327" s="200"/>
      <c r="L327" s="205"/>
      <c r="M327" s="206"/>
      <c r="N327" s="207"/>
      <c r="O327" s="207"/>
      <c r="P327" s="207"/>
      <c r="Q327" s="207"/>
      <c r="R327" s="207"/>
      <c r="S327" s="207"/>
      <c r="T327" s="208"/>
      <c r="AT327" s="209" t="s">
        <v>164</v>
      </c>
      <c r="AU327" s="209" t="s">
        <v>81</v>
      </c>
      <c r="AV327" s="14" t="s">
        <v>81</v>
      </c>
      <c r="AW327" s="14" t="s">
        <v>33</v>
      </c>
      <c r="AX327" s="14" t="s">
        <v>71</v>
      </c>
      <c r="AY327" s="209" t="s">
        <v>155</v>
      </c>
    </row>
    <row r="328" spans="2:51" s="15" customFormat="1" ht="12">
      <c r="B328" s="210"/>
      <c r="C328" s="211"/>
      <c r="D328" s="190" t="s">
        <v>164</v>
      </c>
      <c r="E328" s="212" t="s">
        <v>19</v>
      </c>
      <c r="F328" s="213" t="s">
        <v>168</v>
      </c>
      <c r="G328" s="211"/>
      <c r="H328" s="214">
        <v>12.180000000000001</v>
      </c>
      <c r="I328" s="215"/>
      <c r="J328" s="211"/>
      <c r="K328" s="211"/>
      <c r="L328" s="216"/>
      <c r="M328" s="217"/>
      <c r="N328" s="218"/>
      <c r="O328" s="218"/>
      <c r="P328" s="218"/>
      <c r="Q328" s="218"/>
      <c r="R328" s="218"/>
      <c r="S328" s="218"/>
      <c r="T328" s="219"/>
      <c r="AT328" s="220" t="s">
        <v>164</v>
      </c>
      <c r="AU328" s="220" t="s">
        <v>81</v>
      </c>
      <c r="AV328" s="15" t="s">
        <v>162</v>
      </c>
      <c r="AW328" s="15" t="s">
        <v>33</v>
      </c>
      <c r="AX328" s="15" t="s">
        <v>79</v>
      </c>
      <c r="AY328" s="220" t="s">
        <v>155</v>
      </c>
    </row>
    <row r="329" spans="1:65" s="2" customFormat="1" ht="24">
      <c r="A329" s="36"/>
      <c r="B329" s="37"/>
      <c r="C329" s="175" t="s">
        <v>109</v>
      </c>
      <c r="D329" s="175" t="s">
        <v>158</v>
      </c>
      <c r="E329" s="176" t="s">
        <v>297</v>
      </c>
      <c r="F329" s="177" t="s">
        <v>298</v>
      </c>
      <c r="G329" s="178" t="s">
        <v>161</v>
      </c>
      <c r="H329" s="179">
        <v>27.8</v>
      </c>
      <c r="I329" s="180">
        <v>376.5</v>
      </c>
      <c r="J329" s="181">
        <f>ROUND(I329*H329,2)</f>
        <v>10466.7</v>
      </c>
      <c r="K329" s="177" t="s">
        <v>174</v>
      </c>
      <c r="L329" s="41"/>
      <c r="M329" s="182" t="s">
        <v>19</v>
      </c>
      <c r="N329" s="183" t="s">
        <v>42</v>
      </c>
      <c r="O329" s="66"/>
      <c r="P329" s="184">
        <f>O329*H329</f>
        <v>0</v>
      </c>
      <c r="Q329" s="184">
        <v>0</v>
      </c>
      <c r="R329" s="184">
        <f>Q329*H329</f>
        <v>0</v>
      </c>
      <c r="S329" s="184">
        <v>0.076</v>
      </c>
      <c r="T329" s="185">
        <f>S329*H329</f>
        <v>2.1128</v>
      </c>
      <c r="U329" s="36"/>
      <c r="V329" s="36"/>
      <c r="W329" s="36"/>
      <c r="X329" s="36"/>
      <c r="Y329" s="36"/>
      <c r="Z329" s="36"/>
      <c r="AA329" s="36"/>
      <c r="AB329" s="36"/>
      <c r="AC329" s="36"/>
      <c r="AD329" s="36"/>
      <c r="AE329" s="36"/>
      <c r="AR329" s="186" t="s">
        <v>295</v>
      </c>
      <c r="AT329" s="186" t="s">
        <v>158</v>
      </c>
      <c r="AU329" s="186" t="s">
        <v>81</v>
      </c>
      <c r="AY329" s="19" t="s">
        <v>155</v>
      </c>
      <c r="BE329" s="187">
        <f>IF(N329="základní",J329,0)</f>
        <v>10466.7</v>
      </c>
      <c r="BF329" s="187">
        <f>IF(N329="snížená",J329,0)</f>
        <v>0</v>
      </c>
      <c r="BG329" s="187">
        <f>IF(N329="zákl. přenesená",J329,0)</f>
        <v>0</v>
      </c>
      <c r="BH329" s="187">
        <f>IF(N329="sníž. přenesená",J329,0)</f>
        <v>0</v>
      </c>
      <c r="BI329" s="187">
        <f>IF(N329="nulová",J329,0)</f>
        <v>0</v>
      </c>
      <c r="BJ329" s="19" t="s">
        <v>79</v>
      </c>
      <c r="BK329" s="187">
        <f>ROUND(I329*H329,2)</f>
        <v>10466.7</v>
      </c>
      <c r="BL329" s="19" t="s">
        <v>295</v>
      </c>
      <c r="BM329" s="186" t="s">
        <v>299</v>
      </c>
    </row>
    <row r="330" spans="2:51" s="13" customFormat="1" ht="12">
      <c r="B330" s="188"/>
      <c r="C330" s="189"/>
      <c r="D330" s="190" t="s">
        <v>164</v>
      </c>
      <c r="E330" s="191" t="s">
        <v>19</v>
      </c>
      <c r="F330" s="192" t="s">
        <v>165</v>
      </c>
      <c r="G330" s="189"/>
      <c r="H330" s="191" t="s">
        <v>19</v>
      </c>
      <c r="I330" s="193"/>
      <c r="J330" s="189"/>
      <c r="K330" s="189"/>
      <c r="L330" s="194"/>
      <c r="M330" s="195"/>
      <c r="N330" s="196"/>
      <c r="O330" s="196"/>
      <c r="P330" s="196"/>
      <c r="Q330" s="196"/>
      <c r="R330" s="196"/>
      <c r="S330" s="196"/>
      <c r="T330" s="197"/>
      <c r="AT330" s="198" t="s">
        <v>164</v>
      </c>
      <c r="AU330" s="198" t="s">
        <v>81</v>
      </c>
      <c r="AV330" s="13" t="s">
        <v>79</v>
      </c>
      <c r="AW330" s="13" t="s">
        <v>33</v>
      </c>
      <c r="AX330" s="13" t="s">
        <v>71</v>
      </c>
      <c r="AY330" s="198" t="s">
        <v>155</v>
      </c>
    </row>
    <row r="331" spans="2:51" s="13" customFormat="1" ht="12">
      <c r="B331" s="188"/>
      <c r="C331" s="189"/>
      <c r="D331" s="190" t="s">
        <v>164</v>
      </c>
      <c r="E331" s="191" t="s">
        <v>19</v>
      </c>
      <c r="F331" s="192" t="s">
        <v>194</v>
      </c>
      <c r="G331" s="189"/>
      <c r="H331" s="191" t="s">
        <v>19</v>
      </c>
      <c r="I331" s="193"/>
      <c r="J331" s="189"/>
      <c r="K331" s="189"/>
      <c r="L331" s="194"/>
      <c r="M331" s="195"/>
      <c r="N331" s="196"/>
      <c r="O331" s="196"/>
      <c r="P331" s="196"/>
      <c r="Q331" s="196"/>
      <c r="R331" s="196"/>
      <c r="S331" s="196"/>
      <c r="T331" s="197"/>
      <c r="AT331" s="198" t="s">
        <v>164</v>
      </c>
      <c r="AU331" s="198" t="s">
        <v>81</v>
      </c>
      <c r="AV331" s="13" t="s">
        <v>79</v>
      </c>
      <c r="AW331" s="13" t="s">
        <v>33</v>
      </c>
      <c r="AX331" s="13" t="s">
        <v>71</v>
      </c>
      <c r="AY331" s="198" t="s">
        <v>155</v>
      </c>
    </row>
    <row r="332" spans="2:51" s="14" customFormat="1" ht="12">
      <c r="B332" s="199"/>
      <c r="C332" s="200"/>
      <c r="D332" s="190" t="s">
        <v>164</v>
      </c>
      <c r="E332" s="201" t="s">
        <v>19</v>
      </c>
      <c r="F332" s="202" t="s">
        <v>300</v>
      </c>
      <c r="G332" s="200"/>
      <c r="H332" s="203">
        <v>1.8</v>
      </c>
      <c r="I332" s="204"/>
      <c r="J332" s="200"/>
      <c r="K332" s="200"/>
      <c r="L332" s="205"/>
      <c r="M332" s="206"/>
      <c r="N332" s="207"/>
      <c r="O332" s="207"/>
      <c r="P332" s="207"/>
      <c r="Q332" s="207"/>
      <c r="R332" s="207"/>
      <c r="S332" s="207"/>
      <c r="T332" s="208"/>
      <c r="AT332" s="209" t="s">
        <v>164</v>
      </c>
      <c r="AU332" s="209" t="s">
        <v>81</v>
      </c>
      <c r="AV332" s="14" t="s">
        <v>81</v>
      </c>
      <c r="AW332" s="14" t="s">
        <v>33</v>
      </c>
      <c r="AX332" s="14" t="s">
        <v>71</v>
      </c>
      <c r="AY332" s="209" t="s">
        <v>155</v>
      </c>
    </row>
    <row r="333" spans="2:51" s="13" customFormat="1" ht="12">
      <c r="B333" s="188"/>
      <c r="C333" s="189"/>
      <c r="D333" s="190" t="s">
        <v>164</v>
      </c>
      <c r="E333" s="191" t="s">
        <v>19</v>
      </c>
      <c r="F333" s="192" t="s">
        <v>196</v>
      </c>
      <c r="G333" s="189"/>
      <c r="H333" s="191" t="s">
        <v>19</v>
      </c>
      <c r="I333" s="193"/>
      <c r="J333" s="189"/>
      <c r="K333" s="189"/>
      <c r="L333" s="194"/>
      <c r="M333" s="195"/>
      <c r="N333" s="196"/>
      <c r="O333" s="196"/>
      <c r="P333" s="196"/>
      <c r="Q333" s="196"/>
      <c r="R333" s="196"/>
      <c r="S333" s="196"/>
      <c r="T333" s="197"/>
      <c r="AT333" s="198" t="s">
        <v>164</v>
      </c>
      <c r="AU333" s="198" t="s">
        <v>81</v>
      </c>
      <c r="AV333" s="13" t="s">
        <v>79</v>
      </c>
      <c r="AW333" s="13" t="s">
        <v>33</v>
      </c>
      <c r="AX333" s="13" t="s">
        <v>71</v>
      </c>
      <c r="AY333" s="198" t="s">
        <v>155</v>
      </c>
    </row>
    <row r="334" spans="2:51" s="14" customFormat="1" ht="12">
      <c r="B334" s="199"/>
      <c r="C334" s="200"/>
      <c r="D334" s="190" t="s">
        <v>164</v>
      </c>
      <c r="E334" s="201" t="s">
        <v>19</v>
      </c>
      <c r="F334" s="202" t="s">
        <v>300</v>
      </c>
      <c r="G334" s="200"/>
      <c r="H334" s="203">
        <v>1.8</v>
      </c>
      <c r="I334" s="204"/>
      <c r="J334" s="200"/>
      <c r="K334" s="200"/>
      <c r="L334" s="205"/>
      <c r="M334" s="206"/>
      <c r="N334" s="207"/>
      <c r="O334" s="207"/>
      <c r="P334" s="207"/>
      <c r="Q334" s="207"/>
      <c r="R334" s="207"/>
      <c r="S334" s="207"/>
      <c r="T334" s="208"/>
      <c r="AT334" s="209" t="s">
        <v>164</v>
      </c>
      <c r="AU334" s="209" t="s">
        <v>81</v>
      </c>
      <c r="AV334" s="14" t="s">
        <v>81</v>
      </c>
      <c r="AW334" s="14" t="s">
        <v>33</v>
      </c>
      <c r="AX334" s="14" t="s">
        <v>71</v>
      </c>
      <c r="AY334" s="209" t="s">
        <v>155</v>
      </c>
    </row>
    <row r="335" spans="2:51" s="13" customFormat="1" ht="12">
      <c r="B335" s="188"/>
      <c r="C335" s="189"/>
      <c r="D335" s="190" t="s">
        <v>164</v>
      </c>
      <c r="E335" s="191" t="s">
        <v>19</v>
      </c>
      <c r="F335" s="192" t="s">
        <v>198</v>
      </c>
      <c r="G335" s="189"/>
      <c r="H335" s="191" t="s">
        <v>19</v>
      </c>
      <c r="I335" s="193"/>
      <c r="J335" s="189"/>
      <c r="K335" s="189"/>
      <c r="L335" s="194"/>
      <c r="M335" s="195"/>
      <c r="N335" s="196"/>
      <c r="O335" s="196"/>
      <c r="P335" s="196"/>
      <c r="Q335" s="196"/>
      <c r="R335" s="196"/>
      <c r="S335" s="196"/>
      <c r="T335" s="197"/>
      <c r="AT335" s="198" t="s">
        <v>164</v>
      </c>
      <c r="AU335" s="198" t="s">
        <v>81</v>
      </c>
      <c r="AV335" s="13" t="s">
        <v>79</v>
      </c>
      <c r="AW335" s="13" t="s">
        <v>33</v>
      </c>
      <c r="AX335" s="13" t="s">
        <v>71</v>
      </c>
      <c r="AY335" s="198" t="s">
        <v>155</v>
      </c>
    </row>
    <row r="336" spans="2:51" s="14" customFormat="1" ht="12">
      <c r="B336" s="199"/>
      <c r="C336" s="200"/>
      <c r="D336" s="190" t="s">
        <v>164</v>
      </c>
      <c r="E336" s="201" t="s">
        <v>19</v>
      </c>
      <c r="F336" s="202" t="s">
        <v>300</v>
      </c>
      <c r="G336" s="200"/>
      <c r="H336" s="203">
        <v>1.8</v>
      </c>
      <c r="I336" s="204"/>
      <c r="J336" s="200"/>
      <c r="K336" s="200"/>
      <c r="L336" s="205"/>
      <c r="M336" s="206"/>
      <c r="N336" s="207"/>
      <c r="O336" s="207"/>
      <c r="P336" s="207"/>
      <c r="Q336" s="207"/>
      <c r="R336" s="207"/>
      <c r="S336" s="207"/>
      <c r="T336" s="208"/>
      <c r="AT336" s="209" t="s">
        <v>164</v>
      </c>
      <c r="AU336" s="209" t="s">
        <v>81</v>
      </c>
      <c r="AV336" s="14" t="s">
        <v>81</v>
      </c>
      <c r="AW336" s="14" t="s">
        <v>33</v>
      </c>
      <c r="AX336" s="14" t="s">
        <v>71</v>
      </c>
      <c r="AY336" s="209" t="s">
        <v>155</v>
      </c>
    </row>
    <row r="337" spans="2:51" s="13" customFormat="1" ht="12">
      <c r="B337" s="188"/>
      <c r="C337" s="189"/>
      <c r="D337" s="190" t="s">
        <v>164</v>
      </c>
      <c r="E337" s="191" t="s">
        <v>19</v>
      </c>
      <c r="F337" s="192" t="s">
        <v>200</v>
      </c>
      <c r="G337" s="189"/>
      <c r="H337" s="191" t="s">
        <v>19</v>
      </c>
      <c r="I337" s="193"/>
      <c r="J337" s="189"/>
      <c r="K337" s="189"/>
      <c r="L337" s="194"/>
      <c r="M337" s="195"/>
      <c r="N337" s="196"/>
      <c r="O337" s="196"/>
      <c r="P337" s="196"/>
      <c r="Q337" s="196"/>
      <c r="R337" s="196"/>
      <c r="S337" s="196"/>
      <c r="T337" s="197"/>
      <c r="AT337" s="198" t="s">
        <v>164</v>
      </c>
      <c r="AU337" s="198" t="s">
        <v>81</v>
      </c>
      <c r="AV337" s="13" t="s">
        <v>79</v>
      </c>
      <c r="AW337" s="13" t="s">
        <v>33</v>
      </c>
      <c r="AX337" s="13" t="s">
        <v>71</v>
      </c>
      <c r="AY337" s="198" t="s">
        <v>155</v>
      </c>
    </row>
    <row r="338" spans="2:51" s="14" customFormat="1" ht="12">
      <c r="B338" s="199"/>
      <c r="C338" s="200"/>
      <c r="D338" s="190" t="s">
        <v>164</v>
      </c>
      <c r="E338" s="201" t="s">
        <v>19</v>
      </c>
      <c r="F338" s="202" t="s">
        <v>300</v>
      </c>
      <c r="G338" s="200"/>
      <c r="H338" s="203">
        <v>1.8</v>
      </c>
      <c r="I338" s="204"/>
      <c r="J338" s="200"/>
      <c r="K338" s="200"/>
      <c r="L338" s="205"/>
      <c r="M338" s="206"/>
      <c r="N338" s="207"/>
      <c r="O338" s="207"/>
      <c r="P338" s="207"/>
      <c r="Q338" s="207"/>
      <c r="R338" s="207"/>
      <c r="S338" s="207"/>
      <c r="T338" s="208"/>
      <c r="AT338" s="209" t="s">
        <v>164</v>
      </c>
      <c r="AU338" s="209" t="s">
        <v>81</v>
      </c>
      <c r="AV338" s="14" t="s">
        <v>81</v>
      </c>
      <c r="AW338" s="14" t="s">
        <v>33</v>
      </c>
      <c r="AX338" s="14" t="s">
        <v>71</v>
      </c>
      <c r="AY338" s="209" t="s">
        <v>155</v>
      </c>
    </row>
    <row r="339" spans="2:51" s="13" customFormat="1" ht="12">
      <c r="B339" s="188"/>
      <c r="C339" s="189"/>
      <c r="D339" s="190" t="s">
        <v>164</v>
      </c>
      <c r="E339" s="191" t="s">
        <v>19</v>
      </c>
      <c r="F339" s="192" t="s">
        <v>202</v>
      </c>
      <c r="G339" s="189"/>
      <c r="H339" s="191" t="s">
        <v>19</v>
      </c>
      <c r="I339" s="193"/>
      <c r="J339" s="189"/>
      <c r="K339" s="189"/>
      <c r="L339" s="194"/>
      <c r="M339" s="195"/>
      <c r="N339" s="196"/>
      <c r="O339" s="196"/>
      <c r="P339" s="196"/>
      <c r="Q339" s="196"/>
      <c r="R339" s="196"/>
      <c r="S339" s="196"/>
      <c r="T339" s="197"/>
      <c r="AT339" s="198" t="s">
        <v>164</v>
      </c>
      <c r="AU339" s="198" t="s">
        <v>81</v>
      </c>
      <c r="AV339" s="13" t="s">
        <v>79</v>
      </c>
      <c r="AW339" s="13" t="s">
        <v>33</v>
      </c>
      <c r="AX339" s="13" t="s">
        <v>71</v>
      </c>
      <c r="AY339" s="198" t="s">
        <v>155</v>
      </c>
    </row>
    <row r="340" spans="2:51" s="14" customFormat="1" ht="12">
      <c r="B340" s="199"/>
      <c r="C340" s="200"/>
      <c r="D340" s="190" t="s">
        <v>164</v>
      </c>
      <c r="E340" s="201" t="s">
        <v>19</v>
      </c>
      <c r="F340" s="202" t="s">
        <v>300</v>
      </c>
      <c r="G340" s="200"/>
      <c r="H340" s="203">
        <v>1.8</v>
      </c>
      <c r="I340" s="204"/>
      <c r="J340" s="200"/>
      <c r="K340" s="200"/>
      <c r="L340" s="205"/>
      <c r="M340" s="206"/>
      <c r="N340" s="207"/>
      <c r="O340" s="207"/>
      <c r="P340" s="207"/>
      <c r="Q340" s="207"/>
      <c r="R340" s="207"/>
      <c r="S340" s="207"/>
      <c r="T340" s="208"/>
      <c r="AT340" s="209" t="s">
        <v>164</v>
      </c>
      <c r="AU340" s="209" t="s">
        <v>81</v>
      </c>
      <c r="AV340" s="14" t="s">
        <v>81</v>
      </c>
      <c r="AW340" s="14" t="s">
        <v>33</v>
      </c>
      <c r="AX340" s="14" t="s">
        <v>71</v>
      </c>
      <c r="AY340" s="209" t="s">
        <v>155</v>
      </c>
    </row>
    <row r="341" spans="2:51" s="13" customFormat="1" ht="12">
      <c r="B341" s="188"/>
      <c r="C341" s="189"/>
      <c r="D341" s="190" t="s">
        <v>164</v>
      </c>
      <c r="E341" s="191" t="s">
        <v>19</v>
      </c>
      <c r="F341" s="192" t="s">
        <v>204</v>
      </c>
      <c r="G341" s="189"/>
      <c r="H341" s="191" t="s">
        <v>19</v>
      </c>
      <c r="I341" s="193"/>
      <c r="J341" s="189"/>
      <c r="K341" s="189"/>
      <c r="L341" s="194"/>
      <c r="M341" s="195"/>
      <c r="N341" s="196"/>
      <c r="O341" s="196"/>
      <c r="P341" s="196"/>
      <c r="Q341" s="196"/>
      <c r="R341" s="196"/>
      <c r="S341" s="196"/>
      <c r="T341" s="197"/>
      <c r="AT341" s="198" t="s">
        <v>164</v>
      </c>
      <c r="AU341" s="198" t="s">
        <v>81</v>
      </c>
      <c r="AV341" s="13" t="s">
        <v>79</v>
      </c>
      <c r="AW341" s="13" t="s">
        <v>33</v>
      </c>
      <c r="AX341" s="13" t="s">
        <v>71</v>
      </c>
      <c r="AY341" s="198" t="s">
        <v>155</v>
      </c>
    </row>
    <row r="342" spans="2:51" s="14" customFormat="1" ht="12">
      <c r="B342" s="199"/>
      <c r="C342" s="200"/>
      <c r="D342" s="190" t="s">
        <v>164</v>
      </c>
      <c r="E342" s="201" t="s">
        <v>19</v>
      </c>
      <c r="F342" s="202" t="s">
        <v>301</v>
      </c>
      <c r="G342" s="200"/>
      <c r="H342" s="203">
        <v>2.8</v>
      </c>
      <c r="I342" s="204"/>
      <c r="J342" s="200"/>
      <c r="K342" s="200"/>
      <c r="L342" s="205"/>
      <c r="M342" s="206"/>
      <c r="N342" s="207"/>
      <c r="O342" s="207"/>
      <c r="P342" s="207"/>
      <c r="Q342" s="207"/>
      <c r="R342" s="207"/>
      <c r="S342" s="207"/>
      <c r="T342" s="208"/>
      <c r="AT342" s="209" t="s">
        <v>164</v>
      </c>
      <c r="AU342" s="209" t="s">
        <v>81</v>
      </c>
      <c r="AV342" s="14" t="s">
        <v>81</v>
      </c>
      <c r="AW342" s="14" t="s">
        <v>33</v>
      </c>
      <c r="AX342" s="14" t="s">
        <v>71</v>
      </c>
      <c r="AY342" s="209" t="s">
        <v>155</v>
      </c>
    </row>
    <row r="343" spans="2:51" s="14" customFormat="1" ht="12">
      <c r="B343" s="199"/>
      <c r="C343" s="200"/>
      <c r="D343" s="190" t="s">
        <v>164</v>
      </c>
      <c r="E343" s="201" t="s">
        <v>19</v>
      </c>
      <c r="F343" s="202" t="s">
        <v>300</v>
      </c>
      <c r="G343" s="200"/>
      <c r="H343" s="203">
        <v>1.8</v>
      </c>
      <c r="I343" s="204"/>
      <c r="J343" s="200"/>
      <c r="K343" s="200"/>
      <c r="L343" s="205"/>
      <c r="M343" s="206"/>
      <c r="N343" s="207"/>
      <c r="O343" s="207"/>
      <c r="P343" s="207"/>
      <c r="Q343" s="207"/>
      <c r="R343" s="207"/>
      <c r="S343" s="207"/>
      <c r="T343" s="208"/>
      <c r="AT343" s="209" t="s">
        <v>164</v>
      </c>
      <c r="AU343" s="209" t="s">
        <v>81</v>
      </c>
      <c r="AV343" s="14" t="s">
        <v>81</v>
      </c>
      <c r="AW343" s="14" t="s">
        <v>33</v>
      </c>
      <c r="AX343" s="14" t="s">
        <v>71</v>
      </c>
      <c r="AY343" s="209" t="s">
        <v>155</v>
      </c>
    </row>
    <row r="344" spans="2:51" s="13" customFormat="1" ht="12">
      <c r="B344" s="188"/>
      <c r="C344" s="189"/>
      <c r="D344" s="190" t="s">
        <v>164</v>
      </c>
      <c r="E344" s="191" t="s">
        <v>19</v>
      </c>
      <c r="F344" s="192" t="s">
        <v>206</v>
      </c>
      <c r="G344" s="189"/>
      <c r="H344" s="191" t="s">
        <v>19</v>
      </c>
      <c r="I344" s="193"/>
      <c r="J344" s="189"/>
      <c r="K344" s="189"/>
      <c r="L344" s="194"/>
      <c r="M344" s="195"/>
      <c r="N344" s="196"/>
      <c r="O344" s="196"/>
      <c r="P344" s="196"/>
      <c r="Q344" s="196"/>
      <c r="R344" s="196"/>
      <c r="S344" s="196"/>
      <c r="T344" s="197"/>
      <c r="AT344" s="198" t="s">
        <v>164</v>
      </c>
      <c r="AU344" s="198" t="s">
        <v>81</v>
      </c>
      <c r="AV344" s="13" t="s">
        <v>79</v>
      </c>
      <c r="AW344" s="13" t="s">
        <v>33</v>
      </c>
      <c r="AX344" s="13" t="s">
        <v>71</v>
      </c>
      <c r="AY344" s="198" t="s">
        <v>155</v>
      </c>
    </row>
    <row r="345" spans="2:51" s="14" customFormat="1" ht="12">
      <c r="B345" s="199"/>
      <c r="C345" s="200"/>
      <c r="D345" s="190" t="s">
        <v>164</v>
      </c>
      <c r="E345" s="201" t="s">
        <v>19</v>
      </c>
      <c r="F345" s="202" t="s">
        <v>302</v>
      </c>
      <c r="G345" s="200"/>
      <c r="H345" s="203">
        <v>1.4</v>
      </c>
      <c r="I345" s="204"/>
      <c r="J345" s="200"/>
      <c r="K345" s="200"/>
      <c r="L345" s="205"/>
      <c r="M345" s="206"/>
      <c r="N345" s="207"/>
      <c r="O345" s="207"/>
      <c r="P345" s="207"/>
      <c r="Q345" s="207"/>
      <c r="R345" s="207"/>
      <c r="S345" s="207"/>
      <c r="T345" s="208"/>
      <c r="AT345" s="209" t="s">
        <v>164</v>
      </c>
      <c r="AU345" s="209" t="s">
        <v>81</v>
      </c>
      <c r="AV345" s="14" t="s">
        <v>81</v>
      </c>
      <c r="AW345" s="14" t="s">
        <v>33</v>
      </c>
      <c r="AX345" s="14" t="s">
        <v>71</v>
      </c>
      <c r="AY345" s="209" t="s">
        <v>155</v>
      </c>
    </row>
    <row r="346" spans="2:51" s="16" customFormat="1" ht="12">
      <c r="B346" s="221"/>
      <c r="C346" s="222"/>
      <c r="D346" s="190" t="s">
        <v>164</v>
      </c>
      <c r="E346" s="223" t="s">
        <v>19</v>
      </c>
      <c r="F346" s="224" t="s">
        <v>210</v>
      </c>
      <c r="G346" s="222"/>
      <c r="H346" s="225">
        <v>15.000000000000002</v>
      </c>
      <c r="I346" s="226"/>
      <c r="J346" s="222"/>
      <c r="K346" s="222"/>
      <c r="L346" s="227"/>
      <c r="M346" s="228"/>
      <c r="N346" s="229"/>
      <c r="O346" s="229"/>
      <c r="P346" s="229"/>
      <c r="Q346" s="229"/>
      <c r="R346" s="229"/>
      <c r="S346" s="229"/>
      <c r="T346" s="230"/>
      <c r="AT346" s="231" t="s">
        <v>164</v>
      </c>
      <c r="AU346" s="231" t="s">
        <v>81</v>
      </c>
      <c r="AV346" s="16" t="s">
        <v>179</v>
      </c>
      <c r="AW346" s="16" t="s">
        <v>33</v>
      </c>
      <c r="AX346" s="16" t="s">
        <v>71</v>
      </c>
      <c r="AY346" s="231" t="s">
        <v>155</v>
      </c>
    </row>
    <row r="347" spans="2:51" s="13" customFormat="1" ht="12">
      <c r="B347" s="188"/>
      <c r="C347" s="189"/>
      <c r="D347" s="190" t="s">
        <v>164</v>
      </c>
      <c r="E347" s="191" t="s">
        <v>19</v>
      </c>
      <c r="F347" s="192" t="s">
        <v>167</v>
      </c>
      <c r="G347" s="189"/>
      <c r="H347" s="191" t="s">
        <v>19</v>
      </c>
      <c r="I347" s="193"/>
      <c r="J347" s="189"/>
      <c r="K347" s="189"/>
      <c r="L347" s="194"/>
      <c r="M347" s="195"/>
      <c r="N347" s="196"/>
      <c r="O347" s="196"/>
      <c r="P347" s="196"/>
      <c r="Q347" s="196"/>
      <c r="R347" s="196"/>
      <c r="S347" s="196"/>
      <c r="T347" s="197"/>
      <c r="AT347" s="198" t="s">
        <v>164</v>
      </c>
      <c r="AU347" s="198" t="s">
        <v>81</v>
      </c>
      <c r="AV347" s="13" t="s">
        <v>79</v>
      </c>
      <c r="AW347" s="13" t="s">
        <v>33</v>
      </c>
      <c r="AX347" s="13" t="s">
        <v>71</v>
      </c>
      <c r="AY347" s="198" t="s">
        <v>155</v>
      </c>
    </row>
    <row r="348" spans="2:51" s="13" customFormat="1" ht="12">
      <c r="B348" s="188"/>
      <c r="C348" s="189"/>
      <c r="D348" s="190" t="s">
        <v>164</v>
      </c>
      <c r="E348" s="191" t="s">
        <v>19</v>
      </c>
      <c r="F348" s="192" t="s">
        <v>211</v>
      </c>
      <c r="G348" s="189"/>
      <c r="H348" s="191" t="s">
        <v>19</v>
      </c>
      <c r="I348" s="193"/>
      <c r="J348" s="189"/>
      <c r="K348" s="189"/>
      <c r="L348" s="194"/>
      <c r="M348" s="195"/>
      <c r="N348" s="196"/>
      <c r="O348" s="196"/>
      <c r="P348" s="196"/>
      <c r="Q348" s="196"/>
      <c r="R348" s="196"/>
      <c r="S348" s="196"/>
      <c r="T348" s="197"/>
      <c r="AT348" s="198" t="s">
        <v>164</v>
      </c>
      <c r="AU348" s="198" t="s">
        <v>81</v>
      </c>
      <c r="AV348" s="13" t="s">
        <v>79</v>
      </c>
      <c r="AW348" s="13" t="s">
        <v>33</v>
      </c>
      <c r="AX348" s="13" t="s">
        <v>71</v>
      </c>
      <c r="AY348" s="198" t="s">
        <v>155</v>
      </c>
    </row>
    <row r="349" spans="2:51" s="14" customFormat="1" ht="12">
      <c r="B349" s="199"/>
      <c r="C349" s="200"/>
      <c r="D349" s="190" t="s">
        <v>164</v>
      </c>
      <c r="E349" s="201" t="s">
        <v>19</v>
      </c>
      <c r="F349" s="202" t="s">
        <v>303</v>
      </c>
      <c r="G349" s="200"/>
      <c r="H349" s="203">
        <v>1.6</v>
      </c>
      <c r="I349" s="204"/>
      <c r="J349" s="200"/>
      <c r="K349" s="200"/>
      <c r="L349" s="205"/>
      <c r="M349" s="206"/>
      <c r="N349" s="207"/>
      <c r="O349" s="207"/>
      <c r="P349" s="207"/>
      <c r="Q349" s="207"/>
      <c r="R349" s="207"/>
      <c r="S349" s="207"/>
      <c r="T349" s="208"/>
      <c r="AT349" s="209" t="s">
        <v>164</v>
      </c>
      <c r="AU349" s="209" t="s">
        <v>81</v>
      </c>
      <c r="AV349" s="14" t="s">
        <v>81</v>
      </c>
      <c r="AW349" s="14" t="s">
        <v>33</v>
      </c>
      <c r="AX349" s="14" t="s">
        <v>71</v>
      </c>
      <c r="AY349" s="209" t="s">
        <v>155</v>
      </c>
    </row>
    <row r="350" spans="2:51" s="13" customFormat="1" ht="12">
      <c r="B350" s="188"/>
      <c r="C350" s="189"/>
      <c r="D350" s="190" t="s">
        <v>164</v>
      </c>
      <c r="E350" s="191" t="s">
        <v>19</v>
      </c>
      <c r="F350" s="192" t="s">
        <v>213</v>
      </c>
      <c r="G350" s="189"/>
      <c r="H350" s="191" t="s">
        <v>19</v>
      </c>
      <c r="I350" s="193"/>
      <c r="J350" s="189"/>
      <c r="K350" s="189"/>
      <c r="L350" s="194"/>
      <c r="M350" s="195"/>
      <c r="N350" s="196"/>
      <c r="O350" s="196"/>
      <c r="P350" s="196"/>
      <c r="Q350" s="196"/>
      <c r="R350" s="196"/>
      <c r="S350" s="196"/>
      <c r="T350" s="197"/>
      <c r="AT350" s="198" t="s">
        <v>164</v>
      </c>
      <c r="AU350" s="198" t="s">
        <v>81</v>
      </c>
      <c r="AV350" s="13" t="s">
        <v>79</v>
      </c>
      <c r="AW350" s="13" t="s">
        <v>33</v>
      </c>
      <c r="AX350" s="13" t="s">
        <v>71</v>
      </c>
      <c r="AY350" s="198" t="s">
        <v>155</v>
      </c>
    </row>
    <row r="351" spans="2:51" s="14" customFormat="1" ht="12">
      <c r="B351" s="199"/>
      <c r="C351" s="200"/>
      <c r="D351" s="190" t="s">
        <v>164</v>
      </c>
      <c r="E351" s="201" t="s">
        <v>19</v>
      </c>
      <c r="F351" s="202" t="s">
        <v>303</v>
      </c>
      <c r="G351" s="200"/>
      <c r="H351" s="203">
        <v>1.6</v>
      </c>
      <c r="I351" s="204"/>
      <c r="J351" s="200"/>
      <c r="K351" s="200"/>
      <c r="L351" s="205"/>
      <c r="M351" s="206"/>
      <c r="N351" s="207"/>
      <c r="O351" s="207"/>
      <c r="P351" s="207"/>
      <c r="Q351" s="207"/>
      <c r="R351" s="207"/>
      <c r="S351" s="207"/>
      <c r="T351" s="208"/>
      <c r="AT351" s="209" t="s">
        <v>164</v>
      </c>
      <c r="AU351" s="209" t="s">
        <v>81</v>
      </c>
      <c r="AV351" s="14" t="s">
        <v>81</v>
      </c>
      <c r="AW351" s="14" t="s">
        <v>33</v>
      </c>
      <c r="AX351" s="14" t="s">
        <v>71</v>
      </c>
      <c r="AY351" s="209" t="s">
        <v>155</v>
      </c>
    </row>
    <row r="352" spans="2:51" s="13" customFormat="1" ht="12">
      <c r="B352" s="188"/>
      <c r="C352" s="189"/>
      <c r="D352" s="190" t="s">
        <v>164</v>
      </c>
      <c r="E352" s="191" t="s">
        <v>19</v>
      </c>
      <c r="F352" s="192" t="s">
        <v>215</v>
      </c>
      <c r="G352" s="189"/>
      <c r="H352" s="191" t="s">
        <v>19</v>
      </c>
      <c r="I352" s="193"/>
      <c r="J352" s="189"/>
      <c r="K352" s="189"/>
      <c r="L352" s="194"/>
      <c r="M352" s="195"/>
      <c r="N352" s="196"/>
      <c r="O352" s="196"/>
      <c r="P352" s="196"/>
      <c r="Q352" s="196"/>
      <c r="R352" s="196"/>
      <c r="S352" s="196"/>
      <c r="T352" s="197"/>
      <c r="AT352" s="198" t="s">
        <v>164</v>
      </c>
      <c r="AU352" s="198" t="s">
        <v>81</v>
      </c>
      <c r="AV352" s="13" t="s">
        <v>79</v>
      </c>
      <c r="AW352" s="13" t="s">
        <v>33</v>
      </c>
      <c r="AX352" s="13" t="s">
        <v>71</v>
      </c>
      <c r="AY352" s="198" t="s">
        <v>155</v>
      </c>
    </row>
    <row r="353" spans="2:51" s="14" customFormat="1" ht="12">
      <c r="B353" s="199"/>
      <c r="C353" s="200"/>
      <c r="D353" s="190" t="s">
        <v>164</v>
      </c>
      <c r="E353" s="201" t="s">
        <v>19</v>
      </c>
      <c r="F353" s="202" t="s">
        <v>303</v>
      </c>
      <c r="G353" s="200"/>
      <c r="H353" s="203">
        <v>1.6</v>
      </c>
      <c r="I353" s="204"/>
      <c r="J353" s="200"/>
      <c r="K353" s="200"/>
      <c r="L353" s="205"/>
      <c r="M353" s="206"/>
      <c r="N353" s="207"/>
      <c r="O353" s="207"/>
      <c r="P353" s="207"/>
      <c r="Q353" s="207"/>
      <c r="R353" s="207"/>
      <c r="S353" s="207"/>
      <c r="T353" s="208"/>
      <c r="AT353" s="209" t="s">
        <v>164</v>
      </c>
      <c r="AU353" s="209" t="s">
        <v>81</v>
      </c>
      <c r="AV353" s="14" t="s">
        <v>81</v>
      </c>
      <c r="AW353" s="14" t="s">
        <v>33</v>
      </c>
      <c r="AX353" s="14" t="s">
        <v>71</v>
      </c>
      <c r="AY353" s="209" t="s">
        <v>155</v>
      </c>
    </row>
    <row r="354" spans="2:51" s="13" customFormat="1" ht="12">
      <c r="B354" s="188"/>
      <c r="C354" s="189"/>
      <c r="D354" s="190" t="s">
        <v>164</v>
      </c>
      <c r="E354" s="191" t="s">
        <v>19</v>
      </c>
      <c r="F354" s="192" t="s">
        <v>216</v>
      </c>
      <c r="G354" s="189"/>
      <c r="H354" s="191" t="s">
        <v>19</v>
      </c>
      <c r="I354" s="193"/>
      <c r="J354" s="189"/>
      <c r="K354" s="189"/>
      <c r="L354" s="194"/>
      <c r="M354" s="195"/>
      <c r="N354" s="196"/>
      <c r="O354" s="196"/>
      <c r="P354" s="196"/>
      <c r="Q354" s="196"/>
      <c r="R354" s="196"/>
      <c r="S354" s="196"/>
      <c r="T354" s="197"/>
      <c r="AT354" s="198" t="s">
        <v>164</v>
      </c>
      <c r="AU354" s="198" t="s">
        <v>81</v>
      </c>
      <c r="AV354" s="13" t="s">
        <v>79</v>
      </c>
      <c r="AW354" s="13" t="s">
        <v>33</v>
      </c>
      <c r="AX354" s="13" t="s">
        <v>71</v>
      </c>
      <c r="AY354" s="198" t="s">
        <v>155</v>
      </c>
    </row>
    <row r="355" spans="2:51" s="14" customFormat="1" ht="12">
      <c r="B355" s="199"/>
      <c r="C355" s="200"/>
      <c r="D355" s="190" t="s">
        <v>164</v>
      </c>
      <c r="E355" s="201" t="s">
        <v>19</v>
      </c>
      <c r="F355" s="202" t="s">
        <v>303</v>
      </c>
      <c r="G355" s="200"/>
      <c r="H355" s="203">
        <v>1.6</v>
      </c>
      <c r="I355" s="204"/>
      <c r="J355" s="200"/>
      <c r="K355" s="200"/>
      <c r="L355" s="205"/>
      <c r="M355" s="206"/>
      <c r="N355" s="207"/>
      <c r="O355" s="207"/>
      <c r="P355" s="207"/>
      <c r="Q355" s="207"/>
      <c r="R355" s="207"/>
      <c r="S355" s="207"/>
      <c r="T355" s="208"/>
      <c r="AT355" s="209" t="s">
        <v>164</v>
      </c>
      <c r="AU355" s="209" t="s">
        <v>81</v>
      </c>
      <c r="AV355" s="14" t="s">
        <v>81</v>
      </c>
      <c r="AW355" s="14" t="s">
        <v>33</v>
      </c>
      <c r="AX355" s="14" t="s">
        <v>71</v>
      </c>
      <c r="AY355" s="209" t="s">
        <v>155</v>
      </c>
    </row>
    <row r="356" spans="2:51" s="13" customFormat="1" ht="12">
      <c r="B356" s="188"/>
      <c r="C356" s="189"/>
      <c r="D356" s="190" t="s">
        <v>164</v>
      </c>
      <c r="E356" s="191" t="s">
        <v>19</v>
      </c>
      <c r="F356" s="192" t="s">
        <v>217</v>
      </c>
      <c r="G356" s="189"/>
      <c r="H356" s="191" t="s">
        <v>19</v>
      </c>
      <c r="I356" s="193"/>
      <c r="J356" s="189"/>
      <c r="K356" s="189"/>
      <c r="L356" s="194"/>
      <c r="M356" s="195"/>
      <c r="N356" s="196"/>
      <c r="O356" s="196"/>
      <c r="P356" s="196"/>
      <c r="Q356" s="196"/>
      <c r="R356" s="196"/>
      <c r="S356" s="196"/>
      <c r="T356" s="197"/>
      <c r="AT356" s="198" t="s">
        <v>164</v>
      </c>
      <c r="AU356" s="198" t="s">
        <v>81</v>
      </c>
      <c r="AV356" s="13" t="s">
        <v>79</v>
      </c>
      <c r="AW356" s="13" t="s">
        <v>33</v>
      </c>
      <c r="AX356" s="13" t="s">
        <v>71</v>
      </c>
      <c r="AY356" s="198" t="s">
        <v>155</v>
      </c>
    </row>
    <row r="357" spans="2:51" s="14" customFormat="1" ht="12">
      <c r="B357" s="199"/>
      <c r="C357" s="200"/>
      <c r="D357" s="190" t="s">
        <v>164</v>
      </c>
      <c r="E357" s="201" t="s">
        <v>19</v>
      </c>
      <c r="F357" s="202" t="s">
        <v>303</v>
      </c>
      <c r="G357" s="200"/>
      <c r="H357" s="203">
        <v>1.6</v>
      </c>
      <c r="I357" s="204"/>
      <c r="J357" s="200"/>
      <c r="K357" s="200"/>
      <c r="L357" s="205"/>
      <c r="M357" s="206"/>
      <c r="N357" s="207"/>
      <c r="O357" s="207"/>
      <c r="P357" s="207"/>
      <c r="Q357" s="207"/>
      <c r="R357" s="207"/>
      <c r="S357" s="207"/>
      <c r="T357" s="208"/>
      <c r="AT357" s="209" t="s">
        <v>164</v>
      </c>
      <c r="AU357" s="209" t="s">
        <v>81</v>
      </c>
      <c r="AV357" s="14" t="s">
        <v>81</v>
      </c>
      <c r="AW357" s="14" t="s">
        <v>33</v>
      </c>
      <c r="AX357" s="14" t="s">
        <v>71</v>
      </c>
      <c r="AY357" s="209" t="s">
        <v>155</v>
      </c>
    </row>
    <row r="358" spans="2:51" s="13" customFormat="1" ht="12">
      <c r="B358" s="188"/>
      <c r="C358" s="189"/>
      <c r="D358" s="190" t="s">
        <v>164</v>
      </c>
      <c r="E358" s="191" t="s">
        <v>19</v>
      </c>
      <c r="F358" s="192" t="s">
        <v>218</v>
      </c>
      <c r="G358" s="189"/>
      <c r="H358" s="191" t="s">
        <v>19</v>
      </c>
      <c r="I358" s="193"/>
      <c r="J358" s="189"/>
      <c r="K358" s="189"/>
      <c r="L358" s="194"/>
      <c r="M358" s="195"/>
      <c r="N358" s="196"/>
      <c r="O358" s="196"/>
      <c r="P358" s="196"/>
      <c r="Q358" s="196"/>
      <c r="R358" s="196"/>
      <c r="S358" s="196"/>
      <c r="T358" s="197"/>
      <c r="AT358" s="198" t="s">
        <v>164</v>
      </c>
      <c r="AU358" s="198" t="s">
        <v>81</v>
      </c>
      <c r="AV358" s="13" t="s">
        <v>79</v>
      </c>
      <c r="AW358" s="13" t="s">
        <v>33</v>
      </c>
      <c r="AX358" s="13" t="s">
        <v>71</v>
      </c>
      <c r="AY358" s="198" t="s">
        <v>155</v>
      </c>
    </row>
    <row r="359" spans="2:51" s="14" customFormat="1" ht="12">
      <c r="B359" s="199"/>
      <c r="C359" s="200"/>
      <c r="D359" s="190" t="s">
        <v>164</v>
      </c>
      <c r="E359" s="201" t="s">
        <v>19</v>
      </c>
      <c r="F359" s="202" t="s">
        <v>303</v>
      </c>
      <c r="G359" s="200"/>
      <c r="H359" s="203">
        <v>1.6</v>
      </c>
      <c r="I359" s="204"/>
      <c r="J359" s="200"/>
      <c r="K359" s="200"/>
      <c r="L359" s="205"/>
      <c r="M359" s="206"/>
      <c r="N359" s="207"/>
      <c r="O359" s="207"/>
      <c r="P359" s="207"/>
      <c r="Q359" s="207"/>
      <c r="R359" s="207"/>
      <c r="S359" s="207"/>
      <c r="T359" s="208"/>
      <c r="AT359" s="209" t="s">
        <v>164</v>
      </c>
      <c r="AU359" s="209" t="s">
        <v>81</v>
      </c>
      <c r="AV359" s="14" t="s">
        <v>81</v>
      </c>
      <c r="AW359" s="14" t="s">
        <v>33</v>
      </c>
      <c r="AX359" s="14" t="s">
        <v>71</v>
      </c>
      <c r="AY359" s="209" t="s">
        <v>155</v>
      </c>
    </row>
    <row r="360" spans="2:51" s="13" customFormat="1" ht="12">
      <c r="B360" s="188"/>
      <c r="C360" s="189"/>
      <c r="D360" s="190" t="s">
        <v>164</v>
      </c>
      <c r="E360" s="191" t="s">
        <v>19</v>
      </c>
      <c r="F360" s="192" t="s">
        <v>220</v>
      </c>
      <c r="G360" s="189"/>
      <c r="H360" s="191" t="s">
        <v>19</v>
      </c>
      <c r="I360" s="193"/>
      <c r="J360" s="189"/>
      <c r="K360" s="189"/>
      <c r="L360" s="194"/>
      <c r="M360" s="195"/>
      <c r="N360" s="196"/>
      <c r="O360" s="196"/>
      <c r="P360" s="196"/>
      <c r="Q360" s="196"/>
      <c r="R360" s="196"/>
      <c r="S360" s="196"/>
      <c r="T360" s="197"/>
      <c r="AT360" s="198" t="s">
        <v>164</v>
      </c>
      <c r="AU360" s="198" t="s">
        <v>81</v>
      </c>
      <c r="AV360" s="13" t="s">
        <v>79</v>
      </c>
      <c r="AW360" s="13" t="s">
        <v>33</v>
      </c>
      <c r="AX360" s="13" t="s">
        <v>71</v>
      </c>
      <c r="AY360" s="198" t="s">
        <v>155</v>
      </c>
    </row>
    <row r="361" spans="2:51" s="14" customFormat="1" ht="12">
      <c r="B361" s="199"/>
      <c r="C361" s="200"/>
      <c r="D361" s="190" t="s">
        <v>164</v>
      </c>
      <c r="E361" s="201" t="s">
        <v>19</v>
      </c>
      <c r="F361" s="202" t="s">
        <v>303</v>
      </c>
      <c r="G361" s="200"/>
      <c r="H361" s="203">
        <v>1.6</v>
      </c>
      <c r="I361" s="204"/>
      <c r="J361" s="200"/>
      <c r="K361" s="200"/>
      <c r="L361" s="205"/>
      <c r="M361" s="206"/>
      <c r="N361" s="207"/>
      <c r="O361" s="207"/>
      <c r="P361" s="207"/>
      <c r="Q361" s="207"/>
      <c r="R361" s="207"/>
      <c r="S361" s="207"/>
      <c r="T361" s="208"/>
      <c r="AT361" s="209" t="s">
        <v>164</v>
      </c>
      <c r="AU361" s="209" t="s">
        <v>81</v>
      </c>
      <c r="AV361" s="14" t="s">
        <v>81</v>
      </c>
      <c r="AW361" s="14" t="s">
        <v>33</v>
      </c>
      <c r="AX361" s="14" t="s">
        <v>71</v>
      </c>
      <c r="AY361" s="209" t="s">
        <v>155</v>
      </c>
    </row>
    <row r="362" spans="2:51" s="13" customFormat="1" ht="12">
      <c r="B362" s="188"/>
      <c r="C362" s="189"/>
      <c r="D362" s="190" t="s">
        <v>164</v>
      </c>
      <c r="E362" s="191" t="s">
        <v>19</v>
      </c>
      <c r="F362" s="192" t="s">
        <v>222</v>
      </c>
      <c r="G362" s="189"/>
      <c r="H362" s="191" t="s">
        <v>19</v>
      </c>
      <c r="I362" s="193"/>
      <c r="J362" s="189"/>
      <c r="K362" s="189"/>
      <c r="L362" s="194"/>
      <c r="M362" s="195"/>
      <c r="N362" s="196"/>
      <c r="O362" s="196"/>
      <c r="P362" s="196"/>
      <c r="Q362" s="196"/>
      <c r="R362" s="196"/>
      <c r="S362" s="196"/>
      <c r="T362" s="197"/>
      <c r="AT362" s="198" t="s">
        <v>164</v>
      </c>
      <c r="AU362" s="198" t="s">
        <v>81</v>
      </c>
      <c r="AV362" s="13" t="s">
        <v>79</v>
      </c>
      <c r="AW362" s="13" t="s">
        <v>33</v>
      </c>
      <c r="AX362" s="13" t="s">
        <v>71</v>
      </c>
      <c r="AY362" s="198" t="s">
        <v>155</v>
      </c>
    </row>
    <row r="363" spans="2:51" s="14" customFormat="1" ht="12">
      <c r="B363" s="199"/>
      <c r="C363" s="200"/>
      <c r="D363" s="190" t="s">
        <v>164</v>
      </c>
      <c r="E363" s="201" t="s">
        <v>19</v>
      </c>
      <c r="F363" s="202" t="s">
        <v>303</v>
      </c>
      <c r="G363" s="200"/>
      <c r="H363" s="203">
        <v>1.6</v>
      </c>
      <c r="I363" s="204"/>
      <c r="J363" s="200"/>
      <c r="K363" s="200"/>
      <c r="L363" s="205"/>
      <c r="M363" s="206"/>
      <c r="N363" s="207"/>
      <c r="O363" s="207"/>
      <c r="P363" s="207"/>
      <c r="Q363" s="207"/>
      <c r="R363" s="207"/>
      <c r="S363" s="207"/>
      <c r="T363" s="208"/>
      <c r="AT363" s="209" t="s">
        <v>164</v>
      </c>
      <c r="AU363" s="209" t="s">
        <v>81</v>
      </c>
      <c r="AV363" s="14" t="s">
        <v>81</v>
      </c>
      <c r="AW363" s="14" t="s">
        <v>33</v>
      </c>
      <c r="AX363" s="14" t="s">
        <v>71</v>
      </c>
      <c r="AY363" s="209" t="s">
        <v>155</v>
      </c>
    </row>
    <row r="364" spans="2:51" s="15" customFormat="1" ht="12">
      <c r="B364" s="210"/>
      <c r="C364" s="211"/>
      <c r="D364" s="190" t="s">
        <v>164</v>
      </c>
      <c r="E364" s="212" t="s">
        <v>19</v>
      </c>
      <c r="F364" s="213" t="s">
        <v>168</v>
      </c>
      <c r="G364" s="211"/>
      <c r="H364" s="214">
        <v>27.80000000000001</v>
      </c>
      <c r="I364" s="215"/>
      <c r="J364" s="211"/>
      <c r="K364" s="211"/>
      <c r="L364" s="216"/>
      <c r="M364" s="217"/>
      <c r="N364" s="218"/>
      <c r="O364" s="218"/>
      <c r="P364" s="218"/>
      <c r="Q364" s="218"/>
      <c r="R364" s="218"/>
      <c r="S364" s="218"/>
      <c r="T364" s="219"/>
      <c r="AT364" s="220" t="s">
        <v>164</v>
      </c>
      <c r="AU364" s="220" t="s">
        <v>81</v>
      </c>
      <c r="AV364" s="15" t="s">
        <v>162</v>
      </c>
      <c r="AW364" s="15" t="s">
        <v>33</v>
      </c>
      <c r="AX364" s="15" t="s">
        <v>79</v>
      </c>
      <c r="AY364" s="220" t="s">
        <v>155</v>
      </c>
    </row>
    <row r="365" spans="1:65" s="2" customFormat="1" ht="21.75" customHeight="1">
      <c r="A365" s="36"/>
      <c r="B365" s="37"/>
      <c r="C365" s="175" t="s">
        <v>112</v>
      </c>
      <c r="D365" s="175" t="s">
        <v>158</v>
      </c>
      <c r="E365" s="176" t="s">
        <v>304</v>
      </c>
      <c r="F365" s="177" t="s">
        <v>305</v>
      </c>
      <c r="G365" s="178" t="s">
        <v>161</v>
      </c>
      <c r="H365" s="179">
        <v>468.018</v>
      </c>
      <c r="I365" s="180">
        <v>86</v>
      </c>
      <c r="J365" s="181">
        <f>ROUND(I365*H365,2)</f>
        <v>40249.55</v>
      </c>
      <c r="K365" s="177" t="s">
        <v>174</v>
      </c>
      <c r="L365" s="41"/>
      <c r="M365" s="182" t="s">
        <v>19</v>
      </c>
      <c r="N365" s="183" t="s">
        <v>42</v>
      </c>
      <c r="O365" s="66"/>
      <c r="P365" s="184">
        <f>O365*H365</f>
        <v>0</v>
      </c>
      <c r="Q365" s="184">
        <v>0</v>
      </c>
      <c r="R365" s="184">
        <f>Q365*H365</f>
        <v>0</v>
      </c>
      <c r="S365" s="184">
        <v>0.05</v>
      </c>
      <c r="T365" s="185">
        <f>S365*H365</f>
        <v>23.4009</v>
      </c>
      <c r="U365" s="36"/>
      <c r="V365" s="36"/>
      <c r="W365" s="36"/>
      <c r="X365" s="36"/>
      <c r="Y365" s="36"/>
      <c r="Z365" s="36"/>
      <c r="AA365" s="36"/>
      <c r="AB365" s="36"/>
      <c r="AC365" s="36"/>
      <c r="AD365" s="36"/>
      <c r="AE365" s="36"/>
      <c r="AR365" s="186" t="s">
        <v>162</v>
      </c>
      <c r="AT365" s="186" t="s">
        <v>158</v>
      </c>
      <c r="AU365" s="186" t="s">
        <v>81</v>
      </c>
      <c r="AY365" s="19" t="s">
        <v>155</v>
      </c>
      <c r="BE365" s="187">
        <f>IF(N365="základní",J365,0)</f>
        <v>40249.55</v>
      </c>
      <c r="BF365" s="187">
        <f>IF(N365="snížená",J365,0)</f>
        <v>0</v>
      </c>
      <c r="BG365" s="187">
        <f>IF(N365="zákl. přenesená",J365,0)</f>
        <v>0</v>
      </c>
      <c r="BH365" s="187">
        <f>IF(N365="sníž. přenesená",J365,0)</f>
        <v>0</v>
      </c>
      <c r="BI365" s="187">
        <f>IF(N365="nulová",J365,0)</f>
        <v>0</v>
      </c>
      <c r="BJ365" s="19" t="s">
        <v>79</v>
      </c>
      <c r="BK365" s="187">
        <f>ROUND(I365*H365,2)</f>
        <v>40249.55</v>
      </c>
      <c r="BL365" s="19" t="s">
        <v>162</v>
      </c>
      <c r="BM365" s="186" t="s">
        <v>306</v>
      </c>
    </row>
    <row r="366" spans="2:51" s="13" customFormat="1" ht="12">
      <c r="B366" s="188"/>
      <c r="C366" s="189"/>
      <c r="D366" s="190" t="s">
        <v>164</v>
      </c>
      <c r="E366" s="191" t="s">
        <v>19</v>
      </c>
      <c r="F366" s="192" t="s">
        <v>176</v>
      </c>
      <c r="G366" s="189"/>
      <c r="H366" s="191" t="s">
        <v>19</v>
      </c>
      <c r="I366" s="193"/>
      <c r="J366" s="189"/>
      <c r="K366" s="189"/>
      <c r="L366" s="194"/>
      <c r="M366" s="195"/>
      <c r="N366" s="196"/>
      <c r="O366" s="196"/>
      <c r="P366" s="196"/>
      <c r="Q366" s="196"/>
      <c r="R366" s="196"/>
      <c r="S366" s="196"/>
      <c r="T366" s="197"/>
      <c r="AT366" s="198" t="s">
        <v>164</v>
      </c>
      <c r="AU366" s="198" t="s">
        <v>81</v>
      </c>
      <c r="AV366" s="13" t="s">
        <v>79</v>
      </c>
      <c r="AW366" s="13" t="s">
        <v>33</v>
      </c>
      <c r="AX366" s="13" t="s">
        <v>71</v>
      </c>
      <c r="AY366" s="198" t="s">
        <v>155</v>
      </c>
    </row>
    <row r="367" spans="2:51" s="14" customFormat="1" ht="12">
      <c r="B367" s="199"/>
      <c r="C367" s="200"/>
      <c r="D367" s="190" t="s">
        <v>164</v>
      </c>
      <c r="E367" s="201" t="s">
        <v>19</v>
      </c>
      <c r="F367" s="202" t="s">
        <v>307</v>
      </c>
      <c r="G367" s="200"/>
      <c r="H367" s="203">
        <v>85.188</v>
      </c>
      <c r="I367" s="204"/>
      <c r="J367" s="200"/>
      <c r="K367" s="200"/>
      <c r="L367" s="205"/>
      <c r="M367" s="206"/>
      <c r="N367" s="207"/>
      <c r="O367" s="207"/>
      <c r="P367" s="207"/>
      <c r="Q367" s="207"/>
      <c r="R367" s="207"/>
      <c r="S367" s="207"/>
      <c r="T367" s="208"/>
      <c r="AT367" s="209" t="s">
        <v>164</v>
      </c>
      <c r="AU367" s="209" t="s">
        <v>81</v>
      </c>
      <c r="AV367" s="14" t="s">
        <v>81</v>
      </c>
      <c r="AW367" s="14" t="s">
        <v>33</v>
      </c>
      <c r="AX367" s="14" t="s">
        <v>71</v>
      </c>
      <c r="AY367" s="209" t="s">
        <v>155</v>
      </c>
    </row>
    <row r="368" spans="2:51" s="13" customFormat="1" ht="12">
      <c r="B368" s="188"/>
      <c r="C368" s="189"/>
      <c r="D368" s="190" t="s">
        <v>164</v>
      </c>
      <c r="E368" s="191" t="s">
        <v>19</v>
      </c>
      <c r="F368" s="192" t="s">
        <v>165</v>
      </c>
      <c r="G368" s="189"/>
      <c r="H368" s="191" t="s">
        <v>19</v>
      </c>
      <c r="I368" s="193"/>
      <c r="J368" s="189"/>
      <c r="K368" s="189"/>
      <c r="L368" s="194"/>
      <c r="M368" s="195"/>
      <c r="N368" s="196"/>
      <c r="O368" s="196"/>
      <c r="P368" s="196"/>
      <c r="Q368" s="196"/>
      <c r="R368" s="196"/>
      <c r="S368" s="196"/>
      <c r="T368" s="197"/>
      <c r="AT368" s="198" t="s">
        <v>164</v>
      </c>
      <c r="AU368" s="198" t="s">
        <v>81</v>
      </c>
      <c r="AV368" s="13" t="s">
        <v>79</v>
      </c>
      <c r="AW368" s="13" t="s">
        <v>33</v>
      </c>
      <c r="AX368" s="13" t="s">
        <v>71</v>
      </c>
      <c r="AY368" s="198" t="s">
        <v>155</v>
      </c>
    </row>
    <row r="369" spans="2:51" s="13" customFormat="1" ht="12">
      <c r="B369" s="188"/>
      <c r="C369" s="189"/>
      <c r="D369" s="190" t="s">
        <v>164</v>
      </c>
      <c r="E369" s="191" t="s">
        <v>19</v>
      </c>
      <c r="F369" s="192" t="s">
        <v>192</v>
      </c>
      <c r="G369" s="189"/>
      <c r="H369" s="191" t="s">
        <v>19</v>
      </c>
      <c r="I369" s="193"/>
      <c r="J369" s="189"/>
      <c r="K369" s="189"/>
      <c r="L369" s="194"/>
      <c r="M369" s="195"/>
      <c r="N369" s="196"/>
      <c r="O369" s="196"/>
      <c r="P369" s="196"/>
      <c r="Q369" s="196"/>
      <c r="R369" s="196"/>
      <c r="S369" s="196"/>
      <c r="T369" s="197"/>
      <c r="AT369" s="198" t="s">
        <v>164</v>
      </c>
      <c r="AU369" s="198" t="s">
        <v>81</v>
      </c>
      <c r="AV369" s="13" t="s">
        <v>79</v>
      </c>
      <c r="AW369" s="13" t="s">
        <v>33</v>
      </c>
      <c r="AX369" s="13" t="s">
        <v>71</v>
      </c>
      <c r="AY369" s="198" t="s">
        <v>155</v>
      </c>
    </row>
    <row r="370" spans="2:51" s="14" customFormat="1" ht="12">
      <c r="B370" s="199"/>
      <c r="C370" s="200"/>
      <c r="D370" s="190" t="s">
        <v>164</v>
      </c>
      <c r="E370" s="201" t="s">
        <v>19</v>
      </c>
      <c r="F370" s="202" t="s">
        <v>193</v>
      </c>
      <c r="G370" s="200"/>
      <c r="H370" s="203">
        <v>38.77</v>
      </c>
      <c r="I370" s="204"/>
      <c r="J370" s="200"/>
      <c r="K370" s="200"/>
      <c r="L370" s="205"/>
      <c r="M370" s="206"/>
      <c r="N370" s="207"/>
      <c r="O370" s="207"/>
      <c r="P370" s="207"/>
      <c r="Q370" s="207"/>
      <c r="R370" s="207"/>
      <c r="S370" s="207"/>
      <c r="T370" s="208"/>
      <c r="AT370" s="209" t="s">
        <v>164</v>
      </c>
      <c r="AU370" s="209" t="s">
        <v>81</v>
      </c>
      <c r="AV370" s="14" t="s">
        <v>81</v>
      </c>
      <c r="AW370" s="14" t="s">
        <v>33</v>
      </c>
      <c r="AX370" s="14" t="s">
        <v>71</v>
      </c>
      <c r="AY370" s="209" t="s">
        <v>155</v>
      </c>
    </row>
    <row r="371" spans="2:51" s="13" customFormat="1" ht="12">
      <c r="B371" s="188"/>
      <c r="C371" s="189"/>
      <c r="D371" s="190" t="s">
        <v>164</v>
      </c>
      <c r="E371" s="191" t="s">
        <v>19</v>
      </c>
      <c r="F371" s="192" t="s">
        <v>194</v>
      </c>
      <c r="G371" s="189"/>
      <c r="H371" s="191" t="s">
        <v>19</v>
      </c>
      <c r="I371" s="193"/>
      <c r="J371" s="189"/>
      <c r="K371" s="189"/>
      <c r="L371" s="194"/>
      <c r="M371" s="195"/>
      <c r="N371" s="196"/>
      <c r="O371" s="196"/>
      <c r="P371" s="196"/>
      <c r="Q371" s="196"/>
      <c r="R371" s="196"/>
      <c r="S371" s="196"/>
      <c r="T371" s="197"/>
      <c r="AT371" s="198" t="s">
        <v>164</v>
      </c>
      <c r="AU371" s="198" t="s">
        <v>81</v>
      </c>
      <c r="AV371" s="13" t="s">
        <v>79</v>
      </c>
      <c r="AW371" s="13" t="s">
        <v>33</v>
      </c>
      <c r="AX371" s="13" t="s">
        <v>71</v>
      </c>
      <c r="AY371" s="198" t="s">
        <v>155</v>
      </c>
    </row>
    <row r="372" spans="2:51" s="14" customFormat="1" ht="12">
      <c r="B372" s="199"/>
      <c r="C372" s="200"/>
      <c r="D372" s="190" t="s">
        <v>164</v>
      </c>
      <c r="E372" s="201" t="s">
        <v>19</v>
      </c>
      <c r="F372" s="202" t="s">
        <v>195</v>
      </c>
      <c r="G372" s="200"/>
      <c r="H372" s="203">
        <v>18.46</v>
      </c>
      <c r="I372" s="204"/>
      <c r="J372" s="200"/>
      <c r="K372" s="200"/>
      <c r="L372" s="205"/>
      <c r="M372" s="206"/>
      <c r="N372" s="207"/>
      <c r="O372" s="207"/>
      <c r="P372" s="207"/>
      <c r="Q372" s="207"/>
      <c r="R372" s="207"/>
      <c r="S372" s="207"/>
      <c r="T372" s="208"/>
      <c r="AT372" s="209" t="s">
        <v>164</v>
      </c>
      <c r="AU372" s="209" t="s">
        <v>81</v>
      </c>
      <c r="AV372" s="14" t="s">
        <v>81</v>
      </c>
      <c r="AW372" s="14" t="s">
        <v>33</v>
      </c>
      <c r="AX372" s="14" t="s">
        <v>71</v>
      </c>
      <c r="AY372" s="209" t="s">
        <v>155</v>
      </c>
    </row>
    <row r="373" spans="2:51" s="13" customFormat="1" ht="12">
      <c r="B373" s="188"/>
      <c r="C373" s="189"/>
      <c r="D373" s="190" t="s">
        <v>164</v>
      </c>
      <c r="E373" s="191" t="s">
        <v>19</v>
      </c>
      <c r="F373" s="192" t="s">
        <v>196</v>
      </c>
      <c r="G373" s="189"/>
      <c r="H373" s="191" t="s">
        <v>19</v>
      </c>
      <c r="I373" s="193"/>
      <c r="J373" s="189"/>
      <c r="K373" s="189"/>
      <c r="L373" s="194"/>
      <c r="M373" s="195"/>
      <c r="N373" s="196"/>
      <c r="O373" s="196"/>
      <c r="P373" s="196"/>
      <c r="Q373" s="196"/>
      <c r="R373" s="196"/>
      <c r="S373" s="196"/>
      <c r="T373" s="197"/>
      <c r="AT373" s="198" t="s">
        <v>164</v>
      </c>
      <c r="AU373" s="198" t="s">
        <v>81</v>
      </c>
      <c r="AV373" s="13" t="s">
        <v>79</v>
      </c>
      <c r="AW373" s="13" t="s">
        <v>33</v>
      </c>
      <c r="AX373" s="13" t="s">
        <v>71</v>
      </c>
      <c r="AY373" s="198" t="s">
        <v>155</v>
      </c>
    </row>
    <row r="374" spans="2:51" s="14" customFormat="1" ht="12">
      <c r="B374" s="199"/>
      <c r="C374" s="200"/>
      <c r="D374" s="190" t="s">
        <v>164</v>
      </c>
      <c r="E374" s="201" t="s">
        <v>19</v>
      </c>
      <c r="F374" s="202" t="s">
        <v>197</v>
      </c>
      <c r="G374" s="200"/>
      <c r="H374" s="203">
        <v>21.58</v>
      </c>
      <c r="I374" s="204"/>
      <c r="J374" s="200"/>
      <c r="K374" s="200"/>
      <c r="L374" s="205"/>
      <c r="M374" s="206"/>
      <c r="N374" s="207"/>
      <c r="O374" s="207"/>
      <c r="P374" s="207"/>
      <c r="Q374" s="207"/>
      <c r="R374" s="207"/>
      <c r="S374" s="207"/>
      <c r="T374" s="208"/>
      <c r="AT374" s="209" t="s">
        <v>164</v>
      </c>
      <c r="AU374" s="209" t="s">
        <v>81</v>
      </c>
      <c r="AV374" s="14" t="s">
        <v>81</v>
      </c>
      <c r="AW374" s="14" t="s">
        <v>33</v>
      </c>
      <c r="AX374" s="14" t="s">
        <v>71</v>
      </c>
      <c r="AY374" s="209" t="s">
        <v>155</v>
      </c>
    </row>
    <row r="375" spans="2:51" s="13" customFormat="1" ht="12">
      <c r="B375" s="188"/>
      <c r="C375" s="189"/>
      <c r="D375" s="190" t="s">
        <v>164</v>
      </c>
      <c r="E375" s="191" t="s">
        <v>19</v>
      </c>
      <c r="F375" s="192" t="s">
        <v>198</v>
      </c>
      <c r="G375" s="189"/>
      <c r="H375" s="191" t="s">
        <v>19</v>
      </c>
      <c r="I375" s="193"/>
      <c r="J375" s="189"/>
      <c r="K375" s="189"/>
      <c r="L375" s="194"/>
      <c r="M375" s="195"/>
      <c r="N375" s="196"/>
      <c r="O375" s="196"/>
      <c r="P375" s="196"/>
      <c r="Q375" s="196"/>
      <c r="R375" s="196"/>
      <c r="S375" s="196"/>
      <c r="T375" s="197"/>
      <c r="AT375" s="198" t="s">
        <v>164</v>
      </c>
      <c r="AU375" s="198" t="s">
        <v>81</v>
      </c>
      <c r="AV375" s="13" t="s">
        <v>79</v>
      </c>
      <c r="AW375" s="13" t="s">
        <v>33</v>
      </c>
      <c r="AX375" s="13" t="s">
        <v>71</v>
      </c>
      <c r="AY375" s="198" t="s">
        <v>155</v>
      </c>
    </row>
    <row r="376" spans="2:51" s="14" customFormat="1" ht="12">
      <c r="B376" s="199"/>
      <c r="C376" s="200"/>
      <c r="D376" s="190" t="s">
        <v>164</v>
      </c>
      <c r="E376" s="201" t="s">
        <v>19</v>
      </c>
      <c r="F376" s="202" t="s">
        <v>199</v>
      </c>
      <c r="G376" s="200"/>
      <c r="H376" s="203">
        <v>25.23</v>
      </c>
      <c r="I376" s="204"/>
      <c r="J376" s="200"/>
      <c r="K376" s="200"/>
      <c r="L376" s="205"/>
      <c r="M376" s="206"/>
      <c r="N376" s="207"/>
      <c r="O376" s="207"/>
      <c r="P376" s="207"/>
      <c r="Q376" s="207"/>
      <c r="R376" s="207"/>
      <c r="S376" s="207"/>
      <c r="T376" s="208"/>
      <c r="AT376" s="209" t="s">
        <v>164</v>
      </c>
      <c r="AU376" s="209" t="s">
        <v>81</v>
      </c>
      <c r="AV376" s="14" t="s">
        <v>81</v>
      </c>
      <c r="AW376" s="14" t="s">
        <v>33</v>
      </c>
      <c r="AX376" s="14" t="s">
        <v>71</v>
      </c>
      <c r="AY376" s="209" t="s">
        <v>155</v>
      </c>
    </row>
    <row r="377" spans="2:51" s="13" customFormat="1" ht="12">
      <c r="B377" s="188"/>
      <c r="C377" s="189"/>
      <c r="D377" s="190" t="s">
        <v>164</v>
      </c>
      <c r="E377" s="191" t="s">
        <v>19</v>
      </c>
      <c r="F377" s="192" t="s">
        <v>200</v>
      </c>
      <c r="G377" s="189"/>
      <c r="H377" s="191" t="s">
        <v>19</v>
      </c>
      <c r="I377" s="193"/>
      <c r="J377" s="189"/>
      <c r="K377" s="189"/>
      <c r="L377" s="194"/>
      <c r="M377" s="195"/>
      <c r="N377" s="196"/>
      <c r="O377" s="196"/>
      <c r="P377" s="196"/>
      <c r="Q377" s="196"/>
      <c r="R377" s="196"/>
      <c r="S377" s="196"/>
      <c r="T377" s="197"/>
      <c r="AT377" s="198" t="s">
        <v>164</v>
      </c>
      <c r="AU377" s="198" t="s">
        <v>81</v>
      </c>
      <c r="AV377" s="13" t="s">
        <v>79</v>
      </c>
      <c r="AW377" s="13" t="s">
        <v>33</v>
      </c>
      <c r="AX377" s="13" t="s">
        <v>71</v>
      </c>
      <c r="AY377" s="198" t="s">
        <v>155</v>
      </c>
    </row>
    <row r="378" spans="2:51" s="14" customFormat="1" ht="12">
      <c r="B378" s="199"/>
      <c r="C378" s="200"/>
      <c r="D378" s="190" t="s">
        <v>164</v>
      </c>
      <c r="E378" s="201" t="s">
        <v>19</v>
      </c>
      <c r="F378" s="202" t="s">
        <v>201</v>
      </c>
      <c r="G378" s="200"/>
      <c r="H378" s="203">
        <v>19.09</v>
      </c>
      <c r="I378" s="204"/>
      <c r="J378" s="200"/>
      <c r="K378" s="200"/>
      <c r="L378" s="205"/>
      <c r="M378" s="206"/>
      <c r="N378" s="207"/>
      <c r="O378" s="207"/>
      <c r="P378" s="207"/>
      <c r="Q378" s="207"/>
      <c r="R378" s="207"/>
      <c r="S378" s="207"/>
      <c r="T378" s="208"/>
      <c r="AT378" s="209" t="s">
        <v>164</v>
      </c>
      <c r="AU378" s="209" t="s">
        <v>81</v>
      </c>
      <c r="AV378" s="14" t="s">
        <v>81</v>
      </c>
      <c r="AW378" s="14" t="s">
        <v>33</v>
      </c>
      <c r="AX378" s="14" t="s">
        <v>71</v>
      </c>
      <c r="AY378" s="209" t="s">
        <v>155</v>
      </c>
    </row>
    <row r="379" spans="2:51" s="13" customFormat="1" ht="12">
      <c r="B379" s="188"/>
      <c r="C379" s="189"/>
      <c r="D379" s="190" t="s">
        <v>164</v>
      </c>
      <c r="E379" s="191" t="s">
        <v>19</v>
      </c>
      <c r="F379" s="192" t="s">
        <v>202</v>
      </c>
      <c r="G379" s="189"/>
      <c r="H379" s="191" t="s">
        <v>19</v>
      </c>
      <c r="I379" s="193"/>
      <c r="J379" s="189"/>
      <c r="K379" s="189"/>
      <c r="L379" s="194"/>
      <c r="M379" s="195"/>
      <c r="N379" s="196"/>
      <c r="O379" s="196"/>
      <c r="P379" s="196"/>
      <c r="Q379" s="196"/>
      <c r="R379" s="196"/>
      <c r="S379" s="196"/>
      <c r="T379" s="197"/>
      <c r="AT379" s="198" t="s">
        <v>164</v>
      </c>
      <c r="AU379" s="198" t="s">
        <v>81</v>
      </c>
      <c r="AV379" s="13" t="s">
        <v>79</v>
      </c>
      <c r="AW379" s="13" t="s">
        <v>33</v>
      </c>
      <c r="AX379" s="13" t="s">
        <v>71</v>
      </c>
      <c r="AY379" s="198" t="s">
        <v>155</v>
      </c>
    </row>
    <row r="380" spans="2:51" s="14" customFormat="1" ht="12">
      <c r="B380" s="199"/>
      <c r="C380" s="200"/>
      <c r="D380" s="190" t="s">
        <v>164</v>
      </c>
      <c r="E380" s="201" t="s">
        <v>19</v>
      </c>
      <c r="F380" s="202" t="s">
        <v>203</v>
      </c>
      <c r="G380" s="200"/>
      <c r="H380" s="203">
        <v>27.36</v>
      </c>
      <c r="I380" s="204"/>
      <c r="J380" s="200"/>
      <c r="K380" s="200"/>
      <c r="L380" s="205"/>
      <c r="M380" s="206"/>
      <c r="N380" s="207"/>
      <c r="O380" s="207"/>
      <c r="P380" s="207"/>
      <c r="Q380" s="207"/>
      <c r="R380" s="207"/>
      <c r="S380" s="207"/>
      <c r="T380" s="208"/>
      <c r="AT380" s="209" t="s">
        <v>164</v>
      </c>
      <c r="AU380" s="209" t="s">
        <v>81</v>
      </c>
      <c r="AV380" s="14" t="s">
        <v>81</v>
      </c>
      <c r="AW380" s="14" t="s">
        <v>33</v>
      </c>
      <c r="AX380" s="14" t="s">
        <v>71</v>
      </c>
      <c r="AY380" s="209" t="s">
        <v>155</v>
      </c>
    </row>
    <row r="381" spans="2:51" s="13" customFormat="1" ht="12">
      <c r="B381" s="188"/>
      <c r="C381" s="189"/>
      <c r="D381" s="190" t="s">
        <v>164</v>
      </c>
      <c r="E381" s="191" t="s">
        <v>19</v>
      </c>
      <c r="F381" s="192" t="s">
        <v>204</v>
      </c>
      <c r="G381" s="189"/>
      <c r="H381" s="191" t="s">
        <v>19</v>
      </c>
      <c r="I381" s="193"/>
      <c r="J381" s="189"/>
      <c r="K381" s="189"/>
      <c r="L381" s="194"/>
      <c r="M381" s="195"/>
      <c r="N381" s="196"/>
      <c r="O381" s="196"/>
      <c r="P381" s="196"/>
      <c r="Q381" s="196"/>
      <c r="R381" s="196"/>
      <c r="S381" s="196"/>
      <c r="T381" s="197"/>
      <c r="AT381" s="198" t="s">
        <v>164</v>
      </c>
      <c r="AU381" s="198" t="s">
        <v>81</v>
      </c>
      <c r="AV381" s="13" t="s">
        <v>79</v>
      </c>
      <c r="AW381" s="13" t="s">
        <v>33</v>
      </c>
      <c r="AX381" s="13" t="s">
        <v>71</v>
      </c>
      <c r="AY381" s="198" t="s">
        <v>155</v>
      </c>
    </row>
    <row r="382" spans="2:51" s="14" customFormat="1" ht="12">
      <c r="B382" s="199"/>
      <c r="C382" s="200"/>
      <c r="D382" s="190" t="s">
        <v>164</v>
      </c>
      <c r="E382" s="201" t="s">
        <v>19</v>
      </c>
      <c r="F382" s="202" t="s">
        <v>205</v>
      </c>
      <c r="G382" s="200"/>
      <c r="H382" s="203">
        <v>1.82</v>
      </c>
      <c r="I382" s="204"/>
      <c r="J382" s="200"/>
      <c r="K382" s="200"/>
      <c r="L382" s="205"/>
      <c r="M382" s="206"/>
      <c r="N382" s="207"/>
      <c r="O382" s="207"/>
      <c r="P382" s="207"/>
      <c r="Q382" s="207"/>
      <c r="R382" s="207"/>
      <c r="S382" s="207"/>
      <c r="T382" s="208"/>
      <c r="AT382" s="209" t="s">
        <v>164</v>
      </c>
      <c r="AU382" s="209" t="s">
        <v>81</v>
      </c>
      <c r="AV382" s="14" t="s">
        <v>81</v>
      </c>
      <c r="AW382" s="14" t="s">
        <v>33</v>
      </c>
      <c r="AX382" s="14" t="s">
        <v>71</v>
      </c>
      <c r="AY382" s="209" t="s">
        <v>155</v>
      </c>
    </row>
    <row r="383" spans="2:51" s="13" customFormat="1" ht="12">
      <c r="B383" s="188"/>
      <c r="C383" s="189"/>
      <c r="D383" s="190" t="s">
        <v>164</v>
      </c>
      <c r="E383" s="191" t="s">
        <v>19</v>
      </c>
      <c r="F383" s="192" t="s">
        <v>206</v>
      </c>
      <c r="G383" s="189"/>
      <c r="H383" s="191" t="s">
        <v>19</v>
      </c>
      <c r="I383" s="193"/>
      <c r="J383" s="189"/>
      <c r="K383" s="189"/>
      <c r="L383" s="194"/>
      <c r="M383" s="195"/>
      <c r="N383" s="196"/>
      <c r="O383" s="196"/>
      <c r="P383" s="196"/>
      <c r="Q383" s="196"/>
      <c r="R383" s="196"/>
      <c r="S383" s="196"/>
      <c r="T383" s="197"/>
      <c r="AT383" s="198" t="s">
        <v>164</v>
      </c>
      <c r="AU383" s="198" t="s">
        <v>81</v>
      </c>
      <c r="AV383" s="13" t="s">
        <v>79</v>
      </c>
      <c r="AW383" s="13" t="s">
        <v>33</v>
      </c>
      <c r="AX383" s="13" t="s">
        <v>71</v>
      </c>
      <c r="AY383" s="198" t="s">
        <v>155</v>
      </c>
    </row>
    <row r="384" spans="2:51" s="14" customFormat="1" ht="12">
      <c r="B384" s="199"/>
      <c r="C384" s="200"/>
      <c r="D384" s="190" t="s">
        <v>164</v>
      </c>
      <c r="E384" s="201" t="s">
        <v>19</v>
      </c>
      <c r="F384" s="202" t="s">
        <v>207</v>
      </c>
      <c r="G384" s="200"/>
      <c r="H384" s="203">
        <v>1.4</v>
      </c>
      <c r="I384" s="204"/>
      <c r="J384" s="200"/>
      <c r="K384" s="200"/>
      <c r="L384" s="205"/>
      <c r="M384" s="206"/>
      <c r="N384" s="207"/>
      <c r="O384" s="207"/>
      <c r="P384" s="207"/>
      <c r="Q384" s="207"/>
      <c r="R384" s="207"/>
      <c r="S384" s="207"/>
      <c r="T384" s="208"/>
      <c r="AT384" s="209" t="s">
        <v>164</v>
      </c>
      <c r="AU384" s="209" t="s">
        <v>81</v>
      </c>
      <c r="AV384" s="14" t="s">
        <v>81</v>
      </c>
      <c r="AW384" s="14" t="s">
        <v>33</v>
      </c>
      <c r="AX384" s="14" t="s">
        <v>71</v>
      </c>
      <c r="AY384" s="209" t="s">
        <v>155</v>
      </c>
    </row>
    <row r="385" spans="2:51" s="13" customFormat="1" ht="12">
      <c r="B385" s="188"/>
      <c r="C385" s="189"/>
      <c r="D385" s="190" t="s">
        <v>164</v>
      </c>
      <c r="E385" s="191" t="s">
        <v>19</v>
      </c>
      <c r="F385" s="192" t="s">
        <v>208</v>
      </c>
      <c r="G385" s="189"/>
      <c r="H385" s="191" t="s">
        <v>19</v>
      </c>
      <c r="I385" s="193"/>
      <c r="J385" s="189"/>
      <c r="K385" s="189"/>
      <c r="L385" s="194"/>
      <c r="M385" s="195"/>
      <c r="N385" s="196"/>
      <c r="O385" s="196"/>
      <c r="P385" s="196"/>
      <c r="Q385" s="196"/>
      <c r="R385" s="196"/>
      <c r="S385" s="196"/>
      <c r="T385" s="197"/>
      <c r="AT385" s="198" t="s">
        <v>164</v>
      </c>
      <c r="AU385" s="198" t="s">
        <v>81</v>
      </c>
      <c r="AV385" s="13" t="s">
        <v>79</v>
      </c>
      <c r="AW385" s="13" t="s">
        <v>33</v>
      </c>
      <c r="AX385" s="13" t="s">
        <v>71</v>
      </c>
      <c r="AY385" s="198" t="s">
        <v>155</v>
      </c>
    </row>
    <row r="386" spans="2:51" s="14" customFormat="1" ht="12">
      <c r="B386" s="199"/>
      <c r="C386" s="200"/>
      <c r="D386" s="190" t="s">
        <v>164</v>
      </c>
      <c r="E386" s="201" t="s">
        <v>19</v>
      </c>
      <c r="F386" s="202" t="s">
        <v>209</v>
      </c>
      <c r="G386" s="200"/>
      <c r="H386" s="203">
        <v>5.98</v>
      </c>
      <c r="I386" s="204"/>
      <c r="J386" s="200"/>
      <c r="K386" s="200"/>
      <c r="L386" s="205"/>
      <c r="M386" s="206"/>
      <c r="N386" s="207"/>
      <c r="O386" s="207"/>
      <c r="P386" s="207"/>
      <c r="Q386" s="207"/>
      <c r="R386" s="207"/>
      <c r="S386" s="207"/>
      <c r="T386" s="208"/>
      <c r="AT386" s="209" t="s">
        <v>164</v>
      </c>
      <c r="AU386" s="209" t="s">
        <v>81</v>
      </c>
      <c r="AV386" s="14" t="s">
        <v>81</v>
      </c>
      <c r="AW386" s="14" t="s">
        <v>33</v>
      </c>
      <c r="AX386" s="14" t="s">
        <v>71</v>
      </c>
      <c r="AY386" s="209" t="s">
        <v>155</v>
      </c>
    </row>
    <row r="387" spans="2:51" s="16" customFormat="1" ht="12">
      <c r="B387" s="221"/>
      <c r="C387" s="222"/>
      <c r="D387" s="190" t="s">
        <v>164</v>
      </c>
      <c r="E387" s="223" t="s">
        <v>19</v>
      </c>
      <c r="F387" s="224" t="s">
        <v>210</v>
      </c>
      <c r="G387" s="222"/>
      <c r="H387" s="225">
        <v>244.878</v>
      </c>
      <c r="I387" s="226"/>
      <c r="J387" s="222"/>
      <c r="K387" s="222"/>
      <c r="L387" s="227"/>
      <c r="M387" s="228"/>
      <c r="N387" s="229"/>
      <c r="O387" s="229"/>
      <c r="P387" s="229"/>
      <c r="Q387" s="229"/>
      <c r="R387" s="229"/>
      <c r="S387" s="229"/>
      <c r="T387" s="230"/>
      <c r="AT387" s="231" t="s">
        <v>164</v>
      </c>
      <c r="AU387" s="231" t="s">
        <v>81</v>
      </c>
      <c r="AV387" s="16" t="s">
        <v>179</v>
      </c>
      <c r="AW387" s="16" t="s">
        <v>33</v>
      </c>
      <c r="AX387" s="16" t="s">
        <v>71</v>
      </c>
      <c r="AY387" s="231" t="s">
        <v>155</v>
      </c>
    </row>
    <row r="388" spans="2:51" s="13" customFormat="1" ht="12">
      <c r="B388" s="188"/>
      <c r="C388" s="189"/>
      <c r="D388" s="190" t="s">
        <v>164</v>
      </c>
      <c r="E388" s="191" t="s">
        <v>19</v>
      </c>
      <c r="F388" s="192" t="s">
        <v>167</v>
      </c>
      <c r="G388" s="189"/>
      <c r="H388" s="191" t="s">
        <v>19</v>
      </c>
      <c r="I388" s="193"/>
      <c r="J388" s="189"/>
      <c r="K388" s="189"/>
      <c r="L388" s="194"/>
      <c r="M388" s="195"/>
      <c r="N388" s="196"/>
      <c r="O388" s="196"/>
      <c r="P388" s="196"/>
      <c r="Q388" s="196"/>
      <c r="R388" s="196"/>
      <c r="S388" s="196"/>
      <c r="T388" s="197"/>
      <c r="AT388" s="198" t="s">
        <v>164</v>
      </c>
      <c r="AU388" s="198" t="s">
        <v>81</v>
      </c>
      <c r="AV388" s="13" t="s">
        <v>79</v>
      </c>
      <c r="AW388" s="13" t="s">
        <v>33</v>
      </c>
      <c r="AX388" s="13" t="s">
        <v>71</v>
      </c>
      <c r="AY388" s="198" t="s">
        <v>155</v>
      </c>
    </row>
    <row r="389" spans="2:51" s="13" customFormat="1" ht="12">
      <c r="B389" s="188"/>
      <c r="C389" s="189"/>
      <c r="D389" s="190" t="s">
        <v>164</v>
      </c>
      <c r="E389" s="191" t="s">
        <v>19</v>
      </c>
      <c r="F389" s="192" t="s">
        <v>211</v>
      </c>
      <c r="G389" s="189"/>
      <c r="H389" s="191" t="s">
        <v>19</v>
      </c>
      <c r="I389" s="193"/>
      <c r="J389" s="189"/>
      <c r="K389" s="189"/>
      <c r="L389" s="194"/>
      <c r="M389" s="195"/>
      <c r="N389" s="196"/>
      <c r="O389" s="196"/>
      <c r="P389" s="196"/>
      <c r="Q389" s="196"/>
      <c r="R389" s="196"/>
      <c r="S389" s="196"/>
      <c r="T389" s="197"/>
      <c r="AT389" s="198" t="s">
        <v>164</v>
      </c>
      <c r="AU389" s="198" t="s">
        <v>81</v>
      </c>
      <c r="AV389" s="13" t="s">
        <v>79</v>
      </c>
      <c r="AW389" s="13" t="s">
        <v>33</v>
      </c>
      <c r="AX389" s="13" t="s">
        <v>71</v>
      </c>
      <c r="AY389" s="198" t="s">
        <v>155</v>
      </c>
    </row>
    <row r="390" spans="2:51" s="14" customFormat="1" ht="12">
      <c r="B390" s="199"/>
      <c r="C390" s="200"/>
      <c r="D390" s="190" t="s">
        <v>164</v>
      </c>
      <c r="E390" s="201" t="s">
        <v>19</v>
      </c>
      <c r="F390" s="202" t="s">
        <v>212</v>
      </c>
      <c r="G390" s="200"/>
      <c r="H390" s="203">
        <v>4.86</v>
      </c>
      <c r="I390" s="204"/>
      <c r="J390" s="200"/>
      <c r="K390" s="200"/>
      <c r="L390" s="205"/>
      <c r="M390" s="206"/>
      <c r="N390" s="207"/>
      <c r="O390" s="207"/>
      <c r="P390" s="207"/>
      <c r="Q390" s="207"/>
      <c r="R390" s="207"/>
      <c r="S390" s="207"/>
      <c r="T390" s="208"/>
      <c r="AT390" s="209" t="s">
        <v>164</v>
      </c>
      <c r="AU390" s="209" t="s">
        <v>81</v>
      </c>
      <c r="AV390" s="14" t="s">
        <v>81</v>
      </c>
      <c r="AW390" s="14" t="s">
        <v>33</v>
      </c>
      <c r="AX390" s="14" t="s">
        <v>71</v>
      </c>
      <c r="AY390" s="209" t="s">
        <v>155</v>
      </c>
    </row>
    <row r="391" spans="2:51" s="13" customFormat="1" ht="12">
      <c r="B391" s="188"/>
      <c r="C391" s="189"/>
      <c r="D391" s="190" t="s">
        <v>164</v>
      </c>
      <c r="E391" s="191" t="s">
        <v>19</v>
      </c>
      <c r="F391" s="192" t="s">
        <v>213</v>
      </c>
      <c r="G391" s="189"/>
      <c r="H391" s="191" t="s">
        <v>19</v>
      </c>
      <c r="I391" s="193"/>
      <c r="J391" s="189"/>
      <c r="K391" s="189"/>
      <c r="L391" s="194"/>
      <c r="M391" s="195"/>
      <c r="N391" s="196"/>
      <c r="O391" s="196"/>
      <c r="P391" s="196"/>
      <c r="Q391" s="196"/>
      <c r="R391" s="196"/>
      <c r="S391" s="196"/>
      <c r="T391" s="197"/>
      <c r="AT391" s="198" t="s">
        <v>164</v>
      </c>
      <c r="AU391" s="198" t="s">
        <v>81</v>
      </c>
      <c r="AV391" s="13" t="s">
        <v>79</v>
      </c>
      <c r="AW391" s="13" t="s">
        <v>33</v>
      </c>
      <c r="AX391" s="13" t="s">
        <v>71</v>
      </c>
      <c r="AY391" s="198" t="s">
        <v>155</v>
      </c>
    </row>
    <row r="392" spans="2:51" s="14" customFormat="1" ht="12">
      <c r="B392" s="199"/>
      <c r="C392" s="200"/>
      <c r="D392" s="190" t="s">
        <v>164</v>
      </c>
      <c r="E392" s="201" t="s">
        <v>19</v>
      </c>
      <c r="F392" s="202" t="s">
        <v>214</v>
      </c>
      <c r="G392" s="200"/>
      <c r="H392" s="203">
        <v>26.77</v>
      </c>
      <c r="I392" s="204"/>
      <c r="J392" s="200"/>
      <c r="K392" s="200"/>
      <c r="L392" s="205"/>
      <c r="M392" s="206"/>
      <c r="N392" s="207"/>
      <c r="O392" s="207"/>
      <c r="P392" s="207"/>
      <c r="Q392" s="207"/>
      <c r="R392" s="207"/>
      <c r="S392" s="207"/>
      <c r="T392" s="208"/>
      <c r="AT392" s="209" t="s">
        <v>164</v>
      </c>
      <c r="AU392" s="209" t="s">
        <v>81</v>
      </c>
      <c r="AV392" s="14" t="s">
        <v>81</v>
      </c>
      <c r="AW392" s="14" t="s">
        <v>33</v>
      </c>
      <c r="AX392" s="14" t="s">
        <v>71</v>
      </c>
      <c r="AY392" s="209" t="s">
        <v>155</v>
      </c>
    </row>
    <row r="393" spans="2:51" s="13" customFormat="1" ht="12">
      <c r="B393" s="188"/>
      <c r="C393" s="189"/>
      <c r="D393" s="190" t="s">
        <v>164</v>
      </c>
      <c r="E393" s="191" t="s">
        <v>19</v>
      </c>
      <c r="F393" s="192" t="s">
        <v>215</v>
      </c>
      <c r="G393" s="189"/>
      <c r="H393" s="191" t="s">
        <v>19</v>
      </c>
      <c r="I393" s="193"/>
      <c r="J393" s="189"/>
      <c r="K393" s="189"/>
      <c r="L393" s="194"/>
      <c r="M393" s="195"/>
      <c r="N393" s="196"/>
      <c r="O393" s="196"/>
      <c r="P393" s="196"/>
      <c r="Q393" s="196"/>
      <c r="R393" s="196"/>
      <c r="S393" s="196"/>
      <c r="T393" s="197"/>
      <c r="AT393" s="198" t="s">
        <v>164</v>
      </c>
      <c r="AU393" s="198" t="s">
        <v>81</v>
      </c>
      <c r="AV393" s="13" t="s">
        <v>79</v>
      </c>
      <c r="AW393" s="13" t="s">
        <v>33</v>
      </c>
      <c r="AX393" s="13" t="s">
        <v>71</v>
      </c>
      <c r="AY393" s="198" t="s">
        <v>155</v>
      </c>
    </row>
    <row r="394" spans="2:51" s="14" customFormat="1" ht="12">
      <c r="B394" s="199"/>
      <c r="C394" s="200"/>
      <c r="D394" s="190" t="s">
        <v>164</v>
      </c>
      <c r="E394" s="201" t="s">
        <v>19</v>
      </c>
      <c r="F394" s="202" t="s">
        <v>195</v>
      </c>
      <c r="G394" s="200"/>
      <c r="H394" s="203">
        <v>18.46</v>
      </c>
      <c r="I394" s="204"/>
      <c r="J394" s="200"/>
      <c r="K394" s="200"/>
      <c r="L394" s="205"/>
      <c r="M394" s="206"/>
      <c r="N394" s="207"/>
      <c r="O394" s="207"/>
      <c r="P394" s="207"/>
      <c r="Q394" s="207"/>
      <c r="R394" s="207"/>
      <c r="S394" s="207"/>
      <c r="T394" s="208"/>
      <c r="AT394" s="209" t="s">
        <v>164</v>
      </c>
      <c r="AU394" s="209" t="s">
        <v>81</v>
      </c>
      <c r="AV394" s="14" t="s">
        <v>81</v>
      </c>
      <c r="AW394" s="14" t="s">
        <v>33</v>
      </c>
      <c r="AX394" s="14" t="s">
        <v>71</v>
      </c>
      <c r="AY394" s="209" t="s">
        <v>155</v>
      </c>
    </row>
    <row r="395" spans="2:51" s="13" customFormat="1" ht="12">
      <c r="B395" s="188"/>
      <c r="C395" s="189"/>
      <c r="D395" s="190" t="s">
        <v>164</v>
      </c>
      <c r="E395" s="191" t="s">
        <v>19</v>
      </c>
      <c r="F395" s="192" t="s">
        <v>216</v>
      </c>
      <c r="G395" s="189"/>
      <c r="H395" s="191" t="s">
        <v>19</v>
      </c>
      <c r="I395" s="193"/>
      <c r="J395" s="189"/>
      <c r="K395" s="189"/>
      <c r="L395" s="194"/>
      <c r="M395" s="195"/>
      <c r="N395" s="196"/>
      <c r="O395" s="196"/>
      <c r="P395" s="196"/>
      <c r="Q395" s="196"/>
      <c r="R395" s="196"/>
      <c r="S395" s="196"/>
      <c r="T395" s="197"/>
      <c r="AT395" s="198" t="s">
        <v>164</v>
      </c>
      <c r="AU395" s="198" t="s">
        <v>81</v>
      </c>
      <c r="AV395" s="13" t="s">
        <v>79</v>
      </c>
      <c r="AW395" s="13" t="s">
        <v>33</v>
      </c>
      <c r="AX395" s="13" t="s">
        <v>71</v>
      </c>
      <c r="AY395" s="198" t="s">
        <v>155</v>
      </c>
    </row>
    <row r="396" spans="2:51" s="14" customFormat="1" ht="12">
      <c r="B396" s="199"/>
      <c r="C396" s="200"/>
      <c r="D396" s="190" t="s">
        <v>164</v>
      </c>
      <c r="E396" s="201" t="s">
        <v>19</v>
      </c>
      <c r="F396" s="202" t="s">
        <v>197</v>
      </c>
      <c r="G396" s="200"/>
      <c r="H396" s="203">
        <v>21.58</v>
      </c>
      <c r="I396" s="204"/>
      <c r="J396" s="200"/>
      <c r="K396" s="200"/>
      <c r="L396" s="205"/>
      <c r="M396" s="206"/>
      <c r="N396" s="207"/>
      <c r="O396" s="207"/>
      <c r="P396" s="207"/>
      <c r="Q396" s="207"/>
      <c r="R396" s="207"/>
      <c r="S396" s="207"/>
      <c r="T396" s="208"/>
      <c r="AT396" s="209" t="s">
        <v>164</v>
      </c>
      <c r="AU396" s="209" t="s">
        <v>81</v>
      </c>
      <c r="AV396" s="14" t="s">
        <v>81</v>
      </c>
      <c r="AW396" s="14" t="s">
        <v>33</v>
      </c>
      <c r="AX396" s="14" t="s">
        <v>71</v>
      </c>
      <c r="AY396" s="209" t="s">
        <v>155</v>
      </c>
    </row>
    <row r="397" spans="2:51" s="13" customFormat="1" ht="12">
      <c r="B397" s="188"/>
      <c r="C397" s="189"/>
      <c r="D397" s="190" t="s">
        <v>164</v>
      </c>
      <c r="E397" s="191" t="s">
        <v>19</v>
      </c>
      <c r="F397" s="192" t="s">
        <v>217</v>
      </c>
      <c r="G397" s="189"/>
      <c r="H397" s="191" t="s">
        <v>19</v>
      </c>
      <c r="I397" s="193"/>
      <c r="J397" s="189"/>
      <c r="K397" s="189"/>
      <c r="L397" s="194"/>
      <c r="M397" s="195"/>
      <c r="N397" s="196"/>
      <c r="O397" s="196"/>
      <c r="P397" s="196"/>
      <c r="Q397" s="196"/>
      <c r="R397" s="196"/>
      <c r="S397" s="196"/>
      <c r="T397" s="197"/>
      <c r="AT397" s="198" t="s">
        <v>164</v>
      </c>
      <c r="AU397" s="198" t="s">
        <v>81</v>
      </c>
      <c r="AV397" s="13" t="s">
        <v>79</v>
      </c>
      <c r="AW397" s="13" t="s">
        <v>33</v>
      </c>
      <c r="AX397" s="13" t="s">
        <v>71</v>
      </c>
      <c r="AY397" s="198" t="s">
        <v>155</v>
      </c>
    </row>
    <row r="398" spans="2:51" s="14" customFormat="1" ht="12">
      <c r="B398" s="199"/>
      <c r="C398" s="200"/>
      <c r="D398" s="190" t="s">
        <v>164</v>
      </c>
      <c r="E398" s="201" t="s">
        <v>19</v>
      </c>
      <c r="F398" s="202" t="s">
        <v>199</v>
      </c>
      <c r="G398" s="200"/>
      <c r="H398" s="203">
        <v>25.23</v>
      </c>
      <c r="I398" s="204"/>
      <c r="J398" s="200"/>
      <c r="K398" s="200"/>
      <c r="L398" s="205"/>
      <c r="M398" s="206"/>
      <c r="N398" s="207"/>
      <c r="O398" s="207"/>
      <c r="P398" s="207"/>
      <c r="Q398" s="207"/>
      <c r="R398" s="207"/>
      <c r="S398" s="207"/>
      <c r="T398" s="208"/>
      <c r="AT398" s="209" t="s">
        <v>164</v>
      </c>
      <c r="AU398" s="209" t="s">
        <v>81</v>
      </c>
      <c r="AV398" s="14" t="s">
        <v>81</v>
      </c>
      <c r="AW398" s="14" t="s">
        <v>33</v>
      </c>
      <c r="AX398" s="14" t="s">
        <v>71</v>
      </c>
      <c r="AY398" s="209" t="s">
        <v>155</v>
      </c>
    </row>
    <row r="399" spans="2:51" s="13" customFormat="1" ht="12">
      <c r="B399" s="188"/>
      <c r="C399" s="189"/>
      <c r="D399" s="190" t="s">
        <v>164</v>
      </c>
      <c r="E399" s="191" t="s">
        <v>19</v>
      </c>
      <c r="F399" s="192" t="s">
        <v>218</v>
      </c>
      <c r="G399" s="189"/>
      <c r="H399" s="191" t="s">
        <v>19</v>
      </c>
      <c r="I399" s="193"/>
      <c r="J399" s="189"/>
      <c r="K399" s="189"/>
      <c r="L399" s="194"/>
      <c r="M399" s="195"/>
      <c r="N399" s="196"/>
      <c r="O399" s="196"/>
      <c r="P399" s="196"/>
      <c r="Q399" s="196"/>
      <c r="R399" s="196"/>
      <c r="S399" s="196"/>
      <c r="T399" s="197"/>
      <c r="AT399" s="198" t="s">
        <v>164</v>
      </c>
      <c r="AU399" s="198" t="s">
        <v>81</v>
      </c>
      <c r="AV399" s="13" t="s">
        <v>79</v>
      </c>
      <c r="AW399" s="13" t="s">
        <v>33</v>
      </c>
      <c r="AX399" s="13" t="s">
        <v>71</v>
      </c>
      <c r="AY399" s="198" t="s">
        <v>155</v>
      </c>
    </row>
    <row r="400" spans="2:51" s="14" customFormat="1" ht="12">
      <c r="B400" s="199"/>
      <c r="C400" s="200"/>
      <c r="D400" s="190" t="s">
        <v>164</v>
      </c>
      <c r="E400" s="201" t="s">
        <v>19</v>
      </c>
      <c r="F400" s="202" t="s">
        <v>219</v>
      </c>
      <c r="G400" s="200"/>
      <c r="H400" s="203">
        <v>121.44</v>
      </c>
      <c r="I400" s="204"/>
      <c r="J400" s="200"/>
      <c r="K400" s="200"/>
      <c r="L400" s="205"/>
      <c r="M400" s="206"/>
      <c r="N400" s="207"/>
      <c r="O400" s="207"/>
      <c r="P400" s="207"/>
      <c r="Q400" s="207"/>
      <c r="R400" s="207"/>
      <c r="S400" s="207"/>
      <c r="T400" s="208"/>
      <c r="AT400" s="209" t="s">
        <v>164</v>
      </c>
      <c r="AU400" s="209" t="s">
        <v>81</v>
      </c>
      <c r="AV400" s="14" t="s">
        <v>81</v>
      </c>
      <c r="AW400" s="14" t="s">
        <v>33</v>
      </c>
      <c r="AX400" s="14" t="s">
        <v>71</v>
      </c>
      <c r="AY400" s="209" t="s">
        <v>155</v>
      </c>
    </row>
    <row r="401" spans="2:51" s="13" customFormat="1" ht="12">
      <c r="B401" s="188"/>
      <c r="C401" s="189"/>
      <c r="D401" s="190" t="s">
        <v>164</v>
      </c>
      <c r="E401" s="191" t="s">
        <v>19</v>
      </c>
      <c r="F401" s="192" t="s">
        <v>220</v>
      </c>
      <c r="G401" s="189"/>
      <c r="H401" s="191" t="s">
        <v>19</v>
      </c>
      <c r="I401" s="193"/>
      <c r="J401" s="189"/>
      <c r="K401" s="189"/>
      <c r="L401" s="194"/>
      <c r="M401" s="195"/>
      <c r="N401" s="196"/>
      <c r="O401" s="196"/>
      <c r="P401" s="196"/>
      <c r="Q401" s="196"/>
      <c r="R401" s="196"/>
      <c r="S401" s="196"/>
      <c r="T401" s="197"/>
      <c r="AT401" s="198" t="s">
        <v>164</v>
      </c>
      <c r="AU401" s="198" t="s">
        <v>81</v>
      </c>
      <c r="AV401" s="13" t="s">
        <v>79</v>
      </c>
      <c r="AW401" s="13" t="s">
        <v>33</v>
      </c>
      <c r="AX401" s="13" t="s">
        <v>71</v>
      </c>
      <c r="AY401" s="198" t="s">
        <v>155</v>
      </c>
    </row>
    <row r="402" spans="2:51" s="14" customFormat="1" ht="12">
      <c r="B402" s="199"/>
      <c r="C402" s="200"/>
      <c r="D402" s="190" t="s">
        <v>164</v>
      </c>
      <c r="E402" s="201" t="s">
        <v>19</v>
      </c>
      <c r="F402" s="202" t="s">
        <v>221</v>
      </c>
      <c r="G402" s="200"/>
      <c r="H402" s="203">
        <v>3.4</v>
      </c>
      <c r="I402" s="204"/>
      <c r="J402" s="200"/>
      <c r="K402" s="200"/>
      <c r="L402" s="205"/>
      <c r="M402" s="206"/>
      <c r="N402" s="207"/>
      <c r="O402" s="207"/>
      <c r="P402" s="207"/>
      <c r="Q402" s="207"/>
      <c r="R402" s="207"/>
      <c r="S402" s="207"/>
      <c r="T402" s="208"/>
      <c r="AT402" s="209" t="s">
        <v>164</v>
      </c>
      <c r="AU402" s="209" t="s">
        <v>81</v>
      </c>
      <c r="AV402" s="14" t="s">
        <v>81</v>
      </c>
      <c r="AW402" s="14" t="s">
        <v>33</v>
      </c>
      <c r="AX402" s="14" t="s">
        <v>71</v>
      </c>
      <c r="AY402" s="209" t="s">
        <v>155</v>
      </c>
    </row>
    <row r="403" spans="2:51" s="13" customFormat="1" ht="12">
      <c r="B403" s="188"/>
      <c r="C403" s="189"/>
      <c r="D403" s="190" t="s">
        <v>164</v>
      </c>
      <c r="E403" s="191" t="s">
        <v>19</v>
      </c>
      <c r="F403" s="192" t="s">
        <v>222</v>
      </c>
      <c r="G403" s="189"/>
      <c r="H403" s="191" t="s">
        <v>19</v>
      </c>
      <c r="I403" s="193"/>
      <c r="J403" s="189"/>
      <c r="K403" s="189"/>
      <c r="L403" s="194"/>
      <c r="M403" s="195"/>
      <c r="N403" s="196"/>
      <c r="O403" s="196"/>
      <c r="P403" s="196"/>
      <c r="Q403" s="196"/>
      <c r="R403" s="196"/>
      <c r="S403" s="196"/>
      <c r="T403" s="197"/>
      <c r="AT403" s="198" t="s">
        <v>164</v>
      </c>
      <c r="AU403" s="198" t="s">
        <v>81</v>
      </c>
      <c r="AV403" s="13" t="s">
        <v>79</v>
      </c>
      <c r="AW403" s="13" t="s">
        <v>33</v>
      </c>
      <c r="AX403" s="13" t="s">
        <v>71</v>
      </c>
      <c r="AY403" s="198" t="s">
        <v>155</v>
      </c>
    </row>
    <row r="404" spans="2:51" s="14" customFormat="1" ht="12">
      <c r="B404" s="199"/>
      <c r="C404" s="200"/>
      <c r="D404" s="190" t="s">
        <v>164</v>
      </c>
      <c r="E404" s="201" t="s">
        <v>19</v>
      </c>
      <c r="F404" s="202" t="s">
        <v>207</v>
      </c>
      <c r="G404" s="200"/>
      <c r="H404" s="203">
        <v>1.4</v>
      </c>
      <c r="I404" s="204"/>
      <c r="J404" s="200"/>
      <c r="K404" s="200"/>
      <c r="L404" s="205"/>
      <c r="M404" s="206"/>
      <c r="N404" s="207"/>
      <c r="O404" s="207"/>
      <c r="P404" s="207"/>
      <c r="Q404" s="207"/>
      <c r="R404" s="207"/>
      <c r="S404" s="207"/>
      <c r="T404" s="208"/>
      <c r="AT404" s="209" t="s">
        <v>164</v>
      </c>
      <c r="AU404" s="209" t="s">
        <v>81</v>
      </c>
      <c r="AV404" s="14" t="s">
        <v>81</v>
      </c>
      <c r="AW404" s="14" t="s">
        <v>33</v>
      </c>
      <c r="AX404" s="14" t="s">
        <v>71</v>
      </c>
      <c r="AY404" s="209" t="s">
        <v>155</v>
      </c>
    </row>
    <row r="405" spans="2:51" s="15" customFormat="1" ht="12">
      <c r="B405" s="210"/>
      <c r="C405" s="211"/>
      <c r="D405" s="190" t="s">
        <v>164</v>
      </c>
      <c r="E405" s="212" t="s">
        <v>19</v>
      </c>
      <c r="F405" s="213" t="s">
        <v>168</v>
      </c>
      <c r="G405" s="211"/>
      <c r="H405" s="214">
        <v>468.0179999999999</v>
      </c>
      <c r="I405" s="215"/>
      <c r="J405" s="211"/>
      <c r="K405" s="211"/>
      <c r="L405" s="216"/>
      <c r="M405" s="217"/>
      <c r="N405" s="218"/>
      <c r="O405" s="218"/>
      <c r="P405" s="218"/>
      <c r="Q405" s="218"/>
      <c r="R405" s="218"/>
      <c r="S405" s="218"/>
      <c r="T405" s="219"/>
      <c r="AT405" s="220" t="s">
        <v>164</v>
      </c>
      <c r="AU405" s="220" t="s">
        <v>81</v>
      </c>
      <c r="AV405" s="15" t="s">
        <v>162</v>
      </c>
      <c r="AW405" s="15" t="s">
        <v>33</v>
      </c>
      <c r="AX405" s="15" t="s">
        <v>79</v>
      </c>
      <c r="AY405" s="220" t="s">
        <v>155</v>
      </c>
    </row>
    <row r="406" spans="1:65" s="2" customFormat="1" ht="24">
      <c r="A406" s="36"/>
      <c r="B406" s="37"/>
      <c r="C406" s="175" t="s">
        <v>308</v>
      </c>
      <c r="D406" s="175" t="s">
        <v>158</v>
      </c>
      <c r="E406" s="176" t="s">
        <v>309</v>
      </c>
      <c r="F406" s="177" t="s">
        <v>310</v>
      </c>
      <c r="G406" s="178" t="s">
        <v>161</v>
      </c>
      <c r="H406" s="179">
        <v>253.061</v>
      </c>
      <c r="I406" s="180">
        <v>16.7</v>
      </c>
      <c r="J406" s="181">
        <f>ROUND(I406*H406,2)</f>
        <v>4226.12</v>
      </c>
      <c r="K406" s="177" t="s">
        <v>174</v>
      </c>
      <c r="L406" s="41"/>
      <c r="M406" s="182" t="s">
        <v>19</v>
      </c>
      <c r="N406" s="183" t="s">
        <v>42</v>
      </c>
      <c r="O406" s="66"/>
      <c r="P406" s="184">
        <f>O406*H406</f>
        <v>0</v>
      </c>
      <c r="Q406" s="184">
        <v>0</v>
      </c>
      <c r="R406" s="184">
        <f>Q406*H406</f>
        <v>0</v>
      </c>
      <c r="S406" s="184">
        <v>0.01</v>
      </c>
      <c r="T406" s="185">
        <f>S406*H406</f>
        <v>2.5306100000000002</v>
      </c>
      <c r="U406" s="36"/>
      <c r="V406" s="36"/>
      <c r="W406" s="36"/>
      <c r="X406" s="36"/>
      <c r="Y406" s="36"/>
      <c r="Z406" s="36"/>
      <c r="AA406" s="36"/>
      <c r="AB406" s="36"/>
      <c r="AC406" s="36"/>
      <c r="AD406" s="36"/>
      <c r="AE406" s="36"/>
      <c r="AR406" s="186" t="s">
        <v>162</v>
      </c>
      <c r="AT406" s="186" t="s">
        <v>158</v>
      </c>
      <c r="AU406" s="186" t="s">
        <v>81</v>
      </c>
      <c r="AY406" s="19" t="s">
        <v>155</v>
      </c>
      <c r="BE406" s="187">
        <f>IF(N406="základní",J406,0)</f>
        <v>4226.12</v>
      </c>
      <c r="BF406" s="187">
        <f>IF(N406="snížená",J406,0)</f>
        <v>0</v>
      </c>
      <c r="BG406" s="187">
        <f>IF(N406="zákl. přenesená",J406,0)</f>
        <v>0</v>
      </c>
      <c r="BH406" s="187">
        <f>IF(N406="sníž. přenesená",J406,0)</f>
        <v>0</v>
      </c>
      <c r="BI406" s="187">
        <f>IF(N406="nulová",J406,0)</f>
        <v>0</v>
      </c>
      <c r="BJ406" s="19" t="s">
        <v>79</v>
      </c>
      <c r="BK406" s="187">
        <f>ROUND(I406*H406,2)</f>
        <v>4226.12</v>
      </c>
      <c r="BL406" s="19" t="s">
        <v>162</v>
      </c>
      <c r="BM406" s="186" t="s">
        <v>311</v>
      </c>
    </row>
    <row r="407" spans="2:51" s="13" customFormat="1" ht="12">
      <c r="B407" s="188"/>
      <c r="C407" s="189"/>
      <c r="D407" s="190" t="s">
        <v>164</v>
      </c>
      <c r="E407" s="191" t="s">
        <v>19</v>
      </c>
      <c r="F407" s="192" t="s">
        <v>243</v>
      </c>
      <c r="G407" s="189"/>
      <c r="H407" s="191" t="s">
        <v>19</v>
      </c>
      <c r="I407" s="193"/>
      <c r="J407" s="189"/>
      <c r="K407" s="189"/>
      <c r="L407" s="194"/>
      <c r="M407" s="195"/>
      <c r="N407" s="196"/>
      <c r="O407" s="196"/>
      <c r="P407" s="196"/>
      <c r="Q407" s="196"/>
      <c r="R407" s="196"/>
      <c r="S407" s="196"/>
      <c r="T407" s="197"/>
      <c r="AT407" s="198" t="s">
        <v>164</v>
      </c>
      <c r="AU407" s="198" t="s">
        <v>81</v>
      </c>
      <c r="AV407" s="13" t="s">
        <v>79</v>
      </c>
      <c r="AW407" s="13" t="s">
        <v>33</v>
      </c>
      <c r="AX407" s="13" t="s">
        <v>71</v>
      </c>
      <c r="AY407" s="198" t="s">
        <v>155</v>
      </c>
    </row>
    <row r="408" spans="2:51" s="13" customFormat="1" ht="12">
      <c r="B408" s="188"/>
      <c r="C408" s="189"/>
      <c r="D408" s="190" t="s">
        <v>164</v>
      </c>
      <c r="E408" s="191" t="s">
        <v>19</v>
      </c>
      <c r="F408" s="192" t="s">
        <v>165</v>
      </c>
      <c r="G408" s="189"/>
      <c r="H408" s="191" t="s">
        <v>19</v>
      </c>
      <c r="I408" s="193"/>
      <c r="J408" s="189"/>
      <c r="K408" s="189"/>
      <c r="L408" s="194"/>
      <c r="M408" s="195"/>
      <c r="N408" s="196"/>
      <c r="O408" s="196"/>
      <c r="P408" s="196"/>
      <c r="Q408" s="196"/>
      <c r="R408" s="196"/>
      <c r="S408" s="196"/>
      <c r="T408" s="197"/>
      <c r="AT408" s="198" t="s">
        <v>164</v>
      </c>
      <c r="AU408" s="198" t="s">
        <v>81</v>
      </c>
      <c r="AV408" s="13" t="s">
        <v>79</v>
      </c>
      <c r="AW408" s="13" t="s">
        <v>33</v>
      </c>
      <c r="AX408" s="13" t="s">
        <v>71</v>
      </c>
      <c r="AY408" s="198" t="s">
        <v>155</v>
      </c>
    </row>
    <row r="409" spans="2:51" s="13" customFormat="1" ht="12">
      <c r="B409" s="188"/>
      <c r="C409" s="189"/>
      <c r="D409" s="190" t="s">
        <v>164</v>
      </c>
      <c r="E409" s="191" t="s">
        <v>19</v>
      </c>
      <c r="F409" s="192" t="s">
        <v>192</v>
      </c>
      <c r="G409" s="189"/>
      <c r="H409" s="191" t="s">
        <v>19</v>
      </c>
      <c r="I409" s="193"/>
      <c r="J409" s="189"/>
      <c r="K409" s="189"/>
      <c r="L409" s="194"/>
      <c r="M409" s="195"/>
      <c r="N409" s="196"/>
      <c r="O409" s="196"/>
      <c r="P409" s="196"/>
      <c r="Q409" s="196"/>
      <c r="R409" s="196"/>
      <c r="S409" s="196"/>
      <c r="T409" s="197"/>
      <c r="AT409" s="198" t="s">
        <v>164</v>
      </c>
      <c r="AU409" s="198" t="s">
        <v>81</v>
      </c>
      <c r="AV409" s="13" t="s">
        <v>79</v>
      </c>
      <c r="AW409" s="13" t="s">
        <v>33</v>
      </c>
      <c r="AX409" s="13" t="s">
        <v>71</v>
      </c>
      <c r="AY409" s="198" t="s">
        <v>155</v>
      </c>
    </row>
    <row r="410" spans="2:51" s="14" customFormat="1" ht="12">
      <c r="B410" s="199"/>
      <c r="C410" s="200"/>
      <c r="D410" s="190" t="s">
        <v>164</v>
      </c>
      <c r="E410" s="201" t="s">
        <v>19</v>
      </c>
      <c r="F410" s="202" t="s">
        <v>312</v>
      </c>
      <c r="G410" s="200"/>
      <c r="H410" s="203">
        <v>43.439</v>
      </c>
      <c r="I410" s="204"/>
      <c r="J410" s="200"/>
      <c r="K410" s="200"/>
      <c r="L410" s="205"/>
      <c r="M410" s="206"/>
      <c r="N410" s="207"/>
      <c r="O410" s="207"/>
      <c r="P410" s="207"/>
      <c r="Q410" s="207"/>
      <c r="R410" s="207"/>
      <c r="S410" s="207"/>
      <c r="T410" s="208"/>
      <c r="AT410" s="209" t="s">
        <v>164</v>
      </c>
      <c r="AU410" s="209" t="s">
        <v>81</v>
      </c>
      <c r="AV410" s="14" t="s">
        <v>81</v>
      </c>
      <c r="AW410" s="14" t="s">
        <v>33</v>
      </c>
      <c r="AX410" s="14" t="s">
        <v>71</v>
      </c>
      <c r="AY410" s="209" t="s">
        <v>155</v>
      </c>
    </row>
    <row r="411" spans="2:51" s="13" customFormat="1" ht="12">
      <c r="B411" s="188"/>
      <c r="C411" s="189"/>
      <c r="D411" s="190" t="s">
        <v>164</v>
      </c>
      <c r="E411" s="191" t="s">
        <v>19</v>
      </c>
      <c r="F411" s="192" t="s">
        <v>248</v>
      </c>
      <c r="G411" s="189"/>
      <c r="H411" s="191" t="s">
        <v>19</v>
      </c>
      <c r="I411" s="193"/>
      <c r="J411" s="189"/>
      <c r="K411" s="189"/>
      <c r="L411" s="194"/>
      <c r="M411" s="195"/>
      <c r="N411" s="196"/>
      <c r="O411" s="196"/>
      <c r="P411" s="196"/>
      <c r="Q411" s="196"/>
      <c r="R411" s="196"/>
      <c r="S411" s="196"/>
      <c r="T411" s="197"/>
      <c r="AT411" s="198" t="s">
        <v>164</v>
      </c>
      <c r="AU411" s="198" t="s">
        <v>81</v>
      </c>
      <c r="AV411" s="13" t="s">
        <v>79</v>
      </c>
      <c r="AW411" s="13" t="s">
        <v>33</v>
      </c>
      <c r="AX411" s="13" t="s">
        <v>71</v>
      </c>
      <c r="AY411" s="198" t="s">
        <v>155</v>
      </c>
    </row>
    <row r="412" spans="2:51" s="14" customFormat="1" ht="12">
      <c r="B412" s="199"/>
      <c r="C412" s="200"/>
      <c r="D412" s="190" t="s">
        <v>164</v>
      </c>
      <c r="E412" s="201" t="s">
        <v>19</v>
      </c>
      <c r="F412" s="202" t="s">
        <v>313</v>
      </c>
      <c r="G412" s="200"/>
      <c r="H412" s="203">
        <v>-1.8</v>
      </c>
      <c r="I412" s="204"/>
      <c r="J412" s="200"/>
      <c r="K412" s="200"/>
      <c r="L412" s="205"/>
      <c r="M412" s="206"/>
      <c r="N412" s="207"/>
      <c r="O412" s="207"/>
      <c r="P412" s="207"/>
      <c r="Q412" s="207"/>
      <c r="R412" s="207"/>
      <c r="S412" s="207"/>
      <c r="T412" s="208"/>
      <c r="AT412" s="209" t="s">
        <v>164</v>
      </c>
      <c r="AU412" s="209" t="s">
        <v>81</v>
      </c>
      <c r="AV412" s="14" t="s">
        <v>81</v>
      </c>
      <c r="AW412" s="14" t="s">
        <v>33</v>
      </c>
      <c r="AX412" s="14" t="s">
        <v>71</v>
      </c>
      <c r="AY412" s="209" t="s">
        <v>155</v>
      </c>
    </row>
    <row r="413" spans="2:51" s="13" customFormat="1" ht="12">
      <c r="B413" s="188"/>
      <c r="C413" s="189"/>
      <c r="D413" s="190" t="s">
        <v>164</v>
      </c>
      <c r="E413" s="191" t="s">
        <v>19</v>
      </c>
      <c r="F413" s="192" t="s">
        <v>194</v>
      </c>
      <c r="G413" s="189"/>
      <c r="H413" s="191" t="s">
        <v>19</v>
      </c>
      <c r="I413" s="193"/>
      <c r="J413" s="189"/>
      <c r="K413" s="189"/>
      <c r="L413" s="194"/>
      <c r="M413" s="195"/>
      <c r="N413" s="196"/>
      <c r="O413" s="196"/>
      <c r="P413" s="196"/>
      <c r="Q413" s="196"/>
      <c r="R413" s="196"/>
      <c r="S413" s="196"/>
      <c r="T413" s="197"/>
      <c r="AT413" s="198" t="s">
        <v>164</v>
      </c>
      <c r="AU413" s="198" t="s">
        <v>81</v>
      </c>
      <c r="AV413" s="13" t="s">
        <v>79</v>
      </c>
      <c r="AW413" s="13" t="s">
        <v>33</v>
      </c>
      <c r="AX413" s="13" t="s">
        <v>71</v>
      </c>
      <c r="AY413" s="198" t="s">
        <v>155</v>
      </c>
    </row>
    <row r="414" spans="2:51" s="14" customFormat="1" ht="12">
      <c r="B414" s="199"/>
      <c r="C414" s="200"/>
      <c r="D414" s="190" t="s">
        <v>164</v>
      </c>
      <c r="E414" s="201" t="s">
        <v>19</v>
      </c>
      <c r="F414" s="202" t="s">
        <v>314</v>
      </c>
      <c r="G414" s="200"/>
      <c r="H414" s="203">
        <v>8.408</v>
      </c>
      <c r="I414" s="204"/>
      <c r="J414" s="200"/>
      <c r="K414" s="200"/>
      <c r="L414" s="205"/>
      <c r="M414" s="206"/>
      <c r="N414" s="207"/>
      <c r="O414" s="207"/>
      <c r="P414" s="207"/>
      <c r="Q414" s="207"/>
      <c r="R414" s="207"/>
      <c r="S414" s="207"/>
      <c r="T414" s="208"/>
      <c r="AT414" s="209" t="s">
        <v>164</v>
      </c>
      <c r="AU414" s="209" t="s">
        <v>81</v>
      </c>
      <c r="AV414" s="14" t="s">
        <v>81</v>
      </c>
      <c r="AW414" s="14" t="s">
        <v>33</v>
      </c>
      <c r="AX414" s="14" t="s">
        <v>71</v>
      </c>
      <c r="AY414" s="209" t="s">
        <v>155</v>
      </c>
    </row>
    <row r="415" spans="2:51" s="13" customFormat="1" ht="12">
      <c r="B415" s="188"/>
      <c r="C415" s="189"/>
      <c r="D415" s="190" t="s">
        <v>164</v>
      </c>
      <c r="E415" s="191" t="s">
        <v>19</v>
      </c>
      <c r="F415" s="192" t="s">
        <v>248</v>
      </c>
      <c r="G415" s="189"/>
      <c r="H415" s="191" t="s">
        <v>19</v>
      </c>
      <c r="I415" s="193"/>
      <c r="J415" s="189"/>
      <c r="K415" s="189"/>
      <c r="L415" s="194"/>
      <c r="M415" s="195"/>
      <c r="N415" s="196"/>
      <c r="O415" s="196"/>
      <c r="P415" s="196"/>
      <c r="Q415" s="196"/>
      <c r="R415" s="196"/>
      <c r="S415" s="196"/>
      <c r="T415" s="197"/>
      <c r="AT415" s="198" t="s">
        <v>164</v>
      </c>
      <c r="AU415" s="198" t="s">
        <v>81</v>
      </c>
      <c r="AV415" s="13" t="s">
        <v>79</v>
      </c>
      <c r="AW415" s="13" t="s">
        <v>33</v>
      </c>
      <c r="AX415" s="13" t="s">
        <v>71</v>
      </c>
      <c r="AY415" s="198" t="s">
        <v>155</v>
      </c>
    </row>
    <row r="416" spans="2:51" s="14" customFormat="1" ht="12">
      <c r="B416" s="199"/>
      <c r="C416" s="200"/>
      <c r="D416" s="190" t="s">
        <v>164</v>
      </c>
      <c r="E416" s="201" t="s">
        <v>19</v>
      </c>
      <c r="F416" s="202" t="s">
        <v>315</v>
      </c>
      <c r="G416" s="200"/>
      <c r="H416" s="203">
        <v>-7.08</v>
      </c>
      <c r="I416" s="204"/>
      <c r="J416" s="200"/>
      <c r="K416" s="200"/>
      <c r="L416" s="205"/>
      <c r="M416" s="206"/>
      <c r="N416" s="207"/>
      <c r="O416" s="207"/>
      <c r="P416" s="207"/>
      <c r="Q416" s="207"/>
      <c r="R416" s="207"/>
      <c r="S416" s="207"/>
      <c r="T416" s="208"/>
      <c r="AT416" s="209" t="s">
        <v>164</v>
      </c>
      <c r="AU416" s="209" t="s">
        <v>81</v>
      </c>
      <c r="AV416" s="14" t="s">
        <v>81</v>
      </c>
      <c r="AW416" s="14" t="s">
        <v>33</v>
      </c>
      <c r="AX416" s="14" t="s">
        <v>71</v>
      </c>
      <c r="AY416" s="209" t="s">
        <v>155</v>
      </c>
    </row>
    <row r="417" spans="2:51" s="13" customFormat="1" ht="12">
      <c r="B417" s="188"/>
      <c r="C417" s="189"/>
      <c r="D417" s="190" t="s">
        <v>164</v>
      </c>
      <c r="E417" s="191" t="s">
        <v>19</v>
      </c>
      <c r="F417" s="192" t="s">
        <v>196</v>
      </c>
      <c r="G417" s="189"/>
      <c r="H417" s="191" t="s">
        <v>19</v>
      </c>
      <c r="I417" s="193"/>
      <c r="J417" s="189"/>
      <c r="K417" s="189"/>
      <c r="L417" s="194"/>
      <c r="M417" s="195"/>
      <c r="N417" s="196"/>
      <c r="O417" s="196"/>
      <c r="P417" s="196"/>
      <c r="Q417" s="196"/>
      <c r="R417" s="196"/>
      <c r="S417" s="196"/>
      <c r="T417" s="197"/>
      <c r="AT417" s="198" t="s">
        <v>164</v>
      </c>
      <c r="AU417" s="198" t="s">
        <v>81</v>
      </c>
      <c r="AV417" s="13" t="s">
        <v>79</v>
      </c>
      <c r="AW417" s="13" t="s">
        <v>33</v>
      </c>
      <c r="AX417" s="13" t="s">
        <v>71</v>
      </c>
      <c r="AY417" s="198" t="s">
        <v>155</v>
      </c>
    </row>
    <row r="418" spans="2:51" s="14" customFormat="1" ht="12">
      <c r="B418" s="199"/>
      <c r="C418" s="200"/>
      <c r="D418" s="190" t="s">
        <v>164</v>
      </c>
      <c r="E418" s="201" t="s">
        <v>19</v>
      </c>
      <c r="F418" s="202" t="s">
        <v>316</v>
      </c>
      <c r="G418" s="200"/>
      <c r="H418" s="203">
        <v>10.03</v>
      </c>
      <c r="I418" s="204"/>
      <c r="J418" s="200"/>
      <c r="K418" s="200"/>
      <c r="L418" s="205"/>
      <c r="M418" s="206"/>
      <c r="N418" s="207"/>
      <c r="O418" s="207"/>
      <c r="P418" s="207"/>
      <c r="Q418" s="207"/>
      <c r="R418" s="207"/>
      <c r="S418" s="207"/>
      <c r="T418" s="208"/>
      <c r="AT418" s="209" t="s">
        <v>164</v>
      </c>
      <c r="AU418" s="209" t="s">
        <v>81</v>
      </c>
      <c r="AV418" s="14" t="s">
        <v>81</v>
      </c>
      <c r="AW418" s="14" t="s">
        <v>33</v>
      </c>
      <c r="AX418" s="14" t="s">
        <v>71</v>
      </c>
      <c r="AY418" s="209" t="s">
        <v>155</v>
      </c>
    </row>
    <row r="419" spans="2:51" s="13" customFormat="1" ht="12">
      <c r="B419" s="188"/>
      <c r="C419" s="189"/>
      <c r="D419" s="190" t="s">
        <v>164</v>
      </c>
      <c r="E419" s="191" t="s">
        <v>19</v>
      </c>
      <c r="F419" s="192" t="s">
        <v>248</v>
      </c>
      <c r="G419" s="189"/>
      <c r="H419" s="191" t="s">
        <v>19</v>
      </c>
      <c r="I419" s="193"/>
      <c r="J419" s="189"/>
      <c r="K419" s="189"/>
      <c r="L419" s="194"/>
      <c r="M419" s="195"/>
      <c r="N419" s="196"/>
      <c r="O419" s="196"/>
      <c r="P419" s="196"/>
      <c r="Q419" s="196"/>
      <c r="R419" s="196"/>
      <c r="S419" s="196"/>
      <c r="T419" s="197"/>
      <c r="AT419" s="198" t="s">
        <v>164</v>
      </c>
      <c r="AU419" s="198" t="s">
        <v>81</v>
      </c>
      <c r="AV419" s="13" t="s">
        <v>79</v>
      </c>
      <c r="AW419" s="13" t="s">
        <v>33</v>
      </c>
      <c r="AX419" s="13" t="s">
        <v>71</v>
      </c>
      <c r="AY419" s="198" t="s">
        <v>155</v>
      </c>
    </row>
    <row r="420" spans="2:51" s="14" customFormat="1" ht="12">
      <c r="B420" s="199"/>
      <c r="C420" s="200"/>
      <c r="D420" s="190" t="s">
        <v>164</v>
      </c>
      <c r="E420" s="201" t="s">
        <v>19</v>
      </c>
      <c r="F420" s="202" t="s">
        <v>315</v>
      </c>
      <c r="G420" s="200"/>
      <c r="H420" s="203">
        <v>-7.08</v>
      </c>
      <c r="I420" s="204"/>
      <c r="J420" s="200"/>
      <c r="K420" s="200"/>
      <c r="L420" s="205"/>
      <c r="M420" s="206"/>
      <c r="N420" s="207"/>
      <c r="O420" s="207"/>
      <c r="P420" s="207"/>
      <c r="Q420" s="207"/>
      <c r="R420" s="207"/>
      <c r="S420" s="207"/>
      <c r="T420" s="208"/>
      <c r="AT420" s="209" t="s">
        <v>164</v>
      </c>
      <c r="AU420" s="209" t="s">
        <v>81</v>
      </c>
      <c r="AV420" s="14" t="s">
        <v>81</v>
      </c>
      <c r="AW420" s="14" t="s">
        <v>33</v>
      </c>
      <c r="AX420" s="14" t="s">
        <v>71</v>
      </c>
      <c r="AY420" s="209" t="s">
        <v>155</v>
      </c>
    </row>
    <row r="421" spans="2:51" s="13" customFormat="1" ht="12">
      <c r="B421" s="188"/>
      <c r="C421" s="189"/>
      <c r="D421" s="190" t="s">
        <v>164</v>
      </c>
      <c r="E421" s="191" t="s">
        <v>19</v>
      </c>
      <c r="F421" s="192" t="s">
        <v>198</v>
      </c>
      <c r="G421" s="189"/>
      <c r="H421" s="191" t="s">
        <v>19</v>
      </c>
      <c r="I421" s="193"/>
      <c r="J421" s="189"/>
      <c r="K421" s="189"/>
      <c r="L421" s="194"/>
      <c r="M421" s="195"/>
      <c r="N421" s="196"/>
      <c r="O421" s="196"/>
      <c r="P421" s="196"/>
      <c r="Q421" s="196"/>
      <c r="R421" s="196"/>
      <c r="S421" s="196"/>
      <c r="T421" s="197"/>
      <c r="AT421" s="198" t="s">
        <v>164</v>
      </c>
      <c r="AU421" s="198" t="s">
        <v>81</v>
      </c>
      <c r="AV421" s="13" t="s">
        <v>79</v>
      </c>
      <c r="AW421" s="13" t="s">
        <v>33</v>
      </c>
      <c r="AX421" s="13" t="s">
        <v>71</v>
      </c>
      <c r="AY421" s="198" t="s">
        <v>155</v>
      </c>
    </row>
    <row r="422" spans="2:51" s="14" customFormat="1" ht="12">
      <c r="B422" s="199"/>
      <c r="C422" s="200"/>
      <c r="D422" s="190" t="s">
        <v>164</v>
      </c>
      <c r="E422" s="201" t="s">
        <v>19</v>
      </c>
      <c r="F422" s="202" t="s">
        <v>317</v>
      </c>
      <c r="G422" s="200"/>
      <c r="H422" s="203">
        <v>31.27</v>
      </c>
      <c r="I422" s="204"/>
      <c r="J422" s="200"/>
      <c r="K422" s="200"/>
      <c r="L422" s="205"/>
      <c r="M422" s="206"/>
      <c r="N422" s="207"/>
      <c r="O422" s="207"/>
      <c r="P422" s="207"/>
      <c r="Q422" s="207"/>
      <c r="R422" s="207"/>
      <c r="S422" s="207"/>
      <c r="T422" s="208"/>
      <c r="AT422" s="209" t="s">
        <v>164</v>
      </c>
      <c r="AU422" s="209" t="s">
        <v>81</v>
      </c>
      <c r="AV422" s="14" t="s">
        <v>81</v>
      </c>
      <c r="AW422" s="14" t="s">
        <v>33</v>
      </c>
      <c r="AX422" s="14" t="s">
        <v>71</v>
      </c>
      <c r="AY422" s="209" t="s">
        <v>155</v>
      </c>
    </row>
    <row r="423" spans="2:51" s="13" customFormat="1" ht="12">
      <c r="B423" s="188"/>
      <c r="C423" s="189"/>
      <c r="D423" s="190" t="s">
        <v>164</v>
      </c>
      <c r="E423" s="191" t="s">
        <v>19</v>
      </c>
      <c r="F423" s="192" t="s">
        <v>248</v>
      </c>
      <c r="G423" s="189"/>
      <c r="H423" s="191" t="s">
        <v>19</v>
      </c>
      <c r="I423" s="193"/>
      <c r="J423" s="189"/>
      <c r="K423" s="189"/>
      <c r="L423" s="194"/>
      <c r="M423" s="195"/>
      <c r="N423" s="196"/>
      <c r="O423" s="196"/>
      <c r="P423" s="196"/>
      <c r="Q423" s="196"/>
      <c r="R423" s="196"/>
      <c r="S423" s="196"/>
      <c r="T423" s="197"/>
      <c r="AT423" s="198" t="s">
        <v>164</v>
      </c>
      <c r="AU423" s="198" t="s">
        <v>81</v>
      </c>
      <c r="AV423" s="13" t="s">
        <v>79</v>
      </c>
      <c r="AW423" s="13" t="s">
        <v>33</v>
      </c>
      <c r="AX423" s="13" t="s">
        <v>71</v>
      </c>
      <c r="AY423" s="198" t="s">
        <v>155</v>
      </c>
    </row>
    <row r="424" spans="2:51" s="14" customFormat="1" ht="12">
      <c r="B424" s="199"/>
      <c r="C424" s="200"/>
      <c r="D424" s="190" t="s">
        <v>164</v>
      </c>
      <c r="E424" s="201" t="s">
        <v>19</v>
      </c>
      <c r="F424" s="202" t="s">
        <v>315</v>
      </c>
      <c r="G424" s="200"/>
      <c r="H424" s="203">
        <v>-7.08</v>
      </c>
      <c r="I424" s="204"/>
      <c r="J424" s="200"/>
      <c r="K424" s="200"/>
      <c r="L424" s="205"/>
      <c r="M424" s="206"/>
      <c r="N424" s="207"/>
      <c r="O424" s="207"/>
      <c r="P424" s="207"/>
      <c r="Q424" s="207"/>
      <c r="R424" s="207"/>
      <c r="S424" s="207"/>
      <c r="T424" s="208"/>
      <c r="AT424" s="209" t="s">
        <v>164</v>
      </c>
      <c r="AU424" s="209" t="s">
        <v>81</v>
      </c>
      <c r="AV424" s="14" t="s">
        <v>81</v>
      </c>
      <c r="AW424" s="14" t="s">
        <v>33</v>
      </c>
      <c r="AX424" s="14" t="s">
        <v>71</v>
      </c>
      <c r="AY424" s="209" t="s">
        <v>155</v>
      </c>
    </row>
    <row r="425" spans="2:51" s="13" customFormat="1" ht="12">
      <c r="B425" s="188"/>
      <c r="C425" s="189"/>
      <c r="D425" s="190" t="s">
        <v>164</v>
      </c>
      <c r="E425" s="191" t="s">
        <v>19</v>
      </c>
      <c r="F425" s="192" t="s">
        <v>200</v>
      </c>
      <c r="G425" s="189"/>
      <c r="H425" s="191" t="s">
        <v>19</v>
      </c>
      <c r="I425" s="193"/>
      <c r="J425" s="189"/>
      <c r="K425" s="189"/>
      <c r="L425" s="194"/>
      <c r="M425" s="195"/>
      <c r="N425" s="196"/>
      <c r="O425" s="196"/>
      <c r="P425" s="196"/>
      <c r="Q425" s="196"/>
      <c r="R425" s="196"/>
      <c r="S425" s="196"/>
      <c r="T425" s="197"/>
      <c r="AT425" s="198" t="s">
        <v>164</v>
      </c>
      <c r="AU425" s="198" t="s">
        <v>81</v>
      </c>
      <c r="AV425" s="13" t="s">
        <v>79</v>
      </c>
      <c r="AW425" s="13" t="s">
        <v>33</v>
      </c>
      <c r="AX425" s="13" t="s">
        <v>71</v>
      </c>
      <c r="AY425" s="198" t="s">
        <v>155</v>
      </c>
    </row>
    <row r="426" spans="2:51" s="14" customFormat="1" ht="12">
      <c r="B426" s="199"/>
      <c r="C426" s="200"/>
      <c r="D426" s="190" t="s">
        <v>164</v>
      </c>
      <c r="E426" s="201" t="s">
        <v>19</v>
      </c>
      <c r="F426" s="202" t="s">
        <v>318</v>
      </c>
      <c r="G426" s="200"/>
      <c r="H426" s="203">
        <v>21.535</v>
      </c>
      <c r="I426" s="204"/>
      <c r="J426" s="200"/>
      <c r="K426" s="200"/>
      <c r="L426" s="205"/>
      <c r="M426" s="206"/>
      <c r="N426" s="207"/>
      <c r="O426" s="207"/>
      <c r="P426" s="207"/>
      <c r="Q426" s="207"/>
      <c r="R426" s="207"/>
      <c r="S426" s="207"/>
      <c r="T426" s="208"/>
      <c r="AT426" s="209" t="s">
        <v>164</v>
      </c>
      <c r="AU426" s="209" t="s">
        <v>81</v>
      </c>
      <c r="AV426" s="14" t="s">
        <v>81</v>
      </c>
      <c r="AW426" s="14" t="s">
        <v>33</v>
      </c>
      <c r="AX426" s="14" t="s">
        <v>71</v>
      </c>
      <c r="AY426" s="209" t="s">
        <v>155</v>
      </c>
    </row>
    <row r="427" spans="2:51" s="13" customFormat="1" ht="12">
      <c r="B427" s="188"/>
      <c r="C427" s="189"/>
      <c r="D427" s="190" t="s">
        <v>164</v>
      </c>
      <c r="E427" s="191" t="s">
        <v>19</v>
      </c>
      <c r="F427" s="192" t="s">
        <v>248</v>
      </c>
      <c r="G427" s="189"/>
      <c r="H427" s="191" t="s">
        <v>19</v>
      </c>
      <c r="I427" s="193"/>
      <c r="J427" s="189"/>
      <c r="K427" s="189"/>
      <c r="L427" s="194"/>
      <c r="M427" s="195"/>
      <c r="N427" s="196"/>
      <c r="O427" s="196"/>
      <c r="P427" s="196"/>
      <c r="Q427" s="196"/>
      <c r="R427" s="196"/>
      <c r="S427" s="196"/>
      <c r="T427" s="197"/>
      <c r="AT427" s="198" t="s">
        <v>164</v>
      </c>
      <c r="AU427" s="198" t="s">
        <v>81</v>
      </c>
      <c r="AV427" s="13" t="s">
        <v>79</v>
      </c>
      <c r="AW427" s="13" t="s">
        <v>33</v>
      </c>
      <c r="AX427" s="13" t="s">
        <v>71</v>
      </c>
      <c r="AY427" s="198" t="s">
        <v>155</v>
      </c>
    </row>
    <row r="428" spans="2:51" s="14" customFormat="1" ht="12">
      <c r="B428" s="199"/>
      <c r="C428" s="200"/>
      <c r="D428" s="190" t="s">
        <v>164</v>
      </c>
      <c r="E428" s="201" t="s">
        <v>19</v>
      </c>
      <c r="F428" s="202" t="s">
        <v>319</v>
      </c>
      <c r="G428" s="200"/>
      <c r="H428" s="203">
        <v>-1.95</v>
      </c>
      <c r="I428" s="204"/>
      <c r="J428" s="200"/>
      <c r="K428" s="200"/>
      <c r="L428" s="205"/>
      <c r="M428" s="206"/>
      <c r="N428" s="207"/>
      <c r="O428" s="207"/>
      <c r="P428" s="207"/>
      <c r="Q428" s="207"/>
      <c r="R428" s="207"/>
      <c r="S428" s="207"/>
      <c r="T428" s="208"/>
      <c r="AT428" s="209" t="s">
        <v>164</v>
      </c>
      <c r="AU428" s="209" t="s">
        <v>81</v>
      </c>
      <c r="AV428" s="14" t="s">
        <v>81</v>
      </c>
      <c r="AW428" s="14" t="s">
        <v>33</v>
      </c>
      <c r="AX428" s="14" t="s">
        <v>71</v>
      </c>
      <c r="AY428" s="209" t="s">
        <v>155</v>
      </c>
    </row>
    <row r="429" spans="2:51" s="14" customFormat="1" ht="12">
      <c r="B429" s="199"/>
      <c r="C429" s="200"/>
      <c r="D429" s="190" t="s">
        <v>164</v>
      </c>
      <c r="E429" s="201" t="s">
        <v>19</v>
      </c>
      <c r="F429" s="202" t="s">
        <v>320</v>
      </c>
      <c r="G429" s="200"/>
      <c r="H429" s="203">
        <v>-3.54</v>
      </c>
      <c r="I429" s="204"/>
      <c r="J429" s="200"/>
      <c r="K429" s="200"/>
      <c r="L429" s="205"/>
      <c r="M429" s="206"/>
      <c r="N429" s="207"/>
      <c r="O429" s="207"/>
      <c r="P429" s="207"/>
      <c r="Q429" s="207"/>
      <c r="R429" s="207"/>
      <c r="S429" s="207"/>
      <c r="T429" s="208"/>
      <c r="AT429" s="209" t="s">
        <v>164</v>
      </c>
      <c r="AU429" s="209" t="s">
        <v>81</v>
      </c>
      <c r="AV429" s="14" t="s">
        <v>81</v>
      </c>
      <c r="AW429" s="14" t="s">
        <v>33</v>
      </c>
      <c r="AX429" s="14" t="s">
        <v>71</v>
      </c>
      <c r="AY429" s="209" t="s">
        <v>155</v>
      </c>
    </row>
    <row r="430" spans="2:51" s="13" customFormat="1" ht="12">
      <c r="B430" s="188"/>
      <c r="C430" s="189"/>
      <c r="D430" s="190" t="s">
        <v>164</v>
      </c>
      <c r="E430" s="191" t="s">
        <v>19</v>
      </c>
      <c r="F430" s="192" t="s">
        <v>202</v>
      </c>
      <c r="G430" s="189"/>
      <c r="H430" s="191" t="s">
        <v>19</v>
      </c>
      <c r="I430" s="193"/>
      <c r="J430" s="189"/>
      <c r="K430" s="189"/>
      <c r="L430" s="194"/>
      <c r="M430" s="195"/>
      <c r="N430" s="196"/>
      <c r="O430" s="196"/>
      <c r="P430" s="196"/>
      <c r="Q430" s="196"/>
      <c r="R430" s="196"/>
      <c r="S430" s="196"/>
      <c r="T430" s="197"/>
      <c r="AT430" s="198" t="s">
        <v>164</v>
      </c>
      <c r="AU430" s="198" t="s">
        <v>81</v>
      </c>
      <c r="AV430" s="13" t="s">
        <v>79</v>
      </c>
      <c r="AW430" s="13" t="s">
        <v>33</v>
      </c>
      <c r="AX430" s="13" t="s">
        <v>71</v>
      </c>
      <c r="AY430" s="198" t="s">
        <v>155</v>
      </c>
    </row>
    <row r="431" spans="2:51" s="14" customFormat="1" ht="12">
      <c r="B431" s="199"/>
      <c r="C431" s="200"/>
      <c r="D431" s="190" t="s">
        <v>164</v>
      </c>
      <c r="E431" s="201" t="s">
        <v>19</v>
      </c>
      <c r="F431" s="202" t="s">
        <v>321</v>
      </c>
      <c r="G431" s="200"/>
      <c r="H431" s="203">
        <v>14.455</v>
      </c>
      <c r="I431" s="204"/>
      <c r="J431" s="200"/>
      <c r="K431" s="200"/>
      <c r="L431" s="205"/>
      <c r="M431" s="206"/>
      <c r="N431" s="207"/>
      <c r="O431" s="207"/>
      <c r="P431" s="207"/>
      <c r="Q431" s="207"/>
      <c r="R431" s="207"/>
      <c r="S431" s="207"/>
      <c r="T431" s="208"/>
      <c r="AT431" s="209" t="s">
        <v>164</v>
      </c>
      <c r="AU431" s="209" t="s">
        <v>81</v>
      </c>
      <c r="AV431" s="14" t="s">
        <v>81</v>
      </c>
      <c r="AW431" s="14" t="s">
        <v>33</v>
      </c>
      <c r="AX431" s="14" t="s">
        <v>71</v>
      </c>
      <c r="AY431" s="209" t="s">
        <v>155</v>
      </c>
    </row>
    <row r="432" spans="2:51" s="13" customFormat="1" ht="12">
      <c r="B432" s="188"/>
      <c r="C432" s="189"/>
      <c r="D432" s="190" t="s">
        <v>164</v>
      </c>
      <c r="E432" s="191" t="s">
        <v>19</v>
      </c>
      <c r="F432" s="192" t="s">
        <v>248</v>
      </c>
      <c r="G432" s="189"/>
      <c r="H432" s="191" t="s">
        <v>19</v>
      </c>
      <c r="I432" s="193"/>
      <c r="J432" s="189"/>
      <c r="K432" s="189"/>
      <c r="L432" s="194"/>
      <c r="M432" s="195"/>
      <c r="N432" s="196"/>
      <c r="O432" s="196"/>
      <c r="P432" s="196"/>
      <c r="Q432" s="196"/>
      <c r="R432" s="196"/>
      <c r="S432" s="196"/>
      <c r="T432" s="197"/>
      <c r="AT432" s="198" t="s">
        <v>164</v>
      </c>
      <c r="AU432" s="198" t="s">
        <v>81</v>
      </c>
      <c r="AV432" s="13" t="s">
        <v>79</v>
      </c>
      <c r="AW432" s="13" t="s">
        <v>33</v>
      </c>
      <c r="AX432" s="13" t="s">
        <v>71</v>
      </c>
      <c r="AY432" s="198" t="s">
        <v>155</v>
      </c>
    </row>
    <row r="433" spans="2:51" s="14" customFormat="1" ht="12">
      <c r="B433" s="199"/>
      <c r="C433" s="200"/>
      <c r="D433" s="190" t="s">
        <v>164</v>
      </c>
      <c r="E433" s="201" t="s">
        <v>19</v>
      </c>
      <c r="F433" s="202" t="s">
        <v>315</v>
      </c>
      <c r="G433" s="200"/>
      <c r="H433" s="203">
        <v>-7.08</v>
      </c>
      <c r="I433" s="204"/>
      <c r="J433" s="200"/>
      <c r="K433" s="200"/>
      <c r="L433" s="205"/>
      <c r="M433" s="206"/>
      <c r="N433" s="207"/>
      <c r="O433" s="207"/>
      <c r="P433" s="207"/>
      <c r="Q433" s="207"/>
      <c r="R433" s="207"/>
      <c r="S433" s="207"/>
      <c r="T433" s="208"/>
      <c r="AT433" s="209" t="s">
        <v>164</v>
      </c>
      <c r="AU433" s="209" t="s">
        <v>81</v>
      </c>
      <c r="AV433" s="14" t="s">
        <v>81</v>
      </c>
      <c r="AW433" s="14" t="s">
        <v>33</v>
      </c>
      <c r="AX433" s="14" t="s">
        <v>71</v>
      </c>
      <c r="AY433" s="209" t="s">
        <v>155</v>
      </c>
    </row>
    <row r="434" spans="2:51" s="13" customFormat="1" ht="12">
      <c r="B434" s="188"/>
      <c r="C434" s="189"/>
      <c r="D434" s="190" t="s">
        <v>164</v>
      </c>
      <c r="E434" s="191" t="s">
        <v>19</v>
      </c>
      <c r="F434" s="192" t="s">
        <v>206</v>
      </c>
      <c r="G434" s="189"/>
      <c r="H434" s="191" t="s">
        <v>19</v>
      </c>
      <c r="I434" s="193"/>
      <c r="J434" s="189"/>
      <c r="K434" s="189"/>
      <c r="L434" s="194"/>
      <c r="M434" s="195"/>
      <c r="N434" s="196"/>
      <c r="O434" s="196"/>
      <c r="P434" s="196"/>
      <c r="Q434" s="196"/>
      <c r="R434" s="196"/>
      <c r="S434" s="196"/>
      <c r="T434" s="197"/>
      <c r="AT434" s="198" t="s">
        <v>164</v>
      </c>
      <c r="AU434" s="198" t="s">
        <v>81</v>
      </c>
      <c r="AV434" s="13" t="s">
        <v>79</v>
      </c>
      <c r="AW434" s="13" t="s">
        <v>33</v>
      </c>
      <c r="AX434" s="13" t="s">
        <v>71</v>
      </c>
      <c r="AY434" s="198" t="s">
        <v>155</v>
      </c>
    </row>
    <row r="435" spans="2:51" s="14" customFormat="1" ht="12">
      <c r="B435" s="199"/>
      <c r="C435" s="200"/>
      <c r="D435" s="190" t="s">
        <v>164</v>
      </c>
      <c r="E435" s="201" t="s">
        <v>19</v>
      </c>
      <c r="F435" s="202" t="s">
        <v>322</v>
      </c>
      <c r="G435" s="200"/>
      <c r="H435" s="203">
        <v>4.13</v>
      </c>
      <c r="I435" s="204"/>
      <c r="J435" s="200"/>
      <c r="K435" s="200"/>
      <c r="L435" s="205"/>
      <c r="M435" s="206"/>
      <c r="N435" s="207"/>
      <c r="O435" s="207"/>
      <c r="P435" s="207"/>
      <c r="Q435" s="207"/>
      <c r="R435" s="207"/>
      <c r="S435" s="207"/>
      <c r="T435" s="208"/>
      <c r="AT435" s="209" t="s">
        <v>164</v>
      </c>
      <c r="AU435" s="209" t="s">
        <v>81</v>
      </c>
      <c r="AV435" s="14" t="s">
        <v>81</v>
      </c>
      <c r="AW435" s="14" t="s">
        <v>33</v>
      </c>
      <c r="AX435" s="14" t="s">
        <v>71</v>
      </c>
      <c r="AY435" s="209" t="s">
        <v>155</v>
      </c>
    </row>
    <row r="436" spans="2:51" s="13" customFormat="1" ht="12">
      <c r="B436" s="188"/>
      <c r="C436" s="189"/>
      <c r="D436" s="190" t="s">
        <v>164</v>
      </c>
      <c r="E436" s="191" t="s">
        <v>19</v>
      </c>
      <c r="F436" s="192" t="s">
        <v>208</v>
      </c>
      <c r="G436" s="189"/>
      <c r="H436" s="191" t="s">
        <v>19</v>
      </c>
      <c r="I436" s="193"/>
      <c r="J436" s="189"/>
      <c r="K436" s="189"/>
      <c r="L436" s="194"/>
      <c r="M436" s="195"/>
      <c r="N436" s="196"/>
      <c r="O436" s="196"/>
      <c r="P436" s="196"/>
      <c r="Q436" s="196"/>
      <c r="R436" s="196"/>
      <c r="S436" s="196"/>
      <c r="T436" s="197"/>
      <c r="AT436" s="198" t="s">
        <v>164</v>
      </c>
      <c r="AU436" s="198" t="s">
        <v>81</v>
      </c>
      <c r="AV436" s="13" t="s">
        <v>79</v>
      </c>
      <c r="AW436" s="13" t="s">
        <v>33</v>
      </c>
      <c r="AX436" s="13" t="s">
        <v>71</v>
      </c>
      <c r="AY436" s="198" t="s">
        <v>155</v>
      </c>
    </row>
    <row r="437" spans="2:51" s="14" customFormat="1" ht="12">
      <c r="B437" s="199"/>
      <c r="C437" s="200"/>
      <c r="D437" s="190" t="s">
        <v>164</v>
      </c>
      <c r="E437" s="201" t="s">
        <v>19</v>
      </c>
      <c r="F437" s="202" t="s">
        <v>323</v>
      </c>
      <c r="G437" s="200"/>
      <c r="H437" s="203">
        <v>16.373</v>
      </c>
      <c r="I437" s="204"/>
      <c r="J437" s="200"/>
      <c r="K437" s="200"/>
      <c r="L437" s="205"/>
      <c r="M437" s="206"/>
      <c r="N437" s="207"/>
      <c r="O437" s="207"/>
      <c r="P437" s="207"/>
      <c r="Q437" s="207"/>
      <c r="R437" s="207"/>
      <c r="S437" s="207"/>
      <c r="T437" s="208"/>
      <c r="AT437" s="209" t="s">
        <v>164</v>
      </c>
      <c r="AU437" s="209" t="s">
        <v>81</v>
      </c>
      <c r="AV437" s="14" t="s">
        <v>81</v>
      </c>
      <c r="AW437" s="14" t="s">
        <v>33</v>
      </c>
      <c r="AX437" s="14" t="s">
        <v>71</v>
      </c>
      <c r="AY437" s="209" t="s">
        <v>155</v>
      </c>
    </row>
    <row r="438" spans="2:51" s="13" customFormat="1" ht="12">
      <c r="B438" s="188"/>
      <c r="C438" s="189"/>
      <c r="D438" s="190" t="s">
        <v>164</v>
      </c>
      <c r="E438" s="191" t="s">
        <v>19</v>
      </c>
      <c r="F438" s="192" t="s">
        <v>324</v>
      </c>
      <c r="G438" s="189"/>
      <c r="H438" s="191" t="s">
        <v>19</v>
      </c>
      <c r="I438" s="193"/>
      <c r="J438" s="189"/>
      <c r="K438" s="189"/>
      <c r="L438" s="194"/>
      <c r="M438" s="195"/>
      <c r="N438" s="196"/>
      <c r="O438" s="196"/>
      <c r="P438" s="196"/>
      <c r="Q438" s="196"/>
      <c r="R438" s="196"/>
      <c r="S438" s="196"/>
      <c r="T438" s="197"/>
      <c r="AT438" s="198" t="s">
        <v>164</v>
      </c>
      <c r="AU438" s="198" t="s">
        <v>81</v>
      </c>
      <c r="AV438" s="13" t="s">
        <v>79</v>
      </c>
      <c r="AW438" s="13" t="s">
        <v>33</v>
      </c>
      <c r="AX438" s="13" t="s">
        <v>71</v>
      </c>
      <c r="AY438" s="198" t="s">
        <v>155</v>
      </c>
    </row>
    <row r="439" spans="2:51" s="14" customFormat="1" ht="12">
      <c r="B439" s="199"/>
      <c r="C439" s="200"/>
      <c r="D439" s="190" t="s">
        <v>164</v>
      </c>
      <c r="E439" s="201" t="s">
        <v>19</v>
      </c>
      <c r="F439" s="202" t="s">
        <v>315</v>
      </c>
      <c r="G439" s="200"/>
      <c r="H439" s="203">
        <v>-7.08</v>
      </c>
      <c r="I439" s="204"/>
      <c r="J439" s="200"/>
      <c r="K439" s="200"/>
      <c r="L439" s="205"/>
      <c r="M439" s="206"/>
      <c r="N439" s="207"/>
      <c r="O439" s="207"/>
      <c r="P439" s="207"/>
      <c r="Q439" s="207"/>
      <c r="R439" s="207"/>
      <c r="S439" s="207"/>
      <c r="T439" s="208"/>
      <c r="AT439" s="209" t="s">
        <v>164</v>
      </c>
      <c r="AU439" s="209" t="s">
        <v>81</v>
      </c>
      <c r="AV439" s="14" t="s">
        <v>81</v>
      </c>
      <c r="AW439" s="14" t="s">
        <v>33</v>
      </c>
      <c r="AX439" s="14" t="s">
        <v>71</v>
      </c>
      <c r="AY439" s="209" t="s">
        <v>155</v>
      </c>
    </row>
    <row r="440" spans="2:51" s="16" customFormat="1" ht="12">
      <c r="B440" s="221"/>
      <c r="C440" s="222"/>
      <c r="D440" s="190" t="s">
        <v>164</v>
      </c>
      <c r="E440" s="223" t="s">
        <v>19</v>
      </c>
      <c r="F440" s="224" t="s">
        <v>210</v>
      </c>
      <c r="G440" s="222"/>
      <c r="H440" s="225">
        <v>106.95</v>
      </c>
      <c r="I440" s="226"/>
      <c r="J440" s="222"/>
      <c r="K440" s="222"/>
      <c r="L440" s="227"/>
      <c r="M440" s="228"/>
      <c r="N440" s="229"/>
      <c r="O440" s="229"/>
      <c r="P440" s="229"/>
      <c r="Q440" s="229"/>
      <c r="R440" s="229"/>
      <c r="S440" s="229"/>
      <c r="T440" s="230"/>
      <c r="AT440" s="231" t="s">
        <v>164</v>
      </c>
      <c r="AU440" s="231" t="s">
        <v>81</v>
      </c>
      <c r="AV440" s="16" t="s">
        <v>179</v>
      </c>
      <c r="AW440" s="16" t="s">
        <v>33</v>
      </c>
      <c r="AX440" s="16" t="s">
        <v>71</v>
      </c>
      <c r="AY440" s="231" t="s">
        <v>155</v>
      </c>
    </row>
    <row r="441" spans="2:51" s="13" customFormat="1" ht="12">
      <c r="B441" s="188"/>
      <c r="C441" s="189"/>
      <c r="D441" s="190" t="s">
        <v>164</v>
      </c>
      <c r="E441" s="191" t="s">
        <v>19</v>
      </c>
      <c r="F441" s="192" t="s">
        <v>167</v>
      </c>
      <c r="G441" s="189"/>
      <c r="H441" s="191" t="s">
        <v>19</v>
      </c>
      <c r="I441" s="193"/>
      <c r="J441" s="189"/>
      <c r="K441" s="189"/>
      <c r="L441" s="194"/>
      <c r="M441" s="195"/>
      <c r="N441" s="196"/>
      <c r="O441" s="196"/>
      <c r="P441" s="196"/>
      <c r="Q441" s="196"/>
      <c r="R441" s="196"/>
      <c r="S441" s="196"/>
      <c r="T441" s="197"/>
      <c r="AT441" s="198" t="s">
        <v>164</v>
      </c>
      <c r="AU441" s="198" t="s">
        <v>81</v>
      </c>
      <c r="AV441" s="13" t="s">
        <v>79</v>
      </c>
      <c r="AW441" s="13" t="s">
        <v>33</v>
      </c>
      <c r="AX441" s="13" t="s">
        <v>71</v>
      </c>
      <c r="AY441" s="198" t="s">
        <v>155</v>
      </c>
    </row>
    <row r="442" spans="2:51" s="13" customFormat="1" ht="12">
      <c r="B442" s="188"/>
      <c r="C442" s="189"/>
      <c r="D442" s="190" t="s">
        <v>164</v>
      </c>
      <c r="E442" s="191" t="s">
        <v>19</v>
      </c>
      <c r="F442" s="192" t="s">
        <v>211</v>
      </c>
      <c r="G442" s="189"/>
      <c r="H442" s="191" t="s">
        <v>19</v>
      </c>
      <c r="I442" s="193"/>
      <c r="J442" s="189"/>
      <c r="K442" s="189"/>
      <c r="L442" s="194"/>
      <c r="M442" s="195"/>
      <c r="N442" s="196"/>
      <c r="O442" s="196"/>
      <c r="P442" s="196"/>
      <c r="Q442" s="196"/>
      <c r="R442" s="196"/>
      <c r="S442" s="196"/>
      <c r="T442" s="197"/>
      <c r="AT442" s="198" t="s">
        <v>164</v>
      </c>
      <c r="AU442" s="198" t="s">
        <v>81</v>
      </c>
      <c r="AV442" s="13" t="s">
        <v>79</v>
      </c>
      <c r="AW442" s="13" t="s">
        <v>33</v>
      </c>
      <c r="AX442" s="13" t="s">
        <v>71</v>
      </c>
      <c r="AY442" s="198" t="s">
        <v>155</v>
      </c>
    </row>
    <row r="443" spans="2:51" s="14" customFormat="1" ht="12">
      <c r="B443" s="199"/>
      <c r="C443" s="200"/>
      <c r="D443" s="190" t="s">
        <v>164</v>
      </c>
      <c r="E443" s="201" t="s">
        <v>19</v>
      </c>
      <c r="F443" s="202" t="s">
        <v>325</v>
      </c>
      <c r="G443" s="200"/>
      <c r="H443" s="203">
        <v>3.54</v>
      </c>
      <c r="I443" s="204"/>
      <c r="J443" s="200"/>
      <c r="K443" s="200"/>
      <c r="L443" s="205"/>
      <c r="M443" s="206"/>
      <c r="N443" s="207"/>
      <c r="O443" s="207"/>
      <c r="P443" s="207"/>
      <c r="Q443" s="207"/>
      <c r="R443" s="207"/>
      <c r="S443" s="207"/>
      <c r="T443" s="208"/>
      <c r="AT443" s="209" t="s">
        <v>164</v>
      </c>
      <c r="AU443" s="209" t="s">
        <v>81</v>
      </c>
      <c r="AV443" s="14" t="s">
        <v>81</v>
      </c>
      <c r="AW443" s="14" t="s">
        <v>33</v>
      </c>
      <c r="AX443" s="14" t="s">
        <v>71</v>
      </c>
      <c r="AY443" s="209" t="s">
        <v>155</v>
      </c>
    </row>
    <row r="444" spans="2:51" s="13" customFormat="1" ht="12">
      <c r="B444" s="188"/>
      <c r="C444" s="189"/>
      <c r="D444" s="190" t="s">
        <v>164</v>
      </c>
      <c r="E444" s="191" t="s">
        <v>19</v>
      </c>
      <c r="F444" s="192" t="s">
        <v>248</v>
      </c>
      <c r="G444" s="189"/>
      <c r="H444" s="191" t="s">
        <v>19</v>
      </c>
      <c r="I444" s="193"/>
      <c r="J444" s="189"/>
      <c r="K444" s="189"/>
      <c r="L444" s="194"/>
      <c r="M444" s="195"/>
      <c r="N444" s="196"/>
      <c r="O444" s="196"/>
      <c r="P444" s="196"/>
      <c r="Q444" s="196"/>
      <c r="R444" s="196"/>
      <c r="S444" s="196"/>
      <c r="T444" s="197"/>
      <c r="AT444" s="198" t="s">
        <v>164</v>
      </c>
      <c r="AU444" s="198" t="s">
        <v>81</v>
      </c>
      <c r="AV444" s="13" t="s">
        <v>79</v>
      </c>
      <c r="AW444" s="13" t="s">
        <v>33</v>
      </c>
      <c r="AX444" s="13" t="s">
        <v>71</v>
      </c>
      <c r="AY444" s="198" t="s">
        <v>155</v>
      </c>
    </row>
    <row r="445" spans="2:51" s="14" customFormat="1" ht="12">
      <c r="B445" s="199"/>
      <c r="C445" s="200"/>
      <c r="D445" s="190" t="s">
        <v>164</v>
      </c>
      <c r="E445" s="201" t="s">
        <v>19</v>
      </c>
      <c r="F445" s="202" t="s">
        <v>313</v>
      </c>
      <c r="G445" s="200"/>
      <c r="H445" s="203">
        <v>-1.8</v>
      </c>
      <c r="I445" s="204"/>
      <c r="J445" s="200"/>
      <c r="K445" s="200"/>
      <c r="L445" s="205"/>
      <c r="M445" s="206"/>
      <c r="N445" s="207"/>
      <c r="O445" s="207"/>
      <c r="P445" s="207"/>
      <c r="Q445" s="207"/>
      <c r="R445" s="207"/>
      <c r="S445" s="207"/>
      <c r="T445" s="208"/>
      <c r="AT445" s="209" t="s">
        <v>164</v>
      </c>
      <c r="AU445" s="209" t="s">
        <v>81</v>
      </c>
      <c r="AV445" s="14" t="s">
        <v>81</v>
      </c>
      <c r="AW445" s="14" t="s">
        <v>33</v>
      </c>
      <c r="AX445" s="14" t="s">
        <v>71</v>
      </c>
      <c r="AY445" s="209" t="s">
        <v>155</v>
      </c>
    </row>
    <row r="446" spans="2:51" s="13" customFormat="1" ht="12">
      <c r="B446" s="188"/>
      <c r="C446" s="189"/>
      <c r="D446" s="190" t="s">
        <v>164</v>
      </c>
      <c r="E446" s="191" t="s">
        <v>19</v>
      </c>
      <c r="F446" s="192" t="s">
        <v>213</v>
      </c>
      <c r="G446" s="189"/>
      <c r="H446" s="191" t="s">
        <v>19</v>
      </c>
      <c r="I446" s="193"/>
      <c r="J446" s="189"/>
      <c r="K446" s="189"/>
      <c r="L446" s="194"/>
      <c r="M446" s="195"/>
      <c r="N446" s="196"/>
      <c r="O446" s="196"/>
      <c r="P446" s="196"/>
      <c r="Q446" s="196"/>
      <c r="R446" s="196"/>
      <c r="S446" s="196"/>
      <c r="T446" s="197"/>
      <c r="AT446" s="198" t="s">
        <v>164</v>
      </c>
      <c r="AU446" s="198" t="s">
        <v>81</v>
      </c>
      <c r="AV446" s="13" t="s">
        <v>79</v>
      </c>
      <c r="AW446" s="13" t="s">
        <v>33</v>
      </c>
      <c r="AX446" s="13" t="s">
        <v>71</v>
      </c>
      <c r="AY446" s="198" t="s">
        <v>155</v>
      </c>
    </row>
    <row r="447" spans="2:51" s="14" customFormat="1" ht="12">
      <c r="B447" s="199"/>
      <c r="C447" s="200"/>
      <c r="D447" s="190" t="s">
        <v>164</v>
      </c>
      <c r="E447" s="201" t="s">
        <v>19</v>
      </c>
      <c r="F447" s="202" t="s">
        <v>326</v>
      </c>
      <c r="G447" s="200"/>
      <c r="H447" s="203">
        <v>5.458</v>
      </c>
      <c r="I447" s="204"/>
      <c r="J447" s="200"/>
      <c r="K447" s="200"/>
      <c r="L447" s="205"/>
      <c r="M447" s="206"/>
      <c r="N447" s="207"/>
      <c r="O447" s="207"/>
      <c r="P447" s="207"/>
      <c r="Q447" s="207"/>
      <c r="R447" s="207"/>
      <c r="S447" s="207"/>
      <c r="T447" s="208"/>
      <c r="AT447" s="209" t="s">
        <v>164</v>
      </c>
      <c r="AU447" s="209" t="s">
        <v>81</v>
      </c>
      <c r="AV447" s="14" t="s">
        <v>81</v>
      </c>
      <c r="AW447" s="14" t="s">
        <v>33</v>
      </c>
      <c r="AX447" s="14" t="s">
        <v>71</v>
      </c>
      <c r="AY447" s="209" t="s">
        <v>155</v>
      </c>
    </row>
    <row r="448" spans="2:51" s="13" customFormat="1" ht="12">
      <c r="B448" s="188"/>
      <c r="C448" s="189"/>
      <c r="D448" s="190" t="s">
        <v>164</v>
      </c>
      <c r="E448" s="191" t="s">
        <v>19</v>
      </c>
      <c r="F448" s="192" t="s">
        <v>215</v>
      </c>
      <c r="G448" s="189"/>
      <c r="H448" s="191" t="s">
        <v>19</v>
      </c>
      <c r="I448" s="193"/>
      <c r="J448" s="189"/>
      <c r="K448" s="189"/>
      <c r="L448" s="194"/>
      <c r="M448" s="195"/>
      <c r="N448" s="196"/>
      <c r="O448" s="196"/>
      <c r="P448" s="196"/>
      <c r="Q448" s="196"/>
      <c r="R448" s="196"/>
      <c r="S448" s="196"/>
      <c r="T448" s="197"/>
      <c r="AT448" s="198" t="s">
        <v>164</v>
      </c>
      <c r="AU448" s="198" t="s">
        <v>81</v>
      </c>
      <c r="AV448" s="13" t="s">
        <v>79</v>
      </c>
      <c r="AW448" s="13" t="s">
        <v>33</v>
      </c>
      <c r="AX448" s="13" t="s">
        <v>71</v>
      </c>
      <c r="AY448" s="198" t="s">
        <v>155</v>
      </c>
    </row>
    <row r="449" spans="2:51" s="14" customFormat="1" ht="12">
      <c r="B449" s="199"/>
      <c r="C449" s="200"/>
      <c r="D449" s="190" t="s">
        <v>164</v>
      </c>
      <c r="E449" s="201" t="s">
        <v>19</v>
      </c>
      <c r="F449" s="202" t="s">
        <v>327</v>
      </c>
      <c r="G449" s="200"/>
      <c r="H449" s="203">
        <v>27.583</v>
      </c>
      <c r="I449" s="204"/>
      <c r="J449" s="200"/>
      <c r="K449" s="200"/>
      <c r="L449" s="205"/>
      <c r="M449" s="206"/>
      <c r="N449" s="207"/>
      <c r="O449" s="207"/>
      <c r="P449" s="207"/>
      <c r="Q449" s="207"/>
      <c r="R449" s="207"/>
      <c r="S449" s="207"/>
      <c r="T449" s="208"/>
      <c r="AT449" s="209" t="s">
        <v>164</v>
      </c>
      <c r="AU449" s="209" t="s">
        <v>81</v>
      </c>
      <c r="AV449" s="14" t="s">
        <v>81</v>
      </c>
      <c r="AW449" s="14" t="s">
        <v>33</v>
      </c>
      <c r="AX449" s="14" t="s">
        <v>71</v>
      </c>
      <c r="AY449" s="209" t="s">
        <v>155</v>
      </c>
    </row>
    <row r="450" spans="2:51" s="13" customFormat="1" ht="12">
      <c r="B450" s="188"/>
      <c r="C450" s="189"/>
      <c r="D450" s="190" t="s">
        <v>164</v>
      </c>
      <c r="E450" s="191" t="s">
        <v>19</v>
      </c>
      <c r="F450" s="192" t="s">
        <v>248</v>
      </c>
      <c r="G450" s="189"/>
      <c r="H450" s="191" t="s">
        <v>19</v>
      </c>
      <c r="I450" s="193"/>
      <c r="J450" s="189"/>
      <c r="K450" s="189"/>
      <c r="L450" s="194"/>
      <c r="M450" s="195"/>
      <c r="N450" s="196"/>
      <c r="O450" s="196"/>
      <c r="P450" s="196"/>
      <c r="Q450" s="196"/>
      <c r="R450" s="196"/>
      <c r="S450" s="196"/>
      <c r="T450" s="197"/>
      <c r="AT450" s="198" t="s">
        <v>164</v>
      </c>
      <c r="AU450" s="198" t="s">
        <v>81</v>
      </c>
      <c r="AV450" s="13" t="s">
        <v>79</v>
      </c>
      <c r="AW450" s="13" t="s">
        <v>33</v>
      </c>
      <c r="AX450" s="13" t="s">
        <v>71</v>
      </c>
      <c r="AY450" s="198" t="s">
        <v>155</v>
      </c>
    </row>
    <row r="451" spans="2:51" s="14" customFormat="1" ht="12">
      <c r="B451" s="199"/>
      <c r="C451" s="200"/>
      <c r="D451" s="190" t="s">
        <v>164</v>
      </c>
      <c r="E451" s="201" t="s">
        <v>19</v>
      </c>
      <c r="F451" s="202" t="s">
        <v>313</v>
      </c>
      <c r="G451" s="200"/>
      <c r="H451" s="203">
        <v>-1.8</v>
      </c>
      <c r="I451" s="204"/>
      <c r="J451" s="200"/>
      <c r="K451" s="200"/>
      <c r="L451" s="205"/>
      <c r="M451" s="206"/>
      <c r="N451" s="207"/>
      <c r="O451" s="207"/>
      <c r="P451" s="207"/>
      <c r="Q451" s="207"/>
      <c r="R451" s="207"/>
      <c r="S451" s="207"/>
      <c r="T451" s="208"/>
      <c r="AT451" s="209" t="s">
        <v>164</v>
      </c>
      <c r="AU451" s="209" t="s">
        <v>81</v>
      </c>
      <c r="AV451" s="14" t="s">
        <v>81</v>
      </c>
      <c r="AW451" s="14" t="s">
        <v>33</v>
      </c>
      <c r="AX451" s="14" t="s">
        <v>71</v>
      </c>
      <c r="AY451" s="209" t="s">
        <v>155</v>
      </c>
    </row>
    <row r="452" spans="2:51" s="13" customFormat="1" ht="12">
      <c r="B452" s="188"/>
      <c r="C452" s="189"/>
      <c r="D452" s="190" t="s">
        <v>164</v>
      </c>
      <c r="E452" s="191" t="s">
        <v>19</v>
      </c>
      <c r="F452" s="192" t="s">
        <v>216</v>
      </c>
      <c r="G452" s="189"/>
      <c r="H452" s="191" t="s">
        <v>19</v>
      </c>
      <c r="I452" s="193"/>
      <c r="J452" s="189"/>
      <c r="K452" s="189"/>
      <c r="L452" s="194"/>
      <c r="M452" s="195"/>
      <c r="N452" s="196"/>
      <c r="O452" s="196"/>
      <c r="P452" s="196"/>
      <c r="Q452" s="196"/>
      <c r="R452" s="196"/>
      <c r="S452" s="196"/>
      <c r="T452" s="197"/>
      <c r="AT452" s="198" t="s">
        <v>164</v>
      </c>
      <c r="AU452" s="198" t="s">
        <v>81</v>
      </c>
      <c r="AV452" s="13" t="s">
        <v>79</v>
      </c>
      <c r="AW452" s="13" t="s">
        <v>33</v>
      </c>
      <c r="AX452" s="13" t="s">
        <v>71</v>
      </c>
      <c r="AY452" s="198" t="s">
        <v>155</v>
      </c>
    </row>
    <row r="453" spans="2:51" s="14" customFormat="1" ht="12">
      <c r="B453" s="199"/>
      <c r="C453" s="200"/>
      <c r="D453" s="190" t="s">
        <v>164</v>
      </c>
      <c r="E453" s="201" t="s">
        <v>19</v>
      </c>
      <c r="F453" s="202" t="s">
        <v>328</v>
      </c>
      <c r="G453" s="200"/>
      <c r="H453" s="203">
        <v>31.27</v>
      </c>
      <c r="I453" s="204"/>
      <c r="J453" s="200"/>
      <c r="K453" s="200"/>
      <c r="L453" s="205"/>
      <c r="M453" s="206"/>
      <c r="N453" s="207"/>
      <c r="O453" s="207"/>
      <c r="P453" s="207"/>
      <c r="Q453" s="207"/>
      <c r="R453" s="207"/>
      <c r="S453" s="207"/>
      <c r="T453" s="208"/>
      <c r="AT453" s="209" t="s">
        <v>164</v>
      </c>
      <c r="AU453" s="209" t="s">
        <v>81</v>
      </c>
      <c r="AV453" s="14" t="s">
        <v>81</v>
      </c>
      <c r="AW453" s="14" t="s">
        <v>33</v>
      </c>
      <c r="AX453" s="14" t="s">
        <v>71</v>
      </c>
      <c r="AY453" s="209" t="s">
        <v>155</v>
      </c>
    </row>
    <row r="454" spans="2:51" s="13" customFormat="1" ht="12">
      <c r="B454" s="188"/>
      <c r="C454" s="189"/>
      <c r="D454" s="190" t="s">
        <v>164</v>
      </c>
      <c r="E454" s="191" t="s">
        <v>19</v>
      </c>
      <c r="F454" s="192" t="s">
        <v>248</v>
      </c>
      <c r="G454" s="189"/>
      <c r="H454" s="191" t="s">
        <v>19</v>
      </c>
      <c r="I454" s="193"/>
      <c r="J454" s="189"/>
      <c r="K454" s="189"/>
      <c r="L454" s="194"/>
      <c r="M454" s="195"/>
      <c r="N454" s="196"/>
      <c r="O454" s="196"/>
      <c r="P454" s="196"/>
      <c r="Q454" s="196"/>
      <c r="R454" s="196"/>
      <c r="S454" s="196"/>
      <c r="T454" s="197"/>
      <c r="AT454" s="198" t="s">
        <v>164</v>
      </c>
      <c r="AU454" s="198" t="s">
        <v>81</v>
      </c>
      <c r="AV454" s="13" t="s">
        <v>79</v>
      </c>
      <c r="AW454" s="13" t="s">
        <v>33</v>
      </c>
      <c r="AX454" s="13" t="s">
        <v>71</v>
      </c>
      <c r="AY454" s="198" t="s">
        <v>155</v>
      </c>
    </row>
    <row r="455" spans="2:51" s="14" customFormat="1" ht="12">
      <c r="B455" s="199"/>
      <c r="C455" s="200"/>
      <c r="D455" s="190" t="s">
        <v>164</v>
      </c>
      <c r="E455" s="201" t="s">
        <v>19</v>
      </c>
      <c r="F455" s="202" t="s">
        <v>313</v>
      </c>
      <c r="G455" s="200"/>
      <c r="H455" s="203">
        <v>-1.8</v>
      </c>
      <c r="I455" s="204"/>
      <c r="J455" s="200"/>
      <c r="K455" s="200"/>
      <c r="L455" s="205"/>
      <c r="M455" s="206"/>
      <c r="N455" s="207"/>
      <c r="O455" s="207"/>
      <c r="P455" s="207"/>
      <c r="Q455" s="207"/>
      <c r="R455" s="207"/>
      <c r="S455" s="207"/>
      <c r="T455" s="208"/>
      <c r="AT455" s="209" t="s">
        <v>164</v>
      </c>
      <c r="AU455" s="209" t="s">
        <v>81</v>
      </c>
      <c r="AV455" s="14" t="s">
        <v>81</v>
      </c>
      <c r="AW455" s="14" t="s">
        <v>33</v>
      </c>
      <c r="AX455" s="14" t="s">
        <v>71</v>
      </c>
      <c r="AY455" s="209" t="s">
        <v>155</v>
      </c>
    </row>
    <row r="456" spans="2:51" s="13" customFormat="1" ht="12">
      <c r="B456" s="188"/>
      <c r="C456" s="189"/>
      <c r="D456" s="190" t="s">
        <v>164</v>
      </c>
      <c r="E456" s="191" t="s">
        <v>19</v>
      </c>
      <c r="F456" s="192" t="s">
        <v>217</v>
      </c>
      <c r="G456" s="189"/>
      <c r="H456" s="191" t="s">
        <v>19</v>
      </c>
      <c r="I456" s="193"/>
      <c r="J456" s="189"/>
      <c r="K456" s="189"/>
      <c r="L456" s="194"/>
      <c r="M456" s="195"/>
      <c r="N456" s="196"/>
      <c r="O456" s="196"/>
      <c r="P456" s="196"/>
      <c r="Q456" s="196"/>
      <c r="R456" s="196"/>
      <c r="S456" s="196"/>
      <c r="T456" s="197"/>
      <c r="AT456" s="198" t="s">
        <v>164</v>
      </c>
      <c r="AU456" s="198" t="s">
        <v>81</v>
      </c>
      <c r="AV456" s="13" t="s">
        <v>79</v>
      </c>
      <c r="AW456" s="13" t="s">
        <v>33</v>
      </c>
      <c r="AX456" s="13" t="s">
        <v>71</v>
      </c>
      <c r="AY456" s="198" t="s">
        <v>155</v>
      </c>
    </row>
    <row r="457" spans="2:51" s="14" customFormat="1" ht="12">
      <c r="B457" s="199"/>
      <c r="C457" s="200"/>
      <c r="D457" s="190" t="s">
        <v>164</v>
      </c>
      <c r="E457" s="201" t="s">
        <v>19</v>
      </c>
      <c r="F457" s="202" t="s">
        <v>329</v>
      </c>
      <c r="G457" s="200"/>
      <c r="H457" s="203">
        <v>33.04</v>
      </c>
      <c r="I457" s="204"/>
      <c r="J457" s="200"/>
      <c r="K457" s="200"/>
      <c r="L457" s="205"/>
      <c r="M457" s="206"/>
      <c r="N457" s="207"/>
      <c r="O457" s="207"/>
      <c r="P457" s="207"/>
      <c r="Q457" s="207"/>
      <c r="R457" s="207"/>
      <c r="S457" s="207"/>
      <c r="T457" s="208"/>
      <c r="AT457" s="209" t="s">
        <v>164</v>
      </c>
      <c r="AU457" s="209" t="s">
        <v>81</v>
      </c>
      <c r="AV457" s="14" t="s">
        <v>81</v>
      </c>
      <c r="AW457" s="14" t="s">
        <v>33</v>
      </c>
      <c r="AX457" s="14" t="s">
        <v>71</v>
      </c>
      <c r="AY457" s="209" t="s">
        <v>155</v>
      </c>
    </row>
    <row r="458" spans="2:51" s="13" customFormat="1" ht="12">
      <c r="B458" s="188"/>
      <c r="C458" s="189"/>
      <c r="D458" s="190" t="s">
        <v>164</v>
      </c>
      <c r="E458" s="191" t="s">
        <v>19</v>
      </c>
      <c r="F458" s="192" t="s">
        <v>248</v>
      </c>
      <c r="G458" s="189"/>
      <c r="H458" s="191" t="s">
        <v>19</v>
      </c>
      <c r="I458" s="193"/>
      <c r="J458" s="189"/>
      <c r="K458" s="189"/>
      <c r="L458" s="194"/>
      <c r="M458" s="195"/>
      <c r="N458" s="196"/>
      <c r="O458" s="196"/>
      <c r="P458" s="196"/>
      <c r="Q458" s="196"/>
      <c r="R458" s="196"/>
      <c r="S458" s="196"/>
      <c r="T458" s="197"/>
      <c r="AT458" s="198" t="s">
        <v>164</v>
      </c>
      <c r="AU458" s="198" t="s">
        <v>81</v>
      </c>
      <c r="AV458" s="13" t="s">
        <v>79</v>
      </c>
      <c r="AW458" s="13" t="s">
        <v>33</v>
      </c>
      <c r="AX458" s="13" t="s">
        <v>71</v>
      </c>
      <c r="AY458" s="198" t="s">
        <v>155</v>
      </c>
    </row>
    <row r="459" spans="2:51" s="14" customFormat="1" ht="12">
      <c r="B459" s="199"/>
      <c r="C459" s="200"/>
      <c r="D459" s="190" t="s">
        <v>164</v>
      </c>
      <c r="E459" s="201" t="s">
        <v>19</v>
      </c>
      <c r="F459" s="202" t="s">
        <v>313</v>
      </c>
      <c r="G459" s="200"/>
      <c r="H459" s="203">
        <v>-1.8</v>
      </c>
      <c r="I459" s="204"/>
      <c r="J459" s="200"/>
      <c r="K459" s="200"/>
      <c r="L459" s="205"/>
      <c r="M459" s="206"/>
      <c r="N459" s="207"/>
      <c r="O459" s="207"/>
      <c r="P459" s="207"/>
      <c r="Q459" s="207"/>
      <c r="R459" s="207"/>
      <c r="S459" s="207"/>
      <c r="T459" s="208"/>
      <c r="AT459" s="209" t="s">
        <v>164</v>
      </c>
      <c r="AU459" s="209" t="s">
        <v>81</v>
      </c>
      <c r="AV459" s="14" t="s">
        <v>81</v>
      </c>
      <c r="AW459" s="14" t="s">
        <v>33</v>
      </c>
      <c r="AX459" s="14" t="s">
        <v>71</v>
      </c>
      <c r="AY459" s="209" t="s">
        <v>155</v>
      </c>
    </row>
    <row r="460" spans="2:51" s="13" customFormat="1" ht="12">
      <c r="B460" s="188"/>
      <c r="C460" s="189"/>
      <c r="D460" s="190" t="s">
        <v>164</v>
      </c>
      <c r="E460" s="191" t="s">
        <v>19</v>
      </c>
      <c r="F460" s="192" t="s">
        <v>218</v>
      </c>
      <c r="G460" s="189"/>
      <c r="H460" s="191" t="s">
        <v>19</v>
      </c>
      <c r="I460" s="193"/>
      <c r="J460" s="189"/>
      <c r="K460" s="189"/>
      <c r="L460" s="194"/>
      <c r="M460" s="195"/>
      <c r="N460" s="196"/>
      <c r="O460" s="196"/>
      <c r="P460" s="196"/>
      <c r="Q460" s="196"/>
      <c r="R460" s="196"/>
      <c r="S460" s="196"/>
      <c r="T460" s="197"/>
      <c r="AT460" s="198" t="s">
        <v>164</v>
      </c>
      <c r="AU460" s="198" t="s">
        <v>81</v>
      </c>
      <c r="AV460" s="13" t="s">
        <v>79</v>
      </c>
      <c r="AW460" s="13" t="s">
        <v>33</v>
      </c>
      <c r="AX460" s="13" t="s">
        <v>71</v>
      </c>
      <c r="AY460" s="198" t="s">
        <v>155</v>
      </c>
    </row>
    <row r="461" spans="2:51" s="14" customFormat="1" ht="12">
      <c r="B461" s="199"/>
      <c r="C461" s="200"/>
      <c r="D461" s="190" t="s">
        <v>164</v>
      </c>
      <c r="E461" s="201" t="s">
        <v>19</v>
      </c>
      <c r="F461" s="202" t="s">
        <v>330</v>
      </c>
      <c r="G461" s="200"/>
      <c r="H461" s="203">
        <v>43.955</v>
      </c>
      <c r="I461" s="204"/>
      <c r="J461" s="200"/>
      <c r="K461" s="200"/>
      <c r="L461" s="205"/>
      <c r="M461" s="206"/>
      <c r="N461" s="207"/>
      <c r="O461" s="207"/>
      <c r="P461" s="207"/>
      <c r="Q461" s="207"/>
      <c r="R461" s="207"/>
      <c r="S461" s="207"/>
      <c r="T461" s="208"/>
      <c r="AT461" s="209" t="s">
        <v>164</v>
      </c>
      <c r="AU461" s="209" t="s">
        <v>81</v>
      </c>
      <c r="AV461" s="14" t="s">
        <v>81</v>
      </c>
      <c r="AW461" s="14" t="s">
        <v>33</v>
      </c>
      <c r="AX461" s="14" t="s">
        <v>71</v>
      </c>
      <c r="AY461" s="209" t="s">
        <v>155</v>
      </c>
    </row>
    <row r="462" spans="2:51" s="13" customFormat="1" ht="12">
      <c r="B462" s="188"/>
      <c r="C462" s="189"/>
      <c r="D462" s="190" t="s">
        <v>164</v>
      </c>
      <c r="E462" s="191" t="s">
        <v>19</v>
      </c>
      <c r="F462" s="192" t="s">
        <v>248</v>
      </c>
      <c r="G462" s="189"/>
      <c r="H462" s="191" t="s">
        <v>19</v>
      </c>
      <c r="I462" s="193"/>
      <c r="J462" s="189"/>
      <c r="K462" s="189"/>
      <c r="L462" s="194"/>
      <c r="M462" s="195"/>
      <c r="N462" s="196"/>
      <c r="O462" s="196"/>
      <c r="P462" s="196"/>
      <c r="Q462" s="196"/>
      <c r="R462" s="196"/>
      <c r="S462" s="196"/>
      <c r="T462" s="197"/>
      <c r="AT462" s="198" t="s">
        <v>164</v>
      </c>
      <c r="AU462" s="198" t="s">
        <v>81</v>
      </c>
      <c r="AV462" s="13" t="s">
        <v>79</v>
      </c>
      <c r="AW462" s="13" t="s">
        <v>33</v>
      </c>
      <c r="AX462" s="13" t="s">
        <v>71</v>
      </c>
      <c r="AY462" s="198" t="s">
        <v>155</v>
      </c>
    </row>
    <row r="463" spans="2:51" s="14" customFormat="1" ht="12">
      <c r="B463" s="199"/>
      <c r="C463" s="200"/>
      <c r="D463" s="190" t="s">
        <v>164</v>
      </c>
      <c r="E463" s="201" t="s">
        <v>19</v>
      </c>
      <c r="F463" s="202" t="s">
        <v>313</v>
      </c>
      <c r="G463" s="200"/>
      <c r="H463" s="203">
        <v>-1.8</v>
      </c>
      <c r="I463" s="204"/>
      <c r="J463" s="200"/>
      <c r="K463" s="200"/>
      <c r="L463" s="205"/>
      <c r="M463" s="206"/>
      <c r="N463" s="207"/>
      <c r="O463" s="207"/>
      <c r="P463" s="207"/>
      <c r="Q463" s="207"/>
      <c r="R463" s="207"/>
      <c r="S463" s="207"/>
      <c r="T463" s="208"/>
      <c r="AT463" s="209" t="s">
        <v>164</v>
      </c>
      <c r="AU463" s="209" t="s">
        <v>81</v>
      </c>
      <c r="AV463" s="14" t="s">
        <v>81</v>
      </c>
      <c r="AW463" s="14" t="s">
        <v>33</v>
      </c>
      <c r="AX463" s="14" t="s">
        <v>71</v>
      </c>
      <c r="AY463" s="209" t="s">
        <v>155</v>
      </c>
    </row>
    <row r="464" spans="2:51" s="13" customFormat="1" ht="12">
      <c r="B464" s="188"/>
      <c r="C464" s="189"/>
      <c r="D464" s="190" t="s">
        <v>164</v>
      </c>
      <c r="E464" s="191" t="s">
        <v>19</v>
      </c>
      <c r="F464" s="192" t="s">
        <v>220</v>
      </c>
      <c r="G464" s="189"/>
      <c r="H464" s="191" t="s">
        <v>19</v>
      </c>
      <c r="I464" s="193"/>
      <c r="J464" s="189"/>
      <c r="K464" s="189"/>
      <c r="L464" s="194"/>
      <c r="M464" s="195"/>
      <c r="N464" s="196"/>
      <c r="O464" s="196"/>
      <c r="P464" s="196"/>
      <c r="Q464" s="196"/>
      <c r="R464" s="196"/>
      <c r="S464" s="196"/>
      <c r="T464" s="197"/>
      <c r="AT464" s="198" t="s">
        <v>164</v>
      </c>
      <c r="AU464" s="198" t="s">
        <v>81</v>
      </c>
      <c r="AV464" s="13" t="s">
        <v>79</v>
      </c>
      <c r="AW464" s="13" t="s">
        <v>33</v>
      </c>
      <c r="AX464" s="13" t="s">
        <v>71</v>
      </c>
      <c r="AY464" s="198" t="s">
        <v>155</v>
      </c>
    </row>
    <row r="465" spans="2:51" s="14" customFormat="1" ht="12">
      <c r="B465" s="199"/>
      <c r="C465" s="200"/>
      <c r="D465" s="190" t="s">
        <v>164</v>
      </c>
      <c r="E465" s="201" t="s">
        <v>19</v>
      </c>
      <c r="F465" s="202" t="s">
        <v>331</v>
      </c>
      <c r="G465" s="200"/>
      <c r="H465" s="203">
        <v>5.9</v>
      </c>
      <c r="I465" s="204"/>
      <c r="J465" s="200"/>
      <c r="K465" s="200"/>
      <c r="L465" s="205"/>
      <c r="M465" s="206"/>
      <c r="N465" s="207"/>
      <c r="O465" s="207"/>
      <c r="P465" s="207"/>
      <c r="Q465" s="207"/>
      <c r="R465" s="207"/>
      <c r="S465" s="207"/>
      <c r="T465" s="208"/>
      <c r="AT465" s="209" t="s">
        <v>164</v>
      </c>
      <c r="AU465" s="209" t="s">
        <v>81</v>
      </c>
      <c r="AV465" s="14" t="s">
        <v>81</v>
      </c>
      <c r="AW465" s="14" t="s">
        <v>33</v>
      </c>
      <c r="AX465" s="14" t="s">
        <v>71</v>
      </c>
      <c r="AY465" s="209" t="s">
        <v>155</v>
      </c>
    </row>
    <row r="466" spans="2:51" s="13" customFormat="1" ht="12">
      <c r="B466" s="188"/>
      <c r="C466" s="189"/>
      <c r="D466" s="190" t="s">
        <v>164</v>
      </c>
      <c r="E466" s="191" t="s">
        <v>19</v>
      </c>
      <c r="F466" s="192" t="s">
        <v>248</v>
      </c>
      <c r="G466" s="189"/>
      <c r="H466" s="191" t="s">
        <v>19</v>
      </c>
      <c r="I466" s="193"/>
      <c r="J466" s="189"/>
      <c r="K466" s="189"/>
      <c r="L466" s="194"/>
      <c r="M466" s="195"/>
      <c r="N466" s="196"/>
      <c r="O466" s="196"/>
      <c r="P466" s="196"/>
      <c r="Q466" s="196"/>
      <c r="R466" s="196"/>
      <c r="S466" s="196"/>
      <c r="T466" s="197"/>
      <c r="AT466" s="198" t="s">
        <v>164</v>
      </c>
      <c r="AU466" s="198" t="s">
        <v>81</v>
      </c>
      <c r="AV466" s="13" t="s">
        <v>79</v>
      </c>
      <c r="AW466" s="13" t="s">
        <v>33</v>
      </c>
      <c r="AX466" s="13" t="s">
        <v>71</v>
      </c>
      <c r="AY466" s="198" t="s">
        <v>155</v>
      </c>
    </row>
    <row r="467" spans="2:51" s="14" customFormat="1" ht="12">
      <c r="B467" s="199"/>
      <c r="C467" s="200"/>
      <c r="D467" s="190" t="s">
        <v>164</v>
      </c>
      <c r="E467" s="201" t="s">
        <v>19</v>
      </c>
      <c r="F467" s="202" t="s">
        <v>313</v>
      </c>
      <c r="G467" s="200"/>
      <c r="H467" s="203">
        <v>-1.8</v>
      </c>
      <c r="I467" s="204"/>
      <c r="J467" s="200"/>
      <c r="K467" s="200"/>
      <c r="L467" s="205"/>
      <c r="M467" s="206"/>
      <c r="N467" s="207"/>
      <c r="O467" s="207"/>
      <c r="P467" s="207"/>
      <c r="Q467" s="207"/>
      <c r="R467" s="207"/>
      <c r="S467" s="207"/>
      <c r="T467" s="208"/>
      <c r="AT467" s="209" t="s">
        <v>164</v>
      </c>
      <c r="AU467" s="209" t="s">
        <v>81</v>
      </c>
      <c r="AV467" s="14" t="s">
        <v>81</v>
      </c>
      <c r="AW467" s="14" t="s">
        <v>33</v>
      </c>
      <c r="AX467" s="14" t="s">
        <v>71</v>
      </c>
      <c r="AY467" s="209" t="s">
        <v>155</v>
      </c>
    </row>
    <row r="468" spans="2:51" s="13" customFormat="1" ht="12">
      <c r="B468" s="188"/>
      <c r="C468" s="189"/>
      <c r="D468" s="190" t="s">
        <v>164</v>
      </c>
      <c r="E468" s="191" t="s">
        <v>19</v>
      </c>
      <c r="F468" s="192" t="s">
        <v>222</v>
      </c>
      <c r="G468" s="189"/>
      <c r="H468" s="191" t="s">
        <v>19</v>
      </c>
      <c r="I468" s="193"/>
      <c r="J468" s="189"/>
      <c r="K468" s="189"/>
      <c r="L468" s="194"/>
      <c r="M468" s="195"/>
      <c r="N468" s="196"/>
      <c r="O468" s="196"/>
      <c r="P468" s="196"/>
      <c r="Q468" s="196"/>
      <c r="R468" s="196"/>
      <c r="S468" s="196"/>
      <c r="T468" s="197"/>
      <c r="AT468" s="198" t="s">
        <v>164</v>
      </c>
      <c r="AU468" s="198" t="s">
        <v>81</v>
      </c>
      <c r="AV468" s="13" t="s">
        <v>79</v>
      </c>
      <c r="AW468" s="13" t="s">
        <v>33</v>
      </c>
      <c r="AX468" s="13" t="s">
        <v>71</v>
      </c>
      <c r="AY468" s="198" t="s">
        <v>155</v>
      </c>
    </row>
    <row r="469" spans="2:51" s="14" customFormat="1" ht="12">
      <c r="B469" s="199"/>
      <c r="C469" s="200"/>
      <c r="D469" s="190" t="s">
        <v>164</v>
      </c>
      <c r="E469" s="201" t="s">
        <v>19</v>
      </c>
      <c r="F469" s="202" t="s">
        <v>332</v>
      </c>
      <c r="G469" s="200"/>
      <c r="H469" s="203">
        <v>7.965</v>
      </c>
      <c r="I469" s="204"/>
      <c r="J469" s="200"/>
      <c r="K469" s="200"/>
      <c r="L469" s="205"/>
      <c r="M469" s="206"/>
      <c r="N469" s="207"/>
      <c r="O469" s="207"/>
      <c r="P469" s="207"/>
      <c r="Q469" s="207"/>
      <c r="R469" s="207"/>
      <c r="S469" s="207"/>
      <c r="T469" s="208"/>
      <c r="AT469" s="209" t="s">
        <v>164</v>
      </c>
      <c r="AU469" s="209" t="s">
        <v>81</v>
      </c>
      <c r="AV469" s="14" t="s">
        <v>81</v>
      </c>
      <c r="AW469" s="14" t="s">
        <v>33</v>
      </c>
      <c r="AX469" s="14" t="s">
        <v>71</v>
      </c>
      <c r="AY469" s="209" t="s">
        <v>155</v>
      </c>
    </row>
    <row r="470" spans="2:51" s="13" customFormat="1" ht="12">
      <c r="B470" s="188"/>
      <c r="C470" s="189"/>
      <c r="D470" s="190" t="s">
        <v>164</v>
      </c>
      <c r="E470" s="191" t="s">
        <v>19</v>
      </c>
      <c r="F470" s="192" t="s">
        <v>248</v>
      </c>
      <c r="G470" s="189"/>
      <c r="H470" s="191" t="s">
        <v>19</v>
      </c>
      <c r="I470" s="193"/>
      <c r="J470" s="189"/>
      <c r="K470" s="189"/>
      <c r="L470" s="194"/>
      <c r="M470" s="195"/>
      <c r="N470" s="196"/>
      <c r="O470" s="196"/>
      <c r="P470" s="196"/>
      <c r="Q470" s="196"/>
      <c r="R470" s="196"/>
      <c r="S470" s="196"/>
      <c r="T470" s="197"/>
      <c r="AT470" s="198" t="s">
        <v>164</v>
      </c>
      <c r="AU470" s="198" t="s">
        <v>81</v>
      </c>
      <c r="AV470" s="13" t="s">
        <v>79</v>
      </c>
      <c r="AW470" s="13" t="s">
        <v>33</v>
      </c>
      <c r="AX470" s="13" t="s">
        <v>71</v>
      </c>
      <c r="AY470" s="198" t="s">
        <v>155</v>
      </c>
    </row>
    <row r="471" spans="2:51" s="14" customFormat="1" ht="12">
      <c r="B471" s="199"/>
      <c r="C471" s="200"/>
      <c r="D471" s="190" t="s">
        <v>164</v>
      </c>
      <c r="E471" s="201" t="s">
        <v>19</v>
      </c>
      <c r="F471" s="202" t="s">
        <v>313</v>
      </c>
      <c r="G471" s="200"/>
      <c r="H471" s="203">
        <v>-1.8</v>
      </c>
      <c r="I471" s="204"/>
      <c r="J471" s="200"/>
      <c r="K471" s="200"/>
      <c r="L471" s="205"/>
      <c r="M471" s="206"/>
      <c r="N471" s="207"/>
      <c r="O471" s="207"/>
      <c r="P471" s="207"/>
      <c r="Q471" s="207"/>
      <c r="R471" s="207"/>
      <c r="S471" s="207"/>
      <c r="T471" s="208"/>
      <c r="AT471" s="209" t="s">
        <v>164</v>
      </c>
      <c r="AU471" s="209" t="s">
        <v>81</v>
      </c>
      <c r="AV471" s="14" t="s">
        <v>81</v>
      </c>
      <c r="AW471" s="14" t="s">
        <v>33</v>
      </c>
      <c r="AX471" s="14" t="s">
        <v>71</v>
      </c>
      <c r="AY471" s="209" t="s">
        <v>155</v>
      </c>
    </row>
    <row r="472" spans="2:51" s="15" customFormat="1" ht="12">
      <c r="B472" s="210"/>
      <c r="C472" s="211"/>
      <c r="D472" s="190" t="s">
        <v>164</v>
      </c>
      <c r="E472" s="212" t="s">
        <v>19</v>
      </c>
      <c r="F472" s="213" t="s">
        <v>168</v>
      </c>
      <c r="G472" s="211"/>
      <c r="H472" s="214">
        <v>253.06099999999992</v>
      </c>
      <c r="I472" s="215"/>
      <c r="J472" s="211"/>
      <c r="K472" s="211"/>
      <c r="L472" s="216"/>
      <c r="M472" s="217"/>
      <c r="N472" s="218"/>
      <c r="O472" s="218"/>
      <c r="P472" s="218"/>
      <c r="Q472" s="218"/>
      <c r="R472" s="218"/>
      <c r="S472" s="218"/>
      <c r="T472" s="219"/>
      <c r="AT472" s="220" t="s">
        <v>164</v>
      </c>
      <c r="AU472" s="220" t="s">
        <v>81</v>
      </c>
      <c r="AV472" s="15" t="s">
        <v>162</v>
      </c>
      <c r="AW472" s="15" t="s">
        <v>33</v>
      </c>
      <c r="AX472" s="15" t="s">
        <v>79</v>
      </c>
      <c r="AY472" s="220" t="s">
        <v>155</v>
      </c>
    </row>
    <row r="473" spans="2:63" s="12" customFormat="1" ht="22.9" customHeight="1">
      <c r="B473" s="159"/>
      <c r="C473" s="160"/>
      <c r="D473" s="161" t="s">
        <v>70</v>
      </c>
      <c r="E473" s="173" t="s">
        <v>333</v>
      </c>
      <c r="F473" s="173" t="s">
        <v>334</v>
      </c>
      <c r="G473" s="160"/>
      <c r="H473" s="160"/>
      <c r="I473" s="163"/>
      <c r="J473" s="174">
        <f>BK473</f>
        <v>242000.16999999998</v>
      </c>
      <c r="K473" s="160"/>
      <c r="L473" s="165"/>
      <c r="M473" s="166"/>
      <c r="N473" s="167"/>
      <c r="O473" s="167"/>
      <c r="P473" s="168">
        <f>SUM(P474:P485)</f>
        <v>0</v>
      </c>
      <c r="Q473" s="167"/>
      <c r="R473" s="168">
        <f>SUM(R474:R485)</f>
        <v>0</v>
      </c>
      <c r="S473" s="167"/>
      <c r="T473" s="169">
        <f>SUM(T474:T485)</f>
        <v>0</v>
      </c>
      <c r="AR473" s="170" t="s">
        <v>79</v>
      </c>
      <c r="AT473" s="171" t="s">
        <v>70</v>
      </c>
      <c r="AU473" s="171" t="s">
        <v>79</v>
      </c>
      <c r="AY473" s="170" t="s">
        <v>155</v>
      </c>
      <c r="BK473" s="172">
        <f>SUM(BK474:BK485)</f>
        <v>242000.16999999998</v>
      </c>
    </row>
    <row r="474" spans="1:65" s="2" customFormat="1" ht="24">
      <c r="A474" s="36"/>
      <c r="B474" s="37"/>
      <c r="C474" s="175" t="s">
        <v>335</v>
      </c>
      <c r="D474" s="175" t="s">
        <v>158</v>
      </c>
      <c r="E474" s="176" t="s">
        <v>336</v>
      </c>
      <c r="F474" s="177" t="s">
        <v>337</v>
      </c>
      <c r="G474" s="178" t="s">
        <v>338</v>
      </c>
      <c r="H474" s="179">
        <v>255.953</v>
      </c>
      <c r="I474" s="180">
        <v>306</v>
      </c>
      <c r="J474" s="181">
        <f>ROUND(I474*H474,2)</f>
        <v>78321.62</v>
      </c>
      <c r="K474" s="177" t="s">
        <v>339</v>
      </c>
      <c r="L474" s="41"/>
      <c r="M474" s="182" t="s">
        <v>19</v>
      </c>
      <c r="N474" s="183" t="s">
        <v>42</v>
      </c>
      <c r="O474" s="66"/>
      <c r="P474" s="184">
        <f>O474*H474</f>
        <v>0</v>
      </c>
      <c r="Q474" s="184">
        <v>0</v>
      </c>
      <c r="R474" s="184">
        <f>Q474*H474</f>
        <v>0</v>
      </c>
      <c r="S474" s="184">
        <v>0</v>
      </c>
      <c r="T474" s="185">
        <f>S474*H474</f>
        <v>0</v>
      </c>
      <c r="U474" s="36"/>
      <c r="V474" s="36"/>
      <c r="W474" s="36"/>
      <c r="X474" s="36"/>
      <c r="Y474" s="36"/>
      <c r="Z474" s="36"/>
      <c r="AA474" s="36"/>
      <c r="AB474" s="36"/>
      <c r="AC474" s="36"/>
      <c r="AD474" s="36"/>
      <c r="AE474" s="36"/>
      <c r="AR474" s="186" t="s">
        <v>162</v>
      </c>
      <c r="AT474" s="186" t="s">
        <v>158</v>
      </c>
      <c r="AU474" s="186" t="s">
        <v>81</v>
      </c>
      <c r="AY474" s="19" t="s">
        <v>155</v>
      </c>
      <c r="BE474" s="187">
        <f>IF(N474="základní",J474,0)</f>
        <v>78321.62</v>
      </c>
      <c r="BF474" s="187">
        <f>IF(N474="snížená",J474,0)</f>
        <v>0</v>
      </c>
      <c r="BG474" s="187">
        <f>IF(N474="zákl. přenesená",J474,0)</f>
        <v>0</v>
      </c>
      <c r="BH474" s="187">
        <f>IF(N474="sníž. přenesená",J474,0)</f>
        <v>0</v>
      </c>
      <c r="BI474" s="187">
        <f>IF(N474="nulová",J474,0)</f>
        <v>0</v>
      </c>
      <c r="BJ474" s="19" t="s">
        <v>79</v>
      </c>
      <c r="BK474" s="187">
        <f>ROUND(I474*H474,2)</f>
        <v>78321.62</v>
      </c>
      <c r="BL474" s="19" t="s">
        <v>162</v>
      </c>
      <c r="BM474" s="186" t="s">
        <v>340</v>
      </c>
    </row>
    <row r="475" spans="1:65" s="2" customFormat="1" ht="16.5" customHeight="1">
      <c r="A475" s="36"/>
      <c r="B475" s="37"/>
      <c r="C475" s="175" t="s">
        <v>8</v>
      </c>
      <c r="D475" s="175" t="s">
        <v>158</v>
      </c>
      <c r="E475" s="176" t="s">
        <v>341</v>
      </c>
      <c r="F475" s="177" t="s">
        <v>342</v>
      </c>
      <c r="G475" s="178" t="s">
        <v>343</v>
      </c>
      <c r="H475" s="179">
        <v>18.3</v>
      </c>
      <c r="I475" s="180">
        <v>399</v>
      </c>
      <c r="J475" s="181">
        <f>ROUND(I475*H475,2)</f>
        <v>7301.7</v>
      </c>
      <c r="K475" s="177" t="s">
        <v>174</v>
      </c>
      <c r="L475" s="41"/>
      <c r="M475" s="182" t="s">
        <v>19</v>
      </c>
      <c r="N475" s="183" t="s">
        <v>42</v>
      </c>
      <c r="O475" s="66"/>
      <c r="P475" s="184">
        <f>O475*H475</f>
        <v>0</v>
      </c>
      <c r="Q475" s="184">
        <v>0</v>
      </c>
      <c r="R475" s="184">
        <f>Q475*H475</f>
        <v>0</v>
      </c>
      <c r="S475" s="184">
        <v>0</v>
      </c>
      <c r="T475" s="185">
        <f>S475*H475</f>
        <v>0</v>
      </c>
      <c r="U475" s="36"/>
      <c r="V475" s="36"/>
      <c r="W475" s="36"/>
      <c r="X475" s="36"/>
      <c r="Y475" s="36"/>
      <c r="Z475" s="36"/>
      <c r="AA475" s="36"/>
      <c r="AB475" s="36"/>
      <c r="AC475" s="36"/>
      <c r="AD475" s="36"/>
      <c r="AE475" s="36"/>
      <c r="AR475" s="186" t="s">
        <v>162</v>
      </c>
      <c r="AT475" s="186" t="s">
        <v>158</v>
      </c>
      <c r="AU475" s="186" t="s">
        <v>81</v>
      </c>
      <c r="AY475" s="19" t="s">
        <v>155</v>
      </c>
      <c r="BE475" s="187">
        <f>IF(N475="základní",J475,0)</f>
        <v>7301.7</v>
      </c>
      <c r="BF475" s="187">
        <f>IF(N475="snížená",J475,0)</f>
        <v>0</v>
      </c>
      <c r="BG475" s="187">
        <f>IF(N475="zákl. přenesená",J475,0)</f>
        <v>0</v>
      </c>
      <c r="BH475" s="187">
        <f>IF(N475="sníž. přenesená",J475,0)</f>
        <v>0</v>
      </c>
      <c r="BI475" s="187">
        <f>IF(N475="nulová",J475,0)</f>
        <v>0</v>
      </c>
      <c r="BJ475" s="19" t="s">
        <v>79</v>
      </c>
      <c r="BK475" s="187">
        <f>ROUND(I475*H475,2)</f>
        <v>7301.7</v>
      </c>
      <c r="BL475" s="19" t="s">
        <v>162</v>
      </c>
      <c r="BM475" s="186" t="s">
        <v>344</v>
      </c>
    </row>
    <row r="476" spans="2:51" s="13" customFormat="1" ht="12">
      <c r="B476" s="188"/>
      <c r="C476" s="189"/>
      <c r="D476" s="190" t="s">
        <v>164</v>
      </c>
      <c r="E476" s="191" t="s">
        <v>19</v>
      </c>
      <c r="F476" s="192" t="s">
        <v>345</v>
      </c>
      <c r="G476" s="189"/>
      <c r="H476" s="191" t="s">
        <v>19</v>
      </c>
      <c r="I476" s="193"/>
      <c r="J476" s="189"/>
      <c r="K476" s="189"/>
      <c r="L476" s="194"/>
      <c r="M476" s="195"/>
      <c r="N476" s="196"/>
      <c r="O476" s="196"/>
      <c r="P476" s="196"/>
      <c r="Q476" s="196"/>
      <c r="R476" s="196"/>
      <c r="S476" s="196"/>
      <c r="T476" s="197"/>
      <c r="AT476" s="198" t="s">
        <v>164</v>
      </c>
      <c r="AU476" s="198" t="s">
        <v>81</v>
      </c>
      <c r="AV476" s="13" t="s">
        <v>79</v>
      </c>
      <c r="AW476" s="13" t="s">
        <v>33</v>
      </c>
      <c r="AX476" s="13" t="s">
        <v>71</v>
      </c>
      <c r="AY476" s="198" t="s">
        <v>155</v>
      </c>
    </row>
    <row r="477" spans="2:51" s="14" customFormat="1" ht="12">
      <c r="B477" s="199"/>
      <c r="C477" s="200"/>
      <c r="D477" s="190" t="s">
        <v>164</v>
      </c>
      <c r="E477" s="201" t="s">
        <v>19</v>
      </c>
      <c r="F477" s="202" t="s">
        <v>346</v>
      </c>
      <c r="G477" s="200"/>
      <c r="H477" s="203">
        <v>7.5</v>
      </c>
      <c r="I477" s="204"/>
      <c r="J477" s="200"/>
      <c r="K477" s="200"/>
      <c r="L477" s="205"/>
      <c r="M477" s="206"/>
      <c r="N477" s="207"/>
      <c r="O477" s="207"/>
      <c r="P477" s="207"/>
      <c r="Q477" s="207"/>
      <c r="R477" s="207"/>
      <c r="S477" s="207"/>
      <c r="T477" s="208"/>
      <c r="AT477" s="209" t="s">
        <v>164</v>
      </c>
      <c r="AU477" s="209" t="s">
        <v>81</v>
      </c>
      <c r="AV477" s="14" t="s">
        <v>81</v>
      </c>
      <c r="AW477" s="14" t="s">
        <v>33</v>
      </c>
      <c r="AX477" s="14" t="s">
        <v>71</v>
      </c>
      <c r="AY477" s="209" t="s">
        <v>155</v>
      </c>
    </row>
    <row r="478" spans="2:51" s="13" customFormat="1" ht="12">
      <c r="B478" s="188"/>
      <c r="C478" s="189"/>
      <c r="D478" s="190" t="s">
        <v>164</v>
      </c>
      <c r="E478" s="191" t="s">
        <v>19</v>
      </c>
      <c r="F478" s="192" t="s">
        <v>347</v>
      </c>
      <c r="G478" s="189"/>
      <c r="H478" s="191" t="s">
        <v>19</v>
      </c>
      <c r="I478" s="193"/>
      <c r="J478" s="189"/>
      <c r="K478" s="189"/>
      <c r="L478" s="194"/>
      <c r="M478" s="195"/>
      <c r="N478" s="196"/>
      <c r="O478" s="196"/>
      <c r="P478" s="196"/>
      <c r="Q478" s="196"/>
      <c r="R478" s="196"/>
      <c r="S478" s="196"/>
      <c r="T478" s="197"/>
      <c r="AT478" s="198" t="s">
        <v>164</v>
      </c>
      <c r="AU478" s="198" t="s">
        <v>81</v>
      </c>
      <c r="AV478" s="13" t="s">
        <v>79</v>
      </c>
      <c r="AW478" s="13" t="s">
        <v>33</v>
      </c>
      <c r="AX478" s="13" t="s">
        <v>71</v>
      </c>
      <c r="AY478" s="198" t="s">
        <v>155</v>
      </c>
    </row>
    <row r="479" spans="2:51" s="14" customFormat="1" ht="12">
      <c r="B479" s="199"/>
      <c r="C479" s="200"/>
      <c r="D479" s="190" t="s">
        <v>164</v>
      </c>
      <c r="E479" s="201" t="s">
        <v>19</v>
      </c>
      <c r="F479" s="202" t="s">
        <v>348</v>
      </c>
      <c r="G479" s="200"/>
      <c r="H479" s="203">
        <v>10.8</v>
      </c>
      <c r="I479" s="204"/>
      <c r="J479" s="200"/>
      <c r="K479" s="200"/>
      <c r="L479" s="205"/>
      <c r="M479" s="206"/>
      <c r="N479" s="207"/>
      <c r="O479" s="207"/>
      <c r="P479" s="207"/>
      <c r="Q479" s="207"/>
      <c r="R479" s="207"/>
      <c r="S479" s="207"/>
      <c r="T479" s="208"/>
      <c r="AT479" s="209" t="s">
        <v>164</v>
      </c>
      <c r="AU479" s="209" t="s">
        <v>81</v>
      </c>
      <c r="AV479" s="14" t="s">
        <v>81</v>
      </c>
      <c r="AW479" s="14" t="s">
        <v>33</v>
      </c>
      <c r="AX479" s="14" t="s">
        <v>71</v>
      </c>
      <c r="AY479" s="209" t="s">
        <v>155</v>
      </c>
    </row>
    <row r="480" spans="2:51" s="15" customFormat="1" ht="12">
      <c r="B480" s="210"/>
      <c r="C480" s="211"/>
      <c r="D480" s="190" t="s">
        <v>164</v>
      </c>
      <c r="E480" s="212" t="s">
        <v>19</v>
      </c>
      <c r="F480" s="213" t="s">
        <v>168</v>
      </c>
      <c r="G480" s="211"/>
      <c r="H480" s="214">
        <v>18.3</v>
      </c>
      <c r="I480" s="215"/>
      <c r="J480" s="211"/>
      <c r="K480" s="211"/>
      <c r="L480" s="216"/>
      <c r="M480" s="217"/>
      <c r="N480" s="218"/>
      <c r="O480" s="218"/>
      <c r="P480" s="218"/>
      <c r="Q480" s="218"/>
      <c r="R480" s="218"/>
      <c r="S480" s="218"/>
      <c r="T480" s="219"/>
      <c r="AT480" s="220" t="s">
        <v>164</v>
      </c>
      <c r="AU480" s="220" t="s">
        <v>81</v>
      </c>
      <c r="AV480" s="15" t="s">
        <v>162</v>
      </c>
      <c r="AW480" s="15" t="s">
        <v>33</v>
      </c>
      <c r="AX480" s="15" t="s">
        <v>79</v>
      </c>
      <c r="AY480" s="220" t="s">
        <v>155</v>
      </c>
    </row>
    <row r="481" spans="1:65" s="2" customFormat="1" ht="24">
      <c r="A481" s="36"/>
      <c r="B481" s="37"/>
      <c r="C481" s="175" t="s">
        <v>295</v>
      </c>
      <c r="D481" s="175" t="s">
        <v>158</v>
      </c>
      <c r="E481" s="176" t="s">
        <v>349</v>
      </c>
      <c r="F481" s="177" t="s">
        <v>350</v>
      </c>
      <c r="G481" s="178" t="s">
        <v>343</v>
      </c>
      <c r="H481" s="179">
        <v>549</v>
      </c>
      <c r="I481" s="180">
        <v>77</v>
      </c>
      <c r="J481" s="181">
        <f>ROUND(I481*H481,2)</f>
        <v>42273</v>
      </c>
      <c r="K481" s="177" t="s">
        <v>174</v>
      </c>
      <c r="L481" s="41"/>
      <c r="M481" s="182" t="s">
        <v>19</v>
      </c>
      <c r="N481" s="183" t="s">
        <v>42</v>
      </c>
      <c r="O481" s="66"/>
      <c r="P481" s="184">
        <f>O481*H481</f>
        <v>0</v>
      </c>
      <c r="Q481" s="184">
        <v>0</v>
      </c>
      <c r="R481" s="184">
        <f>Q481*H481</f>
        <v>0</v>
      </c>
      <c r="S481" s="184">
        <v>0</v>
      </c>
      <c r="T481" s="185">
        <f>S481*H481</f>
        <v>0</v>
      </c>
      <c r="U481" s="36"/>
      <c r="V481" s="36"/>
      <c r="W481" s="36"/>
      <c r="X481" s="36"/>
      <c r="Y481" s="36"/>
      <c r="Z481" s="36"/>
      <c r="AA481" s="36"/>
      <c r="AB481" s="36"/>
      <c r="AC481" s="36"/>
      <c r="AD481" s="36"/>
      <c r="AE481" s="36"/>
      <c r="AR481" s="186" t="s">
        <v>162</v>
      </c>
      <c r="AT481" s="186" t="s">
        <v>158</v>
      </c>
      <c r="AU481" s="186" t="s">
        <v>81</v>
      </c>
      <c r="AY481" s="19" t="s">
        <v>155</v>
      </c>
      <c r="BE481" s="187">
        <f>IF(N481="základní",J481,0)</f>
        <v>42273</v>
      </c>
      <c r="BF481" s="187">
        <f>IF(N481="snížená",J481,0)</f>
        <v>0</v>
      </c>
      <c r="BG481" s="187">
        <f>IF(N481="zákl. přenesená",J481,0)</f>
        <v>0</v>
      </c>
      <c r="BH481" s="187">
        <f>IF(N481="sníž. přenesená",J481,0)</f>
        <v>0</v>
      </c>
      <c r="BI481" s="187">
        <f>IF(N481="nulová",J481,0)</f>
        <v>0</v>
      </c>
      <c r="BJ481" s="19" t="s">
        <v>79</v>
      </c>
      <c r="BK481" s="187">
        <f>ROUND(I481*H481,2)</f>
        <v>42273</v>
      </c>
      <c r="BL481" s="19" t="s">
        <v>162</v>
      </c>
      <c r="BM481" s="186" t="s">
        <v>351</v>
      </c>
    </row>
    <row r="482" spans="2:51" s="14" customFormat="1" ht="12">
      <c r="B482" s="199"/>
      <c r="C482" s="200"/>
      <c r="D482" s="190" t="s">
        <v>164</v>
      </c>
      <c r="E482" s="200"/>
      <c r="F482" s="202" t="s">
        <v>352</v>
      </c>
      <c r="G482" s="200"/>
      <c r="H482" s="203">
        <v>549</v>
      </c>
      <c r="I482" s="204"/>
      <c r="J482" s="200"/>
      <c r="K482" s="200"/>
      <c r="L482" s="205"/>
      <c r="M482" s="206"/>
      <c r="N482" s="207"/>
      <c r="O482" s="207"/>
      <c r="P482" s="207"/>
      <c r="Q482" s="207"/>
      <c r="R482" s="207"/>
      <c r="S482" s="207"/>
      <c r="T482" s="208"/>
      <c r="AT482" s="209" t="s">
        <v>164</v>
      </c>
      <c r="AU482" s="209" t="s">
        <v>81</v>
      </c>
      <c r="AV482" s="14" t="s">
        <v>81</v>
      </c>
      <c r="AW482" s="14" t="s">
        <v>4</v>
      </c>
      <c r="AX482" s="14" t="s">
        <v>79</v>
      </c>
      <c r="AY482" s="209" t="s">
        <v>155</v>
      </c>
    </row>
    <row r="483" spans="1:65" s="2" customFormat="1" ht="21.75" customHeight="1">
      <c r="A483" s="36"/>
      <c r="B483" s="37"/>
      <c r="C483" s="175" t="s">
        <v>353</v>
      </c>
      <c r="D483" s="175" t="s">
        <v>158</v>
      </c>
      <c r="E483" s="176" t="s">
        <v>354</v>
      </c>
      <c r="F483" s="177" t="s">
        <v>355</v>
      </c>
      <c r="G483" s="178" t="s">
        <v>338</v>
      </c>
      <c r="H483" s="179">
        <v>255.953</v>
      </c>
      <c r="I483" s="180">
        <v>85</v>
      </c>
      <c r="J483" s="181">
        <f>ROUND(I483*H483,2)</f>
        <v>21756.01</v>
      </c>
      <c r="K483" s="177" t="s">
        <v>339</v>
      </c>
      <c r="L483" s="41"/>
      <c r="M483" s="182" t="s">
        <v>19</v>
      </c>
      <c r="N483" s="183" t="s">
        <v>42</v>
      </c>
      <c r="O483" s="66"/>
      <c r="P483" s="184">
        <f>O483*H483</f>
        <v>0</v>
      </c>
      <c r="Q483" s="184">
        <v>0</v>
      </c>
      <c r="R483" s="184">
        <f>Q483*H483</f>
        <v>0</v>
      </c>
      <c r="S483" s="184">
        <v>0</v>
      </c>
      <c r="T483" s="185">
        <f>S483*H483</f>
        <v>0</v>
      </c>
      <c r="U483" s="36"/>
      <c r="V483" s="36"/>
      <c r="W483" s="36"/>
      <c r="X483" s="36"/>
      <c r="Y483" s="36"/>
      <c r="Z483" s="36"/>
      <c r="AA483" s="36"/>
      <c r="AB483" s="36"/>
      <c r="AC483" s="36"/>
      <c r="AD483" s="36"/>
      <c r="AE483" s="36"/>
      <c r="AR483" s="186" t="s">
        <v>162</v>
      </c>
      <c r="AT483" s="186" t="s">
        <v>158</v>
      </c>
      <c r="AU483" s="186" t="s">
        <v>81</v>
      </c>
      <c r="AY483" s="19" t="s">
        <v>155</v>
      </c>
      <c r="BE483" s="187">
        <f>IF(N483="základní",J483,0)</f>
        <v>21756.01</v>
      </c>
      <c r="BF483" s="187">
        <f>IF(N483="snížená",J483,0)</f>
        <v>0</v>
      </c>
      <c r="BG483" s="187">
        <f>IF(N483="zákl. přenesená",J483,0)</f>
        <v>0</v>
      </c>
      <c r="BH483" s="187">
        <f>IF(N483="sníž. přenesená",J483,0)</f>
        <v>0</v>
      </c>
      <c r="BI483" s="187">
        <f>IF(N483="nulová",J483,0)</f>
        <v>0</v>
      </c>
      <c r="BJ483" s="19" t="s">
        <v>79</v>
      </c>
      <c r="BK483" s="187">
        <f>ROUND(I483*H483,2)</f>
        <v>21756.01</v>
      </c>
      <c r="BL483" s="19" t="s">
        <v>162</v>
      </c>
      <c r="BM483" s="186" t="s">
        <v>356</v>
      </c>
    </row>
    <row r="484" spans="1:65" s="2" customFormat="1" ht="24">
      <c r="A484" s="36"/>
      <c r="B484" s="37"/>
      <c r="C484" s="175" t="s">
        <v>357</v>
      </c>
      <c r="D484" s="175" t="s">
        <v>158</v>
      </c>
      <c r="E484" s="176" t="s">
        <v>358</v>
      </c>
      <c r="F484" s="177" t="s">
        <v>359</v>
      </c>
      <c r="G484" s="178" t="s">
        <v>338</v>
      </c>
      <c r="H484" s="179">
        <v>255.953</v>
      </c>
      <c r="I484" s="180">
        <v>10.8</v>
      </c>
      <c r="J484" s="181">
        <f>ROUND(I484*H484,2)</f>
        <v>2764.29</v>
      </c>
      <c r="K484" s="177" t="s">
        <v>339</v>
      </c>
      <c r="L484" s="41"/>
      <c r="M484" s="182" t="s">
        <v>19</v>
      </c>
      <c r="N484" s="183" t="s">
        <v>42</v>
      </c>
      <c r="O484" s="66"/>
      <c r="P484" s="184">
        <f>O484*H484</f>
        <v>0</v>
      </c>
      <c r="Q484" s="184">
        <v>0</v>
      </c>
      <c r="R484" s="184">
        <f>Q484*H484</f>
        <v>0</v>
      </c>
      <c r="S484" s="184">
        <v>0</v>
      </c>
      <c r="T484" s="185">
        <f>S484*H484</f>
        <v>0</v>
      </c>
      <c r="U484" s="36"/>
      <c r="V484" s="36"/>
      <c r="W484" s="36"/>
      <c r="X484" s="36"/>
      <c r="Y484" s="36"/>
      <c r="Z484" s="36"/>
      <c r="AA484" s="36"/>
      <c r="AB484" s="36"/>
      <c r="AC484" s="36"/>
      <c r="AD484" s="36"/>
      <c r="AE484" s="36"/>
      <c r="AR484" s="186" t="s">
        <v>162</v>
      </c>
      <c r="AT484" s="186" t="s">
        <v>158</v>
      </c>
      <c r="AU484" s="186" t="s">
        <v>81</v>
      </c>
      <c r="AY484" s="19" t="s">
        <v>155</v>
      </c>
      <c r="BE484" s="187">
        <f>IF(N484="základní",J484,0)</f>
        <v>2764.29</v>
      </c>
      <c r="BF484" s="187">
        <f>IF(N484="snížená",J484,0)</f>
        <v>0</v>
      </c>
      <c r="BG484" s="187">
        <f>IF(N484="zákl. přenesená",J484,0)</f>
        <v>0</v>
      </c>
      <c r="BH484" s="187">
        <f>IF(N484="sníž. přenesená",J484,0)</f>
        <v>0</v>
      </c>
      <c r="BI484" s="187">
        <f>IF(N484="nulová",J484,0)</f>
        <v>0</v>
      </c>
      <c r="BJ484" s="19" t="s">
        <v>79</v>
      </c>
      <c r="BK484" s="187">
        <f>ROUND(I484*H484,2)</f>
        <v>2764.29</v>
      </c>
      <c r="BL484" s="19" t="s">
        <v>162</v>
      </c>
      <c r="BM484" s="186" t="s">
        <v>360</v>
      </c>
    </row>
    <row r="485" spans="1:65" s="2" customFormat="1" ht="16.5" customHeight="1">
      <c r="A485" s="36"/>
      <c r="B485" s="37"/>
      <c r="C485" s="175" t="s">
        <v>361</v>
      </c>
      <c r="D485" s="175" t="s">
        <v>158</v>
      </c>
      <c r="E485" s="176" t="s">
        <v>362</v>
      </c>
      <c r="F485" s="177" t="s">
        <v>363</v>
      </c>
      <c r="G485" s="178" t="s">
        <v>338</v>
      </c>
      <c r="H485" s="179">
        <v>255.953</v>
      </c>
      <c r="I485" s="180">
        <v>350</v>
      </c>
      <c r="J485" s="181">
        <f>ROUND(I485*H485,2)</f>
        <v>89583.55</v>
      </c>
      <c r="K485" s="177" t="s">
        <v>339</v>
      </c>
      <c r="L485" s="41"/>
      <c r="M485" s="182" t="s">
        <v>19</v>
      </c>
      <c r="N485" s="183" t="s">
        <v>42</v>
      </c>
      <c r="O485" s="66"/>
      <c r="P485" s="184">
        <f>O485*H485</f>
        <v>0</v>
      </c>
      <c r="Q485" s="184">
        <v>0</v>
      </c>
      <c r="R485" s="184">
        <f>Q485*H485</f>
        <v>0</v>
      </c>
      <c r="S485" s="184">
        <v>0</v>
      </c>
      <c r="T485" s="185">
        <f>S485*H485</f>
        <v>0</v>
      </c>
      <c r="U485" s="36"/>
      <c r="V485" s="36"/>
      <c r="W485" s="36"/>
      <c r="X485" s="36"/>
      <c r="Y485" s="36"/>
      <c r="Z485" s="36"/>
      <c r="AA485" s="36"/>
      <c r="AB485" s="36"/>
      <c r="AC485" s="36"/>
      <c r="AD485" s="36"/>
      <c r="AE485" s="36"/>
      <c r="AR485" s="186" t="s">
        <v>162</v>
      </c>
      <c r="AT485" s="186" t="s">
        <v>158</v>
      </c>
      <c r="AU485" s="186" t="s">
        <v>81</v>
      </c>
      <c r="AY485" s="19" t="s">
        <v>155</v>
      </c>
      <c r="BE485" s="187">
        <f>IF(N485="základní",J485,0)</f>
        <v>89583.55</v>
      </c>
      <c r="BF485" s="187">
        <f>IF(N485="snížená",J485,0)</f>
        <v>0</v>
      </c>
      <c r="BG485" s="187">
        <f>IF(N485="zákl. přenesená",J485,0)</f>
        <v>0</v>
      </c>
      <c r="BH485" s="187">
        <f>IF(N485="sníž. přenesená",J485,0)</f>
        <v>0</v>
      </c>
      <c r="BI485" s="187">
        <f>IF(N485="nulová",J485,0)</f>
        <v>0</v>
      </c>
      <c r="BJ485" s="19" t="s">
        <v>79</v>
      </c>
      <c r="BK485" s="187">
        <f>ROUND(I485*H485,2)</f>
        <v>89583.55</v>
      </c>
      <c r="BL485" s="19" t="s">
        <v>162</v>
      </c>
      <c r="BM485" s="186" t="s">
        <v>364</v>
      </c>
    </row>
    <row r="486" spans="2:63" s="12" customFormat="1" ht="22.9" customHeight="1">
      <c r="B486" s="159"/>
      <c r="C486" s="160"/>
      <c r="D486" s="161" t="s">
        <v>70</v>
      </c>
      <c r="E486" s="173" t="s">
        <v>365</v>
      </c>
      <c r="F486" s="173" t="s">
        <v>366</v>
      </c>
      <c r="G486" s="160"/>
      <c r="H486" s="160"/>
      <c r="I486" s="163"/>
      <c r="J486" s="174">
        <f>BK486</f>
        <v>25</v>
      </c>
      <c r="K486" s="160"/>
      <c r="L486" s="165"/>
      <c r="M486" s="166"/>
      <c r="N486" s="167"/>
      <c r="O486" s="167"/>
      <c r="P486" s="168">
        <f>P487</f>
        <v>0</v>
      </c>
      <c r="Q486" s="167"/>
      <c r="R486" s="168">
        <f>R487</f>
        <v>0</v>
      </c>
      <c r="S486" s="167"/>
      <c r="T486" s="169">
        <f>T487</f>
        <v>0</v>
      </c>
      <c r="AR486" s="170" t="s">
        <v>79</v>
      </c>
      <c r="AT486" s="171" t="s">
        <v>70</v>
      </c>
      <c r="AU486" s="171" t="s">
        <v>79</v>
      </c>
      <c r="AY486" s="170" t="s">
        <v>155</v>
      </c>
      <c r="BK486" s="172">
        <f>BK487</f>
        <v>25</v>
      </c>
    </row>
    <row r="487" spans="1:65" s="2" customFormat="1" ht="33" customHeight="1">
      <c r="A487" s="36"/>
      <c r="B487" s="37"/>
      <c r="C487" s="175" t="s">
        <v>367</v>
      </c>
      <c r="D487" s="175" t="s">
        <v>158</v>
      </c>
      <c r="E487" s="176" t="s">
        <v>368</v>
      </c>
      <c r="F487" s="177" t="s">
        <v>369</v>
      </c>
      <c r="G487" s="178" t="s">
        <v>338</v>
      </c>
      <c r="H487" s="179">
        <v>0.05</v>
      </c>
      <c r="I487" s="180">
        <v>500</v>
      </c>
      <c r="J487" s="181">
        <f>ROUND(I487*H487,2)</f>
        <v>25</v>
      </c>
      <c r="K487" s="177" t="s">
        <v>174</v>
      </c>
      <c r="L487" s="41"/>
      <c r="M487" s="182" t="s">
        <v>19</v>
      </c>
      <c r="N487" s="183" t="s">
        <v>42</v>
      </c>
      <c r="O487" s="66"/>
      <c r="P487" s="184">
        <f>O487*H487</f>
        <v>0</v>
      </c>
      <c r="Q487" s="184">
        <v>0</v>
      </c>
      <c r="R487" s="184">
        <f>Q487*H487</f>
        <v>0</v>
      </c>
      <c r="S487" s="184">
        <v>0</v>
      </c>
      <c r="T487" s="185">
        <f>S487*H487</f>
        <v>0</v>
      </c>
      <c r="U487" s="36"/>
      <c r="V487" s="36"/>
      <c r="W487" s="36"/>
      <c r="X487" s="36"/>
      <c r="Y487" s="36"/>
      <c r="Z487" s="36"/>
      <c r="AA487" s="36"/>
      <c r="AB487" s="36"/>
      <c r="AC487" s="36"/>
      <c r="AD487" s="36"/>
      <c r="AE487" s="36"/>
      <c r="AR487" s="186" t="s">
        <v>162</v>
      </c>
      <c r="AT487" s="186" t="s">
        <v>158</v>
      </c>
      <c r="AU487" s="186" t="s">
        <v>81</v>
      </c>
      <c r="AY487" s="19" t="s">
        <v>155</v>
      </c>
      <c r="BE487" s="187">
        <f>IF(N487="základní",J487,0)</f>
        <v>25</v>
      </c>
      <c r="BF487" s="187">
        <f>IF(N487="snížená",J487,0)</f>
        <v>0</v>
      </c>
      <c r="BG487" s="187">
        <f>IF(N487="zákl. přenesená",J487,0)</f>
        <v>0</v>
      </c>
      <c r="BH487" s="187">
        <f>IF(N487="sníž. přenesená",J487,0)</f>
        <v>0</v>
      </c>
      <c r="BI487" s="187">
        <f>IF(N487="nulová",J487,0)</f>
        <v>0</v>
      </c>
      <c r="BJ487" s="19" t="s">
        <v>79</v>
      </c>
      <c r="BK487" s="187">
        <f>ROUND(I487*H487,2)</f>
        <v>25</v>
      </c>
      <c r="BL487" s="19" t="s">
        <v>162</v>
      </c>
      <c r="BM487" s="186" t="s">
        <v>370</v>
      </c>
    </row>
    <row r="488" spans="2:63" s="12" customFormat="1" ht="25.9" customHeight="1">
      <c r="B488" s="159"/>
      <c r="C488" s="160"/>
      <c r="D488" s="161" t="s">
        <v>70</v>
      </c>
      <c r="E488" s="162" t="s">
        <v>371</v>
      </c>
      <c r="F488" s="162" t="s">
        <v>372</v>
      </c>
      <c r="G488" s="160"/>
      <c r="H488" s="160"/>
      <c r="I488" s="163"/>
      <c r="J488" s="164">
        <f>BK488</f>
        <v>94793.9</v>
      </c>
      <c r="K488" s="160"/>
      <c r="L488" s="165"/>
      <c r="M488" s="166"/>
      <c r="N488" s="167"/>
      <c r="O488" s="167"/>
      <c r="P488" s="168">
        <f>P489+P495+P530+P536+P558+P568+P589+P607+P633+P741+P764</f>
        <v>0</v>
      </c>
      <c r="Q488" s="167"/>
      <c r="R488" s="168">
        <f>R489+R495+R530+R536+R558+R568+R589+R607+R633+R741+R764</f>
        <v>0.30534100000000003</v>
      </c>
      <c r="S488" s="167"/>
      <c r="T488" s="169">
        <f>T489+T495+T530+T536+T558+T568+T589+T607+T633+T741+T764</f>
        <v>12.020305160000001</v>
      </c>
      <c r="AR488" s="170" t="s">
        <v>81</v>
      </c>
      <c r="AT488" s="171" t="s">
        <v>70</v>
      </c>
      <c r="AU488" s="171" t="s">
        <v>71</v>
      </c>
      <c r="AY488" s="170" t="s">
        <v>155</v>
      </c>
      <c r="BK488" s="172">
        <f>BK489+BK495+BK530+BK536+BK558+BK568+BK589+BK607+BK633+BK741+BK764</f>
        <v>94793.9</v>
      </c>
    </row>
    <row r="489" spans="2:63" s="12" customFormat="1" ht="22.9" customHeight="1">
      <c r="B489" s="159"/>
      <c r="C489" s="160"/>
      <c r="D489" s="161" t="s">
        <v>70</v>
      </c>
      <c r="E489" s="173" t="s">
        <v>373</v>
      </c>
      <c r="F489" s="173" t="s">
        <v>374</v>
      </c>
      <c r="G489" s="160"/>
      <c r="H489" s="160"/>
      <c r="I489" s="163"/>
      <c r="J489" s="174">
        <f>BK489</f>
        <v>402.8</v>
      </c>
      <c r="K489" s="160"/>
      <c r="L489" s="165"/>
      <c r="M489" s="166"/>
      <c r="N489" s="167"/>
      <c r="O489" s="167"/>
      <c r="P489" s="168">
        <f>SUM(P490:P494)</f>
        <v>0</v>
      </c>
      <c r="Q489" s="167"/>
      <c r="R489" s="168">
        <f>SUM(R490:R494)</f>
        <v>0</v>
      </c>
      <c r="S489" s="167"/>
      <c r="T489" s="169">
        <f>SUM(T490:T494)</f>
        <v>0.152</v>
      </c>
      <c r="AR489" s="170" t="s">
        <v>81</v>
      </c>
      <c r="AT489" s="171" t="s">
        <v>70</v>
      </c>
      <c r="AU489" s="171" t="s">
        <v>79</v>
      </c>
      <c r="AY489" s="170" t="s">
        <v>155</v>
      </c>
      <c r="BK489" s="172">
        <f>SUM(BK490:BK494)</f>
        <v>402.8</v>
      </c>
    </row>
    <row r="490" spans="1:65" s="2" customFormat="1" ht="16.5" customHeight="1">
      <c r="A490" s="36"/>
      <c r="B490" s="37"/>
      <c r="C490" s="175" t="s">
        <v>7</v>
      </c>
      <c r="D490" s="175" t="s">
        <v>158</v>
      </c>
      <c r="E490" s="176" t="s">
        <v>375</v>
      </c>
      <c r="F490" s="177" t="s">
        <v>376</v>
      </c>
      <c r="G490" s="178" t="s">
        <v>161</v>
      </c>
      <c r="H490" s="179">
        <v>38</v>
      </c>
      <c r="I490" s="180">
        <v>10.6</v>
      </c>
      <c r="J490" s="181">
        <f>ROUND(I490*H490,2)</f>
        <v>402.8</v>
      </c>
      <c r="K490" s="177" t="s">
        <v>174</v>
      </c>
      <c r="L490" s="41"/>
      <c r="M490" s="182" t="s">
        <v>19</v>
      </c>
      <c r="N490" s="183" t="s">
        <v>42</v>
      </c>
      <c r="O490" s="66"/>
      <c r="P490" s="184">
        <f>O490*H490</f>
        <v>0</v>
      </c>
      <c r="Q490" s="184">
        <v>0</v>
      </c>
      <c r="R490" s="184">
        <f>Q490*H490</f>
        <v>0</v>
      </c>
      <c r="S490" s="184">
        <v>0.004</v>
      </c>
      <c r="T490" s="185">
        <f>S490*H490</f>
        <v>0.152</v>
      </c>
      <c r="U490" s="36"/>
      <c r="V490" s="36"/>
      <c r="W490" s="36"/>
      <c r="X490" s="36"/>
      <c r="Y490" s="36"/>
      <c r="Z490" s="36"/>
      <c r="AA490" s="36"/>
      <c r="AB490" s="36"/>
      <c r="AC490" s="36"/>
      <c r="AD490" s="36"/>
      <c r="AE490" s="36"/>
      <c r="AR490" s="186" t="s">
        <v>295</v>
      </c>
      <c r="AT490" s="186" t="s">
        <v>158</v>
      </c>
      <c r="AU490" s="186" t="s">
        <v>81</v>
      </c>
      <c r="AY490" s="19" t="s">
        <v>155</v>
      </c>
      <c r="BE490" s="187">
        <f>IF(N490="základní",J490,0)</f>
        <v>402.8</v>
      </c>
      <c r="BF490" s="187">
        <f>IF(N490="snížená",J490,0)</f>
        <v>0</v>
      </c>
      <c r="BG490" s="187">
        <f>IF(N490="zákl. přenesená",J490,0)</f>
        <v>0</v>
      </c>
      <c r="BH490" s="187">
        <f>IF(N490="sníž. přenesená",J490,0)</f>
        <v>0</v>
      </c>
      <c r="BI490" s="187">
        <f>IF(N490="nulová",J490,0)</f>
        <v>0</v>
      </c>
      <c r="BJ490" s="19" t="s">
        <v>79</v>
      </c>
      <c r="BK490" s="187">
        <f>ROUND(I490*H490,2)</f>
        <v>402.8</v>
      </c>
      <c r="BL490" s="19" t="s">
        <v>295</v>
      </c>
      <c r="BM490" s="186" t="s">
        <v>377</v>
      </c>
    </row>
    <row r="491" spans="2:51" s="13" customFormat="1" ht="12">
      <c r="B491" s="188"/>
      <c r="C491" s="189"/>
      <c r="D491" s="190" t="s">
        <v>164</v>
      </c>
      <c r="E491" s="191" t="s">
        <v>19</v>
      </c>
      <c r="F491" s="192" t="s">
        <v>378</v>
      </c>
      <c r="G491" s="189"/>
      <c r="H491" s="191" t="s">
        <v>19</v>
      </c>
      <c r="I491" s="193"/>
      <c r="J491" s="189"/>
      <c r="K491" s="189"/>
      <c r="L491" s="194"/>
      <c r="M491" s="195"/>
      <c r="N491" s="196"/>
      <c r="O491" s="196"/>
      <c r="P491" s="196"/>
      <c r="Q491" s="196"/>
      <c r="R491" s="196"/>
      <c r="S491" s="196"/>
      <c r="T491" s="197"/>
      <c r="AT491" s="198" t="s">
        <v>164</v>
      </c>
      <c r="AU491" s="198" t="s">
        <v>81</v>
      </c>
      <c r="AV491" s="13" t="s">
        <v>79</v>
      </c>
      <c r="AW491" s="13" t="s">
        <v>33</v>
      </c>
      <c r="AX491" s="13" t="s">
        <v>71</v>
      </c>
      <c r="AY491" s="198" t="s">
        <v>155</v>
      </c>
    </row>
    <row r="492" spans="2:51" s="14" customFormat="1" ht="12">
      <c r="B492" s="199"/>
      <c r="C492" s="200"/>
      <c r="D492" s="190" t="s">
        <v>164</v>
      </c>
      <c r="E492" s="201" t="s">
        <v>19</v>
      </c>
      <c r="F492" s="202" t="s">
        <v>379</v>
      </c>
      <c r="G492" s="200"/>
      <c r="H492" s="203">
        <v>33</v>
      </c>
      <c r="I492" s="204"/>
      <c r="J492" s="200"/>
      <c r="K492" s="200"/>
      <c r="L492" s="205"/>
      <c r="M492" s="206"/>
      <c r="N492" s="207"/>
      <c r="O492" s="207"/>
      <c r="P492" s="207"/>
      <c r="Q492" s="207"/>
      <c r="R492" s="207"/>
      <c r="S492" s="207"/>
      <c r="T492" s="208"/>
      <c r="AT492" s="209" t="s">
        <v>164</v>
      </c>
      <c r="AU492" s="209" t="s">
        <v>81</v>
      </c>
      <c r="AV492" s="14" t="s">
        <v>81</v>
      </c>
      <c r="AW492" s="14" t="s">
        <v>33</v>
      </c>
      <c r="AX492" s="14" t="s">
        <v>71</v>
      </c>
      <c r="AY492" s="209" t="s">
        <v>155</v>
      </c>
    </row>
    <row r="493" spans="2:51" s="14" customFormat="1" ht="12">
      <c r="B493" s="199"/>
      <c r="C493" s="200"/>
      <c r="D493" s="190" t="s">
        <v>164</v>
      </c>
      <c r="E493" s="201" t="s">
        <v>19</v>
      </c>
      <c r="F493" s="202" t="s">
        <v>380</v>
      </c>
      <c r="G493" s="200"/>
      <c r="H493" s="203">
        <v>5</v>
      </c>
      <c r="I493" s="204"/>
      <c r="J493" s="200"/>
      <c r="K493" s="200"/>
      <c r="L493" s="205"/>
      <c r="M493" s="206"/>
      <c r="N493" s="207"/>
      <c r="O493" s="207"/>
      <c r="P493" s="207"/>
      <c r="Q493" s="207"/>
      <c r="R493" s="207"/>
      <c r="S493" s="207"/>
      <c r="T493" s="208"/>
      <c r="AT493" s="209" t="s">
        <v>164</v>
      </c>
      <c r="AU493" s="209" t="s">
        <v>81</v>
      </c>
      <c r="AV493" s="14" t="s">
        <v>81</v>
      </c>
      <c r="AW493" s="14" t="s">
        <v>33</v>
      </c>
      <c r="AX493" s="14" t="s">
        <v>71</v>
      </c>
      <c r="AY493" s="209" t="s">
        <v>155</v>
      </c>
    </row>
    <row r="494" spans="2:51" s="15" customFormat="1" ht="12">
      <c r="B494" s="210"/>
      <c r="C494" s="211"/>
      <c r="D494" s="190" t="s">
        <v>164</v>
      </c>
      <c r="E494" s="212" t="s">
        <v>19</v>
      </c>
      <c r="F494" s="213" t="s">
        <v>168</v>
      </c>
      <c r="G494" s="211"/>
      <c r="H494" s="214">
        <v>38</v>
      </c>
      <c r="I494" s="215"/>
      <c r="J494" s="211"/>
      <c r="K494" s="211"/>
      <c r="L494" s="216"/>
      <c r="M494" s="217"/>
      <c r="N494" s="218"/>
      <c r="O494" s="218"/>
      <c r="P494" s="218"/>
      <c r="Q494" s="218"/>
      <c r="R494" s="218"/>
      <c r="S494" s="218"/>
      <c r="T494" s="219"/>
      <c r="AT494" s="220" t="s">
        <v>164</v>
      </c>
      <c r="AU494" s="220" t="s">
        <v>81</v>
      </c>
      <c r="AV494" s="15" t="s">
        <v>162</v>
      </c>
      <c r="AW494" s="15" t="s">
        <v>33</v>
      </c>
      <c r="AX494" s="15" t="s">
        <v>79</v>
      </c>
      <c r="AY494" s="220" t="s">
        <v>155</v>
      </c>
    </row>
    <row r="495" spans="2:63" s="12" customFormat="1" ht="22.9" customHeight="1">
      <c r="B495" s="159"/>
      <c r="C495" s="160"/>
      <c r="D495" s="161" t="s">
        <v>70</v>
      </c>
      <c r="E495" s="173" t="s">
        <v>381</v>
      </c>
      <c r="F495" s="173" t="s">
        <v>382</v>
      </c>
      <c r="G495" s="160"/>
      <c r="H495" s="160"/>
      <c r="I495" s="163"/>
      <c r="J495" s="174">
        <f>BK495</f>
        <v>3773.2200000000003</v>
      </c>
      <c r="K495" s="160"/>
      <c r="L495" s="165"/>
      <c r="M495" s="166"/>
      <c r="N495" s="167"/>
      <c r="O495" s="167"/>
      <c r="P495" s="168">
        <f>SUM(P496:P529)</f>
        <v>0</v>
      </c>
      <c r="Q495" s="167"/>
      <c r="R495" s="168">
        <f>SUM(R496:R529)</f>
        <v>0</v>
      </c>
      <c r="S495" s="167"/>
      <c r="T495" s="169">
        <f>SUM(T496:T529)</f>
        <v>0.4700500000000001</v>
      </c>
      <c r="AR495" s="170" t="s">
        <v>81</v>
      </c>
      <c r="AT495" s="171" t="s">
        <v>70</v>
      </c>
      <c r="AU495" s="171" t="s">
        <v>79</v>
      </c>
      <c r="AY495" s="170" t="s">
        <v>155</v>
      </c>
      <c r="BK495" s="172">
        <f>SUM(BK496:BK529)</f>
        <v>3773.2200000000003</v>
      </c>
    </row>
    <row r="496" spans="1:65" s="2" customFormat="1" ht="16.5" customHeight="1">
      <c r="A496" s="36"/>
      <c r="B496" s="37"/>
      <c r="C496" s="175" t="s">
        <v>383</v>
      </c>
      <c r="D496" s="175" t="s">
        <v>158</v>
      </c>
      <c r="E496" s="176" t="s">
        <v>384</v>
      </c>
      <c r="F496" s="177" t="s">
        <v>385</v>
      </c>
      <c r="G496" s="178" t="s">
        <v>386</v>
      </c>
      <c r="H496" s="179">
        <v>4</v>
      </c>
      <c r="I496" s="180">
        <v>225</v>
      </c>
      <c r="J496" s="181">
        <f>ROUND(I496*H496,2)</f>
        <v>900</v>
      </c>
      <c r="K496" s="177" t="s">
        <v>174</v>
      </c>
      <c r="L496" s="41"/>
      <c r="M496" s="182" t="s">
        <v>19</v>
      </c>
      <c r="N496" s="183" t="s">
        <v>42</v>
      </c>
      <c r="O496" s="66"/>
      <c r="P496" s="184">
        <f>O496*H496</f>
        <v>0</v>
      </c>
      <c r="Q496" s="184">
        <v>0</v>
      </c>
      <c r="R496" s="184">
        <f>Q496*H496</f>
        <v>0</v>
      </c>
      <c r="S496" s="184">
        <v>0.01933</v>
      </c>
      <c r="T496" s="185">
        <f>S496*H496</f>
        <v>0.07732</v>
      </c>
      <c r="U496" s="36"/>
      <c r="V496" s="36"/>
      <c r="W496" s="36"/>
      <c r="X496" s="36"/>
      <c r="Y496" s="36"/>
      <c r="Z496" s="36"/>
      <c r="AA496" s="36"/>
      <c r="AB496" s="36"/>
      <c r="AC496" s="36"/>
      <c r="AD496" s="36"/>
      <c r="AE496" s="36"/>
      <c r="AR496" s="186" t="s">
        <v>295</v>
      </c>
      <c r="AT496" s="186" t="s">
        <v>158</v>
      </c>
      <c r="AU496" s="186" t="s">
        <v>81</v>
      </c>
      <c r="AY496" s="19" t="s">
        <v>155</v>
      </c>
      <c r="BE496" s="187">
        <f>IF(N496="základní",J496,0)</f>
        <v>900</v>
      </c>
      <c r="BF496" s="187">
        <f>IF(N496="snížená",J496,0)</f>
        <v>0</v>
      </c>
      <c r="BG496" s="187">
        <f>IF(N496="zákl. přenesená",J496,0)</f>
        <v>0</v>
      </c>
      <c r="BH496" s="187">
        <f>IF(N496="sníž. přenesená",J496,0)</f>
        <v>0</v>
      </c>
      <c r="BI496" s="187">
        <f>IF(N496="nulová",J496,0)</f>
        <v>0</v>
      </c>
      <c r="BJ496" s="19" t="s">
        <v>79</v>
      </c>
      <c r="BK496" s="187">
        <f>ROUND(I496*H496,2)</f>
        <v>900</v>
      </c>
      <c r="BL496" s="19" t="s">
        <v>295</v>
      </c>
      <c r="BM496" s="186" t="s">
        <v>387</v>
      </c>
    </row>
    <row r="497" spans="2:51" s="13" customFormat="1" ht="12">
      <c r="B497" s="188"/>
      <c r="C497" s="189"/>
      <c r="D497" s="190" t="s">
        <v>164</v>
      </c>
      <c r="E497" s="191" t="s">
        <v>19</v>
      </c>
      <c r="F497" s="192" t="s">
        <v>388</v>
      </c>
      <c r="G497" s="189"/>
      <c r="H497" s="191" t="s">
        <v>19</v>
      </c>
      <c r="I497" s="193"/>
      <c r="J497" s="189"/>
      <c r="K497" s="189"/>
      <c r="L497" s="194"/>
      <c r="M497" s="195"/>
      <c r="N497" s="196"/>
      <c r="O497" s="196"/>
      <c r="P497" s="196"/>
      <c r="Q497" s="196"/>
      <c r="R497" s="196"/>
      <c r="S497" s="196"/>
      <c r="T497" s="197"/>
      <c r="AT497" s="198" t="s">
        <v>164</v>
      </c>
      <c r="AU497" s="198" t="s">
        <v>81</v>
      </c>
      <c r="AV497" s="13" t="s">
        <v>79</v>
      </c>
      <c r="AW497" s="13" t="s">
        <v>33</v>
      </c>
      <c r="AX497" s="13" t="s">
        <v>71</v>
      </c>
      <c r="AY497" s="198" t="s">
        <v>155</v>
      </c>
    </row>
    <row r="498" spans="2:51" s="14" customFormat="1" ht="12">
      <c r="B498" s="199"/>
      <c r="C498" s="200"/>
      <c r="D498" s="190" t="s">
        <v>164</v>
      </c>
      <c r="E498" s="201" t="s">
        <v>19</v>
      </c>
      <c r="F498" s="202" t="s">
        <v>179</v>
      </c>
      <c r="G498" s="200"/>
      <c r="H498" s="203">
        <v>3</v>
      </c>
      <c r="I498" s="204"/>
      <c r="J498" s="200"/>
      <c r="K498" s="200"/>
      <c r="L498" s="205"/>
      <c r="M498" s="206"/>
      <c r="N498" s="207"/>
      <c r="O498" s="207"/>
      <c r="P498" s="207"/>
      <c r="Q498" s="207"/>
      <c r="R498" s="207"/>
      <c r="S498" s="207"/>
      <c r="T498" s="208"/>
      <c r="AT498" s="209" t="s">
        <v>164</v>
      </c>
      <c r="AU498" s="209" t="s">
        <v>81</v>
      </c>
      <c r="AV498" s="14" t="s">
        <v>81</v>
      </c>
      <c r="AW498" s="14" t="s">
        <v>33</v>
      </c>
      <c r="AX498" s="14" t="s">
        <v>71</v>
      </c>
      <c r="AY498" s="209" t="s">
        <v>155</v>
      </c>
    </row>
    <row r="499" spans="2:51" s="13" customFormat="1" ht="12">
      <c r="B499" s="188"/>
      <c r="C499" s="189"/>
      <c r="D499" s="190" t="s">
        <v>164</v>
      </c>
      <c r="E499" s="191" t="s">
        <v>19</v>
      </c>
      <c r="F499" s="192" t="s">
        <v>347</v>
      </c>
      <c r="G499" s="189"/>
      <c r="H499" s="191" t="s">
        <v>19</v>
      </c>
      <c r="I499" s="193"/>
      <c r="J499" s="189"/>
      <c r="K499" s="189"/>
      <c r="L499" s="194"/>
      <c r="M499" s="195"/>
      <c r="N499" s="196"/>
      <c r="O499" s="196"/>
      <c r="P499" s="196"/>
      <c r="Q499" s="196"/>
      <c r="R499" s="196"/>
      <c r="S499" s="196"/>
      <c r="T499" s="197"/>
      <c r="AT499" s="198" t="s">
        <v>164</v>
      </c>
      <c r="AU499" s="198" t="s">
        <v>81</v>
      </c>
      <c r="AV499" s="13" t="s">
        <v>79</v>
      </c>
      <c r="AW499" s="13" t="s">
        <v>33</v>
      </c>
      <c r="AX499" s="13" t="s">
        <v>71</v>
      </c>
      <c r="AY499" s="198" t="s">
        <v>155</v>
      </c>
    </row>
    <row r="500" spans="2:51" s="14" customFormat="1" ht="12">
      <c r="B500" s="199"/>
      <c r="C500" s="200"/>
      <c r="D500" s="190" t="s">
        <v>164</v>
      </c>
      <c r="E500" s="201" t="s">
        <v>19</v>
      </c>
      <c r="F500" s="202" t="s">
        <v>79</v>
      </c>
      <c r="G500" s="200"/>
      <c r="H500" s="203">
        <v>1</v>
      </c>
      <c r="I500" s="204"/>
      <c r="J500" s="200"/>
      <c r="K500" s="200"/>
      <c r="L500" s="205"/>
      <c r="M500" s="206"/>
      <c r="N500" s="207"/>
      <c r="O500" s="207"/>
      <c r="P500" s="207"/>
      <c r="Q500" s="207"/>
      <c r="R500" s="207"/>
      <c r="S500" s="207"/>
      <c r="T500" s="208"/>
      <c r="AT500" s="209" t="s">
        <v>164</v>
      </c>
      <c r="AU500" s="209" t="s">
        <v>81</v>
      </c>
      <c r="AV500" s="14" t="s">
        <v>81</v>
      </c>
      <c r="AW500" s="14" t="s">
        <v>33</v>
      </c>
      <c r="AX500" s="14" t="s">
        <v>71</v>
      </c>
      <c r="AY500" s="209" t="s">
        <v>155</v>
      </c>
    </row>
    <row r="501" spans="2:51" s="15" customFormat="1" ht="12">
      <c r="B501" s="210"/>
      <c r="C501" s="211"/>
      <c r="D501" s="190" t="s">
        <v>164</v>
      </c>
      <c r="E501" s="212" t="s">
        <v>19</v>
      </c>
      <c r="F501" s="213" t="s">
        <v>168</v>
      </c>
      <c r="G501" s="211"/>
      <c r="H501" s="214">
        <v>4</v>
      </c>
      <c r="I501" s="215"/>
      <c r="J501" s="211"/>
      <c r="K501" s="211"/>
      <c r="L501" s="216"/>
      <c r="M501" s="217"/>
      <c r="N501" s="218"/>
      <c r="O501" s="218"/>
      <c r="P501" s="218"/>
      <c r="Q501" s="218"/>
      <c r="R501" s="218"/>
      <c r="S501" s="218"/>
      <c r="T501" s="219"/>
      <c r="AT501" s="220" t="s">
        <v>164</v>
      </c>
      <c r="AU501" s="220" t="s">
        <v>81</v>
      </c>
      <c r="AV501" s="15" t="s">
        <v>162</v>
      </c>
      <c r="AW501" s="15" t="s">
        <v>33</v>
      </c>
      <c r="AX501" s="15" t="s">
        <v>79</v>
      </c>
      <c r="AY501" s="220" t="s">
        <v>155</v>
      </c>
    </row>
    <row r="502" spans="1:65" s="2" customFormat="1" ht="16.5" customHeight="1">
      <c r="A502" s="36"/>
      <c r="B502" s="37"/>
      <c r="C502" s="175" t="s">
        <v>389</v>
      </c>
      <c r="D502" s="175" t="s">
        <v>158</v>
      </c>
      <c r="E502" s="176" t="s">
        <v>390</v>
      </c>
      <c r="F502" s="177" t="s">
        <v>391</v>
      </c>
      <c r="G502" s="178" t="s">
        <v>386</v>
      </c>
      <c r="H502" s="179">
        <v>9</v>
      </c>
      <c r="I502" s="180">
        <v>145.5</v>
      </c>
      <c r="J502" s="181">
        <f>ROUND(I502*H502,2)</f>
        <v>1309.5</v>
      </c>
      <c r="K502" s="177" t="s">
        <v>174</v>
      </c>
      <c r="L502" s="41"/>
      <c r="M502" s="182" t="s">
        <v>19</v>
      </c>
      <c r="N502" s="183" t="s">
        <v>42</v>
      </c>
      <c r="O502" s="66"/>
      <c r="P502" s="184">
        <f>O502*H502</f>
        <v>0</v>
      </c>
      <c r="Q502" s="184">
        <v>0</v>
      </c>
      <c r="R502" s="184">
        <f>Q502*H502</f>
        <v>0</v>
      </c>
      <c r="S502" s="184">
        <v>0.01946</v>
      </c>
      <c r="T502" s="185">
        <f>S502*H502</f>
        <v>0.17514000000000002</v>
      </c>
      <c r="U502" s="36"/>
      <c r="V502" s="36"/>
      <c r="W502" s="36"/>
      <c r="X502" s="36"/>
      <c r="Y502" s="36"/>
      <c r="Z502" s="36"/>
      <c r="AA502" s="36"/>
      <c r="AB502" s="36"/>
      <c r="AC502" s="36"/>
      <c r="AD502" s="36"/>
      <c r="AE502" s="36"/>
      <c r="AR502" s="186" t="s">
        <v>295</v>
      </c>
      <c r="AT502" s="186" t="s">
        <v>158</v>
      </c>
      <c r="AU502" s="186" t="s">
        <v>81</v>
      </c>
      <c r="AY502" s="19" t="s">
        <v>155</v>
      </c>
      <c r="BE502" s="187">
        <f>IF(N502="základní",J502,0)</f>
        <v>1309.5</v>
      </c>
      <c r="BF502" s="187">
        <f>IF(N502="snížená",J502,0)</f>
        <v>0</v>
      </c>
      <c r="BG502" s="187">
        <f>IF(N502="zákl. přenesená",J502,0)</f>
        <v>0</v>
      </c>
      <c r="BH502" s="187">
        <f>IF(N502="sníž. přenesená",J502,0)</f>
        <v>0</v>
      </c>
      <c r="BI502" s="187">
        <f>IF(N502="nulová",J502,0)</f>
        <v>0</v>
      </c>
      <c r="BJ502" s="19" t="s">
        <v>79</v>
      </c>
      <c r="BK502" s="187">
        <f>ROUND(I502*H502,2)</f>
        <v>1309.5</v>
      </c>
      <c r="BL502" s="19" t="s">
        <v>295</v>
      </c>
      <c r="BM502" s="186" t="s">
        <v>392</v>
      </c>
    </row>
    <row r="503" spans="2:51" s="13" customFormat="1" ht="12">
      <c r="B503" s="188"/>
      <c r="C503" s="189"/>
      <c r="D503" s="190" t="s">
        <v>164</v>
      </c>
      <c r="E503" s="191" t="s">
        <v>19</v>
      </c>
      <c r="F503" s="192" t="s">
        <v>388</v>
      </c>
      <c r="G503" s="189"/>
      <c r="H503" s="191" t="s">
        <v>19</v>
      </c>
      <c r="I503" s="193"/>
      <c r="J503" s="189"/>
      <c r="K503" s="189"/>
      <c r="L503" s="194"/>
      <c r="M503" s="195"/>
      <c r="N503" s="196"/>
      <c r="O503" s="196"/>
      <c r="P503" s="196"/>
      <c r="Q503" s="196"/>
      <c r="R503" s="196"/>
      <c r="S503" s="196"/>
      <c r="T503" s="197"/>
      <c r="AT503" s="198" t="s">
        <v>164</v>
      </c>
      <c r="AU503" s="198" t="s">
        <v>81</v>
      </c>
      <c r="AV503" s="13" t="s">
        <v>79</v>
      </c>
      <c r="AW503" s="13" t="s">
        <v>33</v>
      </c>
      <c r="AX503" s="13" t="s">
        <v>71</v>
      </c>
      <c r="AY503" s="198" t="s">
        <v>155</v>
      </c>
    </row>
    <row r="504" spans="2:51" s="14" customFormat="1" ht="12">
      <c r="B504" s="199"/>
      <c r="C504" s="200"/>
      <c r="D504" s="190" t="s">
        <v>164</v>
      </c>
      <c r="E504" s="201" t="s">
        <v>19</v>
      </c>
      <c r="F504" s="202" t="s">
        <v>239</v>
      </c>
      <c r="G504" s="200"/>
      <c r="H504" s="203">
        <v>7</v>
      </c>
      <c r="I504" s="204"/>
      <c r="J504" s="200"/>
      <c r="K504" s="200"/>
      <c r="L504" s="205"/>
      <c r="M504" s="206"/>
      <c r="N504" s="207"/>
      <c r="O504" s="207"/>
      <c r="P504" s="207"/>
      <c r="Q504" s="207"/>
      <c r="R504" s="207"/>
      <c r="S504" s="207"/>
      <c r="T504" s="208"/>
      <c r="AT504" s="209" t="s">
        <v>164</v>
      </c>
      <c r="AU504" s="209" t="s">
        <v>81</v>
      </c>
      <c r="AV504" s="14" t="s">
        <v>81</v>
      </c>
      <c r="AW504" s="14" t="s">
        <v>33</v>
      </c>
      <c r="AX504" s="14" t="s">
        <v>71</v>
      </c>
      <c r="AY504" s="209" t="s">
        <v>155</v>
      </c>
    </row>
    <row r="505" spans="2:51" s="13" customFormat="1" ht="12">
      <c r="B505" s="188"/>
      <c r="C505" s="189"/>
      <c r="D505" s="190" t="s">
        <v>164</v>
      </c>
      <c r="E505" s="191" t="s">
        <v>19</v>
      </c>
      <c r="F505" s="192" t="s">
        <v>347</v>
      </c>
      <c r="G505" s="189"/>
      <c r="H505" s="191" t="s">
        <v>19</v>
      </c>
      <c r="I505" s="193"/>
      <c r="J505" s="189"/>
      <c r="K505" s="189"/>
      <c r="L505" s="194"/>
      <c r="M505" s="195"/>
      <c r="N505" s="196"/>
      <c r="O505" s="196"/>
      <c r="P505" s="196"/>
      <c r="Q505" s="196"/>
      <c r="R505" s="196"/>
      <c r="S505" s="196"/>
      <c r="T505" s="197"/>
      <c r="AT505" s="198" t="s">
        <v>164</v>
      </c>
      <c r="AU505" s="198" t="s">
        <v>81</v>
      </c>
      <c r="AV505" s="13" t="s">
        <v>79</v>
      </c>
      <c r="AW505" s="13" t="s">
        <v>33</v>
      </c>
      <c r="AX505" s="13" t="s">
        <v>71</v>
      </c>
      <c r="AY505" s="198" t="s">
        <v>155</v>
      </c>
    </row>
    <row r="506" spans="2:51" s="14" customFormat="1" ht="12">
      <c r="B506" s="199"/>
      <c r="C506" s="200"/>
      <c r="D506" s="190" t="s">
        <v>164</v>
      </c>
      <c r="E506" s="201" t="s">
        <v>19</v>
      </c>
      <c r="F506" s="202" t="s">
        <v>81</v>
      </c>
      <c r="G506" s="200"/>
      <c r="H506" s="203">
        <v>2</v>
      </c>
      <c r="I506" s="204"/>
      <c r="J506" s="200"/>
      <c r="K506" s="200"/>
      <c r="L506" s="205"/>
      <c r="M506" s="206"/>
      <c r="N506" s="207"/>
      <c r="O506" s="207"/>
      <c r="P506" s="207"/>
      <c r="Q506" s="207"/>
      <c r="R506" s="207"/>
      <c r="S506" s="207"/>
      <c r="T506" s="208"/>
      <c r="AT506" s="209" t="s">
        <v>164</v>
      </c>
      <c r="AU506" s="209" t="s">
        <v>81</v>
      </c>
      <c r="AV506" s="14" t="s">
        <v>81</v>
      </c>
      <c r="AW506" s="14" t="s">
        <v>33</v>
      </c>
      <c r="AX506" s="14" t="s">
        <v>71</v>
      </c>
      <c r="AY506" s="209" t="s">
        <v>155</v>
      </c>
    </row>
    <row r="507" spans="2:51" s="15" customFormat="1" ht="12">
      <c r="B507" s="210"/>
      <c r="C507" s="211"/>
      <c r="D507" s="190" t="s">
        <v>164</v>
      </c>
      <c r="E507" s="212" t="s">
        <v>19</v>
      </c>
      <c r="F507" s="213" t="s">
        <v>168</v>
      </c>
      <c r="G507" s="211"/>
      <c r="H507" s="214">
        <v>9</v>
      </c>
      <c r="I507" s="215"/>
      <c r="J507" s="211"/>
      <c r="K507" s="211"/>
      <c r="L507" s="216"/>
      <c r="M507" s="217"/>
      <c r="N507" s="218"/>
      <c r="O507" s="218"/>
      <c r="P507" s="218"/>
      <c r="Q507" s="218"/>
      <c r="R507" s="218"/>
      <c r="S507" s="218"/>
      <c r="T507" s="219"/>
      <c r="AT507" s="220" t="s">
        <v>164</v>
      </c>
      <c r="AU507" s="220" t="s">
        <v>81</v>
      </c>
      <c r="AV507" s="15" t="s">
        <v>162</v>
      </c>
      <c r="AW507" s="15" t="s">
        <v>33</v>
      </c>
      <c r="AX507" s="15" t="s">
        <v>79</v>
      </c>
      <c r="AY507" s="220" t="s">
        <v>155</v>
      </c>
    </row>
    <row r="508" spans="1:65" s="2" customFormat="1" ht="16.5" customHeight="1">
      <c r="A508" s="36"/>
      <c r="B508" s="37"/>
      <c r="C508" s="175" t="s">
        <v>393</v>
      </c>
      <c r="D508" s="175" t="s">
        <v>158</v>
      </c>
      <c r="E508" s="176" t="s">
        <v>394</v>
      </c>
      <c r="F508" s="177" t="s">
        <v>395</v>
      </c>
      <c r="G508" s="178" t="s">
        <v>386</v>
      </c>
      <c r="H508" s="179">
        <v>1</v>
      </c>
      <c r="I508" s="180">
        <v>237.32</v>
      </c>
      <c r="J508" s="181">
        <f>ROUND(I508*H508,2)</f>
        <v>237.32</v>
      </c>
      <c r="K508" s="177" t="s">
        <v>174</v>
      </c>
      <c r="L508" s="41"/>
      <c r="M508" s="182" t="s">
        <v>19</v>
      </c>
      <c r="N508" s="183" t="s">
        <v>42</v>
      </c>
      <c r="O508" s="66"/>
      <c r="P508" s="184">
        <f>O508*H508</f>
        <v>0</v>
      </c>
      <c r="Q508" s="184">
        <v>0</v>
      </c>
      <c r="R508" s="184">
        <f>Q508*H508</f>
        <v>0</v>
      </c>
      <c r="S508" s="184">
        <v>0.0951</v>
      </c>
      <c r="T508" s="185">
        <f>S508*H508</f>
        <v>0.0951</v>
      </c>
      <c r="U508" s="36"/>
      <c r="V508" s="36"/>
      <c r="W508" s="36"/>
      <c r="X508" s="36"/>
      <c r="Y508" s="36"/>
      <c r="Z508" s="36"/>
      <c r="AA508" s="36"/>
      <c r="AB508" s="36"/>
      <c r="AC508" s="36"/>
      <c r="AD508" s="36"/>
      <c r="AE508" s="36"/>
      <c r="AR508" s="186" t="s">
        <v>295</v>
      </c>
      <c r="AT508" s="186" t="s">
        <v>158</v>
      </c>
      <c r="AU508" s="186" t="s">
        <v>81</v>
      </c>
      <c r="AY508" s="19" t="s">
        <v>155</v>
      </c>
      <c r="BE508" s="187">
        <f>IF(N508="základní",J508,0)</f>
        <v>237.32</v>
      </c>
      <c r="BF508" s="187">
        <f>IF(N508="snížená",J508,0)</f>
        <v>0</v>
      </c>
      <c r="BG508" s="187">
        <f>IF(N508="zákl. přenesená",J508,0)</f>
        <v>0</v>
      </c>
      <c r="BH508" s="187">
        <f>IF(N508="sníž. přenesená",J508,0)</f>
        <v>0</v>
      </c>
      <c r="BI508" s="187">
        <f>IF(N508="nulová",J508,0)</f>
        <v>0</v>
      </c>
      <c r="BJ508" s="19" t="s">
        <v>79</v>
      </c>
      <c r="BK508" s="187">
        <f>ROUND(I508*H508,2)</f>
        <v>237.32</v>
      </c>
      <c r="BL508" s="19" t="s">
        <v>295</v>
      </c>
      <c r="BM508" s="186" t="s">
        <v>396</v>
      </c>
    </row>
    <row r="509" spans="2:51" s="13" customFormat="1" ht="12">
      <c r="B509" s="188"/>
      <c r="C509" s="189"/>
      <c r="D509" s="190" t="s">
        <v>164</v>
      </c>
      <c r="E509" s="191" t="s">
        <v>19</v>
      </c>
      <c r="F509" s="192" t="s">
        <v>347</v>
      </c>
      <c r="G509" s="189"/>
      <c r="H509" s="191" t="s">
        <v>19</v>
      </c>
      <c r="I509" s="193"/>
      <c r="J509" s="189"/>
      <c r="K509" s="189"/>
      <c r="L509" s="194"/>
      <c r="M509" s="195"/>
      <c r="N509" s="196"/>
      <c r="O509" s="196"/>
      <c r="P509" s="196"/>
      <c r="Q509" s="196"/>
      <c r="R509" s="196"/>
      <c r="S509" s="196"/>
      <c r="T509" s="197"/>
      <c r="AT509" s="198" t="s">
        <v>164</v>
      </c>
      <c r="AU509" s="198" t="s">
        <v>81</v>
      </c>
      <c r="AV509" s="13" t="s">
        <v>79</v>
      </c>
      <c r="AW509" s="13" t="s">
        <v>33</v>
      </c>
      <c r="AX509" s="13" t="s">
        <v>71</v>
      </c>
      <c r="AY509" s="198" t="s">
        <v>155</v>
      </c>
    </row>
    <row r="510" spans="2:51" s="14" customFormat="1" ht="12">
      <c r="B510" s="199"/>
      <c r="C510" s="200"/>
      <c r="D510" s="190" t="s">
        <v>164</v>
      </c>
      <c r="E510" s="201" t="s">
        <v>19</v>
      </c>
      <c r="F510" s="202" t="s">
        <v>79</v>
      </c>
      <c r="G510" s="200"/>
      <c r="H510" s="203">
        <v>1</v>
      </c>
      <c r="I510" s="204"/>
      <c r="J510" s="200"/>
      <c r="K510" s="200"/>
      <c r="L510" s="205"/>
      <c r="M510" s="206"/>
      <c r="N510" s="207"/>
      <c r="O510" s="207"/>
      <c r="P510" s="207"/>
      <c r="Q510" s="207"/>
      <c r="R510" s="207"/>
      <c r="S510" s="207"/>
      <c r="T510" s="208"/>
      <c r="AT510" s="209" t="s">
        <v>164</v>
      </c>
      <c r="AU510" s="209" t="s">
        <v>81</v>
      </c>
      <c r="AV510" s="14" t="s">
        <v>81</v>
      </c>
      <c r="AW510" s="14" t="s">
        <v>33</v>
      </c>
      <c r="AX510" s="14" t="s">
        <v>71</v>
      </c>
      <c r="AY510" s="209" t="s">
        <v>155</v>
      </c>
    </row>
    <row r="511" spans="2:51" s="15" customFormat="1" ht="12">
      <c r="B511" s="210"/>
      <c r="C511" s="211"/>
      <c r="D511" s="190" t="s">
        <v>164</v>
      </c>
      <c r="E511" s="212" t="s">
        <v>19</v>
      </c>
      <c r="F511" s="213" t="s">
        <v>168</v>
      </c>
      <c r="G511" s="211"/>
      <c r="H511" s="214">
        <v>1</v>
      </c>
      <c r="I511" s="215"/>
      <c r="J511" s="211"/>
      <c r="K511" s="211"/>
      <c r="L511" s="216"/>
      <c r="M511" s="217"/>
      <c r="N511" s="218"/>
      <c r="O511" s="218"/>
      <c r="P511" s="218"/>
      <c r="Q511" s="218"/>
      <c r="R511" s="218"/>
      <c r="S511" s="218"/>
      <c r="T511" s="219"/>
      <c r="AT511" s="220" t="s">
        <v>164</v>
      </c>
      <c r="AU511" s="220" t="s">
        <v>81</v>
      </c>
      <c r="AV511" s="15" t="s">
        <v>162</v>
      </c>
      <c r="AW511" s="15" t="s">
        <v>33</v>
      </c>
      <c r="AX511" s="15" t="s">
        <v>79</v>
      </c>
      <c r="AY511" s="220" t="s">
        <v>155</v>
      </c>
    </row>
    <row r="512" spans="1:65" s="2" customFormat="1" ht="16.5" customHeight="1">
      <c r="A512" s="36"/>
      <c r="B512" s="37"/>
      <c r="C512" s="175" t="s">
        <v>397</v>
      </c>
      <c r="D512" s="175" t="s">
        <v>158</v>
      </c>
      <c r="E512" s="176" t="s">
        <v>398</v>
      </c>
      <c r="F512" s="177" t="s">
        <v>399</v>
      </c>
      <c r="G512" s="178" t="s">
        <v>386</v>
      </c>
      <c r="H512" s="179">
        <v>1</v>
      </c>
      <c r="I512" s="180">
        <v>264</v>
      </c>
      <c r="J512" s="181">
        <f>ROUND(I512*H512,2)</f>
        <v>264</v>
      </c>
      <c r="K512" s="177" t="s">
        <v>174</v>
      </c>
      <c r="L512" s="41"/>
      <c r="M512" s="182" t="s">
        <v>19</v>
      </c>
      <c r="N512" s="183" t="s">
        <v>42</v>
      </c>
      <c r="O512" s="66"/>
      <c r="P512" s="184">
        <f>O512*H512</f>
        <v>0</v>
      </c>
      <c r="Q512" s="184">
        <v>0</v>
      </c>
      <c r="R512" s="184">
        <f>Q512*H512</f>
        <v>0</v>
      </c>
      <c r="S512" s="184">
        <v>0.088</v>
      </c>
      <c r="T512" s="185">
        <f>S512*H512</f>
        <v>0.088</v>
      </c>
      <c r="U512" s="36"/>
      <c r="V512" s="36"/>
      <c r="W512" s="36"/>
      <c r="X512" s="36"/>
      <c r="Y512" s="36"/>
      <c r="Z512" s="36"/>
      <c r="AA512" s="36"/>
      <c r="AB512" s="36"/>
      <c r="AC512" s="36"/>
      <c r="AD512" s="36"/>
      <c r="AE512" s="36"/>
      <c r="AR512" s="186" t="s">
        <v>295</v>
      </c>
      <c r="AT512" s="186" t="s">
        <v>158</v>
      </c>
      <c r="AU512" s="186" t="s">
        <v>81</v>
      </c>
      <c r="AY512" s="19" t="s">
        <v>155</v>
      </c>
      <c r="BE512" s="187">
        <f>IF(N512="základní",J512,0)</f>
        <v>264</v>
      </c>
      <c r="BF512" s="187">
        <f>IF(N512="snížená",J512,0)</f>
        <v>0</v>
      </c>
      <c r="BG512" s="187">
        <f>IF(N512="zákl. přenesená",J512,0)</f>
        <v>0</v>
      </c>
      <c r="BH512" s="187">
        <f>IF(N512="sníž. přenesená",J512,0)</f>
        <v>0</v>
      </c>
      <c r="BI512" s="187">
        <f>IF(N512="nulová",J512,0)</f>
        <v>0</v>
      </c>
      <c r="BJ512" s="19" t="s">
        <v>79</v>
      </c>
      <c r="BK512" s="187">
        <f>ROUND(I512*H512,2)</f>
        <v>264</v>
      </c>
      <c r="BL512" s="19" t="s">
        <v>295</v>
      </c>
      <c r="BM512" s="186" t="s">
        <v>400</v>
      </c>
    </row>
    <row r="513" spans="2:51" s="13" customFormat="1" ht="12">
      <c r="B513" s="188"/>
      <c r="C513" s="189"/>
      <c r="D513" s="190" t="s">
        <v>164</v>
      </c>
      <c r="E513" s="191" t="s">
        <v>19</v>
      </c>
      <c r="F513" s="192" t="s">
        <v>401</v>
      </c>
      <c r="G513" s="189"/>
      <c r="H513" s="191" t="s">
        <v>19</v>
      </c>
      <c r="I513" s="193"/>
      <c r="J513" s="189"/>
      <c r="K513" s="189"/>
      <c r="L513" s="194"/>
      <c r="M513" s="195"/>
      <c r="N513" s="196"/>
      <c r="O513" s="196"/>
      <c r="P513" s="196"/>
      <c r="Q513" s="196"/>
      <c r="R513" s="196"/>
      <c r="S513" s="196"/>
      <c r="T513" s="197"/>
      <c r="AT513" s="198" t="s">
        <v>164</v>
      </c>
      <c r="AU513" s="198" t="s">
        <v>81</v>
      </c>
      <c r="AV513" s="13" t="s">
        <v>79</v>
      </c>
      <c r="AW513" s="13" t="s">
        <v>33</v>
      </c>
      <c r="AX513" s="13" t="s">
        <v>71</v>
      </c>
      <c r="AY513" s="198" t="s">
        <v>155</v>
      </c>
    </row>
    <row r="514" spans="2:51" s="14" customFormat="1" ht="12">
      <c r="B514" s="199"/>
      <c r="C514" s="200"/>
      <c r="D514" s="190" t="s">
        <v>164</v>
      </c>
      <c r="E514" s="201" t="s">
        <v>19</v>
      </c>
      <c r="F514" s="202" t="s">
        <v>79</v>
      </c>
      <c r="G514" s="200"/>
      <c r="H514" s="203">
        <v>1</v>
      </c>
      <c r="I514" s="204"/>
      <c r="J514" s="200"/>
      <c r="K514" s="200"/>
      <c r="L514" s="205"/>
      <c r="M514" s="206"/>
      <c r="N514" s="207"/>
      <c r="O514" s="207"/>
      <c r="P514" s="207"/>
      <c r="Q514" s="207"/>
      <c r="R514" s="207"/>
      <c r="S514" s="207"/>
      <c r="T514" s="208"/>
      <c r="AT514" s="209" t="s">
        <v>164</v>
      </c>
      <c r="AU514" s="209" t="s">
        <v>81</v>
      </c>
      <c r="AV514" s="14" t="s">
        <v>81</v>
      </c>
      <c r="AW514" s="14" t="s">
        <v>33</v>
      </c>
      <c r="AX514" s="14" t="s">
        <v>71</v>
      </c>
      <c r="AY514" s="209" t="s">
        <v>155</v>
      </c>
    </row>
    <row r="515" spans="2:51" s="15" customFormat="1" ht="12">
      <c r="B515" s="210"/>
      <c r="C515" s="211"/>
      <c r="D515" s="190" t="s">
        <v>164</v>
      </c>
      <c r="E515" s="212" t="s">
        <v>19</v>
      </c>
      <c r="F515" s="213" t="s">
        <v>168</v>
      </c>
      <c r="G515" s="211"/>
      <c r="H515" s="214">
        <v>1</v>
      </c>
      <c r="I515" s="215"/>
      <c r="J515" s="211"/>
      <c r="K515" s="211"/>
      <c r="L515" s="216"/>
      <c r="M515" s="217"/>
      <c r="N515" s="218"/>
      <c r="O515" s="218"/>
      <c r="P515" s="218"/>
      <c r="Q515" s="218"/>
      <c r="R515" s="218"/>
      <c r="S515" s="218"/>
      <c r="T515" s="219"/>
      <c r="AT515" s="220" t="s">
        <v>164</v>
      </c>
      <c r="AU515" s="220" t="s">
        <v>81</v>
      </c>
      <c r="AV515" s="15" t="s">
        <v>162</v>
      </c>
      <c r="AW515" s="15" t="s">
        <v>33</v>
      </c>
      <c r="AX515" s="15" t="s">
        <v>79</v>
      </c>
      <c r="AY515" s="220" t="s">
        <v>155</v>
      </c>
    </row>
    <row r="516" spans="1:65" s="2" customFormat="1" ht="16.5" customHeight="1">
      <c r="A516" s="36"/>
      <c r="B516" s="37"/>
      <c r="C516" s="175" t="s">
        <v>402</v>
      </c>
      <c r="D516" s="175" t="s">
        <v>158</v>
      </c>
      <c r="E516" s="176" t="s">
        <v>403</v>
      </c>
      <c r="F516" s="177" t="s">
        <v>404</v>
      </c>
      <c r="G516" s="178" t="s">
        <v>386</v>
      </c>
      <c r="H516" s="179">
        <v>1</v>
      </c>
      <c r="I516" s="180">
        <v>146</v>
      </c>
      <c r="J516" s="181">
        <f>ROUND(I516*H516,2)</f>
        <v>146</v>
      </c>
      <c r="K516" s="177" t="s">
        <v>174</v>
      </c>
      <c r="L516" s="41"/>
      <c r="M516" s="182" t="s">
        <v>19</v>
      </c>
      <c r="N516" s="183" t="s">
        <v>42</v>
      </c>
      <c r="O516" s="66"/>
      <c r="P516" s="184">
        <f>O516*H516</f>
        <v>0</v>
      </c>
      <c r="Q516" s="184">
        <v>0</v>
      </c>
      <c r="R516" s="184">
        <f>Q516*H516</f>
        <v>0</v>
      </c>
      <c r="S516" s="184">
        <v>0.0245</v>
      </c>
      <c r="T516" s="185">
        <f>S516*H516</f>
        <v>0.0245</v>
      </c>
      <c r="U516" s="36"/>
      <c r="V516" s="36"/>
      <c r="W516" s="36"/>
      <c r="X516" s="36"/>
      <c r="Y516" s="36"/>
      <c r="Z516" s="36"/>
      <c r="AA516" s="36"/>
      <c r="AB516" s="36"/>
      <c r="AC516" s="36"/>
      <c r="AD516" s="36"/>
      <c r="AE516" s="36"/>
      <c r="AR516" s="186" t="s">
        <v>295</v>
      </c>
      <c r="AT516" s="186" t="s">
        <v>158</v>
      </c>
      <c r="AU516" s="186" t="s">
        <v>81</v>
      </c>
      <c r="AY516" s="19" t="s">
        <v>155</v>
      </c>
      <c r="BE516" s="187">
        <f>IF(N516="základní",J516,0)</f>
        <v>146</v>
      </c>
      <c r="BF516" s="187">
        <f>IF(N516="snížená",J516,0)</f>
        <v>0</v>
      </c>
      <c r="BG516" s="187">
        <f>IF(N516="zákl. přenesená",J516,0)</f>
        <v>0</v>
      </c>
      <c r="BH516" s="187">
        <f>IF(N516="sníž. přenesená",J516,0)</f>
        <v>0</v>
      </c>
      <c r="BI516" s="187">
        <f>IF(N516="nulová",J516,0)</f>
        <v>0</v>
      </c>
      <c r="BJ516" s="19" t="s">
        <v>79</v>
      </c>
      <c r="BK516" s="187">
        <f>ROUND(I516*H516,2)</f>
        <v>146</v>
      </c>
      <c r="BL516" s="19" t="s">
        <v>295</v>
      </c>
      <c r="BM516" s="186" t="s">
        <v>405</v>
      </c>
    </row>
    <row r="517" spans="2:51" s="13" customFormat="1" ht="12">
      <c r="B517" s="188"/>
      <c r="C517" s="189"/>
      <c r="D517" s="190" t="s">
        <v>164</v>
      </c>
      <c r="E517" s="191" t="s">
        <v>19</v>
      </c>
      <c r="F517" s="192" t="s">
        <v>401</v>
      </c>
      <c r="G517" s="189"/>
      <c r="H517" s="191" t="s">
        <v>19</v>
      </c>
      <c r="I517" s="193"/>
      <c r="J517" s="189"/>
      <c r="K517" s="189"/>
      <c r="L517" s="194"/>
      <c r="M517" s="195"/>
      <c r="N517" s="196"/>
      <c r="O517" s="196"/>
      <c r="P517" s="196"/>
      <c r="Q517" s="196"/>
      <c r="R517" s="196"/>
      <c r="S517" s="196"/>
      <c r="T517" s="197"/>
      <c r="AT517" s="198" t="s">
        <v>164</v>
      </c>
      <c r="AU517" s="198" t="s">
        <v>81</v>
      </c>
      <c r="AV517" s="13" t="s">
        <v>79</v>
      </c>
      <c r="AW517" s="13" t="s">
        <v>33</v>
      </c>
      <c r="AX517" s="13" t="s">
        <v>71</v>
      </c>
      <c r="AY517" s="198" t="s">
        <v>155</v>
      </c>
    </row>
    <row r="518" spans="2:51" s="14" customFormat="1" ht="12">
      <c r="B518" s="199"/>
      <c r="C518" s="200"/>
      <c r="D518" s="190" t="s">
        <v>164</v>
      </c>
      <c r="E518" s="201" t="s">
        <v>19</v>
      </c>
      <c r="F518" s="202" t="s">
        <v>79</v>
      </c>
      <c r="G518" s="200"/>
      <c r="H518" s="203">
        <v>1</v>
      </c>
      <c r="I518" s="204"/>
      <c r="J518" s="200"/>
      <c r="K518" s="200"/>
      <c r="L518" s="205"/>
      <c r="M518" s="206"/>
      <c r="N518" s="207"/>
      <c r="O518" s="207"/>
      <c r="P518" s="207"/>
      <c r="Q518" s="207"/>
      <c r="R518" s="207"/>
      <c r="S518" s="207"/>
      <c r="T518" s="208"/>
      <c r="AT518" s="209" t="s">
        <v>164</v>
      </c>
      <c r="AU518" s="209" t="s">
        <v>81</v>
      </c>
      <c r="AV518" s="14" t="s">
        <v>81</v>
      </c>
      <c r="AW518" s="14" t="s">
        <v>33</v>
      </c>
      <c r="AX518" s="14" t="s">
        <v>71</v>
      </c>
      <c r="AY518" s="209" t="s">
        <v>155</v>
      </c>
    </row>
    <row r="519" spans="2:51" s="15" customFormat="1" ht="12">
      <c r="B519" s="210"/>
      <c r="C519" s="211"/>
      <c r="D519" s="190" t="s">
        <v>164</v>
      </c>
      <c r="E519" s="212" t="s">
        <v>19</v>
      </c>
      <c r="F519" s="213" t="s">
        <v>168</v>
      </c>
      <c r="G519" s="211"/>
      <c r="H519" s="214">
        <v>1</v>
      </c>
      <c r="I519" s="215"/>
      <c r="J519" s="211"/>
      <c r="K519" s="211"/>
      <c r="L519" s="216"/>
      <c r="M519" s="217"/>
      <c r="N519" s="218"/>
      <c r="O519" s="218"/>
      <c r="P519" s="218"/>
      <c r="Q519" s="218"/>
      <c r="R519" s="218"/>
      <c r="S519" s="218"/>
      <c r="T519" s="219"/>
      <c r="AT519" s="220" t="s">
        <v>164</v>
      </c>
      <c r="AU519" s="220" t="s">
        <v>81</v>
      </c>
      <c r="AV519" s="15" t="s">
        <v>162</v>
      </c>
      <c r="AW519" s="15" t="s">
        <v>33</v>
      </c>
      <c r="AX519" s="15" t="s">
        <v>79</v>
      </c>
      <c r="AY519" s="220" t="s">
        <v>155</v>
      </c>
    </row>
    <row r="520" spans="1:65" s="2" customFormat="1" ht="16.5" customHeight="1">
      <c r="A520" s="36"/>
      <c r="B520" s="37"/>
      <c r="C520" s="175" t="s">
        <v>406</v>
      </c>
      <c r="D520" s="175" t="s">
        <v>158</v>
      </c>
      <c r="E520" s="176" t="s">
        <v>407</v>
      </c>
      <c r="F520" s="177" t="s">
        <v>408</v>
      </c>
      <c r="G520" s="178" t="s">
        <v>386</v>
      </c>
      <c r="H520" s="179">
        <v>9</v>
      </c>
      <c r="I520" s="180">
        <v>84.6</v>
      </c>
      <c r="J520" s="181">
        <f>ROUND(I520*H520,2)</f>
        <v>761.4</v>
      </c>
      <c r="K520" s="177" t="s">
        <v>174</v>
      </c>
      <c r="L520" s="41"/>
      <c r="M520" s="182" t="s">
        <v>19</v>
      </c>
      <c r="N520" s="183" t="s">
        <v>42</v>
      </c>
      <c r="O520" s="66"/>
      <c r="P520" s="184">
        <f>O520*H520</f>
        <v>0</v>
      </c>
      <c r="Q520" s="184">
        <v>0</v>
      </c>
      <c r="R520" s="184">
        <f>Q520*H520</f>
        <v>0</v>
      </c>
      <c r="S520" s="184">
        <v>0.00086</v>
      </c>
      <c r="T520" s="185">
        <f>S520*H520</f>
        <v>0.0077399999999999995</v>
      </c>
      <c r="U520" s="36"/>
      <c r="V520" s="36"/>
      <c r="W520" s="36"/>
      <c r="X520" s="36"/>
      <c r="Y520" s="36"/>
      <c r="Z520" s="36"/>
      <c r="AA520" s="36"/>
      <c r="AB520" s="36"/>
      <c r="AC520" s="36"/>
      <c r="AD520" s="36"/>
      <c r="AE520" s="36"/>
      <c r="AR520" s="186" t="s">
        <v>295</v>
      </c>
      <c r="AT520" s="186" t="s">
        <v>158</v>
      </c>
      <c r="AU520" s="186" t="s">
        <v>81</v>
      </c>
      <c r="AY520" s="19" t="s">
        <v>155</v>
      </c>
      <c r="BE520" s="187">
        <f>IF(N520="základní",J520,0)</f>
        <v>761.4</v>
      </c>
      <c r="BF520" s="187">
        <f>IF(N520="snížená",J520,0)</f>
        <v>0</v>
      </c>
      <c r="BG520" s="187">
        <f>IF(N520="zákl. přenesená",J520,0)</f>
        <v>0</v>
      </c>
      <c r="BH520" s="187">
        <f>IF(N520="sníž. přenesená",J520,0)</f>
        <v>0</v>
      </c>
      <c r="BI520" s="187">
        <f>IF(N520="nulová",J520,0)</f>
        <v>0</v>
      </c>
      <c r="BJ520" s="19" t="s">
        <v>79</v>
      </c>
      <c r="BK520" s="187">
        <f>ROUND(I520*H520,2)</f>
        <v>761.4</v>
      </c>
      <c r="BL520" s="19" t="s">
        <v>295</v>
      </c>
      <c r="BM520" s="186" t="s">
        <v>409</v>
      </c>
    </row>
    <row r="521" spans="2:51" s="13" customFormat="1" ht="12">
      <c r="B521" s="188"/>
      <c r="C521" s="189"/>
      <c r="D521" s="190" t="s">
        <v>164</v>
      </c>
      <c r="E521" s="191" t="s">
        <v>19</v>
      </c>
      <c r="F521" s="192" t="s">
        <v>388</v>
      </c>
      <c r="G521" s="189"/>
      <c r="H521" s="191" t="s">
        <v>19</v>
      </c>
      <c r="I521" s="193"/>
      <c r="J521" s="189"/>
      <c r="K521" s="189"/>
      <c r="L521" s="194"/>
      <c r="M521" s="195"/>
      <c r="N521" s="196"/>
      <c r="O521" s="196"/>
      <c r="P521" s="196"/>
      <c r="Q521" s="196"/>
      <c r="R521" s="196"/>
      <c r="S521" s="196"/>
      <c r="T521" s="197"/>
      <c r="AT521" s="198" t="s">
        <v>164</v>
      </c>
      <c r="AU521" s="198" t="s">
        <v>81</v>
      </c>
      <c r="AV521" s="13" t="s">
        <v>79</v>
      </c>
      <c r="AW521" s="13" t="s">
        <v>33</v>
      </c>
      <c r="AX521" s="13" t="s">
        <v>71</v>
      </c>
      <c r="AY521" s="198" t="s">
        <v>155</v>
      </c>
    </row>
    <row r="522" spans="2:51" s="14" customFormat="1" ht="12">
      <c r="B522" s="199"/>
      <c r="C522" s="200"/>
      <c r="D522" s="190" t="s">
        <v>164</v>
      </c>
      <c r="E522" s="201" t="s">
        <v>19</v>
      </c>
      <c r="F522" s="202" t="s">
        <v>239</v>
      </c>
      <c r="G522" s="200"/>
      <c r="H522" s="203">
        <v>7</v>
      </c>
      <c r="I522" s="204"/>
      <c r="J522" s="200"/>
      <c r="K522" s="200"/>
      <c r="L522" s="205"/>
      <c r="M522" s="206"/>
      <c r="N522" s="207"/>
      <c r="O522" s="207"/>
      <c r="P522" s="207"/>
      <c r="Q522" s="207"/>
      <c r="R522" s="207"/>
      <c r="S522" s="207"/>
      <c r="T522" s="208"/>
      <c r="AT522" s="209" t="s">
        <v>164</v>
      </c>
      <c r="AU522" s="209" t="s">
        <v>81</v>
      </c>
      <c r="AV522" s="14" t="s">
        <v>81</v>
      </c>
      <c r="AW522" s="14" t="s">
        <v>33</v>
      </c>
      <c r="AX522" s="14" t="s">
        <v>71</v>
      </c>
      <c r="AY522" s="209" t="s">
        <v>155</v>
      </c>
    </row>
    <row r="523" spans="2:51" s="13" customFormat="1" ht="12">
      <c r="B523" s="188"/>
      <c r="C523" s="189"/>
      <c r="D523" s="190" t="s">
        <v>164</v>
      </c>
      <c r="E523" s="191" t="s">
        <v>19</v>
      </c>
      <c r="F523" s="192" t="s">
        <v>347</v>
      </c>
      <c r="G523" s="189"/>
      <c r="H523" s="191" t="s">
        <v>19</v>
      </c>
      <c r="I523" s="193"/>
      <c r="J523" s="189"/>
      <c r="K523" s="189"/>
      <c r="L523" s="194"/>
      <c r="M523" s="195"/>
      <c r="N523" s="196"/>
      <c r="O523" s="196"/>
      <c r="P523" s="196"/>
      <c r="Q523" s="196"/>
      <c r="R523" s="196"/>
      <c r="S523" s="196"/>
      <c r="T523" s="197"/>
      <c r="AT523" s="198" t="s">
        <v>164</v>
      </c>
      <c r="AU523" s="198" t="s">
        <v>81</v>
      </c>
      <c r="AV523" s="13" t="s">
        <v>79</v>
      </c>
      <c r="AW523" s="13" t="s">
        <v>33</v>
      </c>
      <c r="AX523" s="13" t="s">
        <v>71</v>
      </c>
      <c r="AY523" s="198" t="s">
        <v>155</v>
      </c>
    </row>
    <row r="524" spans="2:51" s="14" customFormat="1" ht="12">
      <c r="B524" s="199"/>
      <c r="C524" s="200"/>
      <c r="D524" s="190" t="s">
        <v>164</v>
      </c>
      <c r="E524" s="201" t="s">
        <v>19</v>
      </c>
      <c r="F524" s="202" t="s">
        <v>81</v>
      </c>
      <c r="G524" s="200"/>
      <c r="H524" s="203">
        <v>2</v>
      </c>
      <c r="I524" s="204"/>
      <c r="J524" s="200"/>
      <c r="K524" s="200"/>
      <c r="L524" s="205"/>
      <c r="M524" s="206"/>
      <c r="N524" s="207"/>
      <c r="O524" s="207"/>
      <c r="P524" s="207"/>
      <c r="Q524" s="207"/>
      <c r="R524" s="207"/>
      <c r="S524" s="207"/>
      <c r="T524" s="208"/>
      <c r="AT524" s="209" t="s">
        <v>164</v>
      </c>
      <c r="AU524" s="209" t="s">
        <v>81</v>
      </c>
      <c r="AV524" s="14" t="s">
        <v>81</v>
      </c>
      <c r="AW524" s="14" t="s">
        <v>33</v>
      </c>
      <c r="AX524" s="14" t="s">
        <v>71</v>
      </c>
      <c r="AY524" s="209" t="s">
        <v>155</v>
      </c>
    </row>
    <row r="525" spans="2:51" s="15" customFormat="1" ht="12">
      <c r="B525" s="210"/>
      <c r="C525" s="211"/>
      <c r="D525" s="190" t="s">
        <v>164</v>
      </c>
      <c r="E525" s="212" t="s">
        <v>19</v>
      </c>
      <c r="F525" s="213" t="s">
        <v>168</v>
      </c>
      <c r="G525" s="211"/>
      <c r="H525" s="214">
        <v>9</v>
      </c>
      <c r="I525" s="215"/>
      <c r="J525" s="211"/>
      <c r="K525" s="211"/>
      <c r="L525" s="216"/>
      <c r="M525" s="217"/>
      <c r="N525" s="218"/>
      <c r="O525" s="218"/>
      <c r="P525" s="218"/>
      <c r="Q525" s="218"/>
      <c r="R525" s="218"/>
      <c r="S525" s="218"/>
      <c r="T525" s="219"/>
      <c r="AT525" s="220" t="s">
        <v>164</v>
      </c>
      <c r="AU525" s="220" t="s">
        <v>81</v>
      </c>
      <c r="AV525" s="15" t="s">
        <v>162</v>
      </c>
      <c r="AW525" s="15" t="s">
        <v>33</v>
      </c>
      <c r="AX525" s="15" t="s">
        <v>79</v>
      </c>
      <c r="AY525" s="220" t="s">
        <v>155</v>
      </c>
    </row>
    <row r="526" spans="1:65" s="2" customFormat="1" ht="16.5" customHeight="1">
      <c r="A526" s="36"/>
      <c r="B526" s="37"/>
      <c r="C526" s="175" t="s">
        <v>410</v>
      </c>
      <c r="D526" s="175" t="s">
        <v>158</v>
      </c>
      <c r="E526" s="176" t="s">
        <v>411</v>
      </c>
      <c r="F526" s="177" t="s">
        <v>412</v>
      </c>
      <c r="G526" s="178" t="s">
        <v>413</v>
      </c>
      <c r="H526" s="179">
        <v>1</v>
      </c>
      <c r="I526" s="180">
        <v>155</v>
      </c>
      <c r="J526" s="181">
        <f>ROUND(I526*H526,2)</f>
        <v>155</v>
      </c>
      <c r="K526" s="177" t="s">
        <v>174</v>
      </c>
      <c r="L526" s="41"/>
      <c r="M526" s="182" t="s">
        <v>19</v>
      </c>
      <c r="N526" s="183" t="s">
        <v>42</v>
      </c>
      <c r="O526" s="66"/>
      <c r="P526" s="184">
        <f>O526*H526</f>
        <v>0</v>
      </c>
      <c r="Q526" s="184">
        <v>0</v>
      </c>
      <c r="R526" s="184">
        <f>Q526*H526</f>
        <v>0</v>
      </c>
      <c r="S526" s="184">
        <v>0.00225</v>
      </c>
      <c r="T526" s="185">
        <f>S526*H526</f>
        <v>0.00225</v>
      </c>
      <c r="U526" s="36"/>
      <c r="V526" s="36"/>
      <c r="W526" s="36"/>
      <c r="X526" s="36"/>
      <c r="Y526" s="36"/>
      <c r="Z526" s="36"/>
      <c r="AA526" s="36"/>
      <c r="AB526" s="36"/>
      <c r="AC526" s="36"/>
      <c r="AD526" s="36"/>
      <c r="AE526" s="36"/>
      <c r="AR526" s="186" t="s">
        <v>295</v>
      </c>
      <c r="AT526" s="186" t="s">
        <v>158</v>
      </c>
      <c r="AU526" s="186" t="s">
        <v>81</v>
      </c>
      <c r="AY526" s="19" t="s">
        <v>155</v>
      </c>
      <c r="BE526" s="187">
        <f>IF(N526="základní",J526,0)</f>
        <v>155</v>
      </c>
      <c r="BF526" s="187">
        <f>IF(N526="snížená",J526,0)</f>
        <v>0</v>
      </c>
      <c r="BG526" s="187">
        <f>IF(N526="zákl. přenesená",J526,0)</f>
        <v>0</v>
      </c>
      <c r="BH526" s="187">
        <f>IF(N526="sníž. přenesená",J526,0)</f>
        <v>0</v>
      </c>
      <c r="BI526" s="187">
        <f>IF(N526="nulová",J526,0)</f>
        <v>0</v>
      </c>
      <c r="BJ526" s="19" t="s">
        <v>79</v>
      </c>
      <c r="BK526" s="187">
        <f>ROUND(I526*H526,2)</f>
        <v>155</v>
      </c>
      <c r="BL526" s="19" t="s">
        <v>295</v>
      </c>
      <c r="BM526" s="186" t="s">
        <v>414</v>
      </c>
    </row>
    <row r="527" spans="2:51" s="13" customFormat="1" ht="12">
      <c r="B527" s="188"/>
      <c r="C527" s="189"/>
      <c r="D527" s="190" t="s">
        <v>164</v>
      </c>
      <c r="E527" s="191" t="s">
        <v>19</v>
      </c>
      <c r="F527" s="192" t="s">
        <v>388</v>
      </c>
      <c r="G527" s="189"/>
      <c r="H527" s="191" t="s">
        <v>19</v>
      </c>
      <c r="I527" s="193"/>
      <c r="J527" s="189"/>
      <c r="K527" s="189"/>
      <c r="L527" s="194"/>
      <c r="M527" s="195"/>
      <c r="N527" s="196"/>
      <c r="O527" s="196"/>
      <c r="P527" s="196"/>
      <c r="Q527" s="196"/>
      <c r="R527" s="196"/>
      <c r="S527" s="196"/>
      <c r="T527" s="197"/>
      <c r="AT527" s="198" t="s">
        <v>164</v>
      </c>
      <c r="AU527" s="198" t="s">
        <v>81</v>
      </c>
      <c r="AV527" s="13" t="s">
        <v>79</v>
      </c>
      <c r="AW527" s="13" t="s">
        <v>33</v>
      </c>
      <c r="AX527" s="13" t="s">
        <v>71</v>
      </c>
      <c r="AY527" s="198" t="s">
        <v>155</v>
      </c>
    </row>
    <row r="528" spans="2:51" s="14" customFormat="1" ht="12">
      <c r="B528" s="199"/>
      <c r="C528" s="200"/>
      <c r="D528" s="190" t="s">
        <v>164</v>
      </c>
      <c r="E528" s="201" t="s">
        <v>19</v>
      </c>
      <c r="F528" s="202" t="s">
        <v>79</v>
      </c>
      <c r="G528" s="200"/>
      <c r="H528" s="203">
        <v>1</v>
      </c>
      <c r="I528" s="204"/>
      <c r="J528" s="200"/>
      <c r="K528" s="200"/>
      <c r="L528" s="205"/>
      <c r="M528" s="206"/>
      <c r="N528" s="207"/>
      <c r="O528" s="207"/>
      <c r="P528" s="207"/>
      <c r="Q528" s="207"/>
      <c r="R528" s="207"/>
      <c r="S528" s="207"/>
      <c r="T528" s="208"/>
      <c r="AT528" s="209" t="s">
        <v>164</v>
      </c>
      <c r="AU528" s="209" t="s">
        <v>81</v>
      </c>
      <c r="AV528" s="14" t="s">
        <v>81</v>
      </c>
      <c r="AW528" s="14" t="s">
        <v>33</v>
      </c>
      <c r="AX528" s="14" t="s">
        <v>71</v>
      </c>
      <c r="AY528" s="209" t="s">
        <v>155</v>
      </c>
    </row>
    <row r="529" spans="2:51" s="15" customFormat="1" ht="12">
      <c r="B529" s="210"/>
      <c r="C529" s="211"/>
      <c r="D529" s="190" t="s">
        <v>164</v>
      </c>
      <c r="E529" s="212" t="s">
        <v>19</v>
      </c>
      <c r="F529" s="213" t="s">
        <v>168</v>
      </c>
      <c r="G529" s="211"/>
      <c r="H529" s="214">
        <v>1</v>
      </c>
      <c r="I529" s="215"/>
      <c r="J529" s="211"/>
      <c r="K529" s="211"/>
      <c r="L529" s="216"/>
      <c r="M529" s="217"/>
      <c r="N529" s="218"/>
      <c r="O529" s="218"/>
      <c r="P529" s="218"/>
      <c r="Q529" s="218"/>
      <c r="R529" s="218"/>
      <c r="S529" s="218"/>
      <c r="T529" s="219"/>
      <c r="AT529" s="220" t="s">
        <v>164</v>
      </c>
      <c r="AU529" s="220" t="s">
        <v>81</v>
      </c>
      <c r="AV529" s="15" t="s">
        <v>162</v>
      </c>
      <c r="AW529" s="15" t="s">
        <v>33</v>
      </c>
      <c r="AX529" s="15" t="s">
        <v>79</v>
      </c>
      <c r="AY529" s="220" t="s">
        <v>155</v>
      </c>
    </row>
    <row r="530" spans="2:63" s="12" customFormat="1" ht="22.9" customHeight="1">
      <c r="B530" s="159"/>
      <c r="C530" s="160"/>
      <c r="D530" s="161" t="s">
        <v>70</v>
      </c>
      <c r="E530" s="173" t="s">
        <v>415</v>
      </c>
      <c r="F530" s="173" t="s">
        <v>416</v>
      </c>
      <c r="G530" s="160"/>
      <c r="H530" s="160"/>
      <c r="I530" s="163"/>
      <c r="J530" s="174">
        <f>BK530</f>
        <v>1618.8</v>
      </c>
      <c r="K530" s="160"/>
      <c r="L530" s="165"/>
      <c r="M530" s="166"/>
      <c r="N530" s="167"/>
      <c r="O530" s="167"/>
      <c r="P530" s="168">
        <f>SUM(P531:P535)</f>
        <v>0</v>
      </c>
      <c r="Q530" s="167"/>
      <c r="R530" s="168">
        <f>SUM(R531:R535)</f>
        <v>0</v>
      </c>
      <c r="S530" s="167"/>
      <c r="T530" s="169">
        <f>SUM(T531:T535)</f>
        <v>0.57</v>
      </c>
      <c r="AR530" s="170" t="s">
        <v>81</v>
      </c>
      <c r="AT530" s="171" t="s">
        <v>70</v>
      </c>
      <c r="AU530" s="171" t="s">
        <v>79</v>
      </c>
      <c r="AY530" s="170" t="s">
        <v>155</v>
      </c>
      <c r="BK530" s="172">
        <f>SUM(BK531:BK535)</f>
        <v>1618.8</v>
      </c>
    </row>
    <row r="531" spans="1:65" s="2" customFormat="1" ht="24">
      <c r="A531" s="36"/>
      <c r="B531" s="37"/>
      <c r="C531" s="175" t="s">
        <v>417</v>
      </c>
      <c r="D531" s="175" t="s">
        <v>158</v>
      </c>
      <c r="E531" s="176" t="s">
        <v>418</v>
      </c>
      <c r="F531" s="177" t="s">
        <v>419</v>
      </c>
      <c r="G531" s="178" t="s">
        <v>161</v>
      </c>
      <c r="H531" s="179">
        <v>38</v>
      </c>
      <c r="I531" s="180">
        <v>42.6</v>
      </c>
      <c r="J531" s="181">
        <f>ROUND(I531*H531,2)</f>
        <v>1618.8</v>
      </c>
      <c r="K531" s="177" t="s">
        <v>174</v>
      </c>
      <c r="L531" s="41"/>
      <c r="M531" s="182" t="s">
        <v>19</v>
      </c>
      <c r="N531" s="183" t="s">
        <v>42</v>
      </c>
      <c r="O531" s="66"/>
      <c r="P531" s="184">
        <f>O531*H531</f>
        <v>0</v>
      </c>
      <c r="Q531" s="184">
        <v>0</v>
      </c>
      <c r="R531" s="184">
        <f>Q531*H531</f>
        <v>0</v>
      </c>
      <c r="S531" s="184">
        <v>0.015</v>
      </c>
      <c r="T531" s="185">
        <f>S531*H531</f>
        <v>0.57</v>
      </c>
      <c r="U531" s="36"/>
      <c r="V531" s="36"/>
      <c r="W531" s="36"/>
      <c r="X531" s="36"/>
      <c r="Y531" s="36"/>
      <c r="Z531" s="36"/>
      <c r="AA531" s="36"/>
      <c r="AB531" s="36"/>
      <c r="AC531" s="36"/>
      <c r="AD531" s="36"/>
      <c r="AE531" s="36"/>
      <c r="AR531" s="186" t="s">
        <v>295</v>
      </c>
      <c r="AT531" s="186" t="s">
        <v>158</v>
      </c>
      <c r="AU531" s="186" t="s">
        <v>81</v>
      </c>
      <c r="AY531" s="19" t="s">
        <v>155</v>
      </c>
      <c r="BE531" s="187">
        <f>IF(N531="základní",J531,0)</f>
        <v>1618.8</v>
      </c>
      <c r="BF531" s="187">
        <f>IF(N531="snížená",J531,0)</f>
        <v>0</v>
      </c>
      <c r="BG531" s="187">
        <f>IF(N531="zákl. přenesená",J531,0)</f>
        <v>0</v>
      </c>
      <c r="BH531" s="187">
        <f>IF(N531="sníž. přenesená",J531,0)</f>
        <v>0</v>
      </c>
      <c r="BI531" s="187">
        <f>IF(N531="nulová",J531,0)</f>
        <v>0</v>
      </c>
      <c r="BJ531" s="19" t="s">
        <v>79</v>
      </c>
      <c r="BK531" s="187">
        <f>ROUND(I531*H531,2)</f>
        <v>1618.8</v>
      </c>
      <c r="BL531" s="19" t="s">
        <v>295</v>
      </c>
      <c r="BM531" s="186" t="s">
        <v>420</v>
      </c>
    </row>
    <row r="532" spans="2:51" s="13" customFormat="1" ht="12">
      <c r="B532" s="188"/>
      <c r="C532" s="189"/>
      <c r="D532" s="190" t="s">
        <v>164</v>
      </c>
      <c r="E532" s="191" t="s">
        <v>19</v>
      </c>
      <c r="F532" s="192" t="s">
        <v>378</v>
      </c>
      <c r="G532" s="189"/>
      <c r="H532" s="191" t="s">
        <v>19</v>
      </c>
      <c r="I532" s="193"/>
      <c r="J532" s="189"/>
      <c r="K532" s="189"/>
      <c r="L532" s="194"/>
      <c r="M532" s="195"/>
      <c r="N532" s="196"/>
      <c r="O532" s="196"/>
      <c r="P532" s="196"/>
      <c r="Q532" s="196"/>
      <c r="R532" s="196"/>
      <c r="S532" s="196"/>
      <c r="T532" s="197"/>
      <c r="AT532" s="198" t="s">
        <v>164</v>
      </c>
      <c r="AU532" s="198" t="s">
        <v>81</v>
      </c>
      <c r="AV532" s="13" t="s">
        <v>79</v>
      </c>
      <c r="AW532" s="13" t="s">
        <v>33</v>
      </c>
      <c r="AX532" s="13" t="s">
        <v>71</v>
      </c>
      <c r="AY532" s="198" t="s">
        <v>155</v>
      </c>
    </row>
    <row r="533" spans="2:51" s="14" customFormat="1" ht="12">
      <c r="B533" s="199"/>
      <c r="C533" s="200"/>
      <c r="D533" s="190" t="s">
        <v>164</v>
      </c>
      <c r="E533" s="201" t="s">
        <v>19</v>
      </c>
      <c r="F533" s="202" t="s">
        <v>379</v>
      </c>
      <c r="G533" s="200"/>
      <c r="H533" s="203">
        <v>33</v>
      </c>
      <c r="I533" s="204"/>
      <c r="J533" s="200"/>
      <c r="K533" s="200"/>
      <c r="L533" s="205"/>
      <c r="M533" s="206"/>
      <c r="N533" s="207"/>
      <c r="O533" s="207"/>
      <c r="P533" s="207"/>
      <c r="Q533" s="207"/>
      <c r="R533" s="207"/>
      <c r="S533" s="207"/>
      <c r="T533" s="208"/>
      <c r="AT533" s="209" t="s">
        <v>164</v>
      </c>
      <c r="AU533" s="209" t="s">
        <v>81</v>
      </c>
      <c r="AV533" s="14" t="s">
        <v>81</v>
      </c>
      <c r="AW533" s="14" t="s">
        <v>33</v>
      </c>
      <c r="AX533" s="14" t="s">
        <v>71</v>
      </c>
      <c r="AY533" s="209" t="s">
        <v>155</v>
      </c>
    </row>
    <row r="534" spans="2:51" s="14" customFormat="1" ht="12">
      <c r="B534" s="199"/>
      <c r="C534" s="200"/>
      <c r="D534" s="190" t="s">
        <v>164</v>
      </c>
      <c r="E534" s="201" t="s">
        <v>19</v>
      </c>
      <c r="F534" s="202" t="s">
        <v>380</v>
      </c>
      <c r="G534" s="200"/>
      <c r="H534" s="203">
        <v>5</v>
      </c>
      <c r="I534" s="204"/>
      <c r="J534" s="200"/>
      <c r="K534" s="200"/>
      <c r="L534" s="205"/>
      <c r="M534" s="206"/>
      <c r="N534" s="207"/>
      <c r="O534" s="207"/>
      <c r="P534" s="207"/>
      <c r="Q534" s="207"/>
      <c r="R534" s="207"/>
      <c r="S534" s="207"/>
      <c r="T534" s="208"/>
      <c r="AT534" s="209" t="s">
        <v>164</v>
      </c>
      <c r="AU534" s="209" t="s">
        <v>81</v>
      </c>
      <c r="AV534" s="14" t="s">
        <v>81</v>
      </c>
      <c r="AW534" s="14" t="s">
        <v>33</v>
      </c>
      <c r="AX534" s="14" t="s">
        <v>71</v>
      </c>
      <c r="AY534" s="209" t="s">
        <v>155</v>
      </c>
    </row>
    <row r="535" spans="2:51" s="15" customFormat="1" ht="12">
      <c r="B535" s="210"/>
      <c r="C535" s="211"/>
      <c r="D535" s="190" t="s">
        <v>164</v>
      </c>
      <c r="E535" s="212" t="s">
        <v>19</v>
      </c>
      <c r="F535" s="213" t="s">
        <v>168</v>
      </c>
      <c r="G535" s="211"/>
      <c r="H535" s="214">
        <v>38</v>
      </c>
      <c r="I535" s="215"/>
      <c r="J535" s="211"/>
      <c r="K535" s="211"/>
      <c r="L535" s="216"/>
      <c r="M535" s="217"/>
      <c r="N535" s="218"/>
      <c r="O535" s="218"/>
      <c r="P535" s="218"/>
      <c r="Q535" s="218"/>
      <c r="R535" s="218"/>
      <c r="S535" s="218"/>
      <c r="T535" s="219"/>
      <c r="AT535" s="220" t="s">
        <v>164</v>
      </c>
      <c r="AU535" s="220" t="s">
        <v>81</v>
      </c>
      <c r="AV535" s="15" t="s">
        <v>162</v>
      </c>
      <c r="AW535" s="15" t="s">
        <v>33</v>
      </c>
      <c r="AX535" s="15" t="s">
        <v>79</v>
      </c>
      <c r="AY535" s="220" t="s">
        <v>155</v>
      </c>
    </row>
    <row r="536" spans="2:63" s="12" customFormat="1" ht="22.9" customHeight="1">
      <c r="B536" s="159"/>
      <c r="C536" s="160"/>
      <c r="D536" s="161" t="s">
        <v>70</v>
      </c>
      <c r="E536" s="173" t="s">
        <v>421</v>
      </c>
      <c r="F536" s="173" t="s">
        <v>422</v>
      </c>
      <c r="G536" s="160"/>
      <c r="H536" s="160"/>
      <c r="I536" s="163"/>
      <c r="J536" s="174">
        <f>BK536</f>
        <v>24141.57</v>
      </c>
      <c r="K536" s="160"/>
      <c r="L536" s="165"/>
      <c r="M536" s="166"/>
      <c r="N536" s="167"/>
      <c r="O536" s="167"/>
      <c r="P536" s="168">
        <f>SUM(P537:P557)</f>
        <v>0</v>
      </c>
      <c r="Q536" s="167"/>
      <c r="R536" s="168">
        <f>SUM(R537:R557)</f>
        <v>0.05228</v>
      </c>
      <c r="S536" s="167"/>
      <c r="T536" s="169">
        <f>SUM(T537:T557)</f>
        <v>2.30226925</v>
      </c>
      <c r="AR536" s="170" t="s">
        <v>81</v>
      </c>
      <c r="AT536" s="171" t="s">
        <v>70</v>
      </c>
      <c r="AU536" s="171" t="s">
        <v>79</v>
      </c>
      <c r="AY536" s="170" t="s">
        <v>155</v>
      </c>
      <c r="BK536" s="172">
        <f>SUM(BK537:BK557)</f>
        <v>24141.57</v>
      </c>
    </row>
    <row r="537" spans="1:65" s="2" customFormat="1" ht="33" customHeight="1">
      <c r="A537" s="36"/>
      <c r="B537" s="37"/>
      <c r="C537" s="175" t="s">
        <v>423</v>
      </c>
      <c r="D537" s="175" t="s">
        <v>158</v>
      </c>
      <c r="E537" s="176" t="s">
        <v>424</v>
      </c>
      <c r="F537" s="177" t="s">
        <v>425</v>
      </c>
      <c r="G537" s="178" t="s">
        <v>426</v>
      </c>
      <c r="H537" s="179">
        <v>2</v>
      </c>
      <c r="I537" s="180">
        <v>8400</v>
      </c>
      <c r="J537" s="181">
        <f>ROUND(I537*H537,2)</f>
        <v>16800</v>
      </c>
      <c r="K537" s="177" t="s">
        <v>19</v>
      </c>
      <c r="L537" s="41"/>
      <c r="M537" s="182" t="s">
        <v>19</v>
      </c>
      <c r="N537" s="183" t="s">
        <v>42</v>
      </c>
      <c r="O537" s="66"/>
      <c r="P537" s="184">
        <f>O537*H537</f>
        <v>0</v>
      </c>
      <c r="Q537" s="184">
        <v>0.02614</v>
      </c>
      <c r="R537" s="184">
        <f>Q537*H537</f>
        <v>0.05228</v>
      </c>
      <c r="S537" s="184">
        <v>0</v>
      </c>
      <c r="T537" s="185">
        <f>S537*H537</f>
        <v>0</v>
      </c>
      <c r="U537" s="36"/>
      <c r="V537" s="36"/>
      <c r="W537" s="36"/>
      <c r="X537" s="36"/>
      <c r="Y537" s="36"/>
      <c r="Z537" s="36"/>
      <c r="AA537" s="36"/>
      <c r="AB537" s="36"/>
      <c r="AC537" s="36"/>
      <c r="AD537" s="36"/>
      <c r="AE537" s="36"/>
      <c r="AR537" s="186" t="s">
        <v>295</v>
      </c>
      <c r="AT537" s="186" t="s">
        <v>158</v>
      </c>
      <c r="AU537" s="186" t="s">
        <v>81</v>
      </c>
      <c r="AY537" s="19" t="s">
        <v>155</v>
      </c>
      <c r="BE537" s="187">
        <f>IF(N537="základní",J537,0)</f>
        <v>16800</v>
      </c>
      <c r="BF537" s="187">
        <f>IF(N537="snížená",J537,0)</f>
        <v>0</v>
      </c>
      <c r="BG537" s="187">
        <f>IF(N537="zákl. přenesená",J537,0)</f>
        <v>0</v>
      </c>
      <c r="BH537" s="187">
        <f>IF(N537="sníž. přenesená",J537,0)</f>
        <v>0</v>
      </c>
      <c r="BI537" s="187">
        <f>IF(N537="nulová",J537,0)</f>
        <v>0</v>
      </c>
      <c r="BJ537" s="19" t="s">
        <v>79</v>
      </c>
      <c r="BK537" s="187">
        <f>ROUND(I537*H537,2)</f>
        <v>16800</v>
      </c>
      <c r="BL537" s="19" t="s">
        <v>295</v>
      </c>
      <c r="BM537" s="186" t="s">
        <v>427</v>
      </c>
    </row>
    <row r="538" spans="2:51" s="13" customFormat="1" ht="12">
      <c r="B538" s="188"/>
      <c r="C538" s="189"/>
      <c r="D538" s="190" t="s">
        <v>164</v>
      </c>
      <c r="E538" s="191" t="s">
        <v>19</v>
      </c>
      <c r="F538" s="192" t="s">
        <v>428</v>
      </c>
      <c r="G538" s="189"/>
      <c r="H538" s="191" t="s">
        <v>19</v>
      </c>
      <c r="I538" s="193"/>
      <c r="J538" s="189"/>
      <c r="K538" s="189"/>
      <c r="L538" s="194"/>
      <c r="M538" s="195"/>
      <c r="N538" s="196"/>
      <c r="O538" s="196"/>
      <c r="P538" s="196"/>
      <c r="Q538" s="196"/>
      <c r="R538" s="196"/>
      <c r="S538" s="196"/>
      <c r="T538" s="197"/>
      <c r="AT538" s="198" t="s">
        <v>164</v>
      </c>
      <c r="AU538" s="198" t="s">
        <v>81</v>
      </c>
      <c r="AV538" s="13" t="s">
        <v>79</v>
      </c>
      <c r="AW538" s="13" t="s">
        <v>33</v>
      </c>
      <c r="AX538" s="13" t="s">
        <v>71</v>
      </c>
      <c r="AY538" s="198" t="s">
        <v>155</v>
      </c>
    </row>
    <row r="539" spans="2:51" s="14" customFormat="1" ht="12">
      <c r="B539" s="199"/>
      <c r="C539" s="200"/>
      <c r="D539" s="190" t="s">
        <v>164</v>
      </c>
      <c r="E539" s="201" t="s">
        <v>19</v>
      </c>
      <c r="F539" s="202" t="s">
        <v>79</v>
      </c>
      <c r="G539" s="200"/>
      <c r="H539" s="203">
        <v>1</v>
      </c>
      <c r="I539" s="204"/>
      <c r="J539" s="200"/>
      <c r="K539" s="200"/>
      <c r="L539" s="205"/>
      <c r="M539" s="206"/>
      <c r="N539" s="207"/>
      <c r="O539" s="207"/>
      <c r="P539" s="207"/>
      <c r="Q539" s="207"/>
      <c r="R539" s="207"/>
      <c r="S539" s="207"/>
      <c r="T539" s="208"/>
      <c r="AT539" s="209" t="s">
        <v>164</v>
      </c>
      <c r="AU539" s="209" t="s">
        <v>81</v>
      </c>
      <c r="AV539" s="14" t="s">
        <v>81</v>
      </c>
      <c r="AW539" s="14" t="s">
        <v>33</v>
      </c>
      <c r="AX539" s="14" t="s">
        <v>71</v>
      </c>
      <c r="AY539" s="209" t="s">
        <v>155</v>
      </c>
    </row>
    <row r="540" spans="2:51" s="13" customFormat="1" ht="12">
      <c r="B540" s="188"/>
      <c r="C540" s="189"/>
      <c r="D540" s="190" t="s">
        <v>164</v>
      </c>
      <c r="E540" s="191" t="s">
        <v>19</v>
      </c>
      <c r="F540" s="192" t="s">
        <v>429</v>
      </c>
      <c r="G540" s="189"/>
      <c r="H540" s="191" t="s">
        <v>19</v>
      </c>
      <c r="I540" s="193"/>
      <c r="J540" s="189"/>
      <c r="K540" s="189"/>
      <c r="L540" s="194"/>
      <c r="M540" s="195"/>
      <c r="N540" s="196"/>
      <c r="O540" s="196"/>
      <c r="P540" s="196"/>
      <c r="Q540" s="196"/>
      <c r="R540" s="196"/>
      <c r="S540" s="196"/>
      <c r="T540" s="197"/>
      <c r="AT540" s="198" t="s">
        <v>164</v>
      </c>
      <c r="AU540" s="198" t="s">
        <v>81</v>
      </c>
      <c r="AV540" s="13" t="s">
        <v>79</v>
      </c>
      <c r="AW540" s="13" t="s">
        <v>33</v>
      </c>
      <c r="AX540" s="13" t="s">
        <v>71</v>
      </c>
      <c r="AY540" s="198" t="s">
        <v>155</v>
      </c>
    </row>
    <row r="541" spans="2:51" s="14" customFormat="1" ht="12">
      <c r="B541" s="199"/>
      <c r="C541" s="200"/>
      <c r="D541" s="190" t="s">
        <v>164</v>
      </c>
      <c r="E541" s="201" t="s">
        <v>19</v>
      </c>
      <c r="F541" s="202" t="s">
        <v>79</v>
      </c>
      <c r="G541" s="200"/>
      <c r="H541" s="203">
        <v>1</v>
      </c>
      <c r="I541" s="204"/>
      <c r="J541" s="200"/>
      <c r="K541" s="200"/>
      <c r="L541" s="205"/>
      <c r="M541" s="206"/>
      <c r="N541" s="207"/>
      <c r="O541" s="207"/>
      <c r="P541" s="207"/>
      <c r="Q541" s="207"/>
      <c r="R541" s="207"/>
      <c r="S541" s="207"/>
      <c r="T541" s="208"/>
      <c r="AT541" s="209" t="s">
        <v>164</v>
      </c>
      <c r="AU541" s="209" t="s">
        <v>81</v>
      </c>
      <c r="AV541" s="14" t="s">
        <v>81</v>
      </c>
      <c r="AW541" s="14" t="s">
        <v>33</v>
      </c>
      <c r="AX541" s="14" t="s">
        <v>71</v>
      </c>
      <c r="AY541" s="209" t="s">
        <v>155</v>
      </c>
    </row>
    <row r="542" spans="2:51" s="15" customFormat="1" ht="12">
      <c r="B542" s="210"/>
      <c r="C542" s="211"/>
      <c r="D542" s="190" t="s">
        <v>164</v>
      </c>
      <c r="E542" s="212" t="s">
        <v>19</v>
      </c>
      <c r="F542" s="213" t="s">
        <v>168</v>
      </c>
      <c r="G542" s="211"/>
      <c r="H542" s="214">
        <v>2</v>
      </c>
      <c r="I542" s="215"/>
      <c r="J542" s="211"/>
      <c r="K542" s="211"/>
      <c r="L542" s="216"/>
      <c r="M542" s="217"/>
      <c r="N542" s="218"/>
      <c r="O542" s="218"/>
      <c r="P542" s="218"/>
      <c r="Q542" s="218"/>
      <c r="R542" s="218"/>
      <c r="S542" s="218"/>
      <c r="T542" s="219"/>
      <c r="AT542" s="220" t="s">
        <v>164</v>
      </c>
      <c r="AU542" s="220" t="s">
        <v>81</v>
      </c>
      <c r="AV542" s="15" t="s">
        <v>162</v>
      </c>
      <c r="AW542" s="15" t="s">
        <v>33</v>
      </c>
      <c r="AX542" s="15" t="s">
        <v>79</v>
      </c>
      <c r="AY542" s="220" t="s">
        <v>155</v>
      </c>
    </row>
    <row r="543" spans="1:65" s="2" customFormat="1" ht="24">
      <c r="A543" s="36"/>
      <c r="B543" s="37"/>
      <c r="C543" s="175" t="s">
        <v>430</v>
      </c>
      <c r="D543" s="175" t="s">
        <v>158</v>
      </c>
      <c r="E543" s="176" t="s">
        <v>431</v>
      </c>
      <c r="F543" s="177" t="s">
        <v>432</v>
      </c>
      <c r="G543" s="178" t="s">
        <v>161</v>
      </c>
      <c r="H543" s="179">
        <v>62.275</v>
      </c>
      <c r="I543" s="180">
        <v>63</v>
      </c>
      <c r="J543" s="181">
        <f>ROUND(I543*H543,2)</f>
        <v>3923.33</v>
      </c>
      <c r="K543" s="177" t="s">
        <v>174</v>
      </c>
      <c r="L543" s="41"/>
      <c r="M543" s="182" t="s">
        <v>19</v>
      </c>
      <c r="N543" s="183" t="s">
        <v>42</v>
      </c>
      <c r="O543" s="66"/>
      <c r="P543" s="184">
        <f>O543*H543</f>
        <v>0</v>
      </c>
      <c r="Q543" s="184">
        <v>0</v>
      </c>
      <c r="R543" s="184">
        <f>Q543*H543</f>
        <v>0</v>
      </c>
      <c r="S543" s="184">
        <v>0.03175</v>
      </c>
      <c r="T543" s="185">
        <f>S543*H543</f>
        <v>1.97723125</v>
      </c>
      <c r="U543" s="36"/>
      <c r="V543" s="36"/>
      <c r="W543" s="36"/>
      <c r="X543" s="36"/>
      <c r="Y543" s="36"/>
      <c r="Z543" s="36"/>
      <c r="AA543" s="36"/>
      <c r="AB543" s="36"/>
      <c r="AC543" s="36"/>
      <c r="AD543" s="36"/>
      <c r="AE543" s="36"/>
      <c r="AR543" s="186" t="s">
        <v>295</v>
      </c>
      <c r="AT543" s="186" t="s">
        <v>158</v>
      </c>
      <c r="AU543" s="186" t="s">
        <v>81</v>
      </c>
      <c r="AY543" s="19" t="s">
        <v>155</v>
      </c>
      <c r="BE543" s="187">
        <f>IF(N543="základní",J543,0)</f>
        <v>3923.33</v>
      </c>
      <c r="BF543" s="187">
        <f>IF(N543="snížená",J543,0)</f>
        <v>0</v>
      </c>
      <c r="BG543" s="187">
        <f>IF(N543="zákl. přenesená",J543,0)</f>
        <v>0</v>
      </c>
      <c r="BH543" s="187">
        <f>IF(N543="sníž. přenesená",J543,0)</f>
        <v>0</v>
      </c>
      <c r="BI543" s="187">
        <f>IF(N543="nulová",J543,0)</f>
        <v>0</v>
      </c>
      <c r="BJ543" s="19" t="s">
        <v>79</v>
      </c>
      <c r="BK543" s="187">
        <f>ROUND(I543*H543,2)</f>
        <v>3923.33</v>
      </c>
      <c r="BL543" s="19" t="s">
        <v>295</v>
      </c>
      <c r="BM543" s="186" t="s">
        <v>433</v>
      </c>
    </row>
    <row r="544" spans="2:51" s="13" customFormat="1" ht="12">
      <c r="B544" s="188"/>
      <c r="C544" s="189"/>
      <c r="D544" s="190" t="s">
        <v>164</v>
      </c>
      <c r="E544" s="191" t="s">
        <v>19</v>
      </c>
      <c r="F544" s="192" t="s">
        <v>165</v>
      </c>
      <c r="G544" s="189"/>
      <c r="H544" s="191" t="s">
        <v>19</v>
      </c>
      <c r="I544" s="193"/>
      <c r="J544" s="189"/>
      <c r="K544" s="189"/>
      <c r="L544" s="194"/>
      <c r="M544" s="195"/>
      <c r="N544" s="196"/>
      <c r="O544" s="196"/>
      <c r="P544" s="196"/>
      <c r="Q544" s="196"/>
      <c r="R544" s="196"/>
      <c r="S544" s="196"/>
      <c r="T544" s="197"/>
      <c r="AT544" s="198" t="s">
        <v>164</v>
      </c>
      <c r="AU544" s="198" t="s">
        <v>81</v>
      </c>
      <c r="AV544" s="13" t="s">
        <v>79</v>
      </c>
      <c r="AW544" s="13" t="s">
        <v>33</v>
      </c>
      <c r="AX544" s="13" t="s">
        <v>71</v>
      </c>
      <c r="AY544" s="198" t="s">
        <v>155</v>
      </c>
    </row>
    <row r="545" spans="2:51" s="13" customFormat="1" ht="12">
      <c r="B545" s="188"/>
      <c r="C545" s="189"/>
      <c r="D545" s="190" t="s">
        <v>164</v>
      </c>
      <c r="E545" s="191" t="s">
        <v>19</v>
      </c>
      <c r="F545" s="192" t="s">
        <v>434</v>
      </c>
      <c r="G545" s="189"/>
      <c r="H545" s="191" t="s">
        <v>19</v>
      </c>
      <c r="I545" s="193"/>
      <c r="J545" s="189"/>
      <c r="K545" s="189"/>
      <c r="L545" s="194"/>
      <c r="M545" s="195"/>
      <c r="N545" s="196"/>
      <c r="O545" s="196"/>
      <c r="P545" s="196"/>
      <c r="Q545" s="196"/>
      <c r="R545" s="196"/>
      <c r="S545" s="196"/>
      <c r="T545" s="197"/>
      <c r="AT545" s="198" t="s">
        <v>164</v>
      </c>
      <c r="AU545" s="198" t="s">
        <v>81</v>
      </c>
      <c r="AV545" s="13" t="s">
        <v>79</v>
      </c>
      <c r="AW545" s="13" t="s">
        <v>33</v>
      </c>
      <c r="AX545" s="13" t="s">
        <v>71</v>
      </c>
      <c r="AY545" s="198" t="s">
        <v>155</v>
      </c>
    </row>
    <row r="546" spans="2:51" s="14" customFormat="1" ht="12">
      <c r="B546" s="199"/>
      <c r="C546" s="200"/>
      <c r="D546" s="190" t="s">
        <v>164</v>
      </c>
      <c r="E546" s="201" t="s">
        <v>19</v>
      </c>
      <c r="F546" s="202" t="s">
        <v>435</v>
      </c>
      <c r="G546" s="200"/>
      <c r="H546" s="203">
        <v>44.545</v>
      </c>
      <c r="I546" s="204"/>
      <c r="J546" s="200"/>
      <c r="K546" s="200"/>
      <c r="L546" s="205"/>
      <c r="M546" s="206"/>
      <c r="N546" s="207"/>
      <c r="O546" s="207"/>
      <c r="P546" s="207"/>
      <c r="Q546" s="207"/>
      <c r="R546" s="207"/>
      <c r="S546" s="207"/>
      <c r="T546" s="208"/>
      <c r="AT546" s="209" t="s">
        <v>164</v>
      </c>
      <c r="AU546" s="209" t="s">
        <v>81</v>
      </c>
      <c r="AV546" s="14" t="s">
        <v>81</v>
      </c>
      <c r="AW546" s="14" t="s">
        <v>33</v>
      </c>
      <c r="AX546" s="14" t="s">
        <v>71</v>
      </c>
      <c r="AY546" s="209" t="s">
        <v>155</v>
      </c>
    </row>
    <row r="547" spans="2:51" s="13" customFormat="1" ht="12">
      <c r="B547" s="188"/>
      <c r="C547" s="189"/>
      <c r="D547" s="190" t="s">
        <v>164</v>
      </c>
      <c r="E547" s="191" t="s">
        <v>19</v>
      </c>
      <c r="F547" s="192" t="s">
        <v>167</v>
      </c>
      <c r="G547" s="189"/>
      <c r="H547" s="191" t="s">
        <v>19</v>
      </c>
      <c r="I547" s="193"/>
      <c r="J547" s="189"/>
      <c r="K547" s="189"/>
      <c r="L547" s="194"/>
      <c r="M547" s="195"/>
      <c r="N547" s="196"/>
      <c r="O547" s="196"/>
      <c r="P547" s="196"/>
      <c r="Q547" s="196"/>
      <c r="R547" s="196"/>
      <c r="S547" s="196"/>
      <c r="T547" s="197"/>
      <c r="AT547" s="198" t="s">
        <v>164</v>
      </c>
      <c r="AU547" s="198" t="s">
        <v>81</v>
      </c>
      <c r="AV547" s="13" t="s">
        <v>79</v>
      </c>
      <c r="AW547" s="13" t="s">
        <v>33</v>
      </c>
      <c r="AX547" s="13" t="s">
        <v>71</v>
      </c>
      <c r="AY547" s="198" t="s">
        <v>155</v>
      </c>
    </row>
    <row r="548" spans="2:51" s="14" customFormat="1" ht="12">
      <c r="B548" s="199"/>
      <c r="C548" s="200"/>
      <c r="D548" s="190" t="s">
        <v>164</v>
      </c>
      <c r="E548" s="201" t="s">
        <v>19</v>
      </c>
      <c r="F548" s="202" t="s">
        <v>436</v>
      </c>
      <c r="G548" s="200"/>
      <c r="H548" s="203">
        <v>17.73</v>
      </c>
      <c r="I548" s="204"/>
      <c r="J548" s="200"/>
      <c r="K548" s="200"/>
      <c r="L548" s="205"/>
      <c r="M548" s="206"/>
      <c r="N548" s="207"/>
      <c r="O548" s="207"/>
      <c r="P548" s="207"/>
      <c r="Q548" s="207"/>
      <c r="R548" s="207"/>
      <c r="S548" s="207"/>
      <c r="T548" s="208"/>
      <c r="AT548" s="209" t="s">
        <v>164</v>
      </c>
      <c r="AU548" s="209" t="s">
        <v>81</v>
      </c>
      <c r="AV548" s="14" t="s">
        <v>81</v>
      </c>
      <c r="AW548" s="14" t="s">
        <v>33</v>
      </c>
      <c r="AX548" s="14" t="s">
        <v>71</v>
      </c>
      <c r="AY548" s="209" t="s">
        <v>155</v>
      </c>
    </row>
    <row r="549" spans="2:51" s="15" customFormat="1" ht="12">
      <c r="B549" s="210"/>
      <c r="C549" s="211"/>
      <c r="D549" s="190" t="s">
        <v>164</v>
      </c>
      <c r="E549" s="212" t="s">
        <v>19</v>
      </c>
      <c r="F549" s="213" t="s">
        <v>168</v>
      </c>
      <c r="G549" s="211"/>
      <c r="H549" s="214">
        <v>62.275000000000006</v>
      </c>
      <c r="I549" s="215"/>
      <c r="J549" s="211"/>
      <c r="K549" s="211"/>
      <c r="L549" s="216"/>
      <c r="M549" s="217"/>
      <c r="N549" s="218"/>
      <c r="O549" s="218"/>
      <c r="P549" s="218"/>
      <c r="Q549" s="218"/>
      <c r="R549" s="218"/>
      <c r="S549" s="218"/>
      <c r="T549" s="219"/>
      <c r="AT549" s="220" t="s">
        <v>164</v>
      </c>
      <c r="AU549" s="220" t="s">
        <v>81</v>
      </c>
      <c r="AV549" s="15" t="s">
        <v>162</v>
      </c>
      <c r="AW549" s="15" t="s">
        <v>33</v>
      </c>
      <c r="AX549" s="15" t="s">
        <v>79</v>
      </c>
      <c r="AY549" s="220" t="s">
        <v>155</v>
      </c>
    </row>
    <row r="550" spans="1:65" s="2" customFormat="1" ht="16.5" customHeight="1">
      <c r="A550" s="36"/>
      <c r="B550" s="37"/>
      <c r="C550" s="175" t="s">
        <v>437</v>
      </c>
      <c r="D550" s="175" t="s">
        <v>158</v>
      </c>
      <c r="E550" s="176" t="s">
        <v>438</v>
      </c>
      <c r="F550" s="177" t="s">
        <v>439</v>
      </c>
      <c r="G550" s="178" t="s">
        <v>161</v>
      </c>
      <c r="H550" s="179">
        <v>30.52</v>
      </c>
      <c r="I550" s="180">
        <v>112</v>
      </c>
      <c r="J550" s="181">
        <f>ROUND(I550*H550,2)</f>
        <v>3418.24</v>
      </c>
      <c r="K550" s="177" t="s">
        <v>174</v>
      </c>
      <c r="L550" s="41"/>
      <c r="M550" s="182" t="s">
        <v>19</v>
      </c>
      <c r="N550" s="183" t="s">
        <v>42</v>
      </c>
      <c r="O550" s="66"/>
      <c r="P550" s="184">
        <f>O550*H550</f>
        <v>0</v>
      </c>
      <c r="Q550" s="184">
        <v>0</v>
      </c>
      <c r="R550" s="184">
        <f>Q550*H550</f>
        <v>0</v>
      </c>
      <c r="S550" s="184">
        <v>0.01065</v>
      </c>
      <c r="T550" s="185">
        <f>S550*H550</f>
        <v>0.325038</v>
      </c>
      <c r="U550" s="36"/>
      <c r="V550" s="36"/>
      <c r="W550" s="36"/>
      <c r="X550" s="36"/>
      <c r="Y550" s="36"/>
      <c r="Z550" s="36"/>
      <c r="AA550" s="36"/>
      <c r="AB550" s="36"/>
      <c r="AC550" s="36"/>
      <c r="AD550" s="36"/>
      <c r="AE550" s="36"/>
      <c r="AR550" s="186" t="s">
        <v>295</v>
      </c>
      <c r="AT550" s="186" t="s">
        <v>158</v>
      </c>
      <c r="AU550" s="186" t="s">
        <v>81</v>
      </c>
      <c r="AY550" s="19" t="s">
        <v>155</v>
      </c>
      <c r="BE550" s="187">
        <f>IF(N550="základní",J550,0)</f>
        <v>3418.24</v>
      </c>
      <c r="BF550" s="187">
        <f>IF(N550="snížená",J550,0)</f>
        <v>0</v>
      </c>
      <c r="BG550" s="187">
        <f>IF(N550="zákl. přenesená",J550,0)</f>
        <v>0</v>
      </c>
      <c r="BH550" s="187">
        <f>IF(N550="sníž. přenesená",J550,0)</f>
        <v>0</v>
      </c>
      <c r="BI550" s="187">
        <f>IF(N550="nulová",J550,0)</f>
        <v>0</v>
      </c>
      <c r="BJ550" s="19" t="s">
        <v>79</v>
      </c>
      <c r="BK550" s="187">
        <f>ROUND(I550*H550,2)</f>
        <v>3418.24</v>
      </c>
      <c r="BL550" s="19" t="s">
        <v>295</v>
      </c>
      <c r="BM550" s="186" t="s">
        <v>440</v>
      </c>
    </row>
    <row r="551" spans="2:51" s="13" customFormat="1" ht="12">
      <c r="B551" s="188"/>
      <c r="C551" s="189"/>
      <c r="D551" s="190" t="s">
        <v>164</v>
      </c>
      <c r="E551" s="191" t="s">
        <v>19</v>
      </c>
      <c r="F551" s="192" t="s">
        <v>165</v>
      </c>
      <c r="G551" s="189"/>
      <c r="H551" s="191" t="s">
        <v>19</v>
      </c>
      <c r="I551" s="193"/>
      <c r="J551" s="189"/>
      <c r="K551" s="189"/>
      <c r="L551" s="194"/>
      <c r="M551" s="195"/>
      <c r="N551" s="196"/>
      <c r="O551" s="196"/>
      <c r="P551" s="196"/>
      <c r="Q551" s="196"/>
      <c r="R551" s="196"/>
      <c r="S551" s="196"/>
      <c r="T551" s="197"/>
      <c r="AT551" s="198" t="s">
        <v>164</v>
      </c>
      <c r="AU551" s="198" t="s">
        <v>81</v>
      </c>
      <c r="AV551" s="13" t="s">
        <v>79</v>
      </c>
      <c r="AW551" s="13" t="s">
        <v>33</v>
      </c>
      <c r="AX551" s="13" t="s">
        <v>71</v>
      </c>
      <c r="AY551" s="198" t="s">
        <v>155</v>
      </c>
    </row>
    <row r="552" spans="2:51" s="13" customFormat="1" ht="12">
      <c r="B552" s="188"/>
      <c r="C552" s="189"/>
      <c r="D552" s="190" t="s">
        <v>164</v>
      </c>
      <c r="E552" s="191" t="s">
        <v>19</v>
      </c>
      <c r="F552" s="192" t="s">
        <v>441</v>
      </c>
      <c r="G552" s="189"/>
      <c r="H552" s="191" t="s">
        <v>19</v>
      </c>
      <c r="I552" s="193"/>
      <c r="J552" s="189"/>
      <c r="K552" s="189"/>
      <c r="L552" s="194"/>
      <c r="M552" s="195"/>
      <c r="N552" s="196"/>
      <c r="O552" s="196"/>
      <c r="P552" s="196"/>
      <c r="Q552" s="196"/>
      <c r="R552" s="196"/>
      <c r="S552" s="196"/>
      <c r="T552" s="197"/>
      <c r="AT552" s="198" t="s">
        <v>164</v>
      </c>
      <c r="AU552" s="198" t="s">
        <v>81</v>
      </c>
      <c r="AV552" s="13" t="s">
        <v>79</v>
      </c>
      <c r="AW552" s="13" t="s">
        <v>33</v>
      </c>
      <c r="AX552" s="13" t="s">
        <v>71</v>
      </c>
      <c r="AY552" s="198" t="s">
        <v>155</v>
      </c>
    </row>
    <row r="553" spans="2:51" s="14" customFormat="1" ht="12">
      <c r="B553" s="199"/>
      <c r="C553" s="200"/>
      <c r="D553" s="190" t="s">
        <v>164</v>
      </c>
      <c r="E553" s="201" t="s">
        <v>19</v>
      </c>
      <c r="F553" s="202" t="s">
        <v>442</v>
      </c>
      <c r="G553" s="200"/>
      <c r="H553" s="203">
        <v>15.26</v>
      </c>
      <c r="I553" s="204"/>
      <c r="J553" s="200"/>
      <c r="K553" s="200"/>
      <c r="L553" s="205"/>
      <c r="M553" s="206"/>
      <c r="N553" s="207"/>
      <c r="O553" s="207"/>
      <c r="P553" s="207"/>
      <c r="Q553" s="207"/>
      <c r="R553" s="207"/>
      <c r="S553" s="207"/>
      <c r="T553" s="208"/>
      <c r="AT553" s="209" t="s">
        <v>164</v>
      </c>
      <c r="AU553" s="209" t="s">
        <v>81</v>
      </c>
      <c r="AV553" s="14" t="s">
        <v>81</v>
      </c>
      <c r="AW553" s="14" t="s">
        <v>33</v>
      </c>
      <c r="AX553" s="14" t="s">
        <v>71</v>
      </c>
      <c r="AY553" s="209" t="s">
        <v>155</v>
      </c>
    </row>
    <row r="554" spans="2:51" s="13" customFormat="1" ht="12">
      <c r="B554" s="188"/>
      <c r="C554" s="189"/>
      <c r="D554" s="190" t="s">
        <v>164</v>
      </c>
      <c r="E554" s="191" t="s">
        <v>19</v>
      </c>
      <c r="F554" s="192" t="s">
        <v>167</v>
      </c>
      <c r="G554" s="189"/>
      <c r="H554" s="191" t="s">
        <v>19</v>
      </c>
      <c r="I554" s="193"/>
      <c r="J554" s="189"/>
      <c r="K554" s="189"/>
      <c r="L554" s="194"/>
      <c r="M554" s="195"/>
      <c r="N554" s="196"/>
      <c r="O554" s="196"/>
      <c r="P554" s="196"/>
      <c r="Q554" s="196"/>
      <c r="R554" s="196"/>
      <c r="S554" s="196"/>
      <c r="T554" s="197"/>
      <c r="AT554" s="198" t="s">
        <v>164</v>
      </c>
      <c r="AU554" s="198" t="s">
        <v>81</v>
      </c>
      <c r="AV554" s="13" t="s">
        <v>79</v>
      </c>
      <c r="AW554" s="13" t="s">
        <v>33</v>
      </c>
      <c r="AX554" s="13" t="s">
        <v>71</v>
      </c>
      <c r="AY554" s="198" t="s">
        <v>155</v>
      </c>
    </row>
    <row r="555" spans="2:51" s="13" customFormat="1" ht="12">
      <c r="B555" s="188"/>
      <c r="C555" s="189"/>
      <c r="D555" s="190" t="s">
        <v>164</v>
      </c>
      <c r="E555" s="191" t="s">
        <v>19</v>
      </c>
      <c r="F555" s="192" t="s">
        <v>211</v>
      </c>
      <c r="G555" s="189"/>
      <c r="H555" s="191" t="s">
        <v>19</v>
      </c>
      <c r="I555" s="193"/>
      <c r="J555" s="189"/>
      <c r="K555" s="189"/>
      <c r="L555" s="194"/>
      <c r="M555" s="195"/>
      <c r="N555" s="196"/>
      <c r="O555" s="196"/>
      <c r="P555" s="196"/>
      <c r="Q555" s="196"/>
      <c r="R555" s="196"/>
      <c r="S555" s="196"/>
      <c r="T555" s="197"/>
      <c r="AT555" s="198" t="s">
        <v>164</v>
      </c>
      <c r="AU555" s="198" t="s">
        <v>81</v>
      </c>
      <c r="AV555" s="13" t="s">
        <v>79</v>
      </c>
      <c r="AW555" s="13" t="s">
        <v>33</v>
      </c>
      <c r="AX555" s="13" t="s">
        <v>71</v>
      </c>
      <c r="AY555" s="198" t="s">
        <v>155</v>
      </c>
    </row>
    <row r="556" spans="2:51" s="14" customFormat="1" ht="12">
      <c r="B556" s="199"/>
      <c r="C556" s="200"/>
      <c r="D556" s="190" t="s">
        <v>164</v>
      </c>
      <c r="E556" s="201" t="s">
        <v>19</v>
      </c>
      <c r="F556" s="202" t="s">
        <v>442</v>
      </c>
      <c r="G556" s="200"/>
      <c r="H556" s="203">
        <v>15.26</v>
      </c>
      <c r="I556" s="204"/>
      <c r="J556" s="200"/>
      <c r="K556" s="200"/>
      <c r="L556" s="205"/>
      <c r="M556" s="206"/>
      <c r="N556" s="207"/>
      <c r="O556" s="207"/>
      <c r="P556" s="207"/>
      <c r="Q556" s="207"/>
      <c r="R556" s="207"/>
      <c r="S556" s="207"/>
      <c r="T556" s="208"/>
      <c r="AT556" s="209" t="s">
        <v>164</v>
      </c>
      <c r="AU556" s="209" t="s">
        <v>81</v>
      </c>
      <c r="AV556" s="14" t="s">
        <v>81</v>
      </c>
      <c r="AW556" s="14" t="s">
        <v>33</v>
      </c>
      <c r="AX556" s="14" t="s">
        <v>71</v>
      </c>
      <c r="AY556" s="209" t="s">
        <v>155</v>
      </c>
    </row>
    <row r="557" spans="2:51" s="15" customFormat="1" ht="12">
      <c r="B557" s="210"/>
      <c r="C557" s="211"/>
      <c r="D557" s="190" t="s">
        <v>164</v>
      </c>
      <c r="E557" s="212" t="s">
        <v>19</v>
      </c>
      <c r="F557" s="213" t="s">
        <v>168</v>
      </c>
      <c r="G557" s="211"/>
      <c r="H557" s="214">
        <v>30.52</v>
      </c>
      <c r="I557" s="215"/>
      <c r="J557" s="211"/>
      <c r="K557" s="211"/>
      <c r="L557" s="216"/>
      <c r="M557" s="217"/>
      <c r="N557" s="218"/>
      <c r="O557" s="218"/>
      <c r="P557" s="218"/>
      <c r="Q557" s="218"/>
      <c r="R557" s="218"/>
      <c r="S557" s="218"/>
      <c r="T557" s="219"/>
      <c r="AT557" s="220" t="s">
        <v>164</v>
      </c>
      <c r="AU557" s="220" t="s">
        <v>81</v>
      </c>
      <c r="AV557" s="15" t="s">
        <v>162</v>
      </c>
      <c r="AW557" s="15" t="s">
        <v>33</v>
      </c>
      <c r="AX557" s="15" t="s">
        <v>79</v>
      </c>
      <c r="AY557" s="220" t="s">
        <v>155</v>
      </c>
    </row>
    <row r="558" spans="2:63" s="12" customFormat="1" ht="22.9" customHeight="1">
      <c r="B558" s="159"/>
      <c r="C558" s="160"/>
      <c r="D558" s="161" t="s">
        <v>70</v>
      </c>
      <c r="E558" s="173" t="s">
        <v>443</v>
      </c>
      <c r="F558" s="173" t="s">
        <v>444</v>
      </c>
      <c r="G558" s="160"/>
      <c r="H558" s="160"/>
      <c r="I558" s="163"/>
      <c r="J558" s="174">
        <f>BK558</f>
        <v>1810.4</v>
      </c>
      <c r="K558" s="160"/>
      <c r="L558" s="165"/>
      <c r="M558" s="166"/>
      <c r="N558" s="167"/>
      <c r="O558" s="167"/>
      <c r="P558" s="168">
        <f>SUM(P559:P567)</f>
        <v>0</v>
      </c>
      <c r="Q558" s="167"/>
      <c r="R558" s="168">
        <f>SUM(R559:R567)</f>
        <v>0</v>
      </c>
      <c r="S558" s="167"/>
      <c r="T558" s="169">
        <f>SUM(T559:T567)</f>
        <v>0.22972800000000002</v>
      </c>
      <c r="AR558" s="170" t="s">
        <v>81</v>
      </c>
      <c r="AT558" s="171" t="s">
        <v>70</v>
      </c>
      <c r="AU558" s="171" t="s">
        <v>79</v>
      </c>
      <c r="AY558" s="170" t="s">
        <v>155</v>
      </c>
      <c r="BK558" s="172">
        <f>SUM(BK559:BK567)</f>
        <v>1810.4</v>
      </c>
    </row>
    <row r="559" spans="1:65" s="2" customFormat="1" ht="16.5" customHeight="1">
      <c r="A559" s="36"/>
      <c r="B559" s="37"/>
      <c r="C559" s="175" t="s">
        <v>445</v>
      </c>
      <c r="D559" s="175" t="s">
        <v>158</v>
      </c>
      <c r="E559" s="176" t="s">
        <v>446</v>
      </c>
      <c r="F559" s="177" t="s">
        <v>447</v>
      </c>
      <c r="G559" s="178" t="s">
        <v>161</v>
      </c>
      <c r="H559" s="179">
        <v>38</v>
      </c>
      <c r="I559" s="180">
        <v>46</v>
      </c>
      <c r="J559" s="181">
        <f>ROUND(I559*H559,2)</f>
        <v>1748</v>
      </c>
      <c r="K559" s="177" t="s">
        <v>174</v>
      </c>
      <c r="L559" s="41"/>
      <c r="M559" s="182" t="s">
        <v>19</v>
      </c>
      <c r="N559" s="183" t="s">
        <v>42</v>
      </c>
      <c r="O559" s="66"/>
      <c r="P559" s="184">
        <f>O559*H559</f>
        <v>0</v>
      </c>
      <c r="Q559" s="184">
        <v>0</v>
      </c>
      <c r="R559" s="184">
        <f>Q559*H559</f>
        <v>0</v>
      </c>
      <c r="S559" s="184">
        <v>0.00594</v>
      </c>
      <c r="T559" s="185">
        <f>S559*H559</f>
        <v>0.22572</v>
      </c>
      <c r="U559" s="36"/>
      <c r="V559" s="36"/>
      <c r="W559" s="36"/>
      <c r="X559" s="36"/>
      <c r="Y559" s="36"/>
      <c r="Z559" s="36"/>
      <c r="AA559" s="36"/>
      <c r="AB559" s="36"/>
      <c r="AC559" s="36"/>
      <c r="AD559" s="36"/>
      <c r="AE559" s="36"/>
      <c r="AR559" s="186" t="s">
        <v>295</v>
      </c>
      <c r="AT559" s="186" t="s">
        <v>158</v>
      </c>
      <c r="AU559" s="186" t="s">
        <v>81</v>
      </c>
      <c r="AY559" s="19" t="s">
        <v>155</v>
      </c>
      <c r="BE559" s="187">
        <f>IF(N559="základní",J559,0)</f>
        <v>1748</v>
      </c>
      <c r="BF559" s="187">
        <f>IF(N559="snížená",J559,0)</f>
        <v>0</v>
      </c>
      <c r="BG559" s="187">
        <f>IF(N559="zákl. přenesená",J559,0)</f>
        <v>0</v>
      </c>
      <c r="BH559" s="187">
        <f>IF(N559="sníž. přenesená",J559,0)</f>
        <v>0</v>
      </c>
      <c r="BI559" s="187">
        <f>IF(N559="nulová",J559,0)</f>
        <v>0</v>
      </c>
      <c r="BJ559" s="19" t="s">
        <v>79</v>
      </c>
      <c r="BK559" s="187">
        <f>ROUND(I559*H559,2)</f>
        <v>1748</v>
      </c>
      <c r="BL559" s="19" t="s">
        <v>295</v>
      </c>
      <c r="BM559" s="186" t="s">
        <v>448</v>
      </c>
    </row>
    <row r="560" spans="2:51" s="13" customFormat="1" ht="12">
      <c r="B560" s="188"/>
      <c r="C560" s="189"/>
      <c r="D560" s="190" t="s">
        <v>164</v>
      </c>
      <c r="E560" s="191" t="s">
        <v>19</v>
      </c>
      <c r="F560" s="192" t="s">
        <v>378</v>
      </c>
      <c r="G560" s="189"/>
      <c r="H560" s="191" t="s">
        <v>19</v>
      </c>
      <c r="I560" s="193"/>
      <c r="J560" s="189"/>
      <c r="K560" s="189"/>
      <c r="L560" s="194"/>
      <c r="M560" s="195"/>
      <c r="N560" s="196"/>
      <c r="O560" s="196"/>
      <c r="P560" s="196"/>
      <c r="Q560" s="196"/>
      <c r="R560" s="196"/>
      <c r="S560" s="196"/>
      <c r="T560" s="197"/>
      <c r="AT560" s="198" t="s">
        <v>164</v>
      </c>
      <c r="AU560" s="198" t="s">
        <v>81</v>
      </c>
      <c r="AV560" s="13" t="s">
        <v>79</v>
      </c>
      <c r="AW560" s="13" t="s">
        <v>33</v>
      </c>
      <c r="AX560" s="13" t="s">
        <v>71</v>
      </c>
      <c r="AY560" s="198" t="s">
        <v>155</v>
      </c>
    </row>
    <row r="561" spans="2:51" s="14" customFormat="1" ht="12">
      <c r="B561" s="199"/>
      <c r="C561" s="200"/>
      <c r="D561" s="190" t="s">
        <v>164</v>
      </c>
      <c r="E561" s="201" t="s">
        <v>19</v>
      </c>
      <c r="F561" s="202" t="s">
        <v>379</v>
      </c>
      <c r="G561" s="200"/>
      <c r="H561" s="203">
        <v>33</v>
      </c>
      <c r="I561" s="204"/>
      <c r="J561" s="200"/>
      <c r="K561" s="200"/>
      <c r="L561" s="205"/>
      <c r="M561" s="206"/>
      <c r="N561" s="207"/>
      <c r="O561" s="207"/>
      <c r="P561" s="207"/>
      <c r="Q561" s="207"/>
      <c r="R561" s="207"/>
      <c r="S561" s="207"/>
      <c r="T561" s="208"/>
      <c r="AT561" s="209" t="s">
        <v>164</v>
      </c>
      <c r="AU561" s="209" t="s">
        <v>81</v>
      </c>
      <c r="AV561" s="14" t="s">
        <v>81</v>
      </c>
      <c r="AW561" s="14" t="s">
        <v>33</v>
      </c>
      <c r="AX561" s="14" t="s">
        <v>71</v>
      </c>
      <c r="AY561" s="209" t="s">
        <v>155</v>
      </c>
    </row>
    <row r="562" spans="2:51" s="14" customFormat="1" ht="12">
      <c r="B562" s="199"/>
      <c r="C562" s="200"/>
      <c r="D562" s="190" t="s">
        <v>164</v>
      </c>
      <c r="E562" s="201" t="s">
        <v>19</v>
      </c>
      <c r="F562" s="202" t="s">
        <v>380</v>
      </c>
      <c r="G562" s="200"/>
      <c r="H562" s="203">
        <v>5</v>
      </c>
      <c r="I562" s="204"/>
      <c r="J562" s="200"/>
      <c r="K562" s="200"/>
      <c r="L562" s="205"/>
      <c r="M562" s="206"/>
      <c r="N562" s="207"/>
      <c r="O562" s="207"/>
      <c r="P562" s="207"/>
      <c r="Q562" s="207"/>
      <c r="R562" s="207"/>
      <c r="S562" s="207"/>
      <c r="T562" s="208"/>
      <c r="AT562" s="209" t="s">
        <v>164</v>
      </c>
      <c r="AU562" s="209" t="s">
        <v>81</v>
      </c>
      <c r="AV562" s="14" t="s">
        <v>81</v>
      </c>
      <c r="AW562" s="14" t="s">
        <v>33</v>
      </c>
      <c r="AX562" s="14" t="s">
        <v>71</v>
      </c>
      <c r="AY562" s="209" t="s">
        <v>155</v>
      </c>
    </row>
    <row r="563" spans="2:51" s="15" customFormat="1" ht="12">
      <c r="B563" s="210"/>
      <c r="C563" s="211"/>
      <c r="D563" s="190" t="s">
        <v>164</v>
      </c>
      <c r="E563" s="212" t="s">
        <v>19</v>
      </c>
      <c r="F563" s="213" t="s">
        <v>168</v>
      </c>
      <c r="G563" s="211"/>
      <c r="H563" s="214">
        <v>38</v>
      </c>
      <c r="I563" s="215"/>
      <c r="J563" s="211"/>
      <c r="K563" s="211"/>
      <c r="L563" s="216"/>
      <c r="M563" s="217"/>
      <c r="N563" s="218"/>
      <c r="O563" s="218"/>
      <c r="P563" s="218"/>
      <c r="Q563" s="218"/>
      <c r="R563" s="218"/>
      <c r="S563" s="218"/>
      <c r="T563" s="219"/>
      <c r="AT563" s="220" t="s">
        <v>164</v>
      </c>
      <c r="AU563" s="220" t="s">
        <v>81</v>
      </c>
      <c r="AV563" s="15" t="s">
        <v>162</v>
      </c>
      <c r="AW563" s="15" t="s">
        <v>33</v>
      </c>
      <c r="AX563" s="15" t="s">
        <v>79</v>
      </c>
      <c r="AY563" s="220" t="s">
        <v>155</v>
      </c>
    </row>
    <row r="564" spans="1:65" s="2" customFormat="1" ht="16.5" customHeight="1">
      <c r="A564" s="36"/>
      <c r="B564" s="37"/>
      <c r="C564" s="175" t="s">
        <v>449</v>
      </c>
      <c r="D564" s="175" t="s">
        <v>158</v>
      </c>
      <c r="E564" s="176" t="s">
        <v>450</v>
      </c>
      <c r="F564" s="177" t="s">
        <v>451</v>
      </c>
      <c r="G564" s="178" t="s">
        <v>343</v>
      </c>
      <c r="H564" s="179">
        <v>2.4</v>
      </c>
      <c r="I564" s="180">
        <v>26</v>
      </c>
      <c r="J564" s="181">
        <f>ROUND(I564*H564,2)</f>
        <v>62.4</v>
      </c>
      <c r="K564" s="177" t="s">
        <v>174</v>
      </c>
      <c r="L564" s="41"/>
      <c r="M564" s="182" t="s">
        <v>19</v>
      </c>
      <c r="N564" s="183" t="s">
        <v>42</v>
      </c>
      <c r="O564" s="66"/>
      <c r="P564" s="184">
        <f>O564*H564</f>
        <v>0</v>
      </c>
      <c r="Q564" s="184">
        <v>0</v>
      </c>
      <c r="R564" s="184">
        <f>Q564*H564</f>
        <v>0</v>
      </c>
      <c r="S564" s="184">
        <v>0.00167</v>
      </c>
      <c r="T564" s="185">
        <f>S564*H564</f>
        <v>0.004008</v>
      </c>
      <c r="U564" s="36"/>
      <c r="V564" s="36"/>
      <c r="W564" s="36"/>
      <c r="X564" s="36"/>
      <c r="Y564" s="36"/>
      <c r="Z564" s="36"/>
      <c r="AA564" s="36"/>
      <c r="AB564" s="36"/>
      <c r="AC564" s="36"/>
      <c r="AD564" s="36"/>
      <c r="AE564" s="36"/>
      <c r="AR564" s="186" t="s">
        <v>162</v>
      </c>
      <c r="AT564" s="186" t="s">
        <v>158</v>
      </c>
      <c r="AU564" s="186" t="s">
        <v>81</v>
      </c>
      <c r="AY564" s="19" t="s">
        <v>155</v>
      </c>
      <c r="BE564" s="187">
        <f>IF(N564="základní",J564,0)</f>
        <v>62.4</v>
      </c>
      <c r="BF564" s="187">
        <f>IF(N564="snížená",J564,0)</f>
        <v>0</v>
      </c>
      <c r="BG564" s="187">
        <f>IF(N564="zákl. přenesená",J564,0)</f>
        <v>0</v>
      </c>
      <c r="BH564" s="187">
        <f>IF(N564="sníž. přenesená",J564,0)</f>
        <v>0</v>
      </c>
      <c r="BI564" s="187">
        <f>IF(N564="nulová",J564,0)</f>
        <v>0</v>
      </c>
      <c r="BJ564" s="19" t="s">
        <v>79</v>
      </c>
      <c r="BK564" s="187">
        <f>ROUND(I564*H564,2)</f>
        <v>62.4</v>
      </c>
      <c r="BL564" s="19" t="s">
        <v>162</v>
      </c>
      <c r="BM564" s="186" t="s">
        <v>452</v>
      </c>
    </row>
    <row r="565" spans="2:51" s="13" customFormat="1" ht="12">
      <c r="B565" s="188"/>
      <c r="C565" s="189"/>
      <c r="D565" s="190" t="s">
        <v>164</v>
      </c>
      <c r="E565" s="191" t="s">
        <v>19</v>
      </c>
      <c r="F565" s="192" t="s">
        <v>453</v>
      </c>
      <c r="G565" s="189"/>
      <c r="H565" s="191" t="s">
        <v>19</v>
      </c>
      <c r="I565" s="193"/>
      <c r="J565" s="189"/>
      <c r="K565" s="189"/>
      <c r="L565" s="194"/>
      <c r="M565" s="195"/>
      <c r="N565" s="196"/>
      <c r="O565" s="196"/>
      <c r="P565" s="196"/>
      <c r="Q565" s="196"/>
      <c r="R565" s="196"/>
      <c r="S565" s="196"/>
      <c r="T565" s="197"/>
      <c r="AT565" s="198" t="s">
        <v>164</v>
      </c>
      <c r="AU565" s="198" t="s">
        <v>81</v>
      </c>
      <c r="AV565" s="13" t="s">
        <v>79</v>
      </c>
      <c r="AW565" s="13" t="s">
        <v>33</v>
      </c>
      <c r="AX565" s="13" t="s">
        <v>71</v>
      </c>
      <c r="AY565" s="198" t="s">
        <v>155</v>
      </c>
    </row>
    <row r="566" spans="2:51" s="14" customFormat="1" ht="12">
      <c r="B566" s="199"/>
      <c r="C566" s="200"/>
      <c r="D566" s="190" t="s">
        <v>164</v>
      </c>
      <c r="E566" s="201" t="s">
        <v>19</v>
      </c>
      <c r="F566" s="202" t="s">
        <v>454</v>
      </c>
      <c r="G566" s="200"/>
      <c r="H566" s="203">
        <v>2.4</v>
      </c>
      <c r="I566" s="204"/>
      <c r="J566" s="200"/>
      <c r="K566" s="200"/>
      <c r="L566" s="205"/>
      <c r="M566" s="206"/>
      <c r="N566" s="207"/>
      <c r="O566" s="207"/>
      <c r="P566" s="207"/>
      <c r="Q566" s="207"/>
      <c r="R566" s="207"/>
      <c r="S566" s="207"/>
      <c r="T566" s="208"/>
      <c r="AT566" s="209" t="s">
        <v>164</v>
      </c>
      <c r="AU566" s="209" t="s">
        <v>81</v>
      </c>
      <c r="AV566" s="14" t="s">
        <v>81</v>
      </c>
      <c r="AW566" s="14" t="s">
        <v>33</v>
      </c>
      <c r="AX566" s="14" t="s">
        <v>71</v>
      </c>
      <c r="AY566" s="209" t="s">
        <v>155</v>
      </c>
    </row>
    <row r="567" spans="2:51" s="15" customFormat="1" ht="12">
      <c r="B567" s="210"/>
      <c r="C567" s="211"/>
      <c r="D567" s="190" t="s">
        <v>164</v>
      </c>
      <c r="E567" s="212" t="s">
        <v>19</v>
      </c>
      <c r="F567" s="213" t="s">
        <v>168</v>
      </c>
      <c r="G567" s="211"/>
      <c r="H567" s="214">
        <v>2.4</v>
      </c>
      <c r="I567" s="215"/>
      <c r="J567" s="211"/>
      <c r="K567" s="211"/>
      <c r="L567" s="216"/>
      <c r="M567" s="217"/>
      <c r="N567" s="218"/>
      <c r="O567" s="218"/>
      <c r="P567" s="218"/>
      <c r="Q567" s="218"/>
      <c r="R567" s="218"/>
      <c r="S567" s="218"/>
      <c r="T567" s="219"/>
      <c r="AT567" s="220" t="s">
        <v>164</v>
      </c>
      <c r="AU567" s="220" t="s">
        <v>81</v>
      </c>
      <c r="AV567" s="15" t="s">
        <v>162</v>
      </c>
      <c r="AW567" s="15" t="s">
        <v>33</v>
      </c>
      <c r="AX567" s="15" t="s">
        <v>79</v>
      </c>
      <c r="AY567" s="220" t="s">
        <v>155</v>
      </c>
    </row>
    <row r="568" spans="2:63" s="12" customFormat="1" ht="22.9" customHeight="1">
      <c r="B568" s="159"/>
      <c r="C568" s="160"/>
      <c r="D568" s="161" t="s">
        <v>70</v>
      </c>
      <c r="E568" s="173" t="s">
        <v>455</v>
      </c>
      <c r="F568" s="173" t="s">
        <v>456</v>
      </c>
      <c r="G568" s="160"/>
      <c r="H568" s="160"/>
      <c r="I568" s="163"/>
      <c r="J568" s="174">
        <f>BK568</f>
        <v>1457</v>
      </c>
      <c r="K568" s="160"/>
      <c r="L568" s="165"/>
      <c r="M568" s="166"/>
      <c r="N568" s="167"/>
      <c r="O568" s="167"/>
      <c r="P568" s="168">
        <f>SUM(P569:P588)</f>
        <v>0</v>
      </c>
      <c r="Q568" s="167"/>
      <c r="R568" s="168">
        <f>SUM(R569:R588)</f>
        <v>0</v>
      </c>
      <c r="S568" s="167"/>
      <c r="T568" s="169">
        <f>SUM(T569:T588)</f>
        <v>1.02</v>
      </c>
      <c r="AR568" s="170" t="s">
        <v>81</v>
      </c>
      <c r="AT568" s="171" t="s">
        <v>70</v>
      </c>
      <c r="AU568" s="171" t="s">
        <v>79</v>
      </c>
      <c r="AY568" s="170" t="s">
        <v>155</v>
      </c>
      <c r="BK568" s="172">
        <f>SUM(BK569:BK588)</f>
        <v>1457</v>
      </c>
    </row>
    <row r="569" spans="1:65" s="2" customFormat="1" ht="24">
      <c r="A569" s="36"/>
      <c r="B569" s="37"/>
      <c r="C569" s="175" t="s">
        <v>457</v>
      </c>
      <c r="D569" s="175" t="s">
        <v>158</v>
      </c>
      <c r="E569" s="176" t="s">
        <v>458</v>
      </c>
      <c r="F569" s="177" t="s">
        <v>459</v>
      </c>
      <c r="G569" s="178" t="s">
        <v>413</v>
      </c>
      <c r="H569" s="179">
        <v>17</v>
      </c>
      <c r="I569" s="180">
        <v>26</v>
      </c>
      <c r="J569" s="181">
        <f>ROUND(I569*H569,2)</f>
        <v>442</v>
      </c>
      <c r="K569" s="177" t="s">
        <v>174</v>
      </c>
      <c r="L569" s="41"/>
      <c r="M569" s="182" t="s">
        <v>19</v>
      </c>
      <c r="N569" s="183" t="s">
        <v>42</v>
      </c>
      <c r="O569" s="66"/>
      <c r="P569" s="184">
        <f>O569*H569</f>
        <v>0</v>
      </c>
      <c r="Q569" s="184">
        <v>0</v>
      </c>
      <c r="R569" s="184">
        <f>Q569*H569</f>
        <v>0</v>
      </c>
      <c r="S569" s="184">
        <v>0.024</v>
      </c>
      <c r="T569" s="185">
        <f>S569*H569</f>
        <v>0.40800000000000003</v>
      </c>
      <c r="U569" s="36"/>
      <c r="V569" s="36"/>
      <c r="W569" s="36"/>
      <c r="X569" s="36"/>
      <c r="Y569" s="36"/>
      <c r="Z569" s="36"/>
      <c r="AA569" s="36"/>
      <c r="AB569" s="36"/>
      <c r="AC569" s="36"/>
      <c r="AD569" s="36"/>
      <c r="AE569" s="36"/>
      <c r="AR569" s="186" t="s">
        <v>295</v>
      </c>
      <c r="AT569" s="186" t="s">
        <v>158</v>
      </c>
      <c r="AU569" s="186" t="s">
        <v>81</v>
      </c>
      <c r="AY569" s="19" t="s">
        <v>155</v>
      </c>
      <c r="BE569" s="187">
        <f>IF(N569="základní",J569,0)</f>
        <v>442</v>
      </c>
      <c r="BF569" s="187">
        <f>IF(N569="snížená",J569,0)</f>
        <v>0</v>
      </c>
      <c r="BG569" s="187">
        <f>IF(N569="zákl. přenesená",J569,0)</f>
        <v>0</v>
      </c>
      <c r="BH569" s="187">
        <f>IF(N569="sníž. přenesená",J569,0)</f>
        <v>0</v>
      </c>
      <c r="BI569" s="187">
        <f>IF(N569="nulová",J569,0)</f>
        <v>0</v>
      </c>
      <c r="BJ569" s="19" t="s">
        <v>79</v>
      </c>
      <c r="BK569" s="187">
        <f>ROUND(I569*H569,2)</f>
        <v>442</v>
      </c>
      <c r="BL569" s="19" t="s">
        <v>295</v>
      </c>
      <c r="BM569" s="186" t="s">
        <v>460</v>
      </c>
    </row>
    <row r="570" spans="2:51" s="13" customFormat="1" ht="12">
      <c r="B570" s="188"/>
      <c r="C570" s="189"/>
      <c r="D570" s="190" t="s">
        <v>164</v>
      </c>
      <c r="E570" s="191" t="s">
        <v>19</v>
      </c>
      <c r="F570" s="192" t="s">
        <v>165</v>
      </c>
      <c r="G570" s="189"/>
      <c r="H570" s="191" t="s">
        <v>19</v>
      </c>
      <c r="I570" s="193"/>
      <c r="J570" s="189"/>
      <c r="K570" s="189"/>
      <c r="L570" s="194"/>
      <c r="M570" s="195"/>
      <c r="N570" s="196"/>
      <c r="O570" s="196"/>
      <c r="P570" s="196"/>
      <c r="Q570" s="196"/>
      <c r="R570" s="196"/>
      <c r="S570" s="196"/>
      <c r="T570" s="197"/>
      <c r="AT570" s="198" t="s">
        <v>164</v>
      </c>
      <c r="AU570" s="198" t="s">
        <v>81</v>
      </c>
      <c r="AV570" s="13" t="s">
        <v>79</v>
      </c>
      <c r="AW570" s="13" t="s">
        <v>33</v>
      </c>
      <c r="AX570" s="13" t="s">
        <v>71</v>
      </c>
      <c r="AY570" s="198" t="s">
        <v>155</v>
      </c>
    </row>
    <row r="571" spans="2:51" s="14" customFormat="1" ht="12">
      <c r="B571" s="199"/>
      <c r="C571" s="200"/>
      <c r="D571" s="190" t="s">
        <v>164</v>
      </c>
      <c r="E571" s="201" t="s">
        <v>19</v>
      </c>
      <c r="F571" s="202" t="s">
        <v>106</v>
      </c>
      <c r="G571" s="200"/>
      <c r="H571" s="203">
        <v>10</v>
      </c>
      <c r="I571" s="204"/>
      <c r="J571" s="200"/>
      <c r="K571" s="200"/>
      <c r="L571" s="205"/>
      <c r="M571" s="206"/>
      <c r="N571" s="207"/>
      <c r="O571" s="207"/>
      <c r="P571" s="207"/>
      <c r="Q571" s="207"/>
      <c r="R571" s="207"/>
      <c r="S571" s="207"/>
      <c r="T571" s="208"/>
      <c r="AT571" s="209" t="s">
        <v>164</v>
      </c>
      <c r="AU571" s="209" t="s">
        <v>81</v>
      </c>
      <c r="AV571" s="14" t="s">
        <v>81</v>
      </c>
      <c r="AW571" s="14" t="s">
        <v>33</v>
      </c>
      <c r="AX571" s="14" t="s">
        <v>71</v>
      </c>
      <c r="AY571" s="209" t="s">
        <v>155</v>
      </c>
    </row>
    <row r="572" spans="2:51" s="13" customFormat="1" ht="12">
      <c r="B572" s="188"/>
      <c r="C572" s="189"/>
      <c r="D572" s="190" t="s">
        <v>164</v>
      </c>
      <c r="E572" s="191" t="s">
        <v>19</v>
      </c>
      <c r="F572" s="192" t="s">
        <v>167</v>
      </c>
      <c r="G572" s="189"/>
      <c r="H572" s="191" t="s">
        <v>19</v>
      </c>
      <c r="I572" s="193"/>
      <c r="J572" s="189"/>
      <c r="K572" s="189"/>
      <c r="L572" s="194"/>
      <c r="M572" s="195"/>
      <c r="N572" s="196"/>
      <c r="O572" s="196"/>
      <c r="P572" s="196"/>
      <c r="Q572" s="196"/>
      <c r="R572" s="196"/>
      <c r="S572" s="196"/>
      <c r="T572" s="197"/>
      <c r="AT572" s="198" t="s">
        <v>164</v>
      </c>
      <c r="AU572" s="198" t="s">
        <v>81</v>
      </c>
      <c r="AV572" s="13" t="s">
        <v>79</v>
      </c>
      <c r="AW572" s="13" t="s">
        <v>33</v>
      </c>
      <c r="AX572" s="13" t="s">
        <v>71</v>
      </c>
      <c r="AY572" s="198" t="s">
        <v>155</v>
      </c>
    </row>
    <row r="573" spans="2:51" s="14" customFormat="1" ht="12">
      <c r="B573" s="199"/>
      <c r="C573" s="200"/>
      <c r="D573" s="190" t="s">
        <v>164</v>
      </c>
      <c r="E573" s="201" t="s">
        <v>19</v>
      </c>
      <c r="F573" s="202" t="s">
        <v>239</v>
      </c>
      <c r="G573" s="200"/>
      <c r="H573" s="203">
        <v>7</v>
      </c>
      <c r="I573" s="204"/>
      <c r="J573" s="200"/>
      <c r="K573" s="200"/>
      <c r="L573" s="205"/>
      <c r="M573" s="206"/>
      <c r="N573" s="207"/>
      <c r="O573" s="207"/>
      <c r="P573" s="207"/>
      <c r="Q573" s="207"/>
      <c r="R573" s="207"/>
      <c r="S573" s="207"/>
      <c r="T573" s="208"/>
      <c r="AT573" s="209" t="s">
        <v>164</v>
      </c>
      <c r="AU573" s="209" t="s">
        <v>81</v>
      </c>
      <c r="AV573" s="14" t="s">
        <v>81</v>
      </c>
      <c r="AW573" s="14" t="s">
        <v>33</v>
      </c>
      <c r="AX573" s="14" t="s">
        <v>71</v>
      </c>
      <c r="AY573" s="209" t="s">
        <v>155</v>
      </c>
    </row>
    <row r="574" spans="2:51" s="15" customFormat="1" ht="12">
      <c r="B574" s="210"/>
      <c r="C574" s="211"/>
      <c r="D574" s="190" t="s">
        <v>164</v>
      </c>
      <c r="E574" s="212" t="s">
        <v>19</v>
      </c>
      <c r="F574" s="213" t="s">
        <v>168</v>
      </c>
      <c r="G574" s="211"/>
      <c r="H574" s="214">
        <v>17</v>
      </c>
      <c r="I574" s="215"/>
      <c r="J574" s="211"/>
      <c r="K574" s="211"/>
      <c r="L574" s="216"/>
      <c r="M574" s="217"/>
      <c r="N574" s="218"/>
      <c r="O574" s="218"/>
      <c r="P574" s="218"/>
      <c r="Q574" s="218"/>
      <c r="R574" s="218"/>
      <c r="S574" s="218"/>
      <c r="T574" s="219"/>
      <c r="AT574" s="220" t="s">
        <v>164</v>
      </c>
      <c r="AU574" s="220" t="s">
        <v>81</v>
      </c>
      <c r="AV574" s="15" t="s">
        <v>162</v>
      </c>
      <c r="AW574" s="15" t="s">
        <v>33</v>
      </c>
      <c r="AX574" s="15" t="s">
        <v>79</v>
      </c>
      <c r="AY574" s="220" t="s">
        <v>155</v>
      </c>
    </row>
    <row r="575" spans="1:65" s="2" customFormat="1" ht="24">
      <c r="A575" s="36"/>
      <c r="B575" s="37"/>
      <c r="C575" s="175" t="s">
        <v>461</v>
      </c>
      <c r="D575" s="175" t="s">
        <v>158</v>
      </c>
      <c r="E575" s="176" t="s">
        <v>462</v>
      </c>
      <c r="F575" s="177" t="s">
        <v>463</v>
      </c>
      <c r="G575" s="178" t="s">
        <v>413</v>
      </c>
      <c r="H575" s="179">
        <v>4</v>
      </c>
      <c r="I575" s="180">
        <v>77</v>
      </c>
      <c r="J575" s="181">
        <f>ROUND(I575*H575,2)</f>
        <v>308</v>
      </c>
      <c r="K575" s="177" t="s">
        <v>19</v>
      </c>
      <c r="L575" s="41"/>
      <c r="M575" s="182" t="s">
        <v>19</v>
      </c>
      <c r="N575" s="183" t="s">
        <v>42</v>
      </c>
      <c r="O575" s="66"/>
      <c r="P575" s="184">
        <f>O575*H575</f>
        <v>0</v>
      </c>
      <c r="Q575" s="184">
        <v>0</v>
      </c>
      <c r="R575" s="184">
        <f>Q575*H575</f>
        <v>0</v>
      </c>
      <c r="S575" s="184">
        <v>0.021</v>
      </c>
      <c r="T575" s="185">
        <f>S575*H575</f>
        <v>0.084</v>
      </c>
      <c r="U575" s="36"/>
      <c r="V575" s="36"/>
      <c r="W575" s="36"/>
      <c r="X575" s="36"/>
      <c r="Y575" s="36"/>
      <c r="Z575" s="36"/>
      <c r="AA575" s="36"/>
      <c r="AB575" s="36"/>
      <c r="AC575" s="36"/>
      <c r="AD575" s="36"/>
      <c r="AE575" s="36"/>
      <c r="AR575" s="186" t="s">
        <v>295</v>
      </c>
      <c r="AT575" s="186" t="s">
        <v>158</v>
      </c>
      <c r="AU575" s="186" t="s">
        <v>81</v>
      </c>
      <c r="AY575" s="19" t="s">
        <v>155</v>
      </c>
      <c r="BE575" s="187">
        <f>IF(N575="základní",J575,0)</f>
        <v>308</v>
      </c>
      <c r="BF575" s="187">
        <f>IF(N575="snížená",J575,0)</f>
        <v>0</v>
      </c>
      <c r="BG575" s="187">
        <f>IF(N575="zákl. přenesená",J575,0)</f>
        <v>0</v>
      </c>
      <c r="BH575" s="187">
        <f>IF(N575="sníž. přenesená",J575,0)</f>
        <v>0</v>
      </c>
      <c r="BI575" s="187">
        <f>IF(N575="nulová",J575,0)</f>
        <v>0</v>
      </c>
      <c r="BJ575" s="19" t="s">
        <v>79</v>
      </c>
      <c r="BK575" s="187">
        <f>ROUND(I575*H575,2)</f>
        <v>308</v>
      </c>
      <c r="BL575" s="19" t="s">
        <v>295</v>
      </c>
      <c r="BM575" s="186" t="s">
        <v>464</v>
      </c>
    </row>
    <row r="576" spans="1:65" s="2" customFormat="1" ht="21.75" customHeight="1">
      <c r="A576" s="36"/>
      <c r="B576" s="37"/>
      <c r="C576" s="175" t="s">
        <v>465</v>
      </c>
      <c r="D576" s="175" t="s">
        <v>158</v>
      </c>
      <c r="E576" s="176" t="s">
        <v>466</v>
      </c>
      <c r="F576" s="177" t="s">
        <v>467</v>
      </c>
      <c r="G576" s="178" t="s">
        <v>413</v>
      </c>
      <c r="H576" s="179">
        <v>1</v>
      </c>
      <c r="I576" s="180">
        <v>455</v>
      </c>
      <c r="J576" s="181">
        <f>ROUND(I576*H576,2)</f>
        <v>455</v>
      </c>
      <c r="K576" s="177" t="s">
        <v>19</v>
      </c>
      <c r="L576" s="41"/>
      <c r="M576" s="182" t="s">
        <v>19</v>
      </c>
      <c r="N576" s="183" t="s">
        <v>42</v>
      </c>
      <c r="O576" s="66"/>
      <c r="P576" s="184">
        <f>O576*H576</f>
        <v>0</v>
      </c>
      <c r="Q576" s="184">
        <v>0</v>
      </c>
      <c r="R576" s="184">
        <f>Q576*H576</f>
        <v>0</v>
      </c>
      <c r="S576" s="184">
        <v>0.131</v>
      </c>
      <c r="T576" s="185">
        <f>S576*H576</f>
        <v>0.131</v>
      </c>
      <c r="U576" s="36"/>
      <c r="V576" s="36"/>
      <c r="W576" s="36"/>
      <c r="X576" s="36"/>
      <c r="Y576" s="36"/>
      <c r="Z576" s="36"/>
      <c r="AA576" s="36"/>
      <c r="AB576" s="36"/>
      <c r="AC576" s="36"/>
      <c r="AD576" s="36"/>
      <c r="AE576" s="36"/>
      <c r="AR576" s="186" t="s">
        <v>295</v>
      </c>
      <c r="AT576" s="186" t="s">
        <v>158</v>
      </c>
      <c r="AU576" s="186" t="s">
        <v>81</v>
      </c>
      <c r="AY576" s="19" t="s">
        <v>155</v>
      </c>
      <c r="BE576" s="187">
        <f>IF(N576="základní",J576,0)</f>
        <v>455</v>
      </c>
      <c r="BF576" s="187">
        <f>IF(N576="snížená",J576,0)</f>
        <v>0</v>
      </c>
      <c r="BG576" s="187">
        <f>IF(N576="zákl. přenesená",J576,0)</f>
        <v>0</v>
      </c>
      <c r="BH576" s="187">
        <f>IF(N576="sníž. přenesená",J576,0)</f>
        <v>0</v>
      </c>
      <c r="BI576" s="187">
        <f>IF(N576="nulová",J576,0)</f>
        <v>0</v>
      </c>
      <c r="BJ576" s="19" t="s">
        <v>79</v>
      </c>
      <c r="BK576" s="187">
        <f>ROUND(I576*H576,2)</f>
        <v>455</v>
      </c>
      <c r="BL576" s="19" t="s">
        <v>295</v>
      </c>
      <c r="BM576" s="186" t="s">
        <v>468</v>
      </c>
    </row>
    <row r="577" spans="1:65" s="2" customFormat="1" ht="16.5" customHeight="1">
      <c r="A577" s="36"/>
      <c r="B577" s="37"/>
      <c r="C577" s="175" t="s">
        <v>469</v>
      </c>
      <c r="D577" s="175" t="s">
        <v>158</v>
      </c>
      <c r="E577" s="176" t="s">
        <v>470</v>
      </c>
      <c r="F577" s="177" t="s">
        <v>471</v>
      </c>
      <c r="G577" s="178" t="s">
        <v>413</v>
      </c>
      <c r="H577" s="179">
        <v>2</v>
      </c>
      <c r="I577" s="180">
        <v>55</v>
      </c>
      <c r="J577" s="181">
        <f>ROUND(I577*H577,2)</f>
        <v>110</v>
      </c>
      <c r="K577" s="177" t="s">
        <v>19</v>
      </c>
      <c r="L577" s="41"/>
      <c r="M577" s="182" t="s">
        <v>19</v>
      </c>
      <c r="N577" s="183" t="s">
        <v>42</v>
      </c>
      <c r="O577" s="66"/>
      <c r="P577" s="184">
        <f>O577*H577</f>
        <v>0</v>
      </c>
      <c r="Q577" s="184">
        <v>0</v>
      </c>
      <c r="R577" s="184">
        <f>Q577*H577</f>
        <v>0</v>
      </c>
      <c r="S577" s="184">
        <v>0.0881</v>
      </c>
      <c r="T577" s="185">
        <f>S577*H577</f>
        <v>0.1762</v>
      </c>
      <c r="U577" s="36"/>
      <c r="V577" s="36"/>
      <c r="W577" s="36"/>
      <c r="X577" s="36"/>
      <c r="Y577" s="36"/>
      <c r="Z577" s="36"/>
      <c r="AA577" s="36"/>
      <c r="AB577" s="36"/>
      <c r="AC577" s="36"/>
      <c r="AD577" s="36"/>
      <c r="AE577" s="36"/>
      <c r="AR577" s="186" t="s">
        <v>295</v>
      </c>
      <c r="AT577" s="186" t="s">
        <v>158</v>
      </c>
      <c r="AU577" s="186" t="s">
        <v>81</v>
      </c>
      <c r="AY577" s="19" t="s">
        <v>155</v>
      </c>
      <c r="BE577" s="187">
        <f>IF(N577="základní",J577,0)</f>
        <v>110</v>
      </c>
      <c r="BF577" s="187">
        <f>IF(N577="snížená",J577,0)</f>
        <v>0</v>
      </c>
      <c r="BG577" s="187">
        <f>IF(N577="zákl. přenesená",J577,0)</f>
        <v>0</v>
      </c>
      <c r="BH577" s="187">
        <f>IF(N577="sníž. přenesená",J577,0)</f>
        <v>0</v>
      </c>
      <c r="BI577" s="187">
        <f>IF(N577="nulová",J577,0)</f>
        <v>0</v>
      </c>
      <c r="BJ577" s="19" t="s">
        <v>79</v>
      </c>
      <c r="BK577" s="187">
        <f>ROUND(I577*H577,2)</f>
        <v>110</v>
      </c>
      <c r="BL577" s="19" t="s">
        <v>295</v>
      </c>
      <c r="BM577" s="186" t="s">
        <v>472</v>
      </c>
    </row>
    <row r="578" spans="2:51" s="13" customFormat="1" ht="12">
      <c r="B578" s="188"/>
      <c r="C578" s="189"/>
      <c r="D578" s="190" t="s">
        <v>164</v>
      </c>
      <c r="E578" s="191" t="s">
        <v>19</v>
      </c>
      <c r="F578" s="192" t="s">
        <v>165</v>
      </c>
      <c r="G578" s="189"/>
      <c r="H578" s="191" t="s">
        <v>19</v>
      </c>
      <c r="I578" s="193"/>
      <c r="J578" s="189"/>
      <c r="K578" s="189"/>
      <c r="L578" s="194"/>
      <c r="M578" s="195"/>
      <c r="N578" s="196"/>
      <c r="O578" s="196"/>
      <c r="P578" s="196"/>
      <c r="Q578" s="196"/>
      <c r="R578" s="196"/>
      <c r="S578" s="196"/>
      <c r="T578" s="197"/>
      <c r="AT578" s="198" t="s">
        <v>164</v>
      </c>
      <c r="AU578" s="198" t="s">
        <v>81</v>
      </c>
      <c r="AV578" s="13" t="s">
        <v>79</v>
      </c>
      <c r="AW578" s="13" t="s">
        <v>33</v>
      </c>
      <c r="AX578" s="13" t="s">
        <v>71</v>
      </c>
      <c r="AY578" s="198" t="s">
        <v>155</v>
      </c>
    </row>
    <row r="579" spans="2:51" s="14" customFormat="1" ht="12">
      <c r="B579" s="199"/>
      <c r="C579" s="200"/>
      <c r="D579" s="190" t="s">
        <v>164</v>
      </c>
      <c r="E579" s="201" t="s">
        <v>19</v>
      </c>
      <c r="F579" s="202" t="s">
        <v>79</v>
      </c>
      <c r="G579" s="200"/>
      <c r="H579" s="203">
        <v>1</v>
      </c>
      <c r="I579" s="204"/>
      <c r="J579" s="200"/>
      <c r="K579" s="200"/>
      <c r="L579" s="205"/>
      <c r="M579" s="206"/>
      <c r="N579" s="207"/>
      <c r="O579" s="207"/>
      <c r="P579" s="207"/>
      <c r="Q579" s="207"/>
      <c r="R579" s="207"/>
      <c r="S579" s="207"/>
      <c r="T579" s="208"/>
      <c r="AT579" s="209" t="s">
        <v>164</v>
      </c>
      <c r="AU579" s="209" t="s">
        <v>81</v>
      </c>
      <c r="AV579" s="14" t="s">
        <v>81</v>
      </c>
      <c r="AW579" s="14" t="s">
        <v>33</v>
      </c>
      <c r="AX579" s="14" t="s">
        <v>71</v>
      </c>
      <c r="AY579" s="209" t="s">
        <v>155</v>
      </c>
    </row>
    <row r="580" spans="2:51" s="13" customFormat="1" ht="12">
      <c r="B580" s="188"/>
      <c r="C580" s="189"/>
      <c r="D580" s="190" t="s">
        <v>164</v>
      </c>
      <c r="E580" s="191" t="s">
        <v>19</v>
      </c>
      <c r="F580" s="192" t="s">
        <v>167</v>
      </c>
      <c r="G580" s="189"/>
      <c r="H580" s="191" t="s">
        <v>19</v>
      </c>
      <c r="I580" s="193"/>
      <c r="J580" s="189"/>
      <c r="K580" s="189"/>
      <c r="L580" s="194"/>
      <c r="M580" s="195"/>
      <c r="N580" s="196"/>
      <c r="O580" s="196"/>
      <c r="P580" s="196"/>
      <c r="Q580" s="196"/>
      <c r="R580" s="196"/>
      <c r="S580" s="196"/>
      <c r="T580" s="197"/>
      <c r="AT580" s="198" t="s">
        <v>164</v>
      </c>
      <c r="AU580" s="198" t="s">
        <v>81</v>
      </c>
      <c r="AV580" s="13" t="s">
        <v>79</v>
      </c>
      <c r="AW580" s="13" t="s">
        <v>33</v>
      </c>
      <c r="AX580" s="13" t="s">
        <v>71</v>
      </c>
      <c r="AY580" s="198" t="s">
        <v>155</v>
      </c>
    </row>
    <row r="581" spans="2:51" s="14" customFormat="1" ht="12">
      <c r="B581" s="199"/>
      <c r="C581" s="200"/>
      <c r="D581" s="190" t="s">
        <v>164</v>
      </c>
      <c r="E581" s="201" t="s">
        <v>19</v>
      </c>
      <c r="F581" s="202" t="s">
        <v>79</v>
      </c>
      <c r="G581" s="200"/>
      <c r="H581" s="203">
        <v>1</v>
      </c>
      <c r="I581" s="204"/>
      <c r="J581" s="200"/>
      <c r="K581" s="200"/>
      <c r="L581" s="205"/>
      <c r="M581" s="206"/>
      <c r="N581" s="207"/>
      <c r="O581" s="207"/>
      <c r="P581" s="207"/>
      <c r="Q581" s="207"/>
      <c r="R581" s="207"/>
      <c r="S581" s="207"/>
      <c r="T581" s="208"/>
      <c r="AT581" s="209" t="s">
        <v>164</v>
      </c>
      <c r="AU581" s="209" t="s">
        <v>81</v>
      </c>
      <c r="AV581" s="14" t="s">
        <v>81</v>
      </c>
      <c r="AW581" s="14" t="s">
        <v>33</v>
      </c>
      <c r="AX581" s="14" t="s">
        <v>71</v>
      </c>
      <c r="AY581" s="209" t="s">
        <v>155</v>
      </c>
    </row>
    <row r="582" spans="2:51" s="15" customFormat="1" ht="12">
      <c r="B582" s="210"/>
      <c r="C582" s="211"/>
      <c r="D582" s="190" t="s">
        <v>164</v>
      </c>
      <c r="E582" s="212" t="s">
        <v>19</v>
      </c>
      <c r="F582" s="213" t="s">
        <v>168</v>
      </c>
      <c r="G582" s="211"/>
      <c r="H582" s="214">
        <v>2</v>
      </c>
      <c r="I582" s="215"/>
      <c r="J582" s="211"/>
      <c r="K582" s="211"/>
      <c r="L582" s="216"/>
      <c r="M582" s="217"/>
      <c r="N582" s="218"/>
      <c r="O582" s="218"/>
      <c r="P582" s="218"/>
      <c r="Q582" s="218"/>
      <c r="R582" s="218"/>
      <c r="S582" s="218"/>
      <c r="T582" s="219"/>
      <c r="AT582" s="220" t="s">
        <v>164</v>
      </c>
      <c r="AU582" s="220" t="s">
        <v>81</v>
      </c>
      <c r="AV582" s="15" t="s">
        <v>162</v>
      </c>
      <c r="AW582" s="15" t="s">
        <v>33</v>
      </c>
      <c r="AX582" s="15" t="s">
        <v>79</v>
      </c>
      <c r="AY582" s="220" t="s">
        <v>155</v>
      </c>
    </row>
    <row r="583" spans="1:65" s="2" customFormat="1" ht="16.5" customHeight="1">
      <c r="A583" s="36"/>
      <c r="B583" s="37"/>
      <c r="C583" s="175" t="s">
        <v>473</v>
      </c>
      <c r="D583" s="175" t="s">
        <v>158</v>
      </c>
      <c r="E583" s="176" t="s">
        <v>474</v>
      </c>
      <c r="F583" s="177" t="s">
        <v>475</v>
      </c>
      <c r="G583" s="178" t="s">
        <v>413</v>
      </c>
      <c r="H583" s="179">
        <v>2</v>
      </c>
      <c r="I583" s="180">
        <v>71</v>
      </c>
      <c r="J583" s="181">
        <f>ROUND(I583*H583,2)</f>
        <v>142</v>
      </c>
      <c r="K583" s="177" t="s">
        <v>19</v>
      </c>
      <c r="L583" s="41"/>
      <c r="M583" s="182" t="s">
        <v>19</v>
      </c>
      <c r="N583" s="183" t="s">
        <v>42</v>
      </c>
      <c r="O583" s="66"/>
      <c r="P583" s="184">
        <f>O583*H583</f>
        <v>0</v>
      </c>
      <c r="Q583" s="184">
        <v>0</v>
      </c>
      <c r="R583" s="184">
        <f>Q583*H583</f>
        <v>0</v>
      </c>
      <c r="S583" s="184">
        <v>0.1104</v>
      </c>
      <c r="T583" s="185">
        <f>S583*H583</f>
        <v>0.2208</v>
      </c>
      <c r="U583" s="36"/>
      <c r="V583" s="36"/>
      <c r="W583" s="36"/>
      <c r="X583" s="36"/>
      <c r="Y583" s="36"/>
      <c r="Z583" s="36"/>
      <c r="AA583" s="36"/>
      <c r="AB583" s="36"/>
      <c r="AC583" s="36"/>
      <c r="AD583" s="36"/>
      <c r="AE583" s="36"/>
      <c r="AR583" s="186" t="s">
        <v>162</v>
      </c>
      <c r="AT583" s="186" t="s">
        <v>158</v>
      </c>
      <c r="AU583" s="186" t="s">
        <v>81</v>
      </c>
      <c r="AY583" s="19" t="s">
        <v>155</v>
      </c>
      <c r="BE583" s="187">
        <f>IF(N583="základní",J583,0)</f>
        <v>142</v>
      </c>
      <c r="BF583" s="187">
        <f>IF(N583="snížená",J583,0)</f>
        <v>0</v>
      </c>
      <c r="BG583" s="187">
        <f>IF(N583="zákl. přenesená",J583,0)</f>
        <v>0</v>
      </c>
      <c r="BH583" s="187">
        <f>IF(N583="sníž. přenesená",J583,0)</f>
        <v>0</v>
      </c>
      <c r="BI583" s="187">
        <f>IF(N583="nulová",J583,0)</f>
        <v>0</v>
      </c>
      <c r="BJ583" s="19" t="s">
        <v>79</v>
      </c>
      <c r="BK583" s="187">
        <f>ROUND(I583*H583,2)</f>
        <v>142</v>
      </c>
      <c r="BL583" s="19" t="s">
        <v>162</v>
      </c>
      <c r="BM583" s="186" t="s">
        <v>476</v>
      </c>
    </row>
    <row r="584" spans="2:51" s="13" customFormat="1" ht="12">
      <c r="B584" s="188"/>
      <c r="C584" s="189"/>
      <c r="D584" s="190" t="s">
        <v>164</v>
      </c>
      <c r="E584" s="191" t="s">
        <v>19</v>
      </c>
      <c r="F584" s="192" t="s">
        <v>165</v>
      </c>
      <c r="G584" s="189"/>
      <c r="H584" s="191" t="s">
        <v>19</v>
      </c>
      <c r="I584" s="193"/>
      <c r="J584" s="189"/>
      <c r="K584" s="189"/>
      <c r="L584" s="194"/>
      <c r="M584" s="195"/>
      <c r="N584" s="196"/>
      <c r="O584" s="196"/>
      <c r="P584" s="196"/>
      <c r="Q584" s="196"/>
      <c r="R584" s="196"/>
      <c r="S584" s="196"/>
      <c r="T584" s="197"/>
      <c r="AT584" s="198" t="s">
        <v>164</v>
      </c>
      <c r="AU584" s="198" t="s">
        <v>81</v>
      </c>
      <c r="AV584" s="13" t="s">
        <v>79</v>
      </c>
      <c r="AW584" s="13" t="s">
        <v>33</v>
      </c>
      <c r="AX584" s="13" t="s">
        <v>71</v>
      </c>
      <c r="AY584" s="198" t="s">
        <v>155</v>
      </c>
    </row>
    <row r="585" spans="2:51" s="14" customFormat="1" ht="12">
      <c r="B585" s="199"/>
      <c r="C585" s="200"/>
      <c r="D585" s="190" t="s">
        <v>164</v>
      </c>
      <c r="E585" s="201" t="s">
        <v>19</v>
      </c>
      <c r="F585" s="202" t="s">
        <v>79</v>
      </c>
      <c r="G585" s="200"/>
      <c r="H585" s="203">
        <v>1</v>
      </c>
      <c r="I585" s="204"/>
      <c r="J585" s="200"/>
      <c r="K585" s="200"/>
      <c r="L585" s="205"/>
      <c r="M585" s="206"/>
      <c r="N585" s="207"/>
      <c r="O585" s="207"/>
      <c r="P585" s="207"/>
      <c r="Q585" s="207"/>
      <c r="R585" s="207"/>
      <c r="S585" s="207"/>
      <c r="T585" s="208"/>
      <c r="AT585" s="209" t="s">
        <v>164</v>
      </c>
      <c r="AU585" s="209" t="s">
        <v>81</v>
      </c>
      <c r="AV585" s="14" t="s">
        <v>81</v>
      </c>
      <c r="AW585" s="14" t="s">
        <v>33</v>
      </c>
      <c r="AX585" s="14" t="s">
        <v>71</v>
      </c>
      <c r="AY585" s="209" t="s">
        <v>155</v>
      </c>
    </row>
    <row r="586" spans="2:51" s="13" customFormat="1" ht="12">
      <c r="B586" s="188"/>
      <c r="C586" s="189"/>
      <c r="D586" s="190" t="s">
        <v>164</v>
      </c>
      <c r="E586" s="191" t="s">
        <v>19</v>
      </c>
      <c r="F586" s="192" t="s">
        <v>167</v>
      </c>
      <c r="G586" s="189"/>
      <c r="H586" s="191" t="s">
        <v>19</v>
      </c>
      <c r="I586" s="193"/>
      <c r="J586" s="189"/>
      <c r="K586" s="189"/>
      <c r="L586" s="194"/>
      <c r="M586" s="195"/>
      <c r="N586" s="196"/>
      <c r="O586" s="196"/>
      <c r="P586" s="196"/>
      <c r="Q586" s="196"/>
      <c r="R586" s="196"/>
      <c r="S586" s="196"/>
      <c r="T586" s="197"/>
      <c r="AT586" s="198" t="s">
        <v>164</v>
      </c>
      <c r="AU586" s="198" t="s">
        <v>81</v>
      </c>
      <c r="AV586" s="13" t="s">
        <v>79</v>
      </c>
      <c r="AW586" s="13" t="s">
        <v>33</v>
      </c>
      <c r="AX586" s="13" t="s">
        <v>71</v>
      </c>
      <c r="AY586" s="198" t="s">
        <v>155</v>
      </c>
    </row>
    <row r="587" spans="2:51" s="14" customFormat="1" ht="12">
      <c r="B587" s="199"/>
      <c r="C587" s="200"/>
      <c r="D587" s="190" t="s">
        <v>164</v>
      </c>
      <c r="E587" s="201" t="s">
        <v>19</v>
      </c>
      <c r="F587" s="202" t="s">
        <v>79</v>
      </c>
      <c r="G587" s="200"/>
      <c r="H587" s="203">
        <v>1</v>
      </c>
      <c r="I587" s="204"/>
      <c r="J587" s="200"/>
      <c r="K587" s="200"/>
      <c r="L587" s="205"/>
      <c r="M587" s="206"/>
      <c r="N587" s="207"/>
      <c r="O587" s="207"/>
      <c r="P587" s="207"/>
      <c r="Q587" s="207"/>
      <c r="R587" s="207"/>
      <c r="S587" s="207"/>
      <c r="T587" s="208"/>
      <c r="AT587" s="209" t="s">
        <v>164</v>
      </c>
      <c r="AU587" s="209" t="s">
        <v>81</v>
      </c>
      <c r="AV587" s="14" t="s">
        <v>81</v>
      </c>
      <c r="AW587" s="14" t="s">
        <v>33</v>
      </c>
      <c r="AX587" s="14" t="s">
        <v>71</v>
      </c>
      <c r="AY587" s="209" t="s">
        <v>155</v>
      </c>
    </row>
    <row r="588" spans="2:51" s="15" customFormat="1" ht="12">
      <c r="B588" s="210"/>
      <c r="C588" s="211"/>
      <c r="D588" s="190" t="s">
        <v>164</v>
      </c>
      <c r="E588" s="212" t="s">
        <v>19</v>
      </c>
      <c r="F588" s="213" t="s">
        <v>168</v>
      </c>
      <c r="G588" s="211"/>
      <c r="H588" s="214">
        <v>2</v>
      </c>
      <c r="I588" s="215"/>
      <c r="J588" s="211"/>
      <c r="K588" s="211"/>
      <c r="L588" s="216"/>
      <c r="M588" s="217"/>
      <c r="N588" s="218"/>
      <c r="O588" s="218"/>
      <c r="P588" s="218"/>
      <c r="Q588" s="218"/>
      <c r="R588" s="218"/>
      <c r="S588" s="218"/>
      <c r="T588" s="219"/>
      <c r="AT588" s="220" t="s">
        <v>164</v>
      </c>
      <c r="AU588" s="220" t="s">
        <v>81</v>
      </c>
      <c r="AV588" s="15" t="s">
        <v>162</v>
      </c>
      <c r="AW588" s="15" t="s">
        <v>33</v>
      </c>
      <c r="AX588" s="15" t="s">
        <v>79</v>
      </c>
      <c r="AY588" s="220" t="s">
        <v>155</v>
      </c>
    </row>
    <row r="589" spans="2:63" s="12" customFormat="1" ht="22.9" customHeight="1">
      <c r="B589" s="159"/>
      <c r="C589" s="160"/>
      <c r="D589" s="161" t="s">
        <v>70</v>
      </c>
      <c r="E589" s="173" t="s">
        <v>477</v>
      </c>
      <c r="F589" s="173" t="s">
        <v>478</v>
      </c>
      <c r="G589" s="160"/>
      <c r="H589" s="160"/>
      <c r="I589" s="163"/>
      <c r="J589" s="174">
        <f>BK589</f>
        <v>586.5</v>
      </c>
      <c r="K589" s="160"/>
      <c r="L589" s="165"/>
      <c r="M589" s="166"/>
      <c r="N589" s="167"/>
      <c r="O589" s="167"/>
      <c r="P589" s="168">
        <f>SUM(P590:P606)</f>
        <v>0</v>
      </c>
      <c r="Q589" s="167"/>
      <c r="R589" s="168">
        <f>SUM(R590:R606)</f>
        <v>0</v>
      </c>
      <c r="S589" s="167"/>
      <c r="T589" s="169">
        <f>SUM(T590:T606)</f>
        <v>0.08287499999999999</v>
      </c>
      <c r="AR589" s="170" t="s">
        <v>81</v>
      </c>
      <c r="AT589" s="171" t="s">
        <v>70</v>
      </c>
      <c r="AU589" s="171" t="s">
        <v>79</v>
      </c>
      <c r="AY589" s="170" t="s">
        <v>155</v>
      </c>
      <c r="BK589" s="172">
        <f>SUM(BK590:BK606)</f>
        <v>586.5</v>
      </c>
    </row>
    <row r="590" spans="1:65" s="2" customFormat="1" ht="16.5" customHeight="1">
      <c r="A590" s="36"/>
      <c r="B590" s="37"/>
      <c r="C590" s="175" t="s">
        <v>479</v>
      </c>
      <c r="D590" s="175" t="s">
        <v>158</v>
      </c>
      <c r="E590" s="176" t="s">
        <v>480</v>
      </c>
      <c r="F590" s="177" t="s">
        <v>481</v>
      </c>
      <c r="G590" s="178" t="s">
        <v>343</v>
      </c>
      <c r="H590" s="179">
        <v>25.5</v>
      </c>
      <c r="I590" s="180">
        <v>23</v>
      </c>
      <c r="J590" s="181">
        <f>ROUND(I590*H590,2)</f>
        <v>586.5</v>
      </c>
      <c r="K590" s="177" t="s">
        <v>174</v>
      </c>
      <c r="L590" s="41"/>
      <c r="M590" s="182" t="s">
        <v>19</v>
      </c>
      <c r="N590" s="183" t="s">
        <v>42</v>
      </c>
      <c r="O590" s="66"/>
      <c r="P590" s="184">
        <f>O590*H590</f>
        <v>0</v>
      </c>
      <c r="Q590" s="184">
        <v>0</v>
      </c>
      <c r="R590" s="184">
        <f>Q590*H590</f>
        <v>0</v>
      </c>
      <c r="S590" s="184">
        <v>0.00325</v>
      </c>
      <c r="T590" s="185">
        <f>S590*H590</f>
        <v>0.08287499999999999</v>
      </c>
      <c r="U590" s="36"/>
      <c r="V590" s="36"/>
      <c r="W590" s="36"/>
      <c r="X590" s="36"/>
      <c r="Y590" s="36"/>
      <c r="Z590" s="36"/>
      <c r="AA590" s="36"/>
      <c r="AB590" s="36"/>
      <c r="AC590" s="36"/>
      <c r="AD590" s="36"/>
      <c r="AE590" s="36"/>
      <c r="AR590" s="186" t="s">
        <v>295</v>
      </c>
      <c r="AT590" s="186" t="s">
        <v>158</v>
      </c>
      <c r="AU590" s="186" t="s">
        <v>81</v>
      </c>
      <c r="AY590" s="19" t="s">
        <v>155</v>
      </c>
      <c r="BE590" s="187">
        <f>IF(N590="základní",J590,0)</f>
        <v>586.5</v>
      </c>
      <c r="BF590" s="187">
        <f>IF(N590="snížená",J590,0)</f>
        <v>0</v>
      </c>
      <c r="BG590" s="187">
        <f>IF(N590="zákl. přenesená",J590,0)</f>
        <v>0</v>
      </c>
      <c r="BH590" s="187">
        <f>IF(N590="sníž. přenesená",J590,0)</f>
        <v>0</v>
      </c>
      <c r="BI590" s="187">
        <f>IF(N590="nulová",J590,0)</f>
        <v>0</v>
      </c>
      <c r="BJ590" s="19" t="s">
        <v>79</v>
      </c>
      <c r="BK590" s="187">
        <f>ROUND(I590*H590,2)</f>
        <v>586.5</v>
      </c>
      <c r="BL590" s="19" t="s">
        <v>295</v>
      </c>
      <c r="BM590" s="186" t="s">
        <v>482</v>
      </c>
    </row>
    <row r="591" spans="2:51" s="13" customFormat="1" ht="12">
      <c r="B591" s="188"/>
      <c r="C591" s="189"/>
      <c r="D591" s="190" t="s">
        <v>164</v>
      </c>
      <c r="E591" s="191" t="s">
        <v>19</v>
      </c>
      <c r="F591" s="192" t="s">
        <v>165</v>
      </c>
      <c r="G591" s="189"/>
      <c r="H591" s="191" t="s">
        <v>19</v>
      </c>
      <c r="I591" s="193"/>
      <c r="J591" s="189"/>
      <c r="K591" s="189"/>
      <c r="L591" s="194"/>
      <c r="M591" s="195"/>
      <c r="N591" s="196"/>
      <c r="O591" s="196"/>
      <c r="P591" s="196"/>
      <c r="Q591" s="196"/>
      <c r="R591" s="196"/>
      <c r="S591" s="196"/>
      <c r="T591" s="197"/>
      <c r="AT591" s="198" t="s">
        <v>164</v>
      </c>
      <c r="AU591" s="198" t="s">
        <v>81</v>
      </c>
      <c r="AV591" s="13" t="s">
        <v>79</v>
      </c>
      <c r="AW591" s="13" t="s">
        <v>33</v>
      </c>
      <c r="AX591" s="13" t="s">
        <v>71</v>
      </c>
      <c r="AY591" s="198" t="s">
        <v>155</v>
      </c>
    </row>
    <row r="592" spans="2:51" s="13" customFormat="1" ht="12">
      <c r="B592" s="188"/>
      <c r="C592" s="189"/>
      <c r="D592" s="190" t="s">
        <v>164</v>
      </c>
      <c r="E592" s="191" t="s">
        <v>19</v>
      </c>
      <c r="F592" s="192" t="s">
        <v>206</v>
      </c>
      <c r="G592" s="189"/>
      <c r="H592" s="191" t="s">
        <v>19</v>
      </c>
      <c r="I592" s="193"/>
      <c r="J592" s="189"/>
      <c r="K592" s="189"/>
      <c r="L592" s="194"/>
      <c r="M592" s="195"/>
      <c r="N592" s="196"/>
      <c r="O592" s="196"/>
      <c r="P592" s="196"/>
      <c r="Q592" s="196"/>
      <c r="R592" s="196"/>
      <c r="S592" s="196"/>
      <c r="T592" s="197"/>
      <c r="AT592" s="198" t="s">
        <v>164</v>
      </c>
      <c r="AU592" s="198" t="s">
        <v>81</v>
      </c>
      <c r="AV592" s="13" t="s">
        <v>79</v>
      </c>
      <c r="AW592" s="13" t="s">
        <v>33</v>
      </c>
      <c r="AX592" s="13" t="s">
        <v>71</v>
      </c>
      <c r="AY592" s="198" t="s">
        <v>155</v>
      </c>
    </row>
    <row r="593" spans="2:51" s="14" customFormat="1" ht="12">
      <c r="B593" s="199"/>
      <c r="C593" s="200"/>
      <c r="D593" s="190" t="s">
        <v>164</v>
      </c>
      <c r="E593" s="201" t="s">
        <v>19</v>
      </c>
      <c r="F593" s="202" t="s">
        <v>483</v>
      </c>
      <c r="G593" s="200"/>
      <c r="H593" s="203">
        <v>4.6</v>
      </c>
      <c r="I593" s="204"/>
      <c r="J593" s="200"/>
      <c r="K593" s="200"/>
      <c r="L593" s="205"/>
      <c r="M593" s="206"/>
      <c r="N593" s="207"/>
      <c r="O593" s="207"/>
      <c r="P593" s="207"/>
      <c r="Q593" s="207"/>
      <c r="R593" s="207"/>
      <c r="S593" s="207"/>
      <c r="T593" s="208"/>
      <c r="AT593" s="209" t="s">
        <v>164</v>
      </c>
      <c r="AU593" s="209" t="s">
        <v>81</v>
      </c>
      <c r="AV593" s="14" t="s">
        <v>81</v>
      </c>
      <c r="AW593" s="14" t="s">
        <v>33</v>
      </c>
      <c r="AX593" s="14" t="s">
        <v>71</v>
      </c>
      <c r="AY593" s="209" t="s">
        <v>155</v>
      </c>
    </row>
    <row r="594" spans="2:51" s="14" customFormat="1" ht="12">
      <c r="B594" s="199"/>
      <c r="C594" s="200"/>
      <c r="D594" s="190" t="s">
        <v>164</v>
      </c>
      <c r="E594" s="201" t="s">
        <v>19</v>
      </c>
      <c r="F594" s="202" t="s">
        <v>484</v>
      </c>
      <c r="G594" s="200"/>
      <c r="H594" s="203">
        <v>-0.7</v>
      </c>
      <c r="I594" s="204"/>
      <c r="J594" s="200"/>
      <c r="K594" s="200"/>
      <c r="L594" s="205"/>
      <c r="M594" s="206"/>
      <c r="N594" s="207"/>
      <c r="O594" s="207"/>
      <c r="P594" s="207"/>
      <c r="Q594" s="207"/>
      <c r="R594" s="207"/>
      <c r="S594" s="207"/>
      <c r="T594" s="208"/>
      <c r="AT594" s="209" t="s">
        <v>164</v>
      </c>
      <c r="AU594" s="209" t="s">
        <v>81</v>
      </c>
      <c r="AV594" s="14" t="s">
        <v>81</v>
      </c>
      <c r="AW594" s="14" t="s">
        <v>33</v>
      </c>
      <c r="AX594" s="14" t="s">
        <v>71</v>
      </c>
      <c r="AY594" s="209" t="s">
        <v>155</v>
      </c>
    </row>
    <row r="595" spans="2:51" s="13" customFormat="1" ht="12">
      <c r="B595" s="188"/>
      <c r="C595" s="189"/>
      <c r="D595" s="190" t="s">
        <v>164</v>
      </c>
      <c r="E595" s="191" t="s">
        <v>19</v>
      </c>
      <c r="F595" s="192" t="s">
        <v>208</v>
      </c>
      <c r="G595" s="189"/>
      <c r="H595" s="191" t="s">
        <v>19</v>
      </c>
      <c r="I595" s="193"/>
      <c r="J595" s="189"/>
      <c r="K595" s="189"/>
      <c r="L595" s="194"/>
      <c r="M595" s="195"/>
      <c r="N595" s="196"/>
      <c r="O595" s="196"/>
      <c r="P595" s="196"/>
      <c r="Q595" s="196"/>
      <c r="R595" s="196"/>
      <c r="S595" s="196"/>
      <c r="T595" s="197"/>
      <c r="AT595" s="198" t="s">
        <v>164</v>
      </c>
      <c r="AU595" s="198" t="s">
        <v>81</v>
      </c>
      <c r="AV595" s="13" t="s">
        <v>79</v>
      </c>
      <c r="AW595" s="13" t="s">
        <v>33</v>
      </c>
      <c r="AX595" s="13" t="s">
        <v>71</v>
      </c>
      <c r="AY595" s="198" t="s">
        <v>155</v>
      </c>
    </row>
    <row r="596" spans="2:51" s="14" customFormat="1" ht="12">
      <c r="B596" s="199"/>
      <c r="C596" s="200"/>
      <c r="D596" s="190" t="s">
        <v>164</v>
      </c>
      <c r="E596" s="201" t="s">
        <v>19</v>
      </c>
      <c r="F596" s="202" t="s">
        <v>485</v>
      </c>
      <c r="G596" s="200"/>
      <c r="H596" s="203">
        <v>11.1</v>
      </c>
      <c r="I596" s="204"/>
      <c r="J596" s="200"/>
      <c r="K596" s="200"/>
      <c r="L596" s="205"/>
      <c r="M596" s="206"/>
      <c r="N596" s="207"/>
      <c r="O596" s="207"/>
      <c r="P596" s="207"/>
      <c r="Q596" s="207"/>
      <c r="R596" s="207"/>
      <c r="S596" s="207"/>
      <c r="T596" s="208"/>
      <c r="AT596" s="209" t="s">
        <v>164</v>
      </c>
      <c r="AU596" s="209" t="s">
        <v>81</v>
      </c>
      <c r="AV596" s="14" t="s">
        <v>81</v>
      </c>
      <c r="AW596" s="14" t="s">
        <v>33</v>
      </c>
      <c r="AX596" s="14" t="s">
        <v>71</v>
      </c>
      <c r="AY596" s="209" t="s">
        <v>155</v>
      </c>
    </row>
    <row r="597" spans="2:51" s="14" customFormat="1" ht="12">
      <c r="B597" s="199"/>
      <c r="C597" s="200"/>
      <c r="D597" s="190" t="s">
        <v>164</v>
      </c>
      <c r="E597" s="201" t="s">
        <v>19</v>
      </c>
      <c r="F597" s="202" t="s">
        <v>484</v>
      </c>
      <c r="G597" s="200"/>
      <c r="H597" s="203">
        <v>-0.7</v>
      </c>
      <c r="I597" s="204"/>
      <c r="J597" s="200"/>
      <c r="K597" s="200"/>
      <c r="L597" s="205"/>
      <c r="M597" s="206"/>
      <c r="N597" s="207"/>
      <c r="O597" s="207"/>
      <c r="P597" s="207"/>
      <c r="Q597" s="207"/>
      <c r="R597" s="207"/>
      <c r="S597" s="207"/>
      <c r="T597" s="208"/>
      <c r="AT597" s="209" t="s">
        <v>164</v>
      </c>
      <c r="AU597" s="209" t="s">
        <v>81</v>
      </c>
      <c r="AV597" s="14" t="s">
        <v>81</v>
      </c>
      <c r="AW597" s="14" t="s">
        <v>33</v>
      </c>
      <c r="AX597" s="14" t="s">
        <v>71</v>
      </c>
      <c r="AY597" s="209" t="s">
        <v>155</v>
      </c>
    </row>
    <row r="598" spans="2:51" s="16" customFormat="1" ht="12">
      <c r="B598" s="221"/>
      <c r="C598" s="222"/>
      <c r="D598" s="190" t="s">
        <v>164</v>
      </c>
      <c r="E598" s="223" t="s">
        <v>19</v>
      </c>
      <c r="F598" s="224" t="s">
        <v>210</v>
      </c>
      <c r="G598" s="222"/>
      <c r="H598" s="225">
        <v>14.3</v>
      </c>
      <c r="I598" s="226"/>
      <c r="J598" s="222"/>
      <c r="K598" s="222"/>
      <c r="L598" s="227"/>
      <c r="M598" s="228"/>
      <c r="N598" s="229"/>
      <c r="O598" s="229"/>
      <c r="P598" s="229"/>
      <c r="Q598" s="229"/>
      <c r="R598" s="229"/>
      <c r="S598" s="229"/>
      <c r="T598" s="230"/>
      <c r="AT598" s="231" t="s">
        <v>164</v>
      </c>
      <c r="AU598" s="231" t="s">
        <v>81</v>
      </c>
      <c r="AV598" s="16" t="s">
        <v>179</v>
      </c>
      <c r="AW598" s="16" t="s">
        <v>33</v>
      </c>
      <c r="AX598" s="16" t="s">
        <v>71</v>
      </c>
      <c r="AY598" s="231" t="s">
        <v>155</v>
      </c>
    </row>
    <row r="599" spans="2:51" s="13" customFormat="1" ht="12">
      <c r="B599" s="188"/>
      <c r="C599" s="189"/>
      <c r="D599" s="190" t="s">
        <v>164</v>
      </c>
      <c r="E599" s="191" t="s">
        <v>19</v>
      </c>
      <c r="F599" s="192" t="s">
        <v>167</v>
      </c>
      <c r="G599" s="189"/>
      <c r="H599" s="191" t="s">
        <v>19</v>
      </c>
      <c r="I599" s="193"/>
      <c r="J599" s="189"/>
      <c r="K599" s="189"/>
      <c r="L599" s="194"/>
      <c r="M599" s="195"/>
      <c r="N599" s="196"/>
      <c r="O599" s="196"/>
      <c r="P599" s="196"/>
      <c r="Q599" s="196"/>
      <c r="R599" s="196"/>
      <c r="S599" s="196"/>
      <c r="T599" s="197"/>
      <c r="AT599" s="198" t="s">
        <v>164</v>
      </c>
      <c r="AU599" s="198" t="s">
        <v>81</v>
      </c>
      <c r="AV599" s="13" t="s">
        <v>79</v>
      </c>
      <c r="AW599" s="13" t="s">
        <v>33</v>
      </c>
      <c r="AX599" s="13" t="s">
        <v>71</v>
      </c>
      <c r="AY599" s="198" t="s">
        <v>155</v>
      </c>
    </row>
    <row r="600" spans="2:51" s="13" customFormat="1" ht="12">
      <c r="B600" s="188"/>
      <c r="C600" s="189"/>
      <c r="D600" s="190" t="s">
        <v>164</v>
      </c>
      <c r="E600" s="191" t="s">
        <v>19</v>
      </c>
      <c r="F600" s="192" t="s">
        <v>220</v>
      </c>
      <c r="G600" s="189"/>
      <c r="H600" s="191" t="s">
        <v>19</v>
      </c>
      <c r="I600" s="193"/>
      <c r="J600" s="189"/>
      <c r="K600" s="189"/>
      <c r="L600" s="194"/>
      <c r="M600" s="195"/>
      <c r="N600" s="196"/>
      <c r="O600" s="196"/>
      <c r="P600" s="196"/>
      <c r="Q600" s="196"/>
      <c r="R600" s="196"/>
      <c r="S600" s="196"/>
      <c r="T600" s="197"/>
      <c r="AT600" s="198" t="s">
        <v>164</v>
      </c>
      <c r="AU600" s="198" t="s">
        <v>81</v>
      </c>
      <c r="AV600" s="13" t="s">
        <v>79</v>
      </c>
      <c r="AW600" s="13" t="s">
        <v>33</v>
      </c>
      <c r="AX600" s="13" t="s">
        <v>71</v>
      </c>
      <c r="AY600" s="198" t="s">
        <v>155</v>
      </c>
    </row>
    <row r="601" spans="2:51" s="14" customFormat="1" ht="12">
      <c r="B601" s="199"/>
      <c r="C601" s="200"/>
      <c r="D601" s="190" t="s">
        <v>164</v>
      </c>
      <c r="E601" s="201" t="s">
        <v>19</v>
      </c>
      <c r="F601" s="202" t="s">
        <v>486</v>
      </c>
      <c r="G601" s="200"/>
      <c r="H601" s="203">
        <v>7.4</v>
      </c>
      <c r="I601" s="204"/>
      <c r="J601" s="200"/>
      <c r="K601" s="200"/>
      <c r="L601" s="205"/>
      <c r="M601" s="206"/>
      <c r="N601" s="207"/>
      <c r="O601" s="207"/>
      <c r="P601" s="207"/>
      <c r="Q601" s="207"/>
      <c r="R601" s="207"/>
      <c r="S601" s="207"/>
      <c r="T601" s="208"/>
      <c r="AT601" s="209" t="s">
        <v>164</v>
      </c>
      <c r="AU601" s="209" t="s">
        <v>81</v>
      </c>
      <c r="AV601" s="14" t="s">
        <v>81</v>
      </c>
      <c r="AW601" s="14" t="s">
        <v>33</v>
      </c>
      <c r="AX601" s="14" t="s">
        <v>71</v>
      </c>
      <c r="AY601" s="209" t="s">
        <v>155</v>
      </c>
    </row>
    <row r="602" spans="2:51" s="14" customFormat="1" ht="12">
      <c r="B602" s="199"/>
      <c r="C602" s="200"/>
      <c r="D602" s="190" t="s">
        <v>164</v>
      </c>
      <c r="E602" s="201" t="s">
        <v>19</v>
      </c>
      <c r="F602" s="202" t="s">
        <v>487</v>
      </c>
      <c r="G602" s="200"/>
      <c r="H602" s="203">
        <v>-0.9</v>
      </c>
      <c r="I602" s="204"/>
      <c r="J602" s="200"/>
      <c r="K602" s="200"/>
      <c r="L602" s="205"/>
      <c r="M602" s="206"/>
      <c r="N602" s="207"/>
      <c r="O602" s="207"/>
      <c r="P602" s="207"/>
      <c r="Q602" s="207"/>
      <c r="R602" s="207"/>
      <c r="S602" s="207"/>
      <c r="T602" s="208"/>
      <c r="AT602" s="209" t="s">
        <v>164</v>
      </c>
      <c r="AU602" s="209" t="s">
        <v>81</v>
      </c>
      <c r="AV602" s="14" t="s">
        <v>81</v>
      </c>
      <c r="AW602" s="14" t="s">
        <v>33</v>
      </c>
      <c r="AX602" s="14" t="s">
        <v>71</v>
      </c>
      <c r="AY602" s="209" t="s">
        <v>155</v>
      </c>
    </row>
    <row r="603" spans="2:51" s="13" customFormat="1" ht="12">
      <c r="B603" s="188"/>
      <c r="C603" s="189"/>
      <c r="D603" s="190" t="s">
        <v>164</v>
      </c>
      <c r="E603" s="191" t="s">
        <v>19</v>
      </c>
      <c r="F603" s="192" t="s">
        <v>222</v>
      </c>
      <c r="G603" s="189"/>
      <c r="H603" s="191" t="s">
        <v>19</v>
      </c>
      <c r="I603" s="193"/>
      <c r="J603" s="189"/>
      <c r="K603" s="189"/>
      <c r="L603" s="194"/>
      <c r="M603" s="195"/>
      <c r="N603" s="196"/>
      <c r="O603" s="196"/>
      <c r="P603" s="196"/>
      <c r="Q603" s="196"/>
      <c r="R603" s="196"/>
      <c r="S603" s="196"/>
      <c r="T603" s="197"/>
      <c r="AT603" s="198" t="s">
        <v>164</v>
      </c>
      <c r="AU603" s="198" t="s">
        <v>81</v>
      </c>
      <c r="AV603" s="13" t="s">
        <v>79</v>
      </c>
      <c r="AW603" s="13" t="s">
        <v>33</v>
      </c>
      <c r="AX603" s="13" t="s">
        <v>71</v>
      </c>
      <c r="AY603" s="198" t="s">
        <v>155</v>
      </c>
    </row>
    <row r="604" spans="2:51" s="14" customFormat="1" ht="12">
      <c r="B604" s="199"/>
      <c r="C604" s="200"/>
      <c r="D604" s="190" t="s">
        <v>164</v>
      </c>
      <c r="E604" s="201" t="s">
        <v>19</v>
      </c>
      <c r="F604" s="202" t="s">
        <v>488</v>
      </c>
      <c r="G604" s="200"/>
      <c r="H604" s="203">
        <v>5.4</v>
      </c>
      <c r="I604" s="204"/>
      <c r="J604" s="200"/>
      <c r="K604" s="200"/>
      <c r="L604" s="205"/>
      <c r="M604" s="206"/>
      <c r="N604" s="207"/>
      <c r="O604" s="207"/>
      <c r="P604" s="207"/>
      <c r="Q604" s="207"/>
      <c r="R604" s="207"/>
      <c r="S604" s="207"/>
      <c r="T604" s="208"/>
      <c r="AT604" s="209" t="s">
        <v>164</v>
      </c>
      <c r="AU604" s="209" t="s">
        <v>81</v>
      </c>
      <c r="AV604" s="14" t="s">
        <v>81</v>
      </c>
      <c r="AW604" s="14" t="s">
        <v>33</v>
      </c>
      <c r="AX604" s="14" t="s">
        <v>71</v>
      </c>
      <c r="AY604" s="209" t="s">
        <v>155</v>
      </c>
    </row>
    <row r="605" spans="2:51" s="14" customFormat="1" ht="12">
      <c r="B605" s="199"/>
      <c r="C605" s="200"/>
      <c r="D605" s="190" t="s">
        <v>164</v>
      </c>
      <c r="E605" s="201" t="s">
        <v>19</v>
      </c>
      <c r="F605" s="202" t="s">
        <v>484</v>
      </c>
      <c r="G605" s="200"/>
      <c r="H605" s="203">
        <v>-0.7</v>
      </c>
      <c r="I605" s="204"/>
      <c r="J605" s="200"/>
      <c r="K605" s="200"/>
      <c r="L605" s="205"/>
      <c r="M605" s="206"/>
      <c r="N605" s="207"/>
      <c r="O605" s="207"/>
      <c r="P605" s="207"/>
      <c r="Q605" s="207"/>
      <c r="R605" s="207"/>
      <c r="S605" s="207"/>
      <c r="T605" s="208"/>
      <c r="AT605" s="209" t="s">
        <v>164</v>
      </c>
      <c r="AU605" s="209" t="s">
        <v>81</v>
      </c>
      <c r="AV605" s="14" t="s">
        <v>81</v>
      </c>
      <c r="AW605" s="14" t="s">
        <v>33</v>
      </c>
      <c r="AX605" s="14" t="s">
        <v>71</v>
      </c>
      <c r="AY605" s="209" t="s">
        <v>155</v>
      </c>
    </row>
    <row r="606" spans="2:51" s="15" customFormat="1" ht="12">
      <c r="B606" s="210"/>
      <c r="C606" s="211"/>
      <c r="D606" s="190" t="s">
        <v>164</v>
      </c>
      <c r="E606" s="212" t="s">
        <v>19</v>
      </c>
      <c r="F606" s="213" t="s">
        <v>168</v>
      </c>
      <c r="G606" s="211"/>
      <c r="H606" s="214">
        <v>25.500000000000004</v>
      </c>
      <c r="I606" s="215"/>
      <c r="J606" s="211"/>
      <c r="K606" s="211"/>
      <c r="L606" s="216"/>
      <c r="M606" s="217"/>
      <c r="N606" s="218"/>
      <c r="O606" s="218"/>
      <c r="P606" s="218"/>
      <c r="Q606" s="218"/>
      <c r="R606" s="218"/>
      <c r="S606" s="218"/>
      <c r="T606" s="219"/>
      <c r="AT606" s="220" t="s">
        <v>164</v>
      </c>
      <c r="AU606" s="220" t="s">
        <v>81</v>
      </c>
      <c r="AV606" s="15" t="s">
        <v>162</v>
      </c>
      <c r="AW606" s="15" t="s">
        <v>33</v>
      </c>
      <c r="AX606" s="15" t="s">
        <v>79</v>
      </c>
      <c r="AY606" s="220" t="s">
        <v>155</v>
      </c>
    </row>
    <row r="607" spans="2:63" s="12" customFormat="1" ht="22.9" customHeight="1">
      <c r="B607" s="159"/>
      <c r="C607" s="160"/>
      <c r="D607" s="161" t="s">
        <v>70</v>
      </c>
      <c r="E607" s="173" t="s">
        <v>489</v>
      </c>
      <c r="F607" s="173" t="s">
        <v>490</v>
      </c>
      <c r="G607" s="160"/>
      <c r="H607" s="160"/>
      <c r="I607" s="163"/>
      <c r="J607" s="174">
        <f>BK607</f>
        <v>21317.75</v>
      </c>
      <c r="K607" s="160"/>
      <c r="L607" s="165"/>
      <c r="M607" s="166"/>
      <c r="N607" s="167"/>
      <c r="O607" s="167"/>
      <c r="P607" s="168">
        <f>SUM(P608:P632)</f>
        <v>0</v>
      </c>
      <c r="Q607" s="167"/>
      <c r="R607" s="168">
        <f>SUM(R608:R632)</f>
        <v>0</v>
      </c>
      <c r="S607" s="167"/>
      <c r="T607" s="169">
        <f>SUM(T608:T632)</f>
        <v>4.50375</v>
      </c>
      <c r="AR607" s="170" t="s">
        <v>81</v>
      </c>
      <c r="AT607" s="171" t="s">
        <v>70</v>
      </c>
      <c r="AU607" s="171" t="s">
        <v>79</v>
      </c>
      <c r="AY607" s="170" t="s">
        <v>155</v>
      </c>
      <c r="BK607" s="172">
        <f>SUM(BK608:BK632)</f>
        <v>21317.75</v>
      </c>
    </row>
    <row r="608" spans="1:65" s="2" customFormat="1" ht="16.5" customHeight="1">
      <c r="A608" s="36"/>
      <c r="B608" s="37"/>
      <c r="C608" s="175" t="s">
        <v>491</v>
      </c>
      <c r="D608" s="175" t="s">
        <v>158</v>
      </c>
      <c r="E608" s="176" t="s">
        <v>492</v>
      </c>
      <c r="F608" s="177" t="s">
        <v>493</v>
      </c>
      <c r="G608" s="178" t="s">
        <v>161</v>
      </c>
      <c r="H608" s="179">
        <v>300.25</v>
      </c>
      <c r="I608" s="180">
        <v>71</v>
      </c>
      <c r="J608" s="181">
        <f>ROUND(I608*H608,2)</f>
        <v>21317.75</v>
      </c>
      <c r="K608" s="177" t="s">
        <v>174</v>
      </c>
      <c r="L608" s="41"/>
      <c r="M608" s="182" t="s">
        <v>19</v>
      </c>
      <c r="N608" s="183" t="s">
        <v>42</v>
      </c>
      <c r="O608" s="66"/>
      <c r="P608" s="184">
        <f>O608*H608</f>
        <v>0</v>
      </c>
      <c r="Q608" s="184">
        <v>0</v>
      </c>
      <c r="R608" s="184">
        <f>Q608*H608</f>
        <v>0</v>
      </c>
      <c r="S608" s="184">
        <v>0.015</v>
      </c>
      <c r="T608" s="185">
        <f>S608*H608</f>
        <v>4.50375</v>
      </c>
      <c r="U608" s="36"/>
      <c r="V608" s="36"/>
      <c r="W608" s="36"/>
      <c r="X608" s="36"/>
      <c r="Y608" s="36"/>
      <c r="Z608" s="36"/>
      <c r="AA608" s="36"/>
      <c r="AB608" s="36"/>
      <c r="AC608" s="36"/>
      <c r="AD608" s="36"/>
      <c r="AE608" s="36"/>
      <c r="AR608" s="186" t="s">
        <v>295</v>
      </c>
      <c r="AT608" s="186" t="s">
        <v>158</v>
      </c>
      <c r="AU608" s="186" t="s">
        <v>81</v>
      </c>
      <c r="AY608" s="19" t="s">
        <v>155</v>
      </c>
      <c r="BE608" s="187">
        <f>IF(N608="základní",J608,0)</f>
        <v>21317.75</v>
      </c>
      <c r="BF608" s="187">
        <f>IF(N608="snížená",J608,0)</f>
        <v>0</v>
      </c>
      <c r="BG608" s="187">
        <f>IF(N608="zákl. přenesená",J608,0)</f>
        <v>0</v>
      </c>
      <c r="BH608" s="187">
        <f>IF(N608="sníž. přenesená",J608,0)</f>
        <v>0</v>
      </c>
      <c r="BI608" s="187">
        <f>IF(N608="nulová",J608,0)</f>
        <v>0</v>
      </c>
      <c r="BJ608" s="19" t="s">
        <v>79</v>
      </c>
      <c r="BK608" s="187">
        <f>ROUND(I608*H608,2)</f>
        <v>21317.75</v>
      </c>
      <c r="BL608" s="19" t="s">
        <v>295</v>
      </c>
      <c r="BM608" s="186" t="s">
        <v>494</v>
      </c>
    </row>
    <row r="609" spans="2:51" s="13" customFormat="1" ht="12">
      <c r="B609" s="188"/>
      <c r="C609" s="189"/>
      <c r="D609" s="190" t="s">
        <v>164</v>
      </c>
      <c r="E609" s="191" t="s">
        <v>19</v>
      </c>
      <c r="F609" s="192" t="s">
        <v>165</v>
      </c>
      <c r="G609" s="189"/>
      <c r="H609" s="191" t="s">
        <v>19</v>
      </c>
      <c r="I609" s="193"/>
      <c r="J609" s="189"/>
      <c r="K609" s="189"/>
      <c r="L609" s="194"/>
      <c r="M609" s="195"/>
      <c r="N609" s="196"/>
      <c r="O609" s="196"/>
      <c r="P609" s="196"/>
      <c r="Q609" s="196"/>
      <c r="R609" s="196"/>
      <c r="S609" s="196"/>
      <c r="T609" s="197"/>
      <c r="AT609" s="198" t="s">
        <v>164</v>
      </c>
      <c r="AU609" s="198" t="s">
        <v>81</v>
      </c>
      <c r="AV609" s="13" t="s">
        <v>79</v>
      </c>
      <c r="AW609" s="13" t="s">
        <v>33</v>
      </c>
      <c r="AX609" s="13" t="s">
        <v>71</v>
      </c>
      <c r="AY609" s="198" t="s">
        <v>155</v>
      </c>
    </row>
    <row r="610" spans="2:51" s="13" customFormat="1" ht="12">
      <c r="B610" s="188"/>
      <c r="C610" s="189"/>
      <c r="D610" s="190" t="s">
        <v>164</v>
      </c>
      <c r="E610" s="191" t="s">
        <v>19</v>
      </c>
      <c r="F610" s="192" t="s">
        <v>194</v>
      </c>
      <c r="G610" s="189"/>
      <c r="H610" s="191" t="s">
        <v>19</v>
      </c>
      <c r="I610" s="193"/>
      <c r="J610" s="189"/>
      <c r="K610" s="189"/>
      <c r="L610" s="194"/>
      <c r="M610" s="195"/>
      <c r="N610" s="196"/>
      <c r="O610" s="196"/>
      <c r="P610" s="196"/>
      <c r="Q610" s="196"/>
      <c r="R610" s="196"/>
      <c r="S610" s="196"/>
      <c r="T610" s="197"/>
      <c r="AT610" s="198" t="s">
        <v>164</v>
      </c>
      <c r="AU610" s="198" t="s">
        <v>81</v>
      </c>
      <c r="AV610" s="13" t="s">
        <v>79</v>
      </c>
      <c r="AW610" s="13" t="s">
        <v>33</v>
      </c>
      <c r="AX610" s="13" t="s">
        <v>71</v>
      </c>
      <c r="AY610" s="198" t="s">
        <v>155</v>
      </c>
    </row>
    <row r="611" spans="2:51" s="14" customFormat="1" ht="12">
      <c r="B611" s="199"/>
      <c r="C611" s="200"/>
      <c r="D611" s="190" t="s">
        <v>164</v>
      </c>
      <c r="E611" s="201" t="s">
        <v>19</v>
      </c>
      <c r="F611" s="202" t="s">
        <v>195</v>
      </c>
      <c r="G611" s="200"/>
      <c r="H611" s="203">
        <v>18.46</v>
      </c>
      <c r="I611" s="204"/>
      <c r="J611" s="200"/>
      <c r="K611" s="200"/>
      <c r="L611" s="205"/>
      <c r="M611" s="206"/>
      <c r="N611" s="207"/>
      <c r="O611" s="207"/>
      <c r="P611" s="207"/>
      <c r="Q611" s="207"/>
      <c r="R611" s="207"/>
      <c r="S611" s="207"/>
      <c r="T611" s="208"/>
      <c r="AT611" s="209" t="s">
        <v>164</v>
      </c>
      <c r="AU611" s="209" t="s">
        <v>81</v>
      </c>
      <c r="AV611" s="14" t="s">
        <v>81</v>
      </c>
      <c r="AW611" s="14" t="s">
        <v>33</v>
      </c>
      <c r="AX611" s="14" t="s">
        <v>71</v>
      </c>
      <c r="AY611" s="209" t="s">
        <v>155</v>
      </c>
    </row>
    <row r="612" spans="2:51" s="13" customFormat="1" ht="12">
      <c r="B612" s="188"/>
      <c r="C612" s="189"/>
      <c r="D612" s="190" t="s">
        <v>164</v>
      </c>
      <c r="E612" s="191" t="s">
        <v>19</v>
      </c>
      <c r="F612" s="192" t="s">
        <v>196</v>
      </c>
      <c r="G612" s="189"/>
      <c r="H612" s="191" t="s">
        <v>19</v>
      </c>
      <c r="I612" s="193"/>
      <c r="J612" s="189"/>
      <c r="K612" s="189"/>
      <c r="L612" s="194"/>
      <c r="M612" s="195"/>
      <c r="N612" s="196"/>
      <c r="O612" s="196"/>
      <c r="P612" s="196"/>
      <c r="Q612" s="196"/>
      <c r="R612" s="196"/>
      <c r="S612" s="196"/>
      <c r="T612" s="197"/>
      <c r="AT612" s="198" t="s">
        <v>164</v>
      </c>
      <c r="AU612" s="198" t="s">
        <v>81</v>
      </c>
      <c r="AV612" s="13" t="s">
        <v>79</v>
      </c>
      <c r="AW612" s="13" t="s">
        <v>33</v>
      </c>
      <c r="AX612" s="13" t="s">
        <v>71</v>
      </c>
      <c r="AY612" s="198" t="s">
        <v>155</v>
      </c>
    </row>
    <row r="613" spans="2:51" s="14" customFormat="1" ht="12">
      <c r="B613" s="199"/>
      <c r="C613" s="200"/>
      <c r="D613" s="190" t="s">
        <v>164</v>
      </c>
      <c r="E613" s="201" t="s">
        <v>19</v>
      </c>
      <c r="F613" s="202" t="s">
        <v>197</v>
      </c>
      <c r="G613" s="200"/>
      <c r="H613" s="203">
        <v>21.58</v>
      </c>
      <c r="I613" s="204"/>
      <c r="J613" s="200"/>
      <c r="K613" s="200"/>
      <c r="L613" s="205"/>
      <c r="M613" s="206"/>
      <c r="N613" s="207"/>
      <c r="O613" s="207"/>
      <c r="P613" s="207"/>
      <c r="Q613" s="207"/>
      <c r="R613" s="207"/>
      <c r="S613" s="207"/>
      <c r="T613" s="208"/>
      <c r="AT613" s="209" t="s">
        <v>164</v>
      </c>
      <c r="AU613" s="209" t="s">
        <v>81</v>
      </c>
      <c r="AV613" s="14" t="s">
        <v>81</v>
      </c>
      <c r="AW613" s="14" t="s">
        <v>33</v>
      </c>
      <c r="AX613" s="14" t="s">
        <v>71</v>
      </c>
      <c r="AY613" s="209" t="s">
        <v>155</v>
      </c>
    </row>
    <row r="614" spans="2:51" s="13" customFormat="1" ht="12">
      <c r="B614" s="188"/>
      <c r="C614" s="189"/>
      <c r="D614" s="190" t="s">
        <v>164</v>
      </c>
      <c r="E614" s="191" t="s">
        <v>19</v>
      </c>
      <c r="F614" s="192" t="s">
        <v>198</v>
      </c>
      <c r="G614" s="189"/>
      <c r="H614" s="191" t="s">
        <v>19</v>
      </c>
      <c r="I614" s="193"/>
      <c r="J614" s="189"/>
      <c r="K614" s="189"/>
      <c r="L614" s="194"/>
      <c r="M614" s="195"/>
      <c r="N614" s="196"/>
      <c r="O614" s="196"/>
      <c r="P614" s="196"/>
      <c r="Q614" s="196"/>
      <c r="R614" s="196"/>
      <c r="S614" s="196"/>
      <c r="T614" s="197"/>
      <c r="AT614" s="198" t="s">
        <v>164</v>
      </c>
      <c r="AU614" s="198" t="s">
        <v>81</v>
      </c>
      <c r="AV614" s="13" t="s">
        <v>79</v>
      </c>
      <c r="AW614" s="13" t="s">
        <v>33</v>
      </c>
      <c r="AX614" s="13" t="s">
        <v>71</v>
      </c>
      <c r="AY614" s="198" t="s">
        <v>155</v>
      </c>
    </row>
    <row r="615" spans="2:51" s="14" customFormat="1" ht="12">
      <c r="B615" s="199"/>
      <c r="C615" s="200"/>
      <c r="D615" s="190" t="s">
        <v>164</v>
      </c>
      <c r="E615" s="201" t="s">
        <v>19</v>
      </c>
      <c r="F615" s="202" t="s">
        <v>199</v>
      </c>
      <c r="G615" s="200"/>
      <c r="H615" s="203">
        <v>25.23</v>
      </c>
      <c r="I615" s="204"/>
      <c r="J615" s="200"/>
      <c r="K615" s="200"/>
      <c r="L615" s="205"/>
      <c r="M615" s="206"/>
      <c r="N615" s="207"/>
      <c r="O615" s="207"/>
      <c r="P615" s="207"/>
      <c r="Q615" s="207"/>
      <c r="R615" s="207"/>
      <c r="S615" s="207"/>
      <c r="T615" s="208"/>
      <c r="AT615" s="209" t="s">
        <v>164</v>
      </c>
      <c r="AU615" s="209" t="s">
        <v>81</v>
      </c>
      <c r="AV615" s="14" t="s">
        <v>81</v>
      </c>
      <c r="AW615" s="14" t="s">
        <v>33</v>
      </c>
      <c r="AX615" s="14" t="s">
        <v>71</v>
      </c>
      <c r="AY615" s="209" t="s">
        <v>155</v>
      </c>
    </row>
    <row r="616" spans="2:51" s="13" customFormat="1" ht="12">
      <c r="B616" s="188"/>
      <c r="C616" s="189"/>
      <c r="D616" s="190" t="s">
        <v>164</v>
      </c>
      <c r="E616" s="191" t="s">
        <v>19</v>
      </c>
      <c r="F616" s="192" t="s">
        <v>200</v>
      </c>
      <c r="G616" s="189"/>
      <c r="H616" s="191" t="s">
        <v>19</v>
      </c>
      <c r="I616" s="193"/>
      <c r="J616" s="189"/>
      <c r="K616" s="189"/>
      <c r="L616" s="194"/>
      <c r="M616" s="195"/>
      <c r="N616" s="196"/>
      <c r="O616" s="196"/>
      <c r="P616" s="196"/>
      <c r="Q616" s="196"/>
      <c r="R616" s="196"/>
      <c r="S616" s="196"/>
      <c r="T616" s="197"/>
      <c r="AT616" s="198" t="s">
        <v>164</v>
      </c>
      <c r="AU616" s="198" t="s">
        <v>81</v>
      </c>
      <c r="AV616" s="13" t="s">
        <v>79</v>
      </c>
      <c r="AW616" s="13" t="s">
        <v>33</v>
      </c>
      <c r="AX616" s="13" t="s">
        <v>71</v>
      </c>
      <c r="AY616" s="198" t="s">
        <v>155</v>
      </c>
    </row>
    <row r="617" spans="2:51" s="14" customFormat="1" ht="12">
      <c r="B617" s="199"/>
      <c r="C617" s="200"/>
      <c r="D617" s="190" t="s">
        <v>164</v>
      </c>
      <c r="E617" s="201" t="s">
        <v>19</v>
      </c>
      <c r="F617" s="202" t="s">
        <v>201</v>
      </c>
      <c r="G617" s="200"/>
      <c r="H617" s="203">
        <v>19.09</v>
      </c>
      <c r="I617" s="204"/>
      <c r="J617" s="200"/>
      <c r="K617" s="200"/>
      <c r="L617" s="205"/>
      <c r="M617" s="206"/>
      <c r="N617" s="207"/>
      <c r="O617" s="207"/>
      <c r="P617" s="207"/>
      <c r="Q617" s="207"/>
      <c r="R617" s="207"/>
      <c r="S617" s="207"/>
      <c r="T617" s="208"/>
      <c r="AT617" s="209" t="s">
        <v>164</v>
      </c>
      <c r="AU617" s="209" t="s">
        <v>81</v>
      </c>
      <c r="AV617" s="14" t="s">
        <v>81</v>
      </c>
      <c r="AW617" s="14" t="s">
        <v>33</v>
      </c>
      <c r="AX617" s="14" t="s">
        <v>71</v>
      </c>
      <c r="AY617" s="209" t="s">
        <v>155</v>
      </c>
    </row>
    <row r="618" spans="2:51" s="13" customFormat="1" ht="12">
      <c r="B618" s="188"/>
      <c r="C618" s="189"/>
      <c r="D618" s="190" t="s">
        <v>164</v>
      </c>
      <c r="E618" s="191" t="s">
        <v>19</v>
      </c>
      <c r="F618" s="192" t="s">
        <v>202</v>
      </c>
      <c r="G618" s="189"/>
      <c r="H618" s="191" t="s">
        <v>19</v>
      </c>
      <c r="I618" s="193"/>
      <c r="J618" s="189"/>
      <c r="K618" s="189"/>
      <c r="L618" s="194"/>
      <c r="M618" s="195"/>
      <c r="N618" s="196"/>
      <c r="O618" s="196"/>
      <c r="P618" s="196"/>
      <c r="Q618" s="196"/>
      <c r="R618" s="196"/>
      <c r="S618" s="196"/>
      <c r="T618" s="197"/>
      <c r="AT618" s="198" t="s">
        <v>164</v>
      </c>
      <c r="AU618" s="198" t="s">
        <v>81</v>
      </c>
      <c r="AV618" s="13" t="s">
        <v>79</v>
      </c>
      <c r="AW618" s="13" t="s">
        <v>33</v>
      </c>
      <c r="AX618" s="13" t="s">
        <v>71</v>
      </c>
      <c r="AY618" s="198" t="s">
        <v>155</v>
      </c>
    </row>
    <row r="619" spans="2:51" s="14" customFormat="1" ht="12">
      <c r="B619" s="199"/>
      <c r="C619" s="200"/>
      <c r="D619" s="190" t="s">
        <v>164</v>
      </c>
      <c r="E619" s="201" t="s">
        <v>19</v>
      </c>
      <c r="F619" s="202" t="s">
        <v>203</v>
      </c>
      <c r="G619" s="200"/>
      <c r="H619" s="203">
        <v>27.36</v>
      </c>
      <c r="I619" s="204"/>
      <c r="J619" s="200"/>
      <c r="K619" s="200"/>
      <c r="L619" s="205"/>
      <c r="M619" s="206"/>
      <c r="N619" s="207"/>
      <c r="O619" s="207"/>
      <c r="P619" s="207"/>
      <c r="Q619" s="207"/>
      <c r="R619" s="207"/>
      <c r="S619" s="207"/>
      <c r="T619" s="208"/>
      <c r="AT619" s="209" t="s">
        <v>164</v>
      </c>
      <c r="AU619" s="209" t="s">
        <v>81</v>
      </c>
      <c r="AV619" s="14" t="s">
        <v>81</v>
      </c>
      <c r="AW619" s="14" t="s">
        <v>33</v>
      </c>
      <c r="AX619" s="14" t="s">
        <v>71</v>
      </c>
      <c r="AY619" s="209" t="s">
        <v>155</v>
      </c>
    </row>
    <row r="620" spans="2:51" s="13" customFormat="1" ht="12">
      <c r="B620" s="188"/>
      <c r="C620" s="189"/>
      <c r="D620" s="190" t="s">
        <v>164</v>
      </c>
      <c r="E620" s="191" t="s">
        <v>19</v>
      </c>
      <c r="F620" s="192" t="s">
        <v>204</v>
      </c>
      <c r="G620" s="189"/>
      <c r="H620" s="191" t="s">
        <v>19</v>
      </c>
      <c r="I620" s="193"/>
      <c r="J620" s="189"/>
      <c r="K620" s="189"/>
      <c r="L620" s="194"/>
      <c r="M620" s="195"/>
      <c r="N620" s="196"/>
      <c r="O620" s="196"/>
      <c r="P620" s="196"/>
      <c r="Q620" s="196"/>
      <c r="R620" s="196"/>
      <c r="S620" s="196"/>
      <c r="T620" s="197"/>
      <c r="AT620" s="198" t="s">
        <v>164</v>
      </c>
      <c r="AU620" s="198" t="s">
        <v>81</v>
      </c>
      <c r="AV620" s="13" t="s">
        <v>79</v>
      </c>
      <c r="AW620" s="13" t="s">
        <v>33</v>
      </c>
      <c r="AX620" s="13" t="s">
        <v>71</v>
      </c>
      <c r="AY620" s="198" t="s">
        <v>155</v>
      </c>
    </row>
    <row r="621" spans="2:51" s="14" customFormat="1" ht="12">
      <c r="B621" s="199"/>
      <c r="C621" s="200"/>
      <c r="D621" s="190" t="s">
        <v>164</v>
      </c>
      <c r="E621" s="201" t="s">
        <v>19</v>
      </c>
      <c r="F621" s="202" t="s">
        <v>205</v>
      </c>
      <c r="G621" s="200"/>
      <c r="H621" s="203">
        <v>1.82</v>
      </c>
      <c r="I621" s="204"/>
      <c r="J621" s="200"/>
      <c r="K621" s="200"/>
      <c r="L621" s="205"/>
      <c r="M621" s="206"/>
      <c r="N621" s="207"/>
      <c r="O621" s="207"/>
      <c r="P621" s="207"/>
      <c r="Q621" s="207"/>
      <c r="R621" s="207"/>
      <c r="S621" s="207"/>
      <c r="T621" s="208"/>
      <c r="AT621" s="209" t="s">
        <v>164</v>
      </c>
      <c r="AU621" s="209" t="s">
        <v>81</v>
      </c>
      <c r="AV621" s="14" t="s">
        <v>81</v>
      </c>
      <c r="AW621" s="14" t="s">
        <v>33</v>
      </c>
      <c r="AX621" s="14" t="s">
        <v>71</v>
      </c>
      <c r="AY621" s="209" t="s">
        <v>155</v>
      </c>
    </row>
    <row r="622" spans="2:51" s="16" customFormat="1" ht="12">
      <c r="B622" s="221"/>
      <c r="C622" s="222"/>
      <c r="D622" s="190" t="s">
        <v>164</v>
      </c>
      <c r="E622" s="223" t="s">
        <v>19</v>
      </c>
      <c r="F622" s="224" t="s">
        <v>210</v>
      </c>
      <c r="G622" s="222"/>
      <c r="H622" s="225">
        <v>113.53999999999999</v>
      </c>
      <c r="I622" s="226"/>
      <c r="J622" s="222"/>
      <c r="K622" s="222"/>
      <c r="L622" s="227"/>
      <c r="M622" s="228"/>
      <c r="N622" s="229"/>
      <c r="O622" s="229"/>
      <c r="P622" s="229"/>
      <c r="Q622" s="229"/>
      <c r="R622" s="229"/>
      <c r="S622" s="229"/>
      <c r="T622" s="230"/>
      <c r="AT622" s="231" t="s">
        <v>164</v>
      </c>
      <c r="AU622" s="231" t="s">
        <v>81</v>
      </c>
      <c r="AV622" s="16" t="s">
        <v>179</v>
      </c>
      <c r="AW622" s="16" t="s">
        <v>33</v>
      </c>
      <c r="AX622" s="16" t="s">
        <v>71</v>
      </c>
      <c r="AY622" s="231" t="s">
        <v>155</v>
      </c>
    </row>
    <row r="623" spans="2:51" s="13" customFormat="1" ht="12">
      <c r="B623" s="188"/>
      <c r="C623" s="189"/>
      <c r="D623" s="190" t="s">
        <v>164</v>
      </c>
      <c r="E623" s="191" t="s">
        <v>19</v>
      </c>
      <c r="F623" s="192" t="s">
        <v>167</v>
      </c>
      <c r="G623" s="189"/>
      <c r="H623" s="191" t="s">
        <v>19</v>
      </c>
      <c r="I623" s="193"/>
      <c r="J623" s="189"/>
      <c r="K623" s="189"/>
      <c r="L623" s="194"/>
      <c r="M623" s="195"/>
      <c r="N623" s="196"/>
      <c r="O623" s="196"/>
      <c r="P623" s="196"/>
      <c r="Q623" s="196"/>
      <c r="R623" s="196"/>
      <c r="S623" s="196"/>
      <c r="T623" s="197"/>
      <c r="AT623" s="198" t="s">
        <v>164</v>
      </c>
      <c r="AU623" s="198" t="s">
        <v>81</v>
      </c>
      <c r="AV623" s="13" t="s">
        <v>79</v>
      </c>
      <c r="AW623" s="13" t="s">
        <v>33</v>
      </c>
      <c r="AX623" s="13" t="s">
        <v>71</v>
      </c>
      <c r="AY623" s="198" t="s">
        <v>155</v>
      </c>
    </row>
    <row r="624" spans="2:51" s="13" customFormat="1" ht="12">
      <c r="B624" s="188"/>
      <c r="C624" s="189"/>
      <c r="D624" s="190" t="s">
        <v>164</v>
      </c>
      <c r="E624" s="191" t="s">
        <v>19</v>
      </c>
      <c r="F624" s="192" t="s">
        <v>215</v>
      </c>
      <c r="G624" s="189"/>
      <c r="H624" s="191" t="s">
        <v>19</v>
      </c>
      <c r="I624" s="193"/>
      <c r="J624" s="189"/>
      <c r="K624" s="189"/>
      <c r="L624" s="194"/>
      <c r="M624" s="195"/>
      <c r="N624" s="196"/>
      <c r="O624" s="196"/>
      <c r="P624" s="196"/>
      <c r="Q624" s="196"/>
      <c r="R624" s="196"/>
      <c r="S624" s="196"/>
      <c r="T624" s="197"/>
      <c r="AT624" s="198" t="s">
        <v>164</v>
      </c>
      <c r="AU624" s="198" t="s">
        <v>81</v>
      </c>
      <c r="AV624" s="13" t="s">
        <v>79</v>
      </c>
      <c r="AW624" s="13" t="s">
        <v>33</v>
      </c>
      <c r="AX624" s="13" t="s">
        <v>71</v>
      </c>
      <c r="AY624" s="198" t="s">
        <v>155</v>
      </c>
    </row>
    <row r="625" spans="2:51" s="14" customFormat="1" ht="12">
      <c r="B625" s="199"/>
      <c r="C625" s="200"/>
      <c r="D625" s="190" t="s">
        <v>164</v>
      </c>
      <c r="E625" s="201" t="s">
        <v>19</v>
      </c>
      <c r="F625" s="202" t="s">
        <v>195</v>
      </c>
      <c r="G625" s="200"/>
      <c r="H625" s="203">
        <v>18.46</v>
      </c>
      <c r="I625" s="204"/>
      <c r="J625" s="200"/>
      <c r="K625" s="200"/>
      <c r="L625" s="205"/>
      <c r="M625" s="206"/>
      <c r="N625" s="207"/>
      <c r="O625" s="207"/>
      <c r="P625" s="207"/>
      <c r="Q625" s="207"/>
      <c r="R625" s="207"/>
      <c r="S625" s="207"/>
      <c r="T625" s="208"/>
      <c r="AT625" s="209" t="s">
        <v>164</v>
      </c>
      <c r="AU625" s="209" t="s">
        <v>81</v>
      </c>
      <c r="AV625" s="14" t="s">
        <v>81</v>
      </c>
      <c r="AW625" s="14" t="s">
        <v>33</v>
      </c>
      <c r="AX625" s="14" t="s">
        <v>71</v>
      </c>
      <c r="AY625" s="209" t="s">
        <v>155</v>
      </c>
    </row>
    <row r="626" spans="2:51" s="13" customFormat="1" ht="12">
      <c r="B626" s="188"/>
      <c r="C626" s="189"/>
      <c r="D626" s="190" t="s">
        <v>164</v>
      </c>
      <c r="E626" s="191" t="s">
        <v>19</v>
      </c>
      <c r="F626" s="192" t="s">
        <v>216</v>
      </c>
      <c r="G626" s="189"/>
      <c r="H626" s="191" t="s">
        <v>19</v>
      </c>
      <c r="I626" s="193"/>
      <c r="J626" s="189"/>
      <c r="K626" s="189"/>
      <c r="L626" s="194"/>
      <c r="M626" s="195"/>
      <c r="N626" s="196"/>
      <c r="O626" s="196"/>
      <c r="P626" s="196"/>
      <c r="Q626" s="196"/>
      <c r="R626" s="196"/>
      <c r="S626" s="196"/>
      <c r="T626" s="197"/>
      <c r="AT626" s="198" t="s">
        <v>164</v>
      </c>
      <c r="AU626" s="198" t="s">
        <v>81</v>
      </c>
      <c r="AV626" s="13" t="s">
        <v>79</v>
      </c>
      <c r="AW626" s="13" t="s">
        <v>33</v>
      </c>
      <c r="AX626" s="13" t="s">
        <v>71</v>
      </c>
      <c r="AY626" s="198" t="s">
        <v>155</v>
      </c>
    </row>
    <row r="627" spans="2:51" s="14" customFormat="1" ht="12">
      <c r="B627" s="199"/>
      <c r="C627" s="200"/>
      <c r="D627" s="190" t="s">
        <v>164</v>
      </c>
      <c r="E627" s="201" t="s">
        <v>19</v>
      </c>
      <c r="F627" s="202" t="s">
        <v>197</v>
      </c>
      <c r="G627" s="200"/>
      <c r="H627" s="203">
        <v>21.58</v>
      </c>
      <c r="I627" s="204"/>
      <c r="J627" s="200"/>
      <c r="K627" s="200"/>
      <c r="L627" s="205"/>
      <c r="M627" s="206"/>
      <c r="N627" s="207"/>
      <c r="O627" s="207"/>
      <c r="P627" s="207"/>
      <c r="Q627" s="207"/>
      <c r="R627" s="207"/>
      <c r="S627" s="207"/>
      <c r="T627" s="208"/>
      <c r="AT627" s="209" t="s">
        <v>164</v>
      </c>
      <c r="AU627" s="209" t="s">
        <v>81</v>
      </c>
      <c r="AV627" s="14" t="s">
        <v>81</v>
      </c>
      <c r="AW627" s="14" t="s">
        <v>33</v>
      </c>
      <c r="AX627" s="14" t="s">
        <v>71</v>
      </c>
      <c r="AY627" s="209" t="s">
        <v>155</v>
      </c>
    </row>
    <row r="628" spans="2:51" s="13" customFormat="1" ht="12">
      <c r="B628" s="188"/>
      <c r="C628" s="189"/>
      <c r="D628" s="190" t="s">
        <v>164</v>
      </c>
      <c r="E628" s="191" t="s">
        <v>19</v>
      </c>
      <c r="F628" s="192" t="s">
        <v>217</v>
      </c>
      <c r="G628" s="189"/>
      <c r="H628" s="191" t="s">
        <v>19</v>
      </c>
      <c r="I628" s="193"/>
      <c r="J628" s="189"/>
      <c r="K628" s="189"/>
      <c r="L628" s="194"/>
      <c r="M628" s="195"/>
      <c r="N628" s="196"/>
      <c r="O628" s="196"/>
      <c r="P628" s="196"/>
      <c r="Q628" s="196"/>
      <c r="R628" s="196"/>
      <c r="S628" s="196"/>
      <c r="T628" s="197"/>
      <c r="AT628" s="198" t="s">
        <v>164</v>
      </c>
      <c r="AU628" s="198" t="s">
        <v>81</v>
      </c>
      <c r="AV628" s="13" t="s">
        <v>79</v>
      </c>
      <c r="AW628" s="13" t="s">
        <v>33</v>
      </c>
      <c r="AX628" s="13" t="s">
        <v>71</v>
      </c>
      <c r="AY628" s="198" t="s">
        <v>155</v>
      </c>
    </row>
    <row r="629" spans="2:51" s="14" customFormat="1" ht="12">
      <c r="B629" s="199"/>
      <c r="C629" s="200"/>
      <c r="D629" s="190" t="s">
        <v>164</v>
      </c>
      <c r="E629" s="201" t="s">
        <v>19</v>
      </c>
      <c r="F629" s="202" t="s">
        <v>199</v>
      </c>
      <c r="G629" s="200"/>
      <c r="H629" s="203">
        <v>25.23</v>
      </c>
      <c r="I629" s="204"/>
      <c r="J629" s="200"/>
      <c r="K629" s="200"/>
      <c r="L629" s="205"/>
      <c r="M629" s="206"/>
      <c r="N629" s="207"/>
      <c r="O629" s="207"/>
      <c r="P629" s="207"/>
      <c r="Q629" s="207"/>
      <c r="R629" s="207"/>
      <c r="S629" s="207"/>
      <c r="T629" s="208"/>
      <c r="AT629" s="209" t="s">
        <v>164</v>
      </c>
      <c r="AU629" s="209" t="s">
        <v>81</v>
      </c>
      <c r="AV629" s="14" t="s">
        <v>81</v>
      </c>
      <c r="AW629" s="14" t="s">
        <v>33</v>
      </c>
      <c r="AX629" s="14" t="s">
        <v>71</v>
      </c>
      <c r="AY629" s="209" t="s">
        <v>155</v>
      </c>
    </row>
    <row r="630" spans="2:51" s="13" customFormat="1" ht="12">
      <c r="B630" s="188"/>
      <c r="C630" s="189"/>
      <c r="D630" s="190" t="s">
        <v>164</v>
      </c>
      <c r="E630" s="191" t="s">
        <v>19</v>
      </c>
      <c r="F630" s="192" t="s">
        <v>218</v>
      </c>
      <c r="G630" s="189"/>
      <c r="H630" s="191" t="s">
        <v>19</v>
      </c>
      <c r="I630" s="193"/>
      <c r="J630" s="189"/>
      <c r="K630" s="189"/>
      <c r="L630" s="194"/>
      <c r="M630" s="195"/>
      <c r="N630" s="196"/>
      <c r="O630" s="196"/>
      <c r="P630" s="196"/>
      <c r="Q630" s="196"/>
      <c r="R630" s="196"/>
      <c r="S630" s="196"/>
      <c r="T630" s="197"/>
      <c r="AT630" s="198" t="s">
        <v>164</v>
      </c>
      <c r="AU630" s="198" t="s">
        <v>81</v>
      </c>
      <c r="AV630" s="13" t="s">
        <v>79</v>
      </c>
      <c r="AW630" s="13" t="s">
        <v>33</v>
      </c>
      <c r="AX630" s="13" t="s">
        <v>71</v>
      </c>
      <c r="AY630" s="198" t="s">
        <v>155</v>
      </c>
    </row>
    <row r="631" spans="2:51" s="14" customFormat="1" ht="12">
      <c r="B631" s="199"/>
      <c r="C631" s="200"/>
      <c r="D631" s="190" t="s">
        <v>164</v>
      </c>
      <c r="E631" s="201" t="s">
        <v>19</v>
      </c>
      <c r="F631" s="202" t="s">
        <v>219</v>
      </c>
      <c r="G631" s="200"/>
      <c r="H631" s="203">
        <v>121.44</v>
      </c>
      <c r="I631" s="204"/>
      <c r="J631" s="200"/>
      <c r="K631" s="200"/>
      <c r="L631" s="205"/>
      <c r="M631" s="206"/>
      <c r="N631" s="207"/>
      <c r="O631" s="207"/>
      <c r="P631" s="207"/>
      <c r="Q631" s="207"/>
      <c r="R631" s="207"/>
      <c r="S631" s="207"/>
      <c r="T631" s="208"/>
      <c r="AT631" s="209" t="s">
        <v>164</v>
      </c>
      <c r="AU631" s="209" t="s">
        <v>81</v>
      </c>
      <c r="AV631" s="14" t="s">
        <v>81</v>
      </c>
      <c r="AW631" s="14" t="s">
        <v>33</v>
      </c>
      <c r="AX631" s="14" t="s">
        <v>71</v>
      </c>
      <c r="AY631" s="209" t="s">
        <v>155</v>
      </c>
    </row>
    <row r="632" spans="2:51" s="15" customFormat="1" ht="12">
      <c r="B632" s="210"/>
      <c r="C632" s="211"/>
      <c r="D632" s="190" t="s">
        <v>164</v>
      </c>
      <c r="E632" s="212" t="s">
        <v>19</v>
      </c>
      <c r="F632" s="213" t="s">
        <v>168</v>
      </c>
      <c r="G632" s="211"/>
      <c r="H632" s="214">
        <v>300.25</v>
      </c>
      <c r="I632" s="215"/>
      <c r="J632" s="211"/>
      <c r="K632" s="211"/>
      <c r="L632" s="216"/>
      <c r="M632" s="217"/>
      <c r="N632" s="218"/>
      <c r="O632" s="218"/>
      <c r="P632" s="218"/>
      <c r="Q632" s="218"/>
      <c r="R632" s="218"/>
      <c r="S632" s="218"/>
      <c r="T632" s="219"/>
      <c r="AT632" s="220" t="s">
        <v>164</v>
      </c>
      <c r="AU632" s="220" t="s">
        <v>81</v>
      </c>
      <c r="AV632" s="15" t="s">
        <v>162</v>
      </c>
      <c r="AW632" s="15" t="s">
        <v>33</v>
      </c>
      <c r="AX632" s="15" t="s">
        <v>79</v>
      </c>
      <c r="AY632" s="220" t="s">
        <v>155</v>
      </c>
    </row>
    <row r="633" spans="2:63" s="12" customFormat="1" ht="22.9" customHeight="1">
      <c r="B633" s="159"/>
      <c r="C633" s="160"/>
      <c r="D633" s="161" t="s">
        <v>70</v>
      </c>
      <c r="E633" s="173" t="s">
        <v>495</v>
      </c>
      <c r="F633" s="173" t="s">
        <v>496</v>
      </c>
      <c r="G633" s="160"/>
      <c r="H633" s="160"/>
      <c r="I633" s="163"/>
      <c r="J633" s="174">
        <f>BK633</f>
        <v>27743.69</v>
      </c>
      <c r="K633" s="160"/>
      <c r="L633" s="165"/>
      <c r="M633" s="166"/>
      <c r="N633" s="167"/>
      <c r="O633" s="167"/>
      <c r="P633" s="168">
        <f>SUM(P634:P740)</f>
        <v>0</v>
      </c>
      <c r="Q633" s="167"/>
      <c r="R633" s="168">
        <f>SUM(R634:R740)</f>
        <v>0</v>
      </c>
      <c r="S633" s="167"/>
      <c r="T633" s="169">
        <f>SUM(T634:T740)</f>
        <v>1.0956000000000001</v>
      </c>
      <c r="AR633" s="170" t="s">
        <v>81</v>
      </c>
      <c r="AT633" s="171" t="s">
        <v>70</v>
      </c>
      <c r="AU633" s="171" t="s">
        <v>79</v>
      </c>
      <c r="AY633" s="170" t="s">
        <v>155</v>
      </c>
      <c r="BK633" s="172">
        <f>SUM(BK634:BK740)</f>
        <v>27743.69</v>
      </c>
    </row>
    <row r="634" spans="1:65" s="2" customFormat="1" ht="16.5" customHeight="1">
      <c r="A634" s="36"/>
      <c r="B634" s="37"/>
      <c r="C634" s="175" t="s">
        <v>497</v>
      </c>
      <c r="D634" s="175" t="s">
        <v>158</v>
      </c>
      <c r="E634" s="176" t="s">
        <v>498</v>
      </c>
      <c r="F634" s="177" t="s">
        <v>499</v>
      </c>
      <c r="G634" s="178" t="s">
        <v>161</v>
      </c>
      <c r="H634" s="179">
        <v>382.83</v>
      </c>
      <c r="I634" s="180">
        <v>5.5</v>
      </c>
      <c r="J634" s="181">
        <f>ROUND(I634*H634,2)</f>
        <v>2105.57</v>
      </c>
      <c r="K634" s="177" t="s">
        <v>174</v>
      </c>
      <c r="L634" s="41"/>
      <c r="M634" s="182" t="s">
        <v>19</v>
      </c>
      <c r="N634" s="183" t="s">
        <v>42</v>
      </c>
      <c r="O634" s="66"/>
      <c r="P634" s="184">
        <f>O634*H634</f>
        <v>0</v>
      </c>
      <c r="Q634" s="184">
        <v>0</v>
      </c>
      <c r="R634" s="184">
        <f>Q634*H634</f>
        <v>0</v>
      </c>
      <c r="S634" s="184">
        <v>0</v>
      </c>
      <c r="T634" s="185">
        <f>S634*H634</f>
        <v>0</v>
      </c>
      <c r="U634" s="36"/>
      <c r="V634" s="36"/>
      <c r="W634" s="36"/>
      <c r="X634" s="36"/>
      <c r="Y634" s="36"/>
      <c r="Z634" s="36"/>
      <c r="AA634" s="36"/>
      <c r="AB634" s="36"/>
      <c r="AC634" s="36"/>
      <c r="AD634" s="36"/>
      <c r="AE634" s="36"/>
      <c r="AR634" s="186" t="s">
        <v>295</v>
      </c>
      <c r="AT634" s="186" t="s">
        <v>158</v>
      </c>
      <c r="AU634" s="186" t="s">
        <v>81</v>
      </c>
      <c r="AY634" s="19" t="s">
        <v>155</v>
      </c>
      <c r="BE634" s="187">
        <f>IF(N634="základní",J634,0)</f>
        <v>2105.57</v>
      </c>
      <c r="BF634" s="187">
        <f>IF(N634="snížená",J634,0)</f>
        <v>0</v>
      </c>
      <c r="BG634" s="187">
        <f>IF(N634="zákl. přenesená",J634,0)</f>
        <v>0</v>
      </c>
      <c r="BH634" s="187">
        <f>IF(N634="sníž. přenesená",J634,0)</f>
        <v>0</v>
      </c>
      <c r="BI634" s="187">
        <f>IF(N634="nulová",J634,0)</f>
        <v>0</v>
      </c>
      <c r="BJ634" s="19" t="s">
        <v>79</v>
      </c>
      <c r="BK634" s="187">
        <f>ROUND(I634*H634,2)</f>
        <v>2105.57</v>
      </c>
      <c r="BL634" s="19" t="s">
        <v>295</v>
      </c>
      <c r="BM634" s="186" t="s">
        <v>500</v>
      </c>
    </row>
    <row r="635" spans="2:51" s="13" customFormat="1" ht="12">
      <c r="B635" s="188"/>
      <c r="C635" s="189"/>
      <c r="D635" s="190" t="s">
        <v>164</v>
      </c>
      <c r="E635" s="191" t="s">
        <v>19</v>
      </c>
      <c r="F635" s="192" t="s">
        <v>165</v>
      </c>
      <c r="G635" s="189"/>
      <c r="H635" s="191" t="s">
        <v>19</v>
      </c>
      <c r="I635" s="193"/>
      <c r="J635" s="189"/>
      <c r="K635" s="189"/>
      <c r="L635" s="194"/>
      <c r="M635" s="195"/>
      <c r="N635" s="196"/>
      <c r="O635" s="196"/>
      <c r="P635" s="196"/>
      <c r="Q635" s="196"/>
      <c r="R635" s="196"/>
      <c r="S635" s="196"/>
      <c r="T635" s="197"/>
      <c r="AT635" s="198" t="s">
        <v>164</v>
      </c>
      <c r="AU635" s="198" t="s">
        <v>81</v>
      </c>
      <c r="AV635" s="13" t="s">
        <v>79</v>
      </c>
      <c r="AW635" s="13" t="s">
        <v>33</v>
      </c>
      <c r="AX635" s="13" t="s">
        <v>71</v>
      </c>
      <c r="AY635" s="198" t="s">
        <v>155</v>
      </c>
    </row>
    <row r="636" spans="2:51" s="13" customFormat="1" ht="12">
      <c r="B636" s="188"/>
      <c r="C636" s="189"/>
      <c r="D636" s="190" t="s">
        <v>164</v>
      </c>
      <c r="E636" s="191" t="s">
        <v>19</v>
      </c>
      <c r="F636" s="192" t="s">
        <v>192</v>
      </c>
      <c r="G636" s="189"/>
      <c r="H636" s="191" t="s">
        <v>19</v>
      </c>
      <c r="I636" s="193"/>
      <c r="J636" s="189"/>
      <c r="K636" s="189"/>
      <c r="L636" s="194"/>
      <c r="M636" s="195"/>
      <c r="N636" s="196"/>
      <c r="O636" s="196"/>
      <c r="P636" s="196"/>
      <c r="Q636" s="196"/>
      <c r="R636" s="196"/>
      <c r="S636" s="196"/>
      <c r="T636" s="197"/>
      <c r="AT636" s="198" t="s">
        <v>164</v>
      </c>
      <c r="AU636" s="198" t="s">
        <v>81</v>
      </c>
      <c r="AV636" s="13" t="s">
        <v>79</v>
      </c>
      <c r="AW636" s="13" t="s">
        <v>33</v>
      </c>
      <c r="AX636" s="13" t="s">
        <v>71</v>
      </c>
      <c r="AY636" s="198" t="s">
        <v>155</v>
      </c>
    </row>
    <row r="637" spans="2:51" s="14" customFormat="1" ht="12">
      <c r="B637" s="199"/>
      <c r="C637" s="200"/>
      <c r="D637" s="190" t="s">
        <v>164</v>
      </c>
      <c r="E637" s="201" t="s">
        <v>19</v>
      </c>
      <c r="F637" s="202" t="s">
        <v>193</v>
      </c>
      <c r="G637" s="200"/>
      <c r="H637" s="203">
        <v>38.77</v>
      </c>
      <c r="I637" s="204"/>
      <c r="J637" s="200"/>
      <c r="K637" s="200"/>
      <c r="L637" s="205"/>
      <c r="M637" s="206"/>
      <c r="N637" s="207"/>
      <c r="O637" s="207"/>
      <c r="P637" s="207"/>
      <c r="Q637" s="207"/>
      <c r="R637" s="207"/>
      <c r="S637" s="207"/>
      <c r="T637" s="208"/>
      <c r="AT637" s="209" t="s">
        <v>164</v>
      </c>
      <c r="AU637" s="209" t="s">
        <v>81</v>
      </c>
      <c r="AV637" s="14" t="s">
        <v>81</v>
      </c>
      <c r="AW637" s="14" t="s">
        <v>33</v>
      </c>
      <c r="AX637" s="14" t="s">
        <v>71</v>
      </c>
      <c r="AY637" s="209" t="s">
        <v>155</v>
      </c>
    </row>
    <row r="638" spans="2:51" s="13" customFormat="1" ht="12">
      <c r="B638" s="188"/>
      <c r="C638" s="189"/>
      <c r="D638" s="190" t="s">
        <v>164</v>
      </c>
      <c r="E638" s="191" t="s">
        <v>19</v>
      </c>
      <c r="F638" s="192" t="s">
        <v>194</v>
      </c>
      <c r="G638" s="189"/>
      <c r="H638" s="191" t="s">
        <v>19</v>
      </c>
      <c r="I638" s="193"/>
      <c r="J638" s="189"/>
      <c r="K638" s="189"/>
      <c r="L638" s="194"/>
      <c r="M638" s="195"/>
      <c r="N638" s="196"/>
      <c r="O638" s="196"/>
      <c r="P638" s="196"/>
      <c r="Q638" s="196"/>
      <c r="R638" s="196"/>
      <c r="S638" s="196"/>
      <c r="T638" s="197"/>
      <c r="AT638" s="198" t="s">
        <v>164</v>
      </c>
      <c r="AU638" s="198" t="s">
        <v>81</v>
      </c>
      <c r="AV638" s="13" t="s">
        <v>79</v>
      </c>
      <c r="AW638" s="13" t="s">
        <v>33</v>
      </c>
      <c r="AX638" s="13" t="s">
        <v>71</v>
      </c>
      <c r="AY638" s="198" t="s">
        <v>155</v>
      </c>
    </row>
    <row r="639" spans="2:51" s="14" customFormat="1" ht="12">
      <c r="B639" s="199"/>
      <c r="C639" s="200"/>
      <c r="D639" s="190" t="s">
        <v>164</v>
      </c>
      <c r="E639" s="201" t="s">
        <v>19</v>
      </c>
      <c r="F639" s="202" t="s">
        <v>195</v>
      </c>
      <c r="G639" s="200"/>
      <c r="H639" s="203">
        <v>18.46</v>
      </c>
      <c r="I639" s="204"/>
      <c r="J639" s="200"/>
      <c r="K639" s="200"/>
      <c r="L639" s="205"/>
      <c r="M639" s="206"/>
      <c r="N639" s="207"/>
      <c r="O639" s="207"/>
      <c r="P639" s="207"/>
      <c r="Q639" s="207"/>
      <c r="R639" s="207"/>
      <c r="S639" s="207"/>
      <c r="T639" s="208"/>
      <c r="AT639" s="209" t="s">
        <v>164</v>
      </c>
      <c r="AU639" s="209" t="s">
        <v>81</v>
      </c>
      <c r="AV639" s="14" t="s">
        <v>81</v>
      </c>
      <c r="AW639" s="14" t="s">
        <v>33</v>
      </c>
      <c r="AX639" s="14" t="s">
        <v>71</v>
      </c>
      <c r="AY639" s="209" t="s">
        <v>155</v>
      </c>
    </row>
    <row r="640" spans="2:51" s="13" customFormat="1" ht="12">
      <c r="B640" s="188"/>
      <c r="C640" s="189"/>
      <c r="D640" s="190" t="s">
        <v>164</v>
      </c>
      <c r="E640" s="191" t="s">
        <v>19</v>
      </c>
      <c r="F640" s="192" t="s">
        <v>196</v>
      </c>
      <c r="G640" s="189"/>
      <c r="H640" s="191" t="s">
        <v>19</v>
      </c>
      <c r="I640" s="193"/>
      <c r="J640" s="189"/>
      <c r="K640" s="189"/>
      <c r="L640" s="194"/>
      <c r="M640" s="195"/>
      <c r="N640" s="196"/>
      <c r="O640" s="196"/>
      <c r="P640" s="196"/>
      <c r="Q640" s="196"/>
      <c r="R640" s="196"/>
      <c r="S640" s="196"/>
      <c r="T640" s="197"/>
      <c r="AT640" s="198" t="s">
        <v>164</v>
      </c>
      <c r="AU640" s="198" t="s">
        <v>81</v>
      </c>
      <c r="AV640" s="13" t="s">
        <v>79</v>
      </c>
      <c r="AW640" s="13" t="s">
        <v>33</v>
      </c>
      <c r="AX640" s="13" t="s">
        <v>71</v>
      </c>
      <c r="AY640" s="198" t="s">
        <v>155</v>
      </c>
    </row>
    <row r="641" spans="2:51" s="14" customFormat="1" ht="12">
      <c r="B641" s="199"/>
      <c r="C641" s="200"/>
      <c r="D641" s="190" t="s">
        <v>164</v>
      </c>
      <c r="E641" s="201" t="s">
        <v>19</v>
      </c>
      <c r="F641" s="202" t="s">
        <v>197</v>
      </c>
      <c r="G641" s="200"/>
      <c r="H641" s="203">
        <v>21.58</v>
      </c>
      <c r="I641" s="204"/>
      <c r="J641" s="200"/>
      <c r="K641" s="200"/>
      <c r="L641" s="205"/>
      <c r="M641" s="206"/>
      <c r="N641" s="207"/>
      <c r="O641" s="207"/>
      <c r="P641" s="207"/>
      <c r="Q641" s="207"/>
      <c r="R641" s="207"/>
      <c r="S641" s="207"/>
      <c r="T641" s="208"/>
      <c r="AT641" s="209" t="s">
        <v>164</v>
      </c>
      <c r="AU641" s="209" t="s">
        <v>81</v>
      </c>
      <c r="AV641" s="14" t="s">
        <v>81</v>
      </c>
      <c r="AW641" s="14" t="s">
        <v>33</v>
      </c>
      <c r="AX641" s="14" t="s">
        <v>71</v>
      </c>
      <c r="AY641" s="209" t="s">
        <v>155</v>
      </c>
    </row>
    <row r="642" spans="2:51" s="13" customFormat="1" ht="12">
      <c r="B642" s="188"/>
      <c r="C642" s="189"/>
      <c r="D642" s="190" t="s">
        <v>164</v>
      </c>
      <c r="E642" s="191" t="s">
        <v>19</v>
      </c>
      <c r="F642" s="192" t="s">
        <v>198</v>
      </c>
      <c r="G642" s="189"/>
      <c r="H642" s="191" t="s">
        <v>19</v>
      </c>
      <c r="I642" s="193"/>
      <c r="J642" s="189"/>
      <c r="K642" s="189"/>
      <c r="L642" s="194"/>
      <c r="M642" s="195"/>
      <c r="N642" s="196"/>
      <c r="O642" s="196"/>
      <c r="P642" s="196"/>
      <c r="Q642" s="196"/>
      <c r="R642" s="196"/>
      <c r="S642" s="196"/>
      <c r="T642" s="197"/>
      <c r="AT642" s="198" t="s">
        <v>164</v>
      </c>
      <c r="AU642" s="198" t="s">
        <v>81</v>
      </c>
      <c r="AV642" s="13" t="s">
        <v>79</v>
      </c>
      <c r="AW642" s="13" t="s">
        <v>33</v>
      </c>
      <c r="AX642" s="13" t="s">
        <v>71</v>
      </c>
      <c r="AY642" s="198" t="s">
        <v>155</v>
      </c>
    </row>
    <row r="643" spans="2:51" s="14" customFormat="1" ht="12">
      <c r="B643" s="199"/>
      <c r="C643" s="200"/>
      <c r="D643" s="190" t="s">
        <v>164</v>
      </c>
      <c r="E643" s="201" t="s">
        <v>19</v>
      </c>
      <c r="F643" s="202" t="s">
        <v>199</v>
      </c>
      <c r="G643" s="200"/>
      <c r="H643" s="203">
        <v>25.23</v>
      </c>
      <c r="I643" s="204"/>
      <c r="J643" s="200"/>
      <c r="K643" s="200"/>
      <c r="L643" s="205"/>
      <c r="M643" s="206"/>
      <c r="N643" s="207"/>
      <c r="O643" s="207"/>
      <c r="P643" s="207"/>
      <c r="Q643" s="207"/>
      <c r="R643" s="207"/>
      <c r="S643" s="207"/>
      <c r="T643" s="208"/>
      <c r="AT643" s="209" t="s">
        <v>164</v>
      </c>
      <c r="AU643" s="209" t="s">
        <v>81</v>
      </c>
      <c r="AV643" s="14" t="s">
        <v>81</v>
      </c>
      <c r="AW643" s="14" t="s">
        <v>33</v>
      </c>
      <c r="AX643" s="14" t="s">
        <v>71</v>
      </c>
      <c r="AY643" s="209" t="s">
        <v>155</v>
      </c>
    </row>
    <row r="644" spans="2:51" s="13" customFormat="1" ht="12">
      <c r="B644" s="188"/>
      <c r="C644" s="189"/>
      <c r="D644" s="190" t="s">
        <v>164</v>
      </c>
      <c r="E644" s="191" t="s">
        <v>19</v>
      </c>
      <c r="F644" s="192" t="s">
        <v>200</v>
      </c>
      <c r="G644" s="189"/>
      <c r="H644" s="191" t="s">
        <v>19</v>
      </c>
      <c r="I644" s="193"/>
      <c r="J644" s="189"/>
      <c r="K644" s="189"/>
      <c r="L644" s="194"/>
      <c r="M644" s="195"/>
      <c r="N644" s="196"/>
      <c r="O644" s="196"/>
      <c r="P644" s="196"/>
      <c r="Q644" s="196"/>
      <c r="R644" s="196"/>
      <c r="S644" s="196"/>
      <c r="T644" s="197"/>
      <c r="AT644" s="198" t="s">
        <v>164</v>
      </c>
      <c r="AU644" s="198" t="s">
        <v>81</v>
      </c>
      <c r="AV644" s="13" t="s">
        <v>79</v>
      </c>
      <c r="AW644" s="13" t="s">
        <v>33</v>
      </c>
      <c r="AX644" s="13" t="s">
        <v>71</v>
      </c>
      <c r="AY644" s="198" t="s">
        <v>155</v>
      </c>
    </row>
    <row r="645" spans="2:51" s="14" customFormat="1" ht="12">
      <c r="B645" s="199"/>
      <c r="C645" s="200"/>
      <c r="D645" s="190" t="s">
        <v>164</v>
      </c>
      <c r="E645" s="201" t="s">
        <v>19</v>
      </c>
      <c r="F645" s="202" t="s">
        <v>201</v>
      </c>
      <c r="G645" s="200"/>
      <c r="H645" s="203">
        <v>19.09</v>
      </c>
      <c r="I645" s="204"/>
      <c r="J645" s="200"/>
      <c r="K645" s="200"/>
      <c r="L645" s="205"/>
      <c r="M645" s="206"/>
      <c r="N645" s="207"/>
      <c r="O645" s="207"/>
      <c r="P645" s="207"/>
      <c r="Q645" s="207"/>
      <c r="R645" s="207"/>
      <c r="S645" s="207"/>
      <c r="T645" s="208"/>
      <c r="AT645" s="209" t="s">
        <v>164</v>
      </c>
      <c r="AU645" s="209" t="s">
        <v>81</v>
      </c>
      <c r="AV645" s="14" t="s">
        <v>81</v>
      </c>
      <c r="AW645" s="14" t="s">
        <v>33</v>
      </c>
      <c r="AX645" s="14" t="s">
        <v>71</v>
      </c>
      <c r="AY645" s="209" t="s">
        <v>155</v>
      </c>
    </row>
    <row r="646" spans="2:51" s="13" customFormat="1" ht="12">
      <c r="B646" s="188"/>
      <c r="C646" s="189"/>
      <c r="D646" s="190" t="s">
        <v>164</v>
      </c>
      <c r="E646" s="191" t="s">
        <v>19</v>
      </c>
      <c r="F646" s="192" t="s">
        <v>202</v>
      </c>
      <c r="G646" s="189"/>
      <c r="H646" s="191" t="s">
        <v>19</v>
      </c>
      <c r="I646" s="193"/>
      <c r="J646" s="189"/>
      <c r="K646" s="189"/>
      <c r="L646" s="194"/>
      <c r="M646" s="195"/>
      <c r="N646" s="196"/>
      <c r="O646" s="196"/>
      <c r="P646" s="196"/>
      <c r="Q646" s="196"/>
      <c r="R646" s="196"/>
      <c r="S646" s="196"/>
      <c r="T646" s="197"/>
      <c r="AT646" s="198" t="s">
        <v>164</v>
      </c>
      <c r="AU646" s="198" t="s">
        <v>81</v>
      </c>
      <c r="AV646" s="13" t="s">
        <v>79</v>
      </c>
      <c r="AW646" s="13" t="s">
        <v>33</v>
      </c>
      <c r="AX646" s="13" t="s">
        <v>71</v>
      </c>
      <c r="AY646" s="198" t="s">
        <v>155</v>
      </c>
    </row>
    <row r="647" spans="2:51" s="14" customFormat="1" ht="12">
      <c r="B647" s="199"/>
      <c r="C647" s="200"/>
      <c r="D647" s="190" t="s">
        <v>164</v>
      </c>
      <c r="E647" s="201" t="s">
        <v>19</v>
      </c>
      <c r="F647" s="202" t="s">
        <v>203</v>
      </c>
      <c r="G647" s="200"/>
      <c r="H647" s="203">
        <v>27.36</v>
      </c>
      <c r="I647" s="204"/>
      <c r="J647" s="200"/>
      <c r="K647" s="200"/>
      <c r="L647" s="205"/>
      <c r="M647" s="206"/>
      <c r="N647" s="207"/>
      <c r="O647" s="207"/>
      <c r="P647" s="207"/>
      <c r="Q647" s="207"/>
      <c r="R647" s="207"/>
      <c r="S647" s="207"/>
      <c r="T647" s="208"/>
      <c r="AT647" s="209" t="s">
        <v>164</v>
      </c>
      <c r="AU647" s="209" t="s">
        <v>81</v>
      </c>
      <c r="AV647" s="14" t="s">
        <v>81</v>
      </c>
      <c r="AW647" s="14" t="s">
        <v>33</v>
      </c>
      <c r="AX647" s="14" t="s">
        <v>71</v>
      </c>
      <c r="AY647" s="209" t="s">
        <v>155</v>
      </c>
    </row>
    <row r="648" spans="2:51" s="13" customFormat="1" ht="12">
      <c r="B648" s="188"/>
      <c r="C648" s="189"/>
      <c r="D648" s="190" t="s">
        <v>164</v>
      </c>
      <c r="E648" s="191" t="s">
        <v>19</v>
      </c>
      <c r="F648" s="192" t="s">
        <v>204</v>
      </c>
      <c r="G648" s="189"/>
      <c r="H648" s="191" t="s">
        <v>19</v>
      </c>
      <c r="I648" s="193"/>
      <c r="J648" s="189"/>
      <c r="K648" s="189"/>
      <c r="L648" s="194"/>
      <c r="M648" s="195"/>
      <c r="N648" s="196"/>
      <c r="O648" s="196"/>
      <c r="P648" s="196"/>
      <c r="Q648" s="196"/>
      <c r="R648" s="196"/>
      <c r="S648" s="196"/>
      <c r="T648" s="197"/>
      <c r="AT648" s="198" t="s">
        <v>164</v>
      </c>
      <c r="AU648" s="198" t="s">
        <v>81</v>
      </c>
      <c r="AV648" s="13" t="s">
        <v>79</v>
      </c>
      <c r="AW648" s="13" t="s">
        <v>33</v>
      </c>
      <c r="AX648" s="13" t="s">
        <v>71</v>
      </c>
      <c r="AY648" s="198" t="s">
        <v>155</v>
      </c>
    </row>
    <row r="649" spans="2:51" s="14" customFormat="1" ht="12">
      <c r="B649" s="199"/>
      <c r="C649" s="200"/>
      <c r="D649" s="190" t="s">
        <v>164</v>
      </c>
      <c r="E649" s="201" t="s">
        <v>19</v>
      </c>
      <c r="F649" s="202" t="s">
        <v>205</v>
      </c>
      <c r="G649" s="200"/>
      <c r="H649" s="203">
        <v>1.82</v>
      </c>
      <c r="I649" s="204"/>
      <c r="J649" s="200"/>
      <c r="K649" s="200"/>
      <c r="L649" s="205"/>
      <c r="M649" s="206"/>
      <c r="N649" s="207"/>
      <c r="O649" s="207"/>
      <c r="P649" s="207"/>
      <c r="Q649" s="207"/>
      <c r="R649" s="207"/>
      <c r="S649" s="207"/>
      <c r="T649" s="208"/>
      <c r="AT649" s="209" t="s">
        <v>164</v>
      </c>
      <c r="AU649" s="209" t="s">
        <v>81</v>
      </c>
      <c r="AV649" s="14" t="s">
        <v>81</v>
      </c>
      <c r="AW649" s="14" t="s">
        <v>33</v>
      </c>
      <c r="AX649" s="14" t="s">
        <v>71</v>
      </c>
      <c r="AY649" s="209" t="s">
        <v>155</v>
      </c>
    </row>
    <row r="650" spans="2:51" s="13" customFormat="1" ht="12">
      <c r="B650" s="188"/>
      <c r="C650" s="189"/>
      <c r="D650" s="190" t="s">
        <v>164</v>
      </c>
      <c r="E650" s="191" t="s">
        <v>19</v>
      </c>
      <c r="F650" s="192" t="s">
        <v>206</v>
      </c>
      <c r="G650" s="189"/>
      <c r="H650" s="191" t="s">
        <v>19</v>
      </c>
      <c r="I650" s="193"/>
      <c r="J650" s="189"/>
      <c r="K650" s="189"/>
      <c r="L650" s="194"/>
      <c r="M650" s="195"/>
      <c r="N650" s="196"/>
      <c r="O650" s="196"/>
      <c r="P650" s="196"/>
      <c r="Q650" s="196"/>
      <c r="R650" s="196"/>
      <c r="S650" s="196"/>
      <c r="T650" s="197"/>
      <c r="AT650" s="198" t="s">
        <v>164</v>
      </c>
      <c r="AU650" s="198" t="s">
        <v>81</v>
      </c>
      <c r="AV650" s="13" t="s">
        <v>79</v>
      </c>
      <c r="AW650" s="13" t="s">
        <v>33</v>
      </c>
      <c r="AX650" s="13" t="s">
        <v>71</v>
      </c>
      <c r="AY650" s="198" t="s">
        <v>155</v>
      </c>
    </row>
    <row r="651" spans="2:51" s="14" customFormat="1" ht="12">
      <c r="B651" s="199"/>
      <c r="C651" s="200"/>
      <c r="D651" s="190" t="s">
        <v>164</v>
      </c>
      <c r="E651" s="201" t="s">
        <v>19</v>
      </c>
      <c r="F651" s="202" t="s">
        <v>207</v>
      </c>
      <c r="G651" s="200"/>
      <c r="H651" s="203">
        <v>1.4</v>
      </c>
      <c r="I651" s="204"/>
      <c r="J651" s="200"/>
      <c r="K651" s="200"/>
      <c r="L651" s="205"/>
      <c r="M651" s="206"/>
      <c r="N651" s="207"/>
      <c r="O651" s="207"/>
      <c r="P651" s="207"/>
      <c r="Q651" s="207"/>
      <c r="R651" s="207"/>
      <c r="S651" s="207"/>
      <c r="T651" s="208"/>
      <c r="AT651" s="209" t="s">
        <v>164</v>
      </c>
      <c r="AU651" s="209" t="s">
        <v>81</v>
      </c>
      <c r="AV651" s="14" t="s">
        <v>81</v>
      </c>
      <c r="AW651" s="14" t="s">
        <v>33</v>
      </c>
      <c r="AX651" s="14" t="s">
        <v>71</v>
      </c>
      <c r="AY651" s="209" t="s">
        <v>155</v>
      </c>
    </row>
    <row r="652" spans="2:51" s="13" customFormat="1" ht="12">
      <c r="B652" s="188"/>
      <c r="C652" s="189"/>
      <c r="D652" s="190" t="s">
        <v>164</v>
      </c>
      <c r="E652" s="191" t="s">
        <v>19</v>
      </c>
      <c r="F652" s="192" t="s">
        <v>208</v>
      </c>
      <c r="G652" s="189"/>
      <c r="H652" s="191" t="s">
        <v>19</v>
      </c>
      <c r="I652" s="193"/>
      <c r="J652" s="189"/>
      <c r="K652" s="189"/>
      <c r="L652" s="194"/>
      <c r="M652" s="195"/>
      <c r="N652" s="196"/>
      <c r="O652" s="196"/>
      <c r="P652" s="196"/>
      <c r="Q652" s="196"/>
      <c r="R652" s="196"/>
      <c r="S652" s="196"/>
      <c r="T652" s="197"/>
      <c r="AT652" s="198" t="s">
        <v>164</v>
      </c>
      <c r="AU652" s="198" t="s">
        <v>81</v>
      </c>
      <c r="AV652" s="13" t="s">
        <v>79</v>
      </c>
      <c r="AW652" s="13" t="s">
        <v>33</v>
      </c>
      <c r="AX652" s="13" t="s">
        <v>71</v>
      </c>
      <c r="AY652" s="198" t="s">
        <v>155</v>
      </c>
    </row>
    <row r="653" spans="2:51" s="14" customFormat="1" ht="12">
      <c r="B653" s="199"/>
      <c r="C653" s="200"/>
      <c r="D653" s="190" t="s">
        <v>164</v>
      </c>
      <c r="E653" s="201" t="s">
        <v>19</v>
      </c>
      <c r="F653" s="202" t="s">
        <v>209</v>
      </c>
      <c r="G653" s="200"/>
      <c r="H653" s="203">
        <v>5.98</v>
      </c>
      <c r="I653" s="204"/>
      <c r="J653" s="200"/>
      <c r="K653" s="200"/>
      <c r="L653" s="205"/>
      <c r="M653" s="206"/>
      <c r="N653" s="207"/>
      <c r="O653" s="207"/>
      <c r="P653" s="207"/>
      <c r="Q653" s="207"/>
      <c r="R653" s="207"/>
      <c r="S653" s="207"/>
      <c r="T653" s="208"/>
      <c r="AT653" s="209" t="s">
        <v>164</v>
      </c>
      <c r="AU653" s="209" t="s">
        <v>81</v>
      </c>
      <c r="AV653" s="14" t="s">
        <v>81</v>
      </c>
      <c r="AW653" s="14" t="s">
        <v>33</v>
      </c>
      <c r="AX653" s="14" t="s">
        <v>71</v>
      </c>
      <c r="AY653" s="209" t="s">
        <v>155</v>
      </c>
    </row>
    <row r="654" spans="2:51" s="16" customFormat="1" ht="12">
      <c r="B654" s="221"/>
      <c r="C654" s="222"/>
      <c r="D654" s="190" t="s">
        <v>164</v>
      </c>
      <c r="E654" s="223" t="s">
        <v>19</v>
      </c>
      <c r="F654" s="224" t="s">
        <v>210</v>
      </c>
      <c r="G654" s="222"/>
      <c r="H654" s="225">
        <v>159.69</v>
      </c>
      <c r="I654" s="226"/>
      <c r="J654" s="222"/>
      <c r="K654" s="222"/>
      <c r="L654" s="227"/>
      <c r="M654" s="228"/>
      <c r="N654" s="229"/>
      <c r="O654" s="229"/>
      <c r="P654" s="229"/>
      <c r="Q654" s="229"/>
      <c r="R654" s="229"/>
      <c r="S654" s="229"/>
      <c r="T654" s="230"/>
      <c r="AT654" s="231" t="s">
        <v>164</v>
      </c>
      <c r="AU654" s="231" t="s">
        <v>81</v>
      </c>
      <c r="AV654" s="16" t="s">
        <v>179</v>
      </c>
      <c r="AW654" s="16" t="s">
        <v>33</v>
      </c>
      <c r="AX654" s="16" t="s">
        <v>71</v>
      </c>
      <c r="AY654" s="231" t="s">
        <v>155</v>
      </c>
    </row>
    <row r="655" spans="2:51" s="13" customFormat="1" ht="12">
      <c r="B655" s="188"/>
      <c r="C655" s="189"/>
      <c r="D655" s="190" t="s">
        <v>164</v>
      </c>
      <c r="E655" s="191" t="s">
        <v>19</v>
      </c>
      <c r="F655" s="192" t="s">
        <v>167</v>
      </c>
      <c r="G655" s="189"/>
      <c r="H655" s="191" t="s">
        <v>19</v>
      </c>
      <c r="I655" s="193"/>
      <c r="J655" s="189"/>
      <c r="K655" s="189"/>
      <c r="L655" s="194"/>
      <c r="M655" s="195"/>
      <c r="N655" s="196"/>
      <c r="O655" s="196"/>
      <c r="P655" s="196"/>
      <c r="Q655" s="196"/>
      <c r="R655" s="196"/>
      <c r="S655" s="196"/>
      <c r="T655" s="197"/>
      <c r="AT655" s="198" t="s">
        <v>164</v>
      </c>
      <c r="AU655" s="198" t="s">
        <v>81</v>
      </c>
      <c r="AV655" s="13" t="s">
        <v>79</v>
      </c>
      <c r="AW655" s="13" t="s">
        <v>33</v>
      </c>
      <c r="AX655" s="13" t="s">
        <v>71</v>
      </c>
      <c r="AY655" s="198" t="s">
        <v>155</v>
      </c>
    </row>
    <row r="656" spans="2:51" s="13" customFormat="1" ht="12">
      <c r="B656" s="188"/>
      <c r="C656" s="189"/>
      <c r="D656" s="190" t="s">
        <v>164</v>
      </c>
      <c r="E656" s="191" t="s">
        <v>19</v>
      </c>
      <c r="F656" s="192" t="s">
        <v>211</v>
      </c>
      <c r="G656" s="189"/>
      <c r="H656" s="191" t="s">
        <v>19</v>
      </c>
      <c r="I656" s="193"/>
      <c r="J656" s="189"/>
      <c r="K656" s="189"/>
      <c r="L656" s="194"/>
      <c r="M656" s="195"/>
      <c r="N656" s="196"/>
      <c r="O656" s="196"/>
      <c r="P656" s="196"/>
      <c r="Q656" s="196"/>
      <c r="R656" s="196"/>
      <c r="S656" s="196"/>
      <c r="T656" s="197"/>
      <c r="AT656" s="198" t="s">
        <v>164</v>
      </c>
      <c r="AU656" s="198" t="s">
        <v>81</v>
      </c>
      <c r="AV656" s="13" t="s">
        <v>79</v>
      </c>
      <c r="AW656" s="13" t="s">
        <v>33</v>
      </c>
      <c r="AX656" s="13" t="s">
        <v>71</v>
      </c>
      <c r="AY656" s="198" t="s">
        <v>155</v>
      </c>
    </row>
    <row r="657" spans="2:51" s="14" customFormat="1" ht="12">
      <c r="B657" s="199"/>
      <c r="C657" s="200"/>
      <c r="D657" s="190" t="s">
        <v>164</v>
      </c>
      <c r="E657" s="201" t="s">
        <v>19</v>
      </c>
      <c r="F657" s="202" t="s">
        <v>212</v>
      </c>
      <c r="G657" s="200"/>
      <c r="H657" s="203">
        <v>4.86</v>
      </c>
      <c r="I657" s="204"/>
      <c r="J657" s="200"/>
      <c r="K657" s="200"/>
      <c r="L657" s="205"/>
      <c r="M657" s="206"/>
      <c r="N657" s="207"/>
      <c r="O657" s="207"/>
      <c r="P657" s="207"/>
      <c r="Q657" s="207"/>
      <c r="R657" s="207"/>
      <c r="S657" s="207"/>
      <c r="T657" s="208"/>
      <c r="AT657" s="209" t="s">
        <v>164</v>
      </c>
      <c r="AU657" s="209" t="s">
        <v>81</v>
      </c>
      <c r="AV657" s="14" t="s">
        <v>81</v>
      </c>
      <c r="AW657" s="14" t="s">
        <v>33</v>
      </c>
      <c r="AX657" s="14" t="s">
        <v>71</v>
      </c>
      <c r="AY657" s="209" t="s">
        <v>155</v>
      </c>
    </row>
    <row r="658" spans="2:51" s="13" customFormat="1" ht="12">
      <c r="B658" s="188"/>
      <c r="C658" s="189"/>
      <c r="D658" s="190" t="s">
        <v>164</v>
      </c>
      <c r="E658" s="191" t="s">
        <v>19</v>
      </c>
      <c r="F658" s="192" t="s">
        <v>213</v>
      </c>
      <c r="G658" s="189"/>
      <c r="H658" s="191" t="s">
        <v>19</v>
      </c>
      <c r="I658" s="193"/>
      <c r="J658" s="189"/>
      <c r="K658" s="189"/>
      <c r="L658" s="194"/>
      <c r="M658" s="195"/>
      <c r="N658" s="196"/>
      <c r="O658" s="196"/>
      <c r="P658" s="196"/>
      <c r="Q658" s="196"/>
      <c r="R658" s="196"/>
      <c r="S658" s="196"/>
      <c r="T658" s="197"/>
      <c r="AT658" s="198" t="s">
        <v>164</v>
      </c>
      <c r="AU658" s="198" t="s">
        <v>81</v>
      </c>
      <c r="AV658" s="13" t="s">
        <v>79</v>
      </c>
      <c r="AW658" s="13" t="s">
        <v>33</v>
      </c>
      <c r="AX658" s="13" t="s">
        <v>71</v>
      </c>
      <c r="AY658" s="198" t="s">
        <v>155</v>
      </c>
    </row>
    <row r="659" spans="2:51" s="14" customFormat="1" ht="12">
      <c r="B659" s="199"/>
      <c r="C659" s="200"/>
      <c r="D659" s="190" t="s">
        <v>164</v>
      </c>
      <c r="E659" s="201" t="s">
        <v>19</v>
      </c>
      <c r="F659" s="202" t="s">
        <v>214</v>
      </c>
      <c r="G659" s="200"/>
      <c r="H659" s="203">
        <v>26.77</v>
      </c>
      <c r="I659" s="204"/>
      <c r="J659" s="200"/>
      <c r="K659" s="200"/>
      <c r="L659" s="205"/>
      <c r="M659" s="206"/>
      <c r="N659" s="207"/>
      <c r="O659" s="207"/>
      <c r="P659" s="207"/>
      <c r="Q659" s="207"/>
      <c r="R659" s="207"/>
      <c r="S659" s="207"/>
      <c r="T659" s="208"/>
      <c r="AT659" s="209" t="s">
        <v>164</v>
      </c>
      <c r="AU659" s="209" t="s">
        <v>81</v>
      </c>
      <c r="AV659" s="14" t="s">
        <v>81</v>
      </c>
      <c r="AW659" s="14" t="s">
        <v>33</v>
      </c>
      <c r="AX659" s="14" t="s">
        <v>71</v>
      </c>
      <c r="AY659" s="209" t="s">
        <v>155</v>
      </c>
    </row>
    <row r="660" spans="2:51" s="13" customFormat="1" ht="12">
      <c r="B660" s="188"/>
      <c r="C660" s="189"/>
      <c r="D660" s="190" t="s">
        <v>164</v>
      </c>
      <c r="E660" s="191" t="s">
        <v>19</v>
      </c>
      <c r="F660" s="192" t="s">
        <v>215</v>
      </c>
      <c r="G660" s="189"/>
      <c r="H660" s="191" t="s">
        <v>19</v>
      </c>
      <c r="I660" s="193"/>
      <c r="J660" s="189"/>
      <c r="K660" s="189"/>
      <c r="L660" s="194"/>
      <c r="M660" s="195"/>
      <c r="N660" s="196"/>
      <c r="O660" s="196"/>
      <c r="P660" s="196"/>
      <c r="Q660" s="196"/>
      <c r="R660" s="196"/>
      <c r="S660" s="196"/>
      <c r="T660" s="197"/>
      <c r="AT660" s="198" t="s">
        <v>164</v>
      </c>
      <c r="AU660" s="198" t="s">
        <v>81</v>
      </c>
      <c r="AV660" s="13" t="s">
        <v>79</v>
      </c>
      <c r="AW660" s="13" t="s">
        <v>33</v>
      </c>
      <c r="AX660" s="13" t="s">
        <v>71</v>
      </c>
      <c r="AY660" s="198" t="s">
        <v>155</v>
      </c>
    </row>
    <row r="661" spans="2:51" s="14" customFormat="1" ht="12">
      <c r="B661" s="199"/>
      <c r="C661" s="200"/>
      <c r="D661" s="190" t="s">
        <v>164</v>
      </c>
      <c r="E661" s="201" t="s">
        <v>19</v>
      </c>
      <c r="F661" s="202" t="s">
        <v>195</v>
      </c>
      <c r="G661" s="200"/>
      <c r="H661" s="203">
        <v>18.46</v>
      </c>
      <c r="I661" s="204"/>
      <c r="J661" s="200"/>
      <c r="K661" s="200"/>
      <c r="L661" s="205"/>
      <c r="M661" s="206"/>
      <c r="N661" s="207"/>
      <c r="O661" s="207"/>
      <c r="P661" s="207"/>
      <c r="Q661" s="207"/>
      <c r="R661" s="207"/>
      <c r="S661" s="207"/>
      <c r="T661" s="208"/>
      <c r="AT661" s="209" t="s">
        <v>164</v>
      </c>
      <c r="AU661" s="209" t="s">
        <v>81</v>
      </c>
      <c r="AV661" s="14" t="s">
        <v>81</v>
      </c>
      <c r="AW661" s="14" t="s">
        <v>33</v>
      </c>
      <c r="AX661" s="14" t="s">
        <v>71</v>
      </c>
      <c r="AY661" s="209" t="s">
        <v>155</v>
      </c>
    </row>
    <row r="662" spans="2:51" s="13" customFormat="1" ht="12">
      <c r="B662" s="188"/>
      <c r="C662" s="189"/>
      <c r="D662" s="190" t="s">
        <v>164</v>
      </c>
      <c r="E662" s="191" t="s">
        <v>19</v>
      </c>
      <c r="F662" s="192" t="s">
        <v>216</v>
      </c>
      <c r="G662" s="189"/>
      <c r="H662" s="191" t="s">
        <v>19</v>
      </c>
      <c r="I662" s="193"/>
      <c r="J662" s="189"/>
      <c r="K662" s="189"/>
      <c r="L662" s="194"/>
      <c r="M662" s="195"/>
      <c r="N662" s="196"/>
      <c r="O662" s="196"/>
      <c r="P662" s="196"/>
      <c r="Q662" s="196"/>
      <c r="R662" s="196"/>
      <c r="S662" s="196"/>
      <c r="T662" s="197"/>
      <c r="AT662" s="198" t="s">
        <v>164</v>
      </c>
      <c r="AU662" s="198" t="s">
        <v>81</v>
      </c>
      <c r="AV662" s="13" t="s">
        <v>79</v>
      </c>
      <c r="AW662" s="13" t="s">
        <v>33</v>
      </c>
      <c r="AX662" s="13" t="s">
        <v>71</v>
      </c>
      <c r="AY662" s="198" t="s">
        <v>155</v>
      </c>
    </row>
    <row r="663" spans="2:51" s="14" customFormat="1" ht="12">
      <c r="B663" s="199"/>
      <c r="C663" s="200"/>
      <c r="D663" s="190" t="s">
        <v>164</v>
      </c>
      <c r="E663" s="201" t="s">
        <v>19</v>
      </c>
      <c r="F663" s="202" t="s">
        <v>197</v>
      </c>
      <c r="G663" s="200"/>
      <c r="H663" s="203">
        <v>21.58</v>
      </c>
      <c r="I663" s="204"/>
      <c r="J663" s="200"/>
      <c r="K663" s="200"/>
      <c r="L663" s="205"/>
      <c r="M663" s="206"/>
      <c r="N663" s="207"/>
      <c r="O663" s="207"/>
      <c r="P663" s="207"/>
      <c r="Q663" s="207"/>
      <c r="R663" s="207"/>
      <c r="S663" s="207"/>
      <c r="T663" s="208"/>
      <c r="AT663" s="209" t="s">
        <v>164</v>
      </c>
      <c r="AU663" s="209" t="s">
        <v>81</v>
      </c>
      <c r="AV663" s="14" t="s">
        <v>81</v>
      </c>
      <c r="AW663" s="14" t="s">
        <v>33</v>
      </c>
      <c r="AX663" s="14" t="s">
        <v>71</v>
      </c>
      <c r="AY663" s="209" t="s">
        <v>155</v>
      </c>
    </row>
    <row r="664" spans="2:51" s="13" customFormat="1" ht="12">
      <c r="B664" s="188"/>
      <c r="C664" s="189"/>
      <c r="D664" s="190" t="s">
        <v>164</v>
      </c>
      <c r="E664" s="191" t="s">
        <v>19</v>
      </c>
      <c r="F664" s="192" t="s">
        <v>217</v>
      </c>
      <c r="G664" s="189"/>
      <c r="H664" s="191" t="s">
        <v>19</v>
      </c>
      <c r="I664" s="193"/>
      <c r="J664" s="189"/>
      <c r="K664" s="189"/>
      <c r="L664" s="194"/>
      <c r="M664" s="195"/>
      <c r="N664" s="196"/>
      <c r="O664" s="196"/>
      <c r="P664" s="196"/>
      <c r="Q664" s="196"/>
      <c r="R664" s="196"/>
      <c r="S664" s="196"/>
      <c r="T664" s="197"/>
      <c r="AT664" s="198" t="s">
        <v>164</v>
      </c>
      <c r="AU664" s="198" t="s">
        <v>81</v>
      </c>
      <c r="AV664" s="13" t="s">
        <v>79</v>
      </c>
      <c r="AW664" s="13" t="s">
        <v>33</v>
      </c>
      <c r="AX664" s="13" t="s">
        <v>71</v>
      </c>
      <c r="AY664" s="198" t="s">
        <v>155</v>
      </c>
    </row>
    <row r="665" spans="2:51" s="14" customFormat="1" ht="12">
      <c r="B665" s="199"/>
      <c r="C665" s="200"/>
      <c r="D665" s="190" t="s">
        <v>164</v>
      </c>
      <c r="E665" s="201" t="s">
        <v>19</v>
      </c>
      <c r="F665" s="202" t="s">
        <v>199</v>
      </c>
      <c r="G665" s="200"/>
      <c r="H665" s="203">
        <v>25.23</v>
      </c>
      <c r="I665" s="204"/>
      <c r="J665" s="200"/>
      <c r="K665" s="200"/>
      <c r="L665" s="205"/>
      <c r="M665" s="206"/>
      <c r="N665" s="207"/>
      <c r="O665" s="207"/>
      <c r="P665" s="207"/>
      <c r="Q665" s="207"/>
      <c r="R665" s="207"/>
      <c r="S665" s="207"/>
      <c r="T665" s="208"/>
      <c r="AT665" s="209" t="s">
        <v>164</v>
      </c>
      <c r="AU665" s="209" t="s">
        <v>81</v>
      </c>
      <c r="AV665" s="14" t="s">
        <v>81</v>
      </c>
      <c r="AW665" s="14" t="s">
        <v>33</v>
      </c>
      <c r="AX665" s="14" t="s">
        <v>71</v>
      </c>
      <c r="AY665" s="209" t="s">
        <v>155</v>
      </c>
    </row>
    <row r="666" spans="2:51" s="13" customFormat="1" ht="12">
      <c r="B666" s="188"/>
      <c r="C666" s="189"/>
      <c r="D666" s="190" t="s">
        <v>164</v>
      </c>
      <c r="E666" s="191" t="s">
        <v>19</v>
      </c>
      <c r="F666" s="192" t="s">
        <v>218</v>
      </c>
      <c r="G666" s="189"/>
      <c r="H666" s="191" t="s">
        <v>19</v>
      </c>
      <c r="I666" s="193"/>
      <c r="J666" s="189"/>
      <c r="K666" s="189"/>
      <c r="L666" s="194"/>
      <c r="M666" s="195"/>
      <c r="N666" s="196"/>
      <c r="O666" s="196"/>
      <c r="P666" s="196"/>
      <c r="Q666" s="196"/>
      <c r="R666" s="196"/>
      <c r="S666" s="196"/>
      <c r="T666" s="197"/>
      <c r="AT666" s="198" t="s">
        <v>164</v>
      </c>
      <c r="AU666" s="198" t="s">
        <v>81</v>
      </c>
      <c r="AV666" s="13" t="s">
        <v>79</v>
      </c>
      <c r="AW666" s="13" t="s">
        <v>33</v>
      </c>
      <c r="AX666" s="13" t="s">
        <v>71</v>
      </c>
      <c r="AY666" s="198" t="s">
        <v>155</v>
      </c>
    </row>
    <row r="667" spans="2:51" s="14" customFormat="1" ht="12">
      <c r="B667" s="199"/>
      <c r="C667" s="200"/>
      <c r="D667" s="190" t="s">
        <v>164</v>
      </c>
      <c r="E667" s="201" t="s">
        <v>19</v>
      </c>
      <c r="F667" s="202" t="s">
        <v>219</v>
      </c>
      <c r="G667" s="200"/>
      <c r="H667" s="203">
        <v>121.44</v>
      </c>
      <c r="I667" s="204"/>
      <c r="J667" s="200"/>
      <c r="K667" s="200"/>
      <c r="L667" s="205"/>
      <c r="M667" s="206"/>
      <c r="N667" s="207"/>
      <c r="O667" s="207"/>
      <c r="P667" s="207"/>
      <c r="Q667" s="207"/>
      <c r="R667" s="207"/>
      <c r="S667" s="207"/>
      <c r="T667" s="208"/>
      <c r="AT667" s="209" t="s">
        <v>164</v>
      </c>
      <c r="AU667" s="209" t="s">
        <v>81</v>
      </c>
      <c r="AV667" s="14" t="s">
        <v>81</v>
      </c>
      <c r="AW667" s="14" t="s">
        <v>33</v>
      </c>
      <c r="AX667" s="14" t="s">
        <v>71</v>
      </c>
      <c r="AY667" s="209" t="s">
        <v>155</v>
      </c>
    </row>
    <row r="668" spans="2:51" s="13" customFormat="1" ht="12">
      <c r="B668" s="188"/>
      <c r="C668" s="189"/>
      <c r="D668" s="190" t="s">
        <v>164</v>
      </c>
      <c r="E668" s="191" t="s">
        <v>19</v>
      </c>
      <c r="F668" s="192" t="s">
        <v>220</v>
      </c>
      <c r="G668" s="189"/>
      <c r="H668" s="191" t="s">
        <v>19</v>
      </c>
      <c r="I668" s="193"/>
      <c r="J668" s="189"/>
      <c r="K668" s="189"/>
      <c r="L668" s="194"/>
      <c r="M668" s="195"/>
      <c r="N668" s="196"/>
      <c r="O668" s="196"/>
      <c r="P668" s="196"/>
      <c r="Q668" s="196"/>
      <c r="R668" s="196"/>
      <c r="S668" s="196"/>
      <c r="T668" s="197"/>
      <c r="AT668" s="198" t="s">
        <v>164</v>
      </c>
      <c r="AU668" s="198" t="s">
        <v>81</v>
      </c>
      <c r="AV668" s="13" t="s">
        <v>79</v>
      </c>
      <c r="AW668" s="13" t="s">
        <v>33</v>
      </c>
      <c r="AX668" s="13" t="s">
        <v>71</v>
      </c>
      <c r="AY668" s="198" t="s">
        <v>155</v>
      </c>
    </row>
    <row r="669" spans="2:51" s="14" customFormat="1" ht="12">
      <c r="B669" s="199"/>
      <c r="C669" s="200"/>
      <c r="D669" s="190" t="s">
        <v>164</v>
      </c>
      <c r="E669" s="201" t="s">
        <v>19</v>
      </c>
      <c r="F669" s="202" t="s">
        <v>221</v>
      </c>
      <c r="G669" s="200"/>
      <c r="H669" s="203">
        <v>3.4</v>
      </c>
      <c r="I669" s="204"/>
      <c r="J669" s="200"/>
      <c r="K669" s="200"/>
      <c r="L669" s="205"/>
      <c r="M669" s="206"/>
      <c r="N669" s="207"/>
      <c r="O669" s="207"/>
      <c r="P669" s="207"/>
      <c r="Q669" s="207"/>
      <c r="R669" s="207"/>
      <c r="S669" s="207"/>
      <c r="T669" s="208"/>
      <c r="AT669" s="209" t="s">
        <v>164</v>
      </c>
      <c r="AU669" s="209" t="s">
        <v>81</v>
      </c>
      <c r="AV669" s="14" t="s">
        <v>81</v>
      </c>
      <c r="AW669" s="14" t="s">
        <v>33</v>
      </c>
      <c r="AX669" s="14" t="s">
        <v>71</v>
      </c>
      <c r="AY669" s="209" t="s">
        <v>155</v>
      </c>
    </row>
    <row r="670" spans="2:51" s="13" customFormat="1" ht="12">
      <c r="B670" s="188"/>
      <c r="C670" s="189"/>
      <c r="D670" s="190" t="s">
        <v>164</v>
      </c>
      <c r="E670" s="191" t="s">
        <v>19</v>
      </c>
      <c r="F670" s="192" t="s">
        <v>222</v>
      </c>
      <c r="G670" s="189"/>
      <c r="H670" s="191" t="s">
        <v>19</v>
      </c>
      <c r="I670" s="193"/>
      <c r="J670" s="189"/>
      <c r="K670" s="189"/>
      <c r="L670" s="194"/>
      <c r="M670" s="195"/>
      <c r="N670" s="196"/>
      <c r="O670" s="196"/>
      <c r="P670" s="196"/>
      <c r="Q670" s="196"/>
      <c r="R670" s="196"/>
      <c r="S670" s="196"/>
      <c r="T670" s="197"/>
      <c r="AT670" s="198" t="s">
        <v>164</v>
      </c>
      <c r="AU670" s="198" t="s">
        <v>81</v>
      </c>
      <c r="AV670" s="13" t="s">
        <v>79</v>
      </c>
      <c r="AW670" s="13" t="s">
        <v>33</v>
      </c>
      <c r="AX670" s="13" t="s">
        <v>71</v>
      </c>
      <c r="AY670" s="198" t="s">
        <v>155</v>
      </c>
    </row>
    <row r="671" spans="2:51" s="14" customFormat="1" ht="12">
      <c r="B671" s="199"/>
      <c r="C671" s="200"/>
      <c r="D671" s="190" t="s">
        <v>164</v>
      </c>
      <c r="E671" s="201" t="s">
        <v>19</v>
      </c>
      <c r="F671" s="202" t="s">
        <v>207</v>
      </c>
      <c r="G671" s="200"/>
      <c r="H671" s="203">
        <v>1.4</v>
      </c>
      <c r="I671" s="204"/>
      <c r="J671" s="200"/>
      <c r="K671" s="200"/>
      <c r="L671" s="205"/>
      <c r="M671" s="206"/>
      <c r="N671" s="207"/>
      <c r="O671" s="207"/>
      <c r="P671" s="207"/>
      <c r="Q671" s="207"/>
      <c r="R671" s="207"/>
      <c r="S671" s="207"/>
      <c r="T671" s="208"/>
      <c r="AT671" s="209" t="s">
        <v>164</v>
      </c>
      <c r="AU671" s="209" t="s">
        <v>81</v>
      </c>
      <c r="AV671" s="14" t="s">
        <v>81</v>
      </c>
      <c r="AW671" s="14" t="s">
        <v>33</v>
      </c>
      <c r="AX671" s="14" t="s">
        <v>71</v>
      </c>
      <c r="AY671" s="209" t="s">
        <v>155</v>
      </c>
    </row>
    <row r="672" spans="2:51" s="15" customFormat="1" ht="12">
      <c r="B672" s="210"/>
      <c r="C672" s="211"/>
      <c r="D672" s="190" t="s">
        <v>164</v>
      </c>
      <c r="E672" s="212" t="s">
        <v>19</v>
      </c>
      <c r="F672" s="213" t="s">
        <v>168</v>
      </c>
      <c r="G672" s="211"/>
      <c r="H672" s="214">
        <v>382.83</v>
      </c>
      <c r="I672" s="215"/>
      <c r="J672" s="211"/>
      <c r="K672" s="211"/>
      <c r="L672" s="216"/>
      <c r="M672" s="217"/>
      <c r="N672" s="218"/>
      <c r="O672" s="218"/>
      <c r="P672" s="218"/>
      <c r="Q672" s="218"/>
      <c r="R672" s="218"/>
      <c r="S672" s="218"/>
      <c r="T672" s="219"/>
      <c r="AT672" s="220" t="s">
        <v>164</v>
      </c>
      <c r="AU672" s="220" t="s">
        <v>81</v>
      </c>
      <c r="AV672" s="15" t="s">
        <v>162</v>
      </c>
      <c r="AW672" s="15" t="s">
        <v>33</v>
      </c>
      <c r="AX672" s="15" t="s">
        <v>79</v>
      </c>
      <c r="AY672" s="220" t="s">
        <v>155</v>
      </c>
    </row>
    <row r="673" spans="1:65" s="2" customFormat="1" ht="16.5" customHeight="1">
      <c r="A673" s="36"/>
      <c r="B673" s="37"/>
      <c r="C673" s="175" t="s">
        <v>501</v>
      </c>
      <c r="D673" s="175" t="s">
        <v>158</v>
      </c>
      <c r="E673" s="176" t="s">
        <v>502</v>
      </c>
      <c r="F673" s="177" t="s">
        <v>503</v>
      </c>
      <c r="G673" s="178" t="s">
        <v>161</v>
      </c>
      <c r="H673" s="179">
        <v>339.29</v>
      </c>
      <c r="I673" s="180">
        <v>58</v>
      </c>
      <c r="J673" s="181">
        <f>ROUND(I673*H673,2)</f>
        <v>19678.82</v>
      </c>
      <c r="K673" s="177" t="s">
        <v>174</v>
      </c>
      <c r="L673" s="41"/>
      <c r="M673" s="182" t="s">
        <v>19</v>
      </c>
      <c r="N673" s="183" t="s">
        <v>42</v>
      </c>
      <c r="O673" s="66"/>
      <c r="P673" s="184">
        <f>O673*H673</f>
        <v>0</v>
      </c>
      <c r="Q673" s="184">
        <v>0</v>
      </c>
      <c r="R673" s="184">
        <f>Q673*H673</f>
        <v>0</v>
      </c>
      <c r="S673" s="184">
        <v>0.003</v>
      </c>
      <c r="T673" s="185">
        <f>S673*H673</f>
        <v>1.01787</v>
      </c>
      <c r="U673" s="36"/>
      <c r="V673" s="36"/>
      <c r="W673" s="36"/>
      <c r="X673" s="36"/>
      <c r="Y673" s="36"/>
      <c r="Z673" s="36"/>
      <c r="AA673" s="36"/>
      <c r="AB673" s="36"/>
      <c r="AC673" s="36"/>
      <c r="AD673" s="36"/>
      <c r="AE673" s="36"/>
      <c r="AR673" s="186" t="s">
        <v>295</v>
      </c>
      <c r="AT673" s="186" t="s">
        <v>158</v>
      </c>
      <c r="AU673" s="186" t="s">
        <v>81</v>
      </c>
      <c r="AY673" s="19" t="s">
        <v>155</v>
      </c>
      <c r="BE673" s="187">
        <f>IF(N673="základní",J673,0)</f>
        <v>19678.82</v>
      </c>
      <c r="BF673" s="187">
        <f>IF(N673="snížená",J673,0)</f>
        <v>0</v>
      </c>
      <c r="BG673" s="187">
        <f>IF(N673="zákl. přenesená",J673,0)</f>
        <v>0</v>
      </c>
      <c r="BH673" s="187">
        <f>IF(N673="sníž. přenesená",J673,0)</f>
        <v>0</v>
      </c>
      <c r="BI673" s="187">
        <f>IF(N673="nulová",J673,0)</f>
        <v>0</v>
      </c>
      <c r="BJ673" s="19" t="s">
        <v>79</v>
      </c>
      <c r="BK673" s="187">
        <f>ROUND(I673*H673,2)</f>
        <v>19678.82</v>
      </c>
      <c r="BL673" s="19" t="s">
        <v>295</v>
      </c>
      <c r="BM673" s="186" t="s">
        <v>504</v>
      </c>
    </row>
    <row r="674" spans="2:51" s="13" customFormat="1" ht="12">
      <c r="B674" s="188"/>
      <c r="C674" s="189"/>
      <c r="D674" s="190" t="s">
        <v>164</v>
      </c>
      <c r="E674" s="191" t="s">
        <v>19</v>
      </c>
      <c r="F674" s="192" t="s">
        <v>165</v>
      </c>
      <c r="G674" s="189"/>
      <c r="H674" s="191" t="s">
        <v>19</v>
      </c>
      <c r="I674" s="193"/>
      <c r="J674" s="189"/>
      <c r="K674" s="189"/>
      <c r="L674" s="194"/>
      <c r="M674" s="195"/>
      <c r="N674" s="196"/>
      <c r="O674" s="196"/>
      <c r="P674" s="196"/>
      <c r="Q674" s="196"/>
      <c r="R674" s="196"/>
      <c r="S674" s="196"/>
      <c r="T674" s="197"/>
      <c r="AT674" s="198" t="s">
        <v>164</v>
      </c>
      <c r="AU674" s="198" t="s">
        <v>81</v>
      </c>
      <c r="AV674" s="13" t="s">
        <v>79</v>
      </c>
      <c r="AW674" s="13" t="s">
        <v>33</v>
      </c>
      <c r="AX674" s="13" t="s">
        <v>71</v>
      </c>
      <c r="AY674" s="198" t="s">
        <v>155</v>
      </c>
    </row>
    <row r="675" spans="2:51" s="13" customFormat="1" ht="12">
      <c r="B675" s="188"/>
      <c r="C675" s="189"/>
      <c r="D675" s="190" t="s">
        <v>164</v>
      </c>
      <c r="E675" s="191" t="s">
        <v>19</v>
      </c>
      <c r="F675" s="192" t="s">
        <v>505</v>
      </c>
      <c r="G675" s="189"/>
      <c r="H675" s="191" t="s">
        <v>19</v>
      </c>
      <c r="I675" s="193"/>
      <c r="J675" s="189"/>
      <c r="K675" s="189"/>
      <c r="L675" s="194"/>
      <c r="M675" s="195"/>
      <c r="N675" s="196"/>
      <c r="O675" s="196"/>
      <c r="P675" s="196"/>
      <c r="Q675" s="196"/>
      <c r="R675" s="196"/>
      <c r="S675" s="196"/>
      <c r="T675" s="197"/>
      <c r="AT675" s="198" t="s">
        <v>164</v>
      </c>
      <c r="AU675" s="198" t="s">
        <v>81</v>
      </c>
      <c r="AV675" s="13" t="s">
        <v>79</v>
      </c>
      <c r="AW675" s="13" t="s">
        <v>33</v>
      </c>
      <c r="AX675" s="13" t="s">
        <v>71</v>
      </c>
      <c r="AY675" s="198" t="s">
        <v>155</v>
      </c>
    </row>
    <row r="676" spans="2:51" s="13" customFormat="1" ht="12">
      <c r="B676" s="188"/>
      <c r="C676" s="189"/>
      <c r="D676" s="190" t="s">
        <v>164</v>
      </c>
      <c r="E676" s="191" t="s">
        <v>19</v>
      </c>
      <c r="F676" s="192" t="s">
        <v>192</v>
      </c>
      <c r="G676" s="189"/>
      <c r="H676" s="191" t="s">
        <v>19</v>
      </c>
      <c r="I676" s="193"/>
      <c r="J676" s="189"/>
      <c r="K676" s="189"/>
      <c r="L676" s="194"/>
      <c r="M676" s="195"/>
      <c r="N676" s="196"/>
      <c r="O676" s="196"/>
      <c r="P676" s="196"/>
      <c r="Q676" s="196"/>
      <c r="R676" s="196"/>
      <c r="S676" s="196"/>
      <c r="T676" s="197"/>
      <c r="AT676" s="198" t="s">
        <v>164</v>
      </c>
      <c r="AU676" s="198" t="s">
        <v>81</v>
      </c>
      <c r="AV676" s="13" t="s">
        <v>79</v>
      </c>
      <c r="AW676" s="13" t="s">
        <v>33</v>
      </c>
      <c r="AX676" s="13" t="s">
        <v>71</v>
      </c>
      <c r="AY676" s="198" t="s">
        <v>155</v>
      </c>
    </row>
    <row r="677" spans="2:51" s="14" customFormat="1" ht="12">
      <c r="B677" s="199"/>
      <c r="C677" s="200"/>
      <c r="D677" s="190" t="s">
        <v>164</v>
      </c>
      <c r="E677" s="201" t="s">
        <v>19</v>
      </c>
      <c r="F677" s="202" t="s">
        <v>193</v>
      </c>
      <c r="G677" s="200"/>
      <c r="H677" s="203">
        <v>38.77</v>
      </c>
      <c r="I677" s="204"/>
      <c r="J677" s="200"/>
      <c r="K677" s="200"/>
      <c r="L677" s="205"/>
      <c r="M677" s="206"/>
      <c r="N677" s="207"/>
      <c r="O677" s="207"/>
      <c r="P677" s="207"/>
      <c r="Q677" s="207"/>
      <c r="R677" s="207"/>
      <c r="S677" s="207"/>
      <c r="T677" s="208"/>
      <c r="AT677" s="209" t="s">
        <v>164</v>
      </c>
      <c r="AU677" s="209" t="s">
        <v>81</v>
      </c>
      <c r="AV677" s="14" t="s">
        <v>81</v>
      </c>
      <c r="AW677" s="14" t="s">
        <v>33</v>
      </c>
      <c r="AX677" s="14" t="s">
        <v>71</v>
      </c>
      <c r="AY677" s="209" t="s">
        <v>155</v>
      </c>
    </row>
    <row r="678" spans="2:51" s="14" customFormat="1" ht="12">
      <c r="B678" s="199"/>
      <c r="C678" s="200"/>
      <c r="D678" s="190" t="s">
        <v>164</v>
      </c>
      <c r="E678" s="201" t="s">
        <v>19</v>
      </c>
      <c r="F678" s="202" t="s">
        <v>193</v>
      </c>
      <c r="G678" s="200"/>
      <c r="H678" s="203">
        <v>38.77</v>
      </c>
      <c r="I678" s="204"/>
      <c r="J678" s="200"/>
      <c r="K678" s="200"/>
      <c r="L678" s="205"/>
      <c r="M678" s="206"/>
      <c r="N678" s="207"/>
      <c r="O678" s="207"/>
      <c r="P678" s="207"/>
      <c r="Q678" s="207"/>
      <c r="R678" s="207"/>
      <c r="S678" s="207"/>
      <c r="T678" s="208"/>
      <c r="AT678" s="209" t="s">
        <v>164</v>
      </c>
      <c r="AU678" s="209" t="s">
        <v>81</v>
      </c>
      <c r="AV678" s="14" t="s">
        <v>81</v>
      </c>
      <c r="AW678" s="14" t="s">
        <v>33</v>
      </c>
      <c r="AX678" s="14" t="s">
        <v>71</v>
      </c>
      <c r="AY678" s="209" t="s">
        <v>155</v>
      </c>
    </row>
    <row r="679" spans="2:51" s="13" customFormat="1" ht="12">
      <c r="B679" s="188"/>
      <c r="C679" s="189"/>
      <c r="D679" s="190" t="s">
        <v>164</v>
      </c>
      <c r="E679" s="191" t="s">
        <v>19</v>
      </c>
      <c r="F679" s="192" t="s">
        <v>194</v>
      </c>
      <c r="G679" s="189"/>
      <c r="H679" s="191" t="s">
        <v>19</v>
      </c>
      <c r="I679" s="193"/>
      <c r="J679" s="189"/>
      <c r="K679" s="189"/>
      <c r="L679" s="194"/>
      <c r="M679" s="195"/>
      <c r="N679" s="196"/>
      <c r="O679" s="196"/>
      <c r="P679" s="196"/>
      <c r="Q679" s="196"/>
      <c r="R679" s="196"/>
      <c r="S679" s="196"/>
      <c r="T679" s="197"/>
      <c r="AT679" s="198" t="s">
        <v>164</v>
      </c>
      <c r="AU679" s="198" t="s">
        <v>81</v>
      </c>
      <c r="AV679" s="13" t="s">
        <v>79</v>
      </c>
      <c r="AW679" s="13" t="s">
        <v>33</v>
      </c>
      <c r="AX679" s="13" t="s">
        <v>71</v>
      </c>
      <c r="AY679" s="198" t="s">
        <v>155</v>
      </c>
    </row>
    <row r="680" spans="2:51" s="14" customFormat="1" ht="12">
      <c r="B680" s="199"/>
      <c r="C680" s="200"/>
      <c r="D680" s="190" t="s">
        <v>164</v>
      </c>
      <c r="E680" s="201" t="s">
        <v>19</v>
      </c>
      <c r="F680" s="202" t="s">
        <v>195</v>
      </c>
      <c r="G680" s="200"/>
      <c r="H680" s="203">
        <v>18.46</v>
      </c>
      <c r="I680" s="204"/>
      <c r="J680" s="200"/>
      <c r="K680" s="200"/>
      <c r="L680" s="205"/>
      <c r="M680" s="206"/>
      <c r="N680" s="207"/>
      <c r="O680" s="207"/>
      <c r="P680" s="207"/>
      <c r="Q680" s="207"/>
      <c r="R680" s="207"/>
      <c r="S680" s="207"/>
      <c r="T680" s="208"/>
      <c r="AT680" s="209" t="s">
        <v>164</v>
      </c>
      <c r="AU680" s="209" t="s">
        <v>81</v>
      </c>
      <c r="AV680" s="14" t="s">
        <v>81</v>
      </c>
      <c r="AW680" s="14" t="s">
        <v>33</v>
      </c>
      <c r="AX680" s="14" t="s">
        <v>71</v>
      </c>
      <c r="AY680" s="209" t="s">
        <v>155</v>
      </c>
    </row>
    <row r="681" spans="2:51" s="13" customFormat="1" ht="12">
      <c r="B681" s="188"/>
      <c r="C681" s="189"/>
      <c r="D681" s="190" t="s">
        <v>164</v>
      </c>
      <c r="E681" s="191" t="s">
        <v>19</v>
      </c>
      <c r="F681" s="192" t="s">
        <v>196</v>
      </c>
      <c r="G681" s="189"/>
      <c r="H681" s="191" t="s">
        <v>19</v>
      </c>
      <c r="I681" s="193"/>
      <c r="J681" s="189"/>
      <c r="K681" s="189"/>
      <c r="L681" s="194"/>
      <c r="M681" s="195"/>
      <c r="N681" s="196"/>
      <c r="O681" s="196"/>
      <c r="P681" s="196"/>
      <c r="Q681" s="196"/>
      <c r="R681" s="196"/>
      <c r="S681" s="196"/>
      <c r="T681" s="197"/>
      <c r="AT681" s="198" t="s">
        <v>164</v>
      </c>
      <c r="AU681" s="198" t="s">
        <v>81</v>
      </c>
      <c r="AV681" s="13" t="s">
        <v>79</v>
      </c>
      <c r="AW681" s="13" t="s">
        <v>33</v>
      </c>
      <c r="AX681" s="13" t="s">
        <v>71</v>
      </c>
      <c r="AY681" s="198" t="s">
        <v>155</v>
      </c>
    </row>
    <row r="682" spans="2:51" s="14" customFormat="1" ht="12">
      <c r="B682" s="199"/>
      <c r="C682" s="200"/>
      <c r="D682" s="190" t="s">
        <v>164</v>
      </c>
      <c r="E682" s="201" t="s">
        <v>19</v>
      </c>
      <c r="F682" s="202" t="s">
        <v>197</v>
      </c>
      <c r="G682" s="200"/>
      <c r="H682" s="203">
        <v>21.58</v>
      </c>
      <c r="I682" s="204"/>
      <c r="J682" s="200"/>
      <c r="K682" s="200"/>
      <c r="L682" s="205"/>
      <c r="M682" s="206"/>
      <c r="N682" s="207"/>
      <c r="O682" s="207"/>
      <c r="P682" s="207"/>
      <c r="Q682" s="207"/>
      <c r="R682" s="207"/>
      <c r="S682" s="207"/>
      <c r="T682" s="208"/>
      <c r="AT682" s="209" t="s">
        <v>164</v>
      </c>
      <c r="AU682" s="209" t="s">
        <v>81</v>
      </c>
      <c r="AV682" s="14" t="s">
        <v>81</v>
      </c>
      <c r="AW682" s="14" t="s">
        <v>33</v>
      </c>
      <c r="AX682" s="14" t="s">
        <v>71</v>
      </c>
      <c r="AY682" s="209" t="s">
        <v>155</v>
      </c>
    </row>
    <row r="683" spans="2:51" s="13" customFormat="1" ht="12">
      <c r="B683" s="188"/>
      <c r="C683" s="189"/>
      <c r="D683" s="190" t="s">
        <v>164</v>
      </c>
      <c r="E683" s="191" t="s">
        <v>19</v>
      </c>
      <c r="F683" s="192" t="s">
        <v>198</v>
      </c>
      <c r="G683" s="189"/>
      <c r="H683" s="191" t="s">
        <v>19</v>
      </c>
      <c r="I683" s="193"/>
      <c r="J683" s="189"/>
      <c r="K683" s="189"/>
      <c r="L683" s="194"/>
      <c r="M683" s="195"/>
      <c r="N683" s="196"/>
      <c r="O683" s="196"/>
      <c r="P683" s="196"/>
      <c r="Q683" s="196"/>
      <c r="R683" s="196"/>
      <c r="S683" s="196"/>
      <c r="T683" s="197"/>
      <c r="AT683" s="198" t="s">
        <v>164</v>
      </c>
      <c r="AU683" s="198" t="s">
        <v>81</v>
      </c>
      <c r="AV683" s="13" t="s">
        <v>79</v>
      </c>
      <c r="AW683" s="13" t="s">
        <v>33</v>
      </c>
      <c r="AX683" s="13" t="s">
        <v>71</v>
      </c>
      <c r="AY683" s="198" t="s">
        <v>155</v>
      </c>
    </row>
    <row r="684" spans="2:51" s="14" customFormat="1" ht="12">
      <c r="B684" s="199"/>
      <c r="C684" s="200"/>
      <c r="D684" s="190" t="s">
        <v>164</v>
      </c>
      <c r="E684" s="201" t="s">
        <v>19</v>
      </c>
      <c r="F684" s="202" t="s">
        <v>199</v>
      </c>
      <c r="G684" s="200"/>
      <c r="H684" s="203">
        <v>25.23</v>
      </c>
      <c r="I684" s="204"/>
      <c r="J684" s="200"/>
      <c r="K684" s="200"/>
      <c r="L684" s="205"/>
      <c r="M684" s="206"/>
      <c r="N684" s="207"/>
      <c r="O684" s="207"/>
      <c r="P684" s="207"/>
      <c r="Q684" s="207"/>
      <c r="R684" s="207"/>
      <c r="S684" s="207"/>
      <c r="T684" s="208"/>
      <c r="AT684" s="209" t="s">
        <v>164</v>
      </c>
      <c r="AU684" s="209" t="s">
        <v>81</v>
      </c>
      <c r="AV684" s="14" t="s">
        <v>81</v>
      </c>
      <c r="AW684" s="14" t="s">
        <v>33</v>
      </c>
      <c r="AX684" s="14" t="s">
        <v>71</v>
      </c>
      <c r="AY684" s="209" t="s">
        <v>155</v>
      </c>
    </row>
    <row r="685" spans="2:51" s="13" customFormat="1" ht="12">
      <c r="B685" s="188"/>
      <c r="C685" s="189"/>
      <c r="D685" s="190" t="s">
        <v>164</v>
      </c>
      <c r="E685" s="191" t="s">
        <v>19</v>
      </c>
      <c r="F685" s="192" t="s">
        <v>200</v>
      </c>
      <c r="G685" s="189"/>
      <c r="H685" s="191" t="s">
        <v>19</v>
      </c>
      <c r="I685" s="193"/>
      <c r="J685" s="189"/>
      <c r="K685" s="189"/>
      <c r="L685" s="194"/>
      <c r="M685" s="195"/>
      <c r="N685" s="196"/>
      <c r="O685" s="196"/>
      <c r="P685" s="196"/>
      <c r="Q685" s="196"/>
      <c r="R685" s="196"/>
      <c r="S685" s="196"/>
      <c r="T685" s="197"/>
      <c r="AT685" s="198" t="s">
        <v>164</v>
      </c>
      <c r="AU685" s="198" t="s">
        <v>81</v>
      </c>
      <c r="AV685" s="13" t="s">
        <v>79</v>
      </c>
      <c r="AW685" s="13" t="s">
        <v>33</v>
      </c>
      <c r="AX685" s="13" t="s">
        <v>71</v>
      </c>
      <c r="AY685" s="198" t="s">
        <v>155</v>
      </c>
    </row>
    <row r="686" spans="2:51" s="14" customFormat="1" ht="12">
      <c r="B686" s="199"/>
      <c r="C686" s="200"/>
      <c r="D686" s="190" t="s">
        <v>164</v>
      </c>
      <c r="E686" s="201" t="s">
        <v>19</v>
      </c>
      <c r="F686" s="202" t="s">
        <v>201</v>
      </c>
      <c r="G686" s="200"/>
      <c r="H686" s="203">
        <v>19.09</v>
      </c>
      <c r="I686" s="204"/>
      <c r="J686" s="200"/>
      <c r="K686" s="200"/>
      <c r="L686" s="205"/>
      <c r="M686" s="206"/>
      <c r="N686" s="207"/>
      <c r="O686" s="207"/>
      <c r="P686" s="207"/>
      <c r="Q686" s="207"/>
      <c r="R686" s="207"/>
      <c r="S686" s="207"/>
      <c r="T686" s="208"/>
      <c r="AT686" s="209" t="s">
        <v>164</v>
      </c>
      <c r="AU686" s="209" t="s">
        <v>81</v>
      </c>
      <c r="AV686" s="14" t="s">
        <v>81</v>
      </c>
      <c r="AW686" s="14" t="s">
        <v>33</v>
      </c>
      <c r="AX686" s="14" t="s">
        <v>71</v>
      </c>
      <c r="AY686" s="209" t="s">
        <v>155</v>
      </c>
    </row>
    <row r="687" spans="2:51" s="13" customFormat="1" ht="12">
      <c r="B687" s="188"/>
      <c r="C687" s="189"/>
      <c r="D687" s="190" t="s">
        <v>164</v>
      </c>
      <c r="E687" s="191" t="s">
        <v>19</v>
      </c>
      <c r="F687" s="192" t="s">
        <v>202</v>
      </c>
      <c r="G687" s="189"/>
      <c r="H687" s="191" t="s">
        <v>19</v>
      </c>
      <c r="I687" s="193"/>
      <c r="J687" s="189"/>
      <c r="K687" s="189"/>
      <c r="L687" s="194"/>
      <c r="M687" s="195"/>
      <c r="N687" s="196"/>
      <c r="O687" s="196"/>
      <c r="P687" s="196"/>
      <c r="Q687" s="196"/>
      <c r="R687" s="196"/>
      <c r="S687" s="196"/>
      <c r="T687" s="197"/>
      <c r="AT687" s="198" t="s">
        <v>164</v>
      </c>
      <c r="AU687" s="198" t="s">
        <v>81</v>
      </c>
      <c r="AV687" s="13" t="s">
        <v>79</v>
      </c>
      <c r="AW687" s="13" t="s">
        <v>33</v>
      </c>
      <c r="AX687" s="13" t="s">
        <v>71</v>
      </c>
      <c r="AY687" s="198" t="s">
        <v>155</v>
      </c>
    </row>
    <row r="688" spans="2:51" s="14" customFormat="1" ht="12">
      <c r="B688" s="199"/>
      <c r="C688" s="200"/>
      <c r="D688" s="190" t="s">
        <v>164</v>
      </c>
      <c r="E688" s="201" t="s">
        <v>19</v>
      </c>
      <c r="F688" s="202" t="s">
        <v>203</v>
      </c>
      <c r="G688" s="200"/>
      <c r="H688" s="203">
        <v>27.36</v>
      </c>
      <c r="I688" s="204"/>
      <c r="J688" s="200"/>
      <c r="K688" s="200"/>
      <c r="L688" s="205"/>
      <c r="M688" s="206"/>
      <c r="N688" s="207"/>
      <c r="O688" s="207"/>
      <c r="P688" s="207"/>
      <c r="Q688" s="207"/>
      <c r="R688" s="207"/>
      <c r="S688" s="207"/>
      <c r="T688" s="208"/>
      <c r="AT688" s="209" t="s">
        <v>164</v>
      </c>
      <c r="AU688" s="209" t="s">
        <v>81</v>
      </c>
      <c r="AV688" s="14" t="s">
        <v>81</v>
      </c>
      <c r="AW688" s="14" t="s">
        <v>33</v>
      </c>
      <c r="AX688" s="14" t="s">
        <v>71</v>
      </c>
      <c r="AY688" s="209" t="s">
        <v>155</v>
      </c>
    </row>
    <row r="689" spans="2:51" s="13" customFormat="1" ht="12">
      <c r="B689" s="188"/>
      <c r="C689" s="189"/>
      <c r="D689" s="190" t="s">
        <v>164</v>
      </c>
      <c r="E689" s="191" t="s">
        <v>19</v>
      </c>
      <c r="F689" s="192" t="s">
        <v>204</v>
      </c>
      <c r="G689" s="189"/>
      <c r="H689" s="191" t="s">
        <v>19</v>
      </c>
      <c r="I689" s="193"/>
      <c r="J689" s="189"/>
      <c r="K689" s="189"/>
      <c r="L689" s="194"/>
      <c r="M689" s="195"/>
      <c r="N689" s="196"/>
      <c r="O689" s="196"/>
      <c r="P689" s="196"/>
      <c r="Q689" s="196"/>
      <c r="R689" s="196"/>
      <c r="S689" s="196"/>
      <c r="T689" s="197"/>
      <c r="AT689" s="198" t="s">
        <v>164</v>
      </c>
      <c r="AU689" s="198" t="s">
        <v>81</v>
      </c>
      <c r="AV689" s="13" t="s">
        <v>79</v>
      </c>
      <c r="AW689" s="13" t="s">
        <v>33</v>
      </c>
      <c r="AX689" s="13" t="s">
        <v>71</v>
      </c>
      <c r="AY689" s="198" t="s">
        <v>155</v>
      </c>
    </row>
    <row r="690" spans="2:51" s="14" customFormat="1" ht="12">
      <c r="B690" s="199"/>
      <c r="C690" s="200"/>
      <c r="D690" s="190" t="s">
        <v>164</v>
      </c>
      <c r="E690" s="201" t="s">
        <v>19</v>
      </c>
      <c r="F690" s="202" t="s">
        <v>205</v>
      </c>
      <c r="G690" s="200"/>
      <c r="H690" s="203">
        <v>1.82</v>
      </c>
      <c r="I690" s="204"/>
      <c r="J690" s="200"/>
      <c r="K690" s="200"/>
      <c r="L690" s="205"/>
      <c r="M690" s="206"/>
      <c r="N690" s="207"/>
      <c r="O690" s="207"/>
      <c r="P690" s="207"/>
      <c r="Q690" s="207"/>
      <c r="R690" s="207"/>
      <c r="S690" s="207"/>
      <c r="T690" s="208"/>
      <c r="AT690" s="209" t="s">
        <v>164</v>
      </c>
      <c r="AU690" s="209" t="s">
        <v>81</v>
      </c>
      <c r="AV690" s="14" t="s">
        <v>81</v>
      </c>
      <c r="AW690" s="14" t="s">
        <v>33</v>
      </c>
      <c r="AX690" s="14" t="s">
        <v>71</v>
      </c>
      <c r="AY690" s="209" t="s">
        <v>155</v>
      </c>
    </row>
    <row r="691" spans="2:51" s="16" customFormat="1" ht="12">
      <c r="B691" s="221"/>
      <c r="C691" s="222"/>
      <c r="D691" s="190" t="s">
        <v>164</v>
      </c>
      <c r="E691" s="223" t="s">
        <v>19</v>
      </c>
      <c r="F691" s="224" t="s">
        <v>210</v>
      </c>
      <c r="G691" s="222"/>
      <c r="H691" s="225">
        <v>191.07999999999998</v>
      </c>
      <c r="I691" s="226"/>
      <c r="J691" s="222"/>
      <c r="K691" s="222"/>
      <c r="L691" s="227"/>
      <c r="M691" s="228"/>
      <c r="N691" s="229"/>
      <c r="O691" s="229"/>
      <c r="P691" s="229"/>
      <c r="Q691" s="229"/>
      <c r="R691" s="229"/>
      <c r="S691" s="229"/>
      <c r="T691" s="230"/>
      <c r="AT691" s="231" t="s">
        <v>164</v>
      </c>
      <c r="AU691" s="231" t="s">
        <v>81</v>
      </c>
      <c r="AV691" s="16" t="s">
        <v>179</v>
      </c>
      <c r="AW691" s="16" t="s">
        <v>33</v>
      </c>
      <c r="AX691" s="16" t="s">
        <v>71</v>
      </c>
      <c r="AY691" s="231" t="s">
        <v>155</v>
      </c>
    </row>
    <row r="692" spans="2:51" s="13" customFormat="1" ht="12">
      <c r="B692" s="188"/>
      <c r="C692" s="189"/>
      <c r="D692" s="190" t="s">
        <v>164</v>
      </c>
      <c r="E692" s="191" t="s">
        <v>19</v>
      </c>
      <c r="F692" s="192" t="s">
        <v>167</v>
      </c>
      <c r="G692" s="189"/>
      <c r="H692" s="191" t="s">
        <v>19</v>
      </c>
      <c r="I692" s="193"/>
      <c r="J692" s="189"/>
      <c r="K692" s="189"/>
      <c r="L692" s="194"/>
      <c r="M692" s="195"/>
      <c r="N692" s="196"/>
      <c r="O692" s="196"/>
      <c r="P692" s="196"/>
      <c r="Q692" s="196"/>
      <c r="R692" s="196"/>
      <c r="S692" s="196"/>
      <c r="T692" s="197"/>
      <c r="AT692" s="198" t="s">
        <v>164</v>
      </c>
      <c r="AU692" s="198" t="s">
        <v>81</v>
      </c>
      <c r="AV692" s="13" t="s">
        <v>79</v>
      </c>
      <c r="AW692" s="13" t="s">
        <v>33</v>
      </c>
      <c r="AX692" s="13" t="s">
        <v>71</v>
      </c>
      <c r="AY692" s="198" t="s">
        <v>155</v>
      </c>
    </row>
    <row r="693" spans="2:51" s="13" customFormat="1" ht="12">
      <c r="B693" s="188"/>
      <c r="C693" s="189"/>
      <c r="D693" s="190" t="s">
        <v>164</v>
      </c>
      <c r="E693" s="191" t="s">
        <v>19</v>
      </c>
      <c r="F693" s="192" t="s">
        <v>213</v>
      </c>
      <c r="G693" s="189"/>
      <c r="H693" s="191" t="s">
        <v>19</v>
      </c>
      <c r="I693" s="193"/>
      <c r="J693" s="189"/>
      <c r="K693" s="189"/>
      <c r="L693" s="194"/>
      <c r="M693" s="195"/>
      <c r="N693" s="196"/>
      <c r="O693" s="196"/>
      <c r="P693" s="196"/>
      <c r="Q693" s="196"/>
      <c r="R693" s="196"/>
      <c r="S693" s="196"/>
      <c r="T693" s="197"/>
      <c r="AT693" s="198" t="s">
        <v>164</v>
      </c>
      <c r="AU693" s="198" t="s">
        <v>81</v>
      </c>
      <c r="AV693" s="13" t="s">
        <v>79</v>
      </c>
      <c r="AW693" s="13" t="s">
        <v>33</v>
      </c>
      <c r="AX693" s="13" t="s">
        <v>71</v>
      </c>
      <c r="AY693" s="198" t="s">
        <v>155</v>
      </c>
    </row>
    <row r="694" spans="2:51" s="14" customFormat="1" ht="12">
      <c r="B694" s="199"/>
      <c r="C694" s="200"/>
      <c r="D694" s="190" t="s">
        <v>164</v>
      </c>
      <c r="E694" s="201" t="s">
        <v>19</v>
      </c>
      <c r="F694" s="202" t="s">
        <v>214</v>
      </c>
      <c r="G694" s="200"/>
      <c r="H694" s="203">
        <v>26.77</v>
      </c>
      <c r="I694" s="204"/>
      <c r="J694" s="200"/>
      <c r="K694" s="200"/>
      <c r="L694" s="205"/>
      <c r="M694" s="206"/>
      <c r="N694" s="207"/>
      <c r="O694" s="207"/>
      <c r="P694" s="207"/>
      <c r="Q694" s="207"/>
      <c r="R694" s="207"/>
      <c r="S694" s="207"/>
      <c r="T694" s="208"/>
      <c r="AT694" s="209" t="s">
        <v>164</v>
      </c>
      <c r="AU694" s="209" t="s">
        <v>81</v>
      </c>
      <c r="AV694" s="14" t="s">
        <v>81</v>
      </c>
      <c r="AW694" s="14" t="s">
        <v>33</v>
      </c>
      <c r="AX694" s="14" t="s">
        <v>71</v>
      </c>
      <c r="AY694" s="209" t="s">
        <v>155</v>
      </c>
    </row>
    <row r="695" spans="2:51" s="13" customFormat="1" ht="12">
      <c r="B695" s="188"/>
      <c r="C695" s="189"/>
      <c r="D695" s="190" t="s">
        <v>164</v>
      </c>
      <c r="E695" s="191" t="s">
        <v>19</v>
      </c>
      <c r="F695" s="192" t="s">
        <v>218</v>
      </c>
      <c r="G695" s="189"/>
      <c r="H695" s="191" t="s">
        <v>19</v>
      </c>
      <c r="I695" s="193"/>
      <c r="J695" s="189"/>
      <c r="K695" s="189"/>
      <c r="L695" s="194"/>
      <c r="M695" s="195"/>
      <c r="N695" s="196"/>
      <c r="O695" s="196"/>
      <c r="P695" s="196"/>
      <c r="Q695" s="196"/>
      <c r="R695" s="196"/>
      <c r="S695" s="196"/>
      <c r="T695" s="197"/>
      <c r="AT695" s="198" t="s">
        <v>164</v>
      </c>
      <c r="AU695" s="198" t="s">
        <v>81</v>
      </c>
      <c r="AV695" s="13" t="s">
        <v>79</v>
      </c>
      <c r="AW695" s="13" t="s">
        <v>33</v>
      </c>
      <c r="AX695" s="13" t="s">
        <v>71</v>
      </c>
      <c r="AY695" s="198" t="s">
        <v>155</v>
      </c>
    </row>
    <row r="696" spans="2:51" s="14" customFormat="1" ht="12">
      <c r="B696" s="199"/>
      <c r="C696" s="200"/>
      <c r="D696" s="190" t="s">
        <v>164</v>
      </c>
      <c r="E696" s="201" t="s">
        <v>19</v>
      </c>
      <c r="F696" s="202" t="s">
        <v>219</v>
      </c>
      <c r="G696" s="200"/>
      <c r="H696" s="203">
        <v>121.44</v>
      </c>
      <c r="I696" s="204"/>
      <c r="J696" s="200"/>
      <c r="K696" s="200"/>
      <c r="L696" s="205"/>
      <c r="M696" s="206"/>
      <c r="N696" s="207"/>
      <c r="O696" s="207"/>
      <c r="P696" s="207"/>
      <c r="Q696" s="207"/>
      <c r="R696" s="207"/>
      <c r="S696" s="207"/>
      <c r="T696" s="208"/>
      <c r="AT696" s="209" t="s">
        <v>164</v>
      </c>
      <c r="AU696" s="209" t="s">
        <v>81</v>
      </c>
      <c r="AV696" s="14" t="s">
        <v>81</v>
      </c>
      <c r="AW696" s="14" t="s">
        <v>33</v>
      </c>
      <c r="AX696" s="14" t="s">
        <v>71</v>
      </c>
      <c r="AY696" s="209" t="s">
        <v>155</v>
      </c>
    </row>
    <row r="697" spans="2:51" s="15" customFormat="1" ht="12">
      <c r="B697" s="210"/>
      <c r="C697" s="211"/>
      <c r="D697" s="190" t="s">
        <v>164</v>
      </c>
      <c r="E697" s="212" t="s">
        <v>19</v>
      </c>
      <c r="F697" s="213" t="s">
        <v>168</v>
      </c>
      <c r="G697" s="211"/>
      <c r="H697" s="214">
        <v>339.28999999999996</v>
      </c>
      <c r="I697" s="215"/>
      <c r="J697" s="211"/>
      <c r="K697" s="211"/>
      <c r="L697" s="216"/>
      <c r="M697" s="217"/>
      <c r="N697" s="218"/>
      <c r="O697" s="218"/>
      <c r="P697" s="218"/>
      <c r="Q697" s="218"/>
      <c r="R697" s="218"/>
      <c r="S697" s="218"/>
      <c r="T697" s="219"/>
      <c r="AT697" s="220" t="s">
        <v>164</v>
      </c>
      <c r="AU697" s="220" t="s">
        <v>81</v>
      </c>
      <c r="AV697" s="15" t="s">
        <v>162</v>
      </c>
      <c r="AW697" s="15" t="s">
        <v>33</v>
      </c>
      <c r="AX697" s="15" t="s">
        <v>79</v>
      </c>
      <c r="AY697" s="220" t="s">
        <v>155</v>
      </c>
    </row>
    <row r="698" spans="1:65" s="2" customFormat="1" ht="16.5" customHeight="1">
      <c r="A698" s="36"/>
      <c r="B698" s="37"/>
      <c r="C698" s="175" t="s">
        <v>506</v>
      </c>
      <c r="D698" s="175" t="s">
        <v>158</v>
      </c>
      <c r="E698" s="176" t="s">
        <v>507</v>
      </c>
      <c r="F698" s="177" t="s">
        <v>508</v>
      </c>
      <c r="G698" s="178" t="s">
        <v>343</v>
      </c>
      <c r="H698" s="179">
        <v>259.1</v>
      </c>
      <c r="I698" s="180">
        <v>23</v>
      </c>
      <c r="J698" s="181">
        <f>ROUND(I698*H698,2)</f>
        <v>5959.3</v>
      </c>
      <c r="K698" s="177" t="s">
        <v>174</v>
      </c>
      <c r="L698" s="41"/>
      <c r="M698" s="182" t="s">
        <v>19</v>
      </c>
      <c r="N698" s="183" t="s">
        <v>42</v>
      </c>
      <c r="O698" s="66"/>
      <c r="P698" s="184">
        <f>O698*H698</f>
        <v>0</v>
      </c>
      <c r="Q698" s="184">
        <v>0</v>
      </c>
      <c r="R698" s="184">
        <f>Q698*H698</f>
        <v>0</v>
      </c>
      <c r="S698" s="184">
        <v>0.0003</v>
      </c>
      <c r="T698" s="185">
        <f>S698*H698</f>
        <v>0.07773</v>
      </c>
      <c r="U698" s="36"/>
      <c r="V698" s="36"/>
      <c r="W698" s="36"/>
      <c r="X698" s="36"/>
      <c r="Y698" s="36"/>
      <c r="Z698" s="36"/>
      <c r="AA698" s="36"/>
      <c r="AB698" s="36"/>
      <c r="AC698" s="36"/>
      <c r="AD698" s="36"/>
      <c r="AE698" s="36"/>
      <c r="AR698" s="186" t="s">
        <v>295</v>
      </c>
      <c r="AT698" s="186" t="s">
        <v>158</v>
      </c>
      <c r="AU698" s="186" t="s">
        <v>81</v>
      </c>
      <c r="AY698" s="19" t="s">
        <v>155</v>
      </c>
      <c r="BE698" s="187">
        <f>IF(N698="základní",J698,0)</f>
        <v>5959.3</v>
      </c>
      <c r="BF698" s="187">
        <f>IF(N698="snížená",J698,0)</f>
        <v>0</v>
      </c>
      <c r="BG698" s="187">
        <f>IF(N698="zákl. přenesená",J698,0)</f>
        <v>0</v>
      </c>
      <c r="BH698" s="187">
        <f>IF(N698="sníž. přenesená",J698,0)</f>
        <v>0</v>
      </c>
      <c r="BI698" s="187">
        <f>IF(N698="nulová",J698,0)</f>
        <v>0</v>
      </c>
      <c r="BJ698" s="19" t="s">
        <v>79</v>
      </c>
      <c r="BK698" s="187">
        <f>ROUND(I698*H698,2)</f>
        <v>5959.3</v>
      </c>
      <c r="BL698" s="19" t="s">
        <v>295</v>
      </c>
      <c r="BM698" s="186" t="s">
        <v>509</v>
      </c>
    </row>
    <row r="699" spans="2:51" s="13" customFormat="1" ht="12">
      <c r="B699" s="188"/>
      <c r="C699" s="189"/>
      <c r="D699" s="190" t="s">
        <v>164</v>
      </c>
      <c r="E699" s="191" t="s">
        <v>19</v>
      </c>
      <c r="F699" s="192" t="s">
        <v>165</v>
      </c>
      <c r="G699" s="189"/>
      <c r="H699" s="191" t="s">
        <v>19</v>
      </c>
      <c r="I699" s="193"/>
      <c r="J699" s="189"/>
      <c r="K699" s="189"/>
      <c r="L699" s="194"/>
      <c r="M699" s="195"/>
      <c r="N699" s="196"/>
      <c r="O699" s="196"/>
      <c r="P699" s="196"/>
      <c r="Q699" s="196"/>
      <c r="R699" s="196"/>
      <c r="S699" s="196"/>
      <c r="T699" s="197"/>
      <c r="AT699" s="198" t="s">
        <v>164</v>
      </c>
      <c r="AU699" s="198" t="s">
        <v>81</v>
      </c>
      <c r="AV699" s="13" t="s">
        <v>79</v>
      </c>
      <c r="AW699" s="13" t="s">
        <v>33</v>
      </c>
      <c r="AX699" s="13" t="s">
        <v>71</v>
      </c>
      <c r="AY699" s="198" t="s">
        <v>155</v>
      </c>
    </row>
    <row r="700" spans="2:51" s="13" customFormat="1" ht="12">
      <c r="B700" s="188"/>
      <c r="C700" s="189"/>
      <c r="D700" s="190" t="s">
        <v>164</v>
      </c>
      <c r="E700" s="191" t="s">
        <v>19</v>
      </c>
      <c r="F700" s="192" t="s">
        <v>192</v>
      </c>
      <c r="G700" s="189"/>
      <c r="H700" s="191" t="s">
        <v>19</v>
      </c>
      <c r="I700" s="193"/>
      <c r="J700" s="189"/>
      <c r="K700" s="189"/>
      <c r="L700" s="194"/>
      <c r="M700" s="195"/>
      <c r="N700" s="196"/>
      <c r="O700" s="196"/>
      <c r="P700" s="196"/>
      <c r="Q700" s="196"/>
      <c r="R700" s="196"/>
      <c r="S700" s="196"/>
      <c r="T700" s="197"/>
      <c r="AT700" s="198" t="s">
        <v>164</v>
      </c>
      <c r="AU700" s="198" t="s">
        <v>81</v>
      </c>
      <c r="AV700" s="13" t="s">
        <v>79</v>
      </c>
      <c r="AW700" s="13" t="s">
        <v>33</v>
      </c>
      <c r="AX700" s="13" t="s">
        <v>71</v>
      </c>
      <c r="AY700" s="198" t="s">
        <v>155</v>
      </c>
    </row>
    <row r="701" spans="2:51" s="14" customFormat="1" ht="12">
      <c r="B701" s="199"/>
      <c r="C701" s="200"/>
      <c r="D701" s="190" t="s">
        <v>164</v>
      </c>
      <c r="E701" s="201" t="s">
        <v>19</v>
      </c>
      <c r="F701" s="202" t="s">
        <v>491</v>
      </c>
      <c r="G701" s="200"/>
      <c r="H701" s="203">
        <v>41</v>
      </c>
      <c r="I701" s="204"/>
      <c r="J701" s="200"/>
      <c r="K701" s="200"/>
      <c r="L701" s="205"/>
      <c r="M701" s="206"/>
      <c r="N701" s="207"/>
      <c r="O701" s="207"/>
      <c r="P701" s="207"/>
      <c r="Q701" s="207"/>
      <c r="R701" s="207"/>
      <c r="S701" s="207"/>
      <c r="T701" s="208"/>
      <c r="AT701" s="209" t="s">
        <v>164</v>
      </c>
      <c r="AU701" s="209" t="s">
        <v>81</v>
      </c>
      <c r="AV701" s="14" t="s">
        <v>81</v>
      </c>
      <c r="AW701" s="14" t="s">
        <v>33</v>
      </c>
      <c r="AX701" s="14" t="s">
        <v>71</v>
      </c>
      <c r="AY701" s="209" t="s">
        <v>155</v>
      </c>
    </row>
    <row r="702" spans="2:51" s="13" customFormat="1" ht="12">
      <c r="B702" s="188"/>
      <c r="C702" s="189"/>
      <c r="D702" s="190" t="s">
        <v>164</v>
      </c>
      <c r="E702" s="191" t="s">
        <v>19</v>
      </c>
      <c r="F702" s="192" t="s">
        <v>194</v>
      </c>
      <c r="G702" s="189"/>
      <c r="H702" s="191" t="s">
        <v>19</v>
      </c>
      <c r="I702" s="193"/>
      <c r="J702" s="189"/>
      <c r="K702" s="189"/>
      <c r="L702" s="194"/>
      <c r="M702" s="195"/>
      <c r="N702" s="196"/>
      <c r="O702" s="196"/>
      <c r="P702" s="196"/>
      <c r="Q702" s="196"/>
      <c r="R702" s="196"/>
      <c r="S702" s="196"/>
      <c r="T702" s="197"/>
      <c r="AT702" s="198" t="s">
        <v>164</v>
      </c>
      <c r="AU702" s="198" t="s">
        <v>81</v>
      </c>
      <c r="AV702" s="13" t="s">
        <v>79</v>
      </c>
      <c r="AW702" s="13" t="s">
        <v>33</v>
      </c>
      <c r="AX702" s="13" t="s">
        <v>71</v>
      </c>
      <c r="AY702" s="198" t="s">
        <v>155</v>
      </c>
    </row>
    <row r="703" spans="2:51" s="14" customFormat="1" ht="12">
      <c r="B703" s="199"/>
      <c r="C703" s="200"/>
      <c r="D703" s="190" t="s">
        <v>164</v>
      </c>
      <c r="E703" s="201" t="s">
        <v>19</v>
      </c>
      <c r="F703" s="202" t="s">
        <v>510</v>
      </c>
      <c r="G703" s="200"/>
      <c r="H703" s="203">
        <v>18.8</v>
      </c>
      <c r="I703" s="204"/>
      <c r="J703" s="200"/>
      <c r="K703" s="200"/>
      <c r="L703" s="205"/>
      <c r="M703" s="206"/>
      <c r="N703" s="207"/>
      <c r="O703" s="207"/>
      <c r="P703" s="207"/>
      <c r="Q703" s="207"/>
      <c r="R703" s="207"/>
      <c r="S703" s="207"/>
      <c r="T703" s="208"/>
      <c r="AT703" s="209" t="s">
        <v>164</v>
      </c>
      <c r="AU703" s="209" t="s">
        <v>81</v>
      </c>
      <c r="AV703" s="14" t="s">
        <v>81</v>
      </c>
      <c r="AW703" s="14" t="s">
        <v>33</v>
      </c>
      <c r="AX703" s="14" t="s">
        <v>71</v>
      </c>
      <c r="AY703" s="209" t="s">
        <v>155</v>
      </c>
    </row>
    <row r="704" spans="2:51" s="14" customFormat="1" ht="12">
      <c r="B704" s="199"/>
      <c r="C704" s="200"/>
      <c r="D704" s="190" t="s">
        <v>164</v>
      </c>
      <c r="E704" s="201" t="s">
        <v>19</v>
      </c>
      <c r="F704" s="202" t="s">
        <v>487</v>
      </c>
      <c r="G704" s="200"/>
      <c r="H704" s="203">
        <v>-0.9</v>
      </c>
      <c r="I704" s="204"/>
      <c r="J704" s="200"/>
      <c r="K704" s="200"/>
      <c r="L704" s="205"/>
      <c r="M704" s="206"/>
      <c r="N704" s="207"/>
      <c r="O704" s="207"/>
      <c r="P704" s="207"/>
      <c r="Q704" s="207"/>
      <c r="R704" s="207"/>
      <c r="S704" s="207"/>
      <c r="T704" s="208"/>
      <c r="AT704" s="209" t="s">
        <v>164</v>
      </c>
      <c r="AU704" s="209" t="s">
        <v>81</v>
      </c>
      <c r="AV704" s="14" t="s">
        <v>81</v>
      </c>
      <c r="AW704" s="14" t="s">
        <v>33</v>
      </c>
      <c r="AX704" s="14" t="s">
        <v>71</v>
      </c>
      <c r="AY704" s="209" t="s">
        <v>155</v>
      </c>
    </row>
    <row r="705" spans="2:51" s="13" customFormat="1" ht="12">
      <c r="B705" s="188"/>
      <c r="C705" s="189"/>
      <c r="D705" s="190" t="s">
        <v>164</v>
      </c>
      <c r="E705" s="191" t="s">
        <v>19</v>
      </c>
      <c r="F705" s="192" t="s">
        <v>196</v>
      </c>
      <c r="G705" s="189"/>
      <c r="H705" s="191" t="s">
        <v>19</v>
      </c>
      <c r="I705" s="193"/>
      <c r="J705" s="189"/>
      <c r="K705" s="189"/>
      <c r="L705" s="194"/>
      <c r="M705" s="195"/>
      <c r="N705" s="196"/>
      <c r="O705" s="196"/>
      <c r="P705" s="196"/>
      <c r="Q705" s="196"/>
      <c r="R705" s="196"/>
      <c r="S705" s="196"/>
      <c r="T705" s="197"/>
      <c r="AT705" s="198" t="s">
        <v>164</v>
      </c>
      <c r="AU705" s="198" t="s">
        <v>81</v>
      </c>
      <c r="AV705" s="13" t="s">
        <v>79</v>
      </c>
      <c r="AW705" s="13" t="s">
        <v>33</v>
      </c>
      <c r="AX705" s="13" t="s">
        <v>71</v>
      </c>
      <c r="AY705" s="198" t="s">
        <v>155</v>
      </c>
    </row>
    <row r="706" spans="2:51" s="14" customFormat="1" ht="12">
      <c r="B706" s="199"/>
      <c r="C706" s="200"/>
      <c r="D706" s="190" t="s">
        <v>164</v>
      </c>
      <c r="E706" s="201" t="s">
        <v>19</v>
      </c>
      <c r="F706" s="202" t="s">
        <v>511</v>
      </c>
      <c r="G706" s="200"/>
      <c r="H706" s="203">
        <v>18.8</v>
      </c>
      <c r="I706" s="204"/>
      <c r="J706" s="200"/>
      <c r="K706" s="200"/>
      <c r="L706" s="205"/>
      <c r="M706" s="206"/>
      <c r="N706" s="207"/>
      <c r="O706" s="207"/>
      <c r="P706" s="207"/>
      <c r="Q706" s="207"/>
      <c r="R706" s="207"/>
      <c r="S706" s="207"/>
      <c r="T706" s="208"/>
      <c r="AT706" s="209" t="s">
        <v>164</v>
      </c>
      <c r="AU706" s="209" t="s">
        <v>81</v>
      </c>
      <c r="AV706" s="14" t="s">
        <v>81</v>
      </c>
      <c r="AW706" s="14" t="s">
        <v>33</v>
      </c>
      <c r="AX706" s="14" t="s">
        <v>71</v>
      </c>
      <c r="AY706" s="209" t="s">
        <v>155</v>
      </c>
    </row>
    <row r="707" spans="2:51" s="14" customFormat="1" ht="12">
      <c r="B707" s="199"/>
      <c r="C707" s="200"/>
      <c r="D707" s="190" t="s">
        <v>164</v>
      </c>
      <c r="E707" s="201" t="s">
        <v>19</v>
      </c>
      <c r="F707" s="202" t="s">
        <v>487</v>
      </c>
      <c r="G707" s="200"/>
      <c r="H707" s="203">
        <v>-0.9</v>
      </c>
      <c r="I707" s="204"/>
      <c r="J707" s="200"/>
      <c r="K707" s="200"/>
      <c r="L707" s="205"/>
      <c r="M707" s="206"/>
      <c r="N707" s="207"/>
      <c r="O707" s="207"/>
      <c r="P707" s="207"/>
      <c r="Q707" s="207"/>
      <c r="R707" s="207"/>
      <c r="S707" s="207"/>
      <c r="T707" s="208"/>
      <c r="AT707" s="209" t="s">
        <v>164</v>
      </c>
      <c r="AU707" s="209" t="s">
        <v>81</v>
      </c>
      <c r="AV707" s="14" t="s">
        <v>81</v>
      </c>
      <c r="AW707" s="14" t="s">
        <v>33</v>
      </c>
      <c r="AX707" s="14" t="s">
        <v>71</v>
      </c>
      <c r="AY707" s="209" t="s">
        <v>155</v>
      </c>
    </row>
    <row r="708" spans="2:51" s="13" customFormat="1" ht="12">
      <c r="B708" s="188"/>
      <c r="C708" s="189"/>
      <c r="D708" s="190" t="s">
        <v>164</v>
      </c>
      <c r="E708" s="191" t="s">
        <v>19</v>
      </c>
      <c r="F708" s="192" t="s">
        <v>198</v>
      </c>
      <c r="G708" s="189"/>
      <c r="H708" s="191" t="s">
        <v>19</v>
      </c>
      <c r="I708" s="193"/>
      <c r="J708" s="189"/>
      <c r="K708" s="189"/>
      <c r="L708" s="194"/>
      <c r="M708" s="195"/>
      <c r="N708" s="196"/>
      <c r="O708" s="196"/>
      <c r="P708" s="196"/>
      <c r="Q708" s="196"/>
      <c r="R708" s="196"/>
      <c r="S708" s="196"/>
      <c r="T708" s="197"/>
      <c r="AT708" s="198" t="s">
        <v>164</v>
      </c>
      <c r="AU708" s="198" t="s">
        <v>81</v>
      </c>
      <c r="AV708" s="13" t="s">
        <v>79</v>
      </c>
      <c r="AW708" s="13" t="s">
        <v>33</v>
      </c>
      <c r="AX708" s="13" t="s">
        <v>71</v>
      </c>
      <c r="AY708" s="198" t="s">
        <v>155</v>
      </c>
    </row>
    <row r="709" spans="2:51" s="14" customFormat="1" ht="12">
      <c r="B709" s="199"/>
      <c r="C709" s="200"/>
      <c r="D709" s="190" t="s">
        <v>164</v>
      </c>
      <c r="E709" s="201" t="s">
        <v>19</v>
      </c>
      <c r="F709" s="202" t="s">
        <v>512</v>
      </c>
      <c r="G709" s="200"/>
      <c r="H709" s="203">
        <v>20</v>
      </c>
      <c r="I709" s="204"/>
      <c r="J709" s="200"/>
      <c r="K709" s="200"/>
      <c r="L709" s="205"/>
      <c r="M709" s="206"/>
      <c r="N709" s="207"/>
      <c r="O709" s="207"/>
      <c r="P709" s="207"/>
      <c r="Q709" s="207"/>
      <c r="R709" s="207"/>
      <c r="S709" s="207"/>
      <c r="T709" s="208"/>
      <c r="AT709" s="209" t="s">
        <v>164</v>
      </c>
      <c r="AU709" s="209" t="s">
        <v>81</v>
      </c>
      <c r="AV709" s="14" t="s">
        <v>81</v>
      </c>
      <c r="AW709" s="14" t="s">
        <v>33</v>
      </c>
      <c r="AX709" s="14" t="s">
        <v>71</v>
      </c>
      <c r="AY709" s="209" t="s">
        <v>155</v>
      </c>
    </row>
    <row r="710" spans="2:51" s="14" customFormat="1" ht="12">
      <c r="B710" s="199"/>
      <c r="C710" s="200"/>
      <c r="D710" s="190" t="s">
        <v>164</v>
      </c>
      <c r="E710" s="201" t="s">
        <v>19</v>
      </c>
      <c r="F710" s="202" t="s">
        <v>487</v>
      </c>
      <c r="G710" s="200"/>
      <c r="H710" s="203">
        <v>-0.9</v>
      </c>
      <c r="I710" s="204"/>
      <c r="J710" s="200"/>
      <c r="K710" s="200"/>
      <c r="L710" s="205"/>
      <c r="M710" s="206"/>
      <c r="N710" s="207"/>
      <c r="O710" s="207"/>
      <c r="P710" s="207"/>
      <c r="Q710" s="207"/>
      <c r="R710" s="207"/>
      <c r="S710" s="207"/>
      <c r="T710" s="208"/>
      <c r="AT710" s="209" t="s">
        <v>164</v>
      </c>
      <c r="AU710" s="209" t="s">
        <v>81</v>
      </c>
      <c r="AV710" s="14" t="s">
        <v>81</v>
      </c>
      <c r="AW710" s="14" t="s">
        <v>33</v>
      </c>
      <c r="AX710" s="14" t="s">
        <v>71</v>
      </c>
      <c r="AY710" s="209" t="s">
        <v>155</v>
      </c>
    </row>
    <row r="711" spans="2:51" s="13" customFormat="1" ht="12">
      <c r="B711" s="188"/>
      <c r="C711" s="189"/>
      <c r="D711" s="190" t="s">
        <v>164</v>
      </c>
      <c r="E711" s="191" t="s">
        <v>19</v>
      </c>
      <c r="F711" s="192" t="s">
        <v>200</v>
      </c>
      <c r="G711" s="189"/>
      <c r="H711" s="191" t="s">
        <v>19</v>
      </c>
      <c r="I711" s="193"/>
      <c r="J711" s="189"/>
      <c r="K711" s="189"/>
      <c r="L711" s="194"/>
      <c r="M711" s="195"/>
      <c r="N711" s="196"/>
      <c r="O711" s="196"/>
      <c r="P711" s="196"/>
      <c r="Q711" s="196"/>
      <c r="R711" s="196"/>
      <c r="S711" s="196"/>
      <c r="T711" s="197"/>
      <c r="AT711" s="198" t="s">
        <v>164</v>
      </c>
      <c r="AU711" s="198" t="s">
        <v>81</v>
      </c>
      <c r="AV711" s="13" t="s">
        <v>79</v>
      </c>
      <c r="AW711" s="13" t="s">
        <v>33</v>
      </c>
      <c r="AX711" s="13" t="s">
        <v>71</v>
      </c>
      <c r="AY711" s="198" t="s">
        <v>155</v>
      </c>
    </row>
    <row r="712" spans="2:51" s="14" customFormat="1" ht="12">
      <c r="B712" s="199"/>
      <c r="C712" s="200"/>
      <c r="D712" s="190" t="s">
        <v>164</v>
      </c>
      <c r="E712" s="201" t="s">
        <v>19</v>
      </c>
      <c r="F712" s="202" t="s">
        <v>513</v>
      </c>
      <c r="G712" s="200"/>
      <c r="H712" s="203">
        <v>19.6</v>
      </c>
      <c r="I712" s="204"/>
      <c r="J712" s="200"/>
      <c r="K712" s="200"/>
      <c r="L712" s="205"/>
      <c r="M712" s="206"/>
      <c r="N712" s="207"/>
      <c r="O712" s="207"/>
      <c r="P712" s="207"/>
      <c r="Q712" s="207"/>
      <c r="R712" s="207"/>
      <c r="S712" s="207"/>
      <c r="T712" s="208"/>
      <c r="AT712" s="209" t="s">
        <v>164</v>
      </c>
      <c r="AU712" s="209" t="s">
        <v>81</v>
      </c>
      <c r="AV712" s="14" t="s">
        <v>81</v>
      </c>
      <c r="AW712" s="14" t="s">
        <v>33</v>
      </c>
      <c r="AX712" s="14" t="s">
        <v>71</v>
      </c>
      <c r="AY712" s="209" t="s">
        <v>155</v>
      </c>
    </row>
    <row r="713" spans="2:51" s="14" customFormat="1" ht="12">
      <c r="B713" s="199"/>
      <c r="C713" s="200"/>
      <c r="D713" s="190" t="s">
        <v>164</v>
      </c>
      <c r="E713" s="201" t="s">
        <v>19</v>
      </c>
      <c r="F713" s="202" t="s">
        <v>313</v>
      </c>
      <c r="G713" s="200"/>
      <c r="H713" s="203">
        <v>-1.8</v>
      </c>
      <c r="I713" s="204"/>
      <c r="J713" s="200"/>
      <c r="K713" s="200"/>
      <c r="L713" s="205"/>
      <c r="M713" s="206"/>
      <c r="N713" s="207"/>
      <c r="O713" s="207"/>
      <c r="P713" s="207"/>
      <c r="Q713" s="207"/>
      <c r="R713" s="207"/>
      <c r="S713" s="207"/>
      <c r="T713" s="208"/>
      <c r="AT713" s="209" t="s">
        <v>164</v>
      </c>
      <c r="AU713" s="209" t="s">
        <v>81</v>
      </c>
      <c r="AV713" s="14" t="s">
        <v>81</v>
      </c>
      <c r="AW713" s="14" t="s">
        <v>33</v>
      </c>
      <c r="AX713" s="14" t="s">
        <v>71</v>
      </c>
      <c r="AY713" s="209" t="s">
        <v>155</v>
      </c>
    </row>
    <row r="714" spans="2:51" s="13" customFormat="1" ht="12">
      <c r="B714" s="188"/>
      <c r="C714" s="189"/>
      <c r="D714" s="190" t="s">
        <v>164</v>
      </c>
      <c r="E714" s="191" t="s">
        <v>19</v>
      </c>
      <c r="F714" s="192" t="s">
        <v>202</v>
      </c>
      <c r="G714" s="189"/>
      <c r="H714" s="191" t="s">
        <v>19</v>
      </c>
      <c r="I714" s="193"/>
      <c r="J714" s="189"/>
      <c r="K714" s="189"/>
      <c r="L714" s="194"/>
      <c r="M714" s="195"/>
      <c r="N714" s="196"/>
      <c r="O714" s="196"/>
      <c r="P714" s="196"/>
      <c r="Q714" s="196"/>
      <c r="R714" s="196"/>
      <c r="S714" s="196"/>
      <c r="T714" s="197"/>
      <c r="AT714" s="198" t="s">
        <v>164</v>
      </c>
      <c r="AU714" s="198" t="s">
        <v>81</v>
      </c>
      <c r="AV714" s="13" t="s">
        <v>79</v>
      </c>
      <c r="AW714" s="13" t="s">
        <v>33</v>
      </c>
      <c r="AX714" s="13" t="s">
        <v>71</v>
      </c>
      <c r="AY714" s="198" t="s">
        <v>155</v>
      </c>
    </row>
    <row r="715" spans="2:51" s="14" customFormat="1" ht="12">
      <c r="B715" s="199"/>
      <c r="C715" s="200"/>
      <c r="D715" s="190" t="s">
        <v>164</v>
      </c>
      <c r="E715" s="201" t="s">
        <v>19</v>
      </c>
      <c r="F715" s="202" t="s">
        <v>514</v>
      </c>
      <c r="G715" s="200"/>
      <c r="H715" s="203">
        <v>20.8</v>
      </c>
      <c r="I715" s="204"/>
      <c r="J715" s="200"/>
      <c r="K715" s="200"/>
      <c r="L715" s="205"/>
      <c r="M715" s="206"/>
      <c r="N715" s="207"/>
      <c r="O715" s="207"/>
      <c r="P715" s="207"/>
      <c r="Q715" s="207"/>
      <c r="R715" s="207"/>
      <c r="S715" s="207"/>
      <c r="T715" s="208"/>
      <c r="AT715" s="209" t="s">
        <v>164</v>
      </c>
      <c r="AU715" s="209" t="s">
        <v>81</v>
      </c>
      <c r="AV715" s="14" t="s">
        <v>81</v>
      </c>
      <c r="AW715" s="14" t="s">
        <v>33</v>
      </c>
      <c r="AX715" s="14" t="s">
        <v>71</v>
      </c>
      <c r="AY715" s="209" t="s">
        <v>155</v>
      </c>
    </row>
    <row r="716" spans="2:51" s="14" customFormat="1" ht="12">
      <c r="B716" s="199"/>
      <c r="C716" s="200"/>
      <c r="D716" s="190" t="s">
        <v>164</v>
      </c>
      <c r="E716" s="201" t="s">
        <v>19</v>
      </c>
      <c r="F716" s="202" t="s">
        <v>487</v>
      </c>
      <c r="G716" s="200"/>
      <c r="H716" s="203">
        <v>-0.9</v>
      </c>
      <c r="I716" s="204"/>
      <c r="J716" s="200"/>
      <c r="K716" s="200"/>
      <c r="L716" s="205"/>
      <c r="M716" s="206"/>
      <c r="N716" s="207"/>
      <c r="O716" s="207"/>
      <c r="P716" s="207"/>
      <c r="Q716" s="207"/>
      <c r="R716" s="207"/>
      <c r="S716" s="207"/>
      <c r="T716" s="208"/>
      <c r="AT716" s="209" t="s">
        <v>164</v>
      </c>
      <c r="AU716" s="209" t="s">
        <v>81</v>
      </c>
      <c r="AV716" s="14" t="s">
        <v>81</v>
      </c>
      <c r="AW716" s="14" t="s">
        <v>33</v>
      </c>
      <c r="AX716" s="14" t="s">
        <v>71</v>
      </c>
      <c r="AY716" s="209" t="s">
        <v>155</v>
      </c>
    </row>
    <row r="717" spans="2:51" s="14" customFormat="1" ht="12">
      <c r="B717" s="199"/>
      <c r="C717" s="200"/>
      <c r="D717" s="190" t="s">
        <v>164</v>
      </c>
      <c r="E717" s="201" t="s">
        <v>19</v>
      </c>
      <c r="F717" s="202" t="s">
        <v>484</v>
      </c>
      <c r="G717" s="200"/>
      <c r="H717" s="203">
        <v>-0.7</v>
      </c>
      <c r="I717" s="204"/>
      <c r="J717" s="200"/>
      <c r="K717" s="200"/>
      <c r="L717" s="205"/>
      <c r="M717" s="206"/>
      <c r="N717" s="207"/>
      <c r="O717" s="207"/>
      <c r="P717" s="207"/>
      <c r="Q717" s="207"/>
      <c r="R717" s="207"/>
      <c r="S717" s="207"/>
      <c r="T717" s="208"/>
      <c r="AT717" s="209" t="s">
        <v>164</v>
      </c>
      <c r="AU717" s="209" t="s">
        <v>81</v>
      </c>
      <c r="AV717" s="14" t="s">
        <v>81</v>
      </c>
      <c r="AW717" s="14" t="s">
        <v>33</v>
      </c>
      <c r="AX717" s="14" t="s">
        <v>71</v>
      </c>
      <c r="AY717" s="209" t="s">
        <v>155</v>
      </c>
    </row>
    <row r="718" spans="2:51" s="13" customFormat="1" ht="12">
      <c r="B718" s="188"/>
      <c r="C718" s="189"/>
      <c r="D718" s="190" t="s">
        <v>164</v>
      </c>
      <c r="E718" s="191" t="s">
        <v>19</v>
      </c>
      <c r="F718" s="192" t="s">
        <v>204</v>
      </c>
      <c r="G718" s="189"/>
      <c r="H718" s="191" t="s">
        <v>19</v>
      </c>
      <c r="I718" s="193"/>
      <c r="J718" s="189"/>
      <c r="K718" s="189"/>
      <c r="L718" s="194"/>
      <c r="M718" s="195"/>
      <c r="N718" s="196"/>
      <c r="O718" s="196"/>
      <c r="P718" s="196"/>
      <c r="Q718" s="196"/>
      <c r="R718" s="196"/>
      <c r="S718" s="196"/>
      <c r="T718" s="197"/>
      <c r="AT718" s="198" t="s">
        <v>164</v>
      </c>
      <c r="AU718" s="198" t="s">
        <v>81</v>
      </c>
      <c r="AV718" s="13" t="s">
        <v>79</v>
      </c>
      <c r="AW718" s="13" t="s">
        <v>33</v>
      </c>
      <c r="AX718" s="13" t="s">
        <v>71</v>
      </c>
      <c r="AY718" s="198" t="s">
        <v>155</v>
      </c>
    </row>
    <row r="719" spans="2:51" s="14" customFormat="1" ht="12">
      <c r="B719" s="199"/>
      <c r="C719" s="200"/>
      <c r="D719" s="190" t="s">
        <v>164</v>
      </c>
      <c r="E719" s="201" t="s">
        <v>19</v>
      </c>
      <c r="F719" s="202" t="s">
        <v>515</v>
      </c>
      <c r="G719" s="200"/>
      <c r="H719" s="203">
        <v>5.6</v>
      </c>
      <c r="I719" s="204"/>
      <c r="J719" s="200"/>
      <c r="K719" s="200"/>
      <c r="L719" s="205"/>
      <c r="M719" s="206"/>
      <c r="N719" s="207"/>
      <c r="O719" s="207"/>
      <c r="P719" s="207"/>
      <c r="Q719" s="207"/>
      <c r="R719" s="207"/>
      <c r="S719" s="207"/>
      <c r="T719" s="208"/>
      <c r="AT719" s="209" t="s">
        <v>164</v>
      </c>
      <c r="AU719" s="209" t="s">
        <v>81</v>
      </c>
      <c r="AV719" s="14" t="s">
        <v>81</v>
      </c>
      <c r="AW719" s="14" t="s">
        <v>33</v>
      </c>
      <c r="AX719" s="14" t="s">
        <v>71</v>
      </c>
      <c r="AY719" s="209" t="s">
        <v>155</v>
      </c>
    </row>
    <row r="720" spans="2:51" s="14" customFormat="1" ht="12">
      <c r="B720" s="199"/>
      <c r="C720" s="200"/>
      <c r="D720" s="190" t="s">
        <v>164</v>
      </c>
      <c r="E720" s="201" t="s">
        <v>19</v>
      </c>
      <c r="F720" s="202" t="s">
        <v>487</v>
      </c>
      <c r="G720" s="200"/>
      <c r="H720" s="203">
        <v>-0.9</v>
      </c>
      <c r="I720" s="204"/>
      <c r="J720" s="200"/>
      <c r="K720" s="200"/>
      <c r="L720" s="205"/>
      <c r="M720" s="206"/>
      <c r="N720" s="207"/>
      <c r="O720" s="207"/>
      <c r="P720" s="207"/>
      <c r="Q720" s="207"/>
      <c r="R720" s="207"/>
      <c r="S720" s="207"/>
      <c r="T720" s="208"/>
      <c r="AT720" s="209" t="s">
        <v>164</v>
      </c>
      <c r="AU720" s="209" t="s">
        <v>81</v>
      </c>
      <c r="AV720" s="14" t="s">
        <v>81</v>
      </c>
      <c r="AW720" s="14" t="s">
        <v>33</v>
      </c>
      <c r="AX720" s="14" t="s">
        <v>71</v>
      </c>
      <c r="AY720" s="209" t="s">
        <v>155</v>
      </c>
    </row>
    <row r="721" spans="2:51" s="14" customFormat="1" ht="12">
      <c r="B721" s="199"/>
      <c r="C721" s="200"/>
      <c r="D721" s="190" t="s">
        <v>164</v>
      </c>
      <c r="E721" s="201" t="s">
        <v>19</v>
      </c>
      <c r="F721" s="202" t="s">
        <v>484</v>
      </c>
      <c r="G721" s="200"/>
      <c r="H721" s="203">
        <v>-0.7</v>
      </c>
      <c r="I721" s="204"/>
      <c r="J721" s="200"/>
      <c r="K721" s="200"/>
      <c r="L721" s="205"/>
      <c r="M721" s="206"/>
      <c r="N721" s="207"/>
      <c r="O721" s="207"/>
      <c r="P721" s="207"/>
      <c r="Q721" s="207"/>
      <c r="R721" s="207"/>
      <c r="S721" s="207"/>
      <c r="T721" s="208"/>
      <c r="AT721" s="209" t="s">
        <v>164</v>
      </c>
      <c r="AU721" s="209" t="s">
        <v>81</v>
      </c>
      <c r="AV721" s="14" t="s">
        <v>81</v>
      </c>
      <c r="AW721" s="14" t="s">
        <v>33</v>
      </c>
      <c r="AX721" s="14" t="s">
        <v>71</v>
      </c>
      <c r="AY721" s="209" t="s">
        <v>155</v>
      </c>
    </row>
    <row r="722" spans="2:51" s="16" customFormat="1" ht="12">
      <c r="B722" s="221"/>
      <c r="C722" s="222"/>
      <c r="D722" s="190" t="s">
        <v>164</v>
      </c>
      <c r="E722" s="223" t="s">
        <v>19</v>
      </c>
      <c r="F722" s="224" t="s">
        <v>210</v>
      </c>
      <c r="G722" s="222"/>
      <c r="H722" s="225">
        <v>136.9</v>
      </c>
      <c r="I722" s="226"/>
      <c r="J722" s="222"/>
      <c r="K722" s="222"/>
      <c r="L722" s="227"/>
      <c r="M722" s="228"/>
      <c r="N722" s="229"/>
      <c r="O722" s="229"/>
      <c r="P722" s="229"/>
      <c r="Q722" s="229"/>
      <c r="R722" s="229"/>
      <c r="S722" s="229"/>
      <c r="T722" s="230"/>
      <c r="AT722" s="231" t="s">
        <v>164</v>
      </c>
      <c r="AU722" s="231" t="s">
        <v>81</v>
      </c>
      <c r="AV722" s="16" t="s">
        <v>179</v>
      </c>
      <c r="AW722" s="16" t="s">
        <v>33</v>
      </c>
      <c r="AX722" s="16" t="s">
        <v>71</v>
      </c>
      <c r="AY722" s="231" t="s">
        <v>155</v>
      </c>
    </row>
    <row r="723" spans="2:51" s="13" customFormat="1" ht="12">
      <c r="B723" s="188"/>
      <c r="C723" s="189"/>
      <c r="D723" s="190" t="s">
        <v>164</v>
      </c>
      <c r="E723" s="191" t="s">
        <v>19</v>
      </c>
      <c r="F723" s="192" t="s">
        <v>167</v>
      </c>
      <c r="G723" s="189"/>
      <c r="H723" s="191" t="s">
        <v>19</v>
      </c>
      <c r="I723" s="193"/>
      <c r="J723" s="189"/>
      <c r="K723" s="189"/>
      <c r="L723" s="194"/>
      <c r="M723" s="195"/>
      <c r="N723" s="196"/>
      <c r="O723" s="196"/>
      <c r="P723" s="196"/>
      <c r="Q723" s="196"/>
      <c r="R723" s="196"/>
      <c r="S723" s="196"/>
      <c r="T723" s="197"/>
      <c r="AT723" s="198" t="s">
        <v>164</v>
      </c>
      <c r="AU723" s="198" t="s">
        <v>81</v>
      </c>
      <c r="AV723" s="13" t="s">
        <v>79</v>
      </c>
      <c r="AW723" s="13" t="s">
        <v>33</v>
      </c>
      <c r="AX723" s="13" t="s">
        <v>71</v>
      </c>
      <c r="AY723" s="198" t="s">
        <v>155</v>
      </c>
    </row>
    <row r="724" spans="2:51" s="13" customFormat="1" ht="12">
      <c r="B724" s="188"/>
      <c r="C724" s="189"/>
      <c r="D724" s="190" t="s">
        <v>164</v>
      </c>
      <c r="E724" s="191" t="s">
        <v>19</v>
      </c>
      <c r="F724" s="192" t="s">
        <v>211</v>
      </c>
      <c r="G724" s="189"/>
      <c r="H724" s="191" t="s">
        <v>19</v>
      </c>
      <c r="I724" s="193"/>
      <c r="J724" s="189"/>
      <c r="K724" s="189"/>
      <c r="L724" s="194"/>
      <c r="M724" s="195"/>
      <c r="N724" s="196"/>
      <c r="O724" s="196"/>
      <c r="P724" s="196"/>
      <c r="Q724" s="196"/>
      <c r="R724" s="196"/>
      <c r="S724" s="196"/>
      <c r="T724" s="197"/>
      <c r="AT724" s="198" t="s">
        <v>164</v>
      </c>
      <c r="AU724" s="198" t="s">
        <v>81</v>
      </c>
      <c r="AV724" s="13" t="s">
        <v>79</v>
      </c>
      <c r="AW724" s="13" t="s">
        <v>33</v>
      </c>
      <c r="AX724" s="13" t="s">
        <v>71</v>
      </c>
      <c r="AY724" s="198" t="s">
        <v>155</v>
      </c>
    </row>
    <row r="725" spans="2:51" s="14" customFormat="1" ht="12">
      <c r="B725" s="199"/>
      <c r="C725" s="200"/>
      <c r="D725" s="190" t="s">
        <v>164</v>
      </c>
      <c r="E725" s="201" t="s">
        <v>19</v>
      </c>
      <c r="F725" s="202" t="s">
        <v>516</v>
      </c>
      <c r="G725" s="200"/>
      <c r="H725" s="203">
        <v>4.8</v>
      </c>
      <c r="I725" s="204"/>
      <c r="J725" s="200"/>
      <c r="K725" s="200"/>
      <c r="L725" s="205"/>
      <c r="M725" s="206"/>
      <c r="N725" s="207"/>
      <c r="O725" s="207"/>
      <c r="P725" s="207"/>
      <c r="Q725" s="207"/>
      <c r="R725" s="207"/>
      <c r="S725" s="207"/>
      <c r="T725" s="208"/>
      <c r="AT725" s="209" t="s">
        <v>164</v>
      </c>
      <c r="AU725" s="209" t="s">
        <v>81</v>
      </c>
      <c r="AV725" s="14" t="s">
        <v>81</v>
      </c>
      <c r="AW725" s="14" t="s">
        <v>33</v>
      </c>
      <c r="AX725" s="14" t="s">
        <v>71</v>
      </c>
      <c r="AY725" s="209" t="s">
        <v>155</v>
      </c>
    </row>
    <row r="726" spans="2:51" s="13" customFormat="1" ht="12">
      <c r="B726" s="188"/>
      <c r="C726" s="189"/>
      <c r="D726" s="190" t="s">
        <v>164</v>
      </c>
      <c r="E726" s="191" t="s">
        <v>19</v>
      </c>
      <c r="F726" s="192" t="s">
        <v>213</v>
      </c>
      <c r="G726" s="189"/>
      <c r="H726" s="191" t="s">
        <v>19</v>
      </c>
      <c r="I726" s="193"/>
      <c r="J726" s="189"/>
      <c r="K726" s="189"/>
      <c r="L726" s="194"/>
      <c r="M726" s="195"/>
      <c r="N726" s="196"/>
      <c r="O726" s="196"/>
      <c r="P726" s="196"/>
      <c r="Q726" s="196"/>
      <c r="R726" s="196"/>
      <c r="S726" s="196"/>
      <c r="T726" s="197"/>
      <c r="AT726" s="198" t="s">
        <v>164</v>
      </c>
      <c r="AU726" s="198" t="s">
        <v>81</v>
      </c>
      <c r="AV726" s="13" t="s">
        <v>79</v>
      </c>
      <c r="AW726" s="13" t="s">
        <v>33</v>
      </c>
      <c r="AX726" s="13" t="s">
        <v>71</v>
      </c>
      <c r="AY726" s="198" t="s">
        <v>155</v>
      </c>
    </row>
    <row r="727" spans="2:51" s="14" customFormat="1" ht="12">
      <c r="B727" s="199"/>
      <c r="C727" s="200"/>
      <c r="D727" s="190" t="s">
        <v>164</v>
      </c>
      <c r="E727" s="201" t="s">
        <v>19</v>
      </c>
      <c r="F727" s="202" t="s">
        <v>410</v>
      </c>
      <c r="G727" s="200"/>
      <c r="H727" s="203">
        <v>28</v>
      </c>
      <c r="I727" s="204"/>
      <c r="J727" s="200"/>
      <c r="K727" s="200"/>
      <c r="L727" s="205"/>
      <c r="M727" s="206"/>
      <c r="N727" s="207"/>
      <c r="O727" s="207"/>
      <c r="P727" s="207"/>
      <c r="Q727" s="207"/>
      <c r="R727" s="207"/>
      <c r="S727" s="207"/>
      <c r="T727" s="208"/>
      <c r="AT727" s="209" t="s">
        <v>164</v>
      </c>
      <c r="AU727" s="209" t="s">
        <v>81</v>
      </c>
      <c r="AV727" s="14" t="s">
        <v>81</v>
      </c>
      <c r="AW727" s="14" t="s">
        <v>33</v>
      </c>
      <c r="AX727" s="14" t="s">
        <v>71</v>
      </c>
      <c r="AY727" s="209" t="s">
        <v>155</v>
      </c>
    </row>
    <row r="728" spans="2:51" s="13" customFormat="1" ht="12">
      <c r="B728" s="188"/>
      <c r="C728" s="189"/>
      <c r="D728" s="190" t="s">
        <v>164</v>
      </c>
      <c r="E728" s="191" t="s">
        <v>19</v>
      </c>
      <c r="F728" s="192" t="s">
        <v>215</v>
      </c>
      <c r="G728" s="189"/>
      <c r="H728" s="191" t="s">
        <v>19</v>
      </c>
      <c r="I728" s="193"/>
      <c r="J728" s="189"/>
      <c r="K728" s="189"/>
      <c r="L728" s="194"/>
      <c r="M728" s="195"/>
      <c r="N728" s="196"/>
      <c r="O728" s="196"/>
      <c r="P728" s="196"/>
      <c r="Q728" s="196"/>
      <c r="R728" s="196"/>
      <c r="S728" s="196"/>
      <c r="T728" s="197"/>
      <c r="AT728" s="198" t="s">
        <v>164</v>
      </c>
      <c r="AU728" s="198" t="s">
        <v>81</v>
      </c>
      <c r="AV728" s="13" t="s">
        <v>79</v>
      </c>
      <c r="AW728" s="13" t="s">
        <v>33</v>
      </c>
      <c r="AX728" s="13" t="s">
        <v>71</v>
      </c>
      <c r="AY728" s="198" t="s">
        <v>155</v>
      </c>
    </row>
    <row r="729" spans="2:51" s="14" customFormat="1" ht="12">
      <c r="B729" s="199"/>
      <c r="C729" s="200"/>
      <c r="D729" s="190" t="s">
        <v>164</v>
      </c>
      <c r="E729" s="201" t="s">
        <v>19</v>
      </c>
      <c r="F729" s="202" t="s">
        <v>510</v>
      </c>
      <c r="G729" s="200"/>
      <c r="H729" s="203">
        <v>18.8</v>
      </c>
      <c r="I729" s="204"/>
      <c r="J729" s="200"/>
      <c r="K729" s="200"/>
      <c r="L729" s="205"/>
      <c r="M729" s="206"/>
      <c r="N729" s="207"/>
      <c r="O729" s="207"/>
      <c r="P729" s="207"/>
      <c r="Q729" s="207"/>
      <c r="R729" s="207"/>
      <c r="S729" s="207"/>
      <c r="T729" s="208"/>
      <c r="AT729" s="209" t="s">
        <v>164</v>
      </c>
      <c r="AU729" s="209" t="s">
        <v>81</v>
      </c>
      <c r="AV729" s="14" t="s">
        <v>81</v>
      </c>
      <c r="AW729" s="14" t="s">
        <v>33</v>
      </c>
      <c r="AX729" s="14" t="s">
        <v>71</v>
      </c>
      <c r="AY729" s="209" t="s">
        <v>155</v>
      </c>
    </row>
    <row r="730" spans="2:51" s="14" customFormat="1" ht="12">
      <c r="B730" s="199"/>
      <c r="C730" s="200"/>
      <c r="D730" s="190" t="s">
        <v>164</v>
      </c>
      <c r="E730" s="201" t="s">
        <v>19</v>
      </c>
      <c r="F730" s="202" t="s">
        <v>487</v>
      </c>
      <c r="G730" s="200"/>
      <c r="H730" s="203">
        <v>-0.9</v>
      </c>
      <c r="I730" s="204"/>
      <c r="J730" s="200"/>
      <c r="K730" s="200"/>
      <c r="L730" s="205"/>
      <c r="M730" s="206"/>
      <c r="N730" s="207"/>
      <c r="O730" s="207"/>
      <c r="P730" s="207"/>
      <c r="Q730" s="207"/>
      <c r="R730" s="207"/>
      <c r="S730" s="207"/>
      <c r="T730" s="208"/>
      <c r="AT730" s="209" t="s">
        <v>164</v>
      </c>
      <c r="AU730" s="209" t="s">
        <v>81</v>
      </c>
      <c r="AV730" s="14" t="s">
        <v>81</v>
      </c>
      <c r="AW730" s="14" t="s">
        <v>33</v>
      </c>
      <c r="AX730" s="14" t="s">
        <v>71</v>
      </c>
      <c r="AY730" s="209" t="s">
        <v>155</v>
      </c>
    </row>
    <row r="731" spans="2:51" s="13" customFormat="1" ht="12">
      <c r="B731" s="188"/>
      <c r="C731" s="189"/>
      <c r="D731" s="190" t="s">
        <v>164</v>
      </c>
      <c r="E731" s="191" t="s">
        <v>19</v>
      </c>
      <c r="F731" s="192" t="s">
        <v>216</v>
      </c>
      <c r="G731" s="189"/>
      <c r="H731" s="191" t="s">
        <v>19</v>
      </c>
      <c r="I731" s="193"/>
      <c r="J731" s="189"/>
      <c r="K731" s="189"/>
      <c r="L731" s="194"/>
      <c r="M731" s="195"/>
      <c r="N731" s="196"/>
      <c r="O731" s="196"/>
      <c r="P731" s="196"/>
      <c r="Q731" s="196"/>
      <c r="R731" s="196"/>
      <c r="S731" s="196"/>
      <c r="T731" s="197"/>
      <c r="AT731" s="198" t="s">
        <v>164</v>
      </c>
      <c r="AU731" s="198" t="s">
        <v>81</v>
      </c>
      <c r="AV731" s="13" t="s">
        <v>79</v>
      </c>
      <c r="AW731" s="13" t="s">
        <v>33</v>
      </c>
      <c r="AX731" s="13" t="s">
        <v>71</v>
      </c>
      <c r="AY731" s="198" t="s">
        <v>155</v>
      </c>
    </row>
    <row r="732" spans="2:51" s="14" customFormat="1" ht="12">
      <c r="B732" s="199"/>
      <c r="C732" s="200"/>
      <c r="D732" s="190" t="s">
        <v>164</v>
      </c>
      <c r="E732" s="201" t="s">
        <v>19</v>
      </c>
      <c r="F732" s="202" t="s">
        <v>511</v>
      </c>
      <c r="G732" s="200"/>
      <c r="H732" s="203">
        <v>18.8</v>
      </c>
      <c r="I732" s="204"/>
      <c r="J732" s="200"/>
      <c r="K732" s="200"/>
      <c r="L732" s="205"/>
      <c r="M732" s="206"/>
      <c r="N732" s="207"/>
      <c r="O732" s="207"/>
      <c r="P732" s="207"/>
      <c r="Q732" s="207"/>
      <c r="R732" s="207"/>
      <c r="S732" s="207"/>
      <c r="T732" s="208"/>
      <c r="AT732" s="209" t="s">
        <v>164</v>
      </c>
      <c r="AU732" s="209" t="s">
        <v>81</v>
      </c>
      <c r="AV732" s="14" t="s">
        <v>81</v>
      </c>
      <c r="AW732" s="14" t="s">
        <v>33</v>
      </c>
      <c r="AX732" s="14" t="s">
        <v>71</v>
      </c>
      <c r="AY732" s="209" t="s">
        <v>155</v>
      </c>
    </row>
    <row r="733" spans="2:51" s="14" customFormat="1" ht="12">
      <c r="B733" s="199"/>
      <c r="C733" s="200"/>
      <c r="D733" s="190" t="s">
        <v>164</v>
      </c>
      <c r="E733" s="201" t="s">
        <v>19</v>
      </c>
      <c r="F733" s="202" t="s">
        <v>487</v>
      </c>
      <c r="G733" s="200"/>
      <c r="H733" s="203">
        <v>-0.9</v>
      </c>
      <c r="I733" s="204"/>
      <c r="J733" s="200"/>
      <c r="K733" s="200"/>
      <c r="L733" s="205"/>
      <c r="M733" s="206"/>
      <c r="N733" s="207"/>
      <c r="O733" s="207"/>
      <c r="P733" s="207"/>
      <c r="Q733" s="207"/>
      <c r="R733" s="207"/>
      <c r="S733" s="207"/>
      <c r="T733" s="208"/>
      <c r="AT733" s="209" t="s">
        <v>164</v>
      </c>
      <c r="AU733" s="209" t="s">
        <v>81</v>
      </c>
      <c r="AV733" s="14" t="s">
        <v>81</v>
      </c>
      <c r="AW733" s="14" t="s">
        <v>33</v>
      </c>
      <c r="AX733" s="14" t="s">
        <v>71</v>
      </c>
      <c r="AY733" s="209" t="s">
        <v>155</v>
      </c>
    </row>
    <row r="734" spans="2:51" s="13" customFormat="1" ht="12">
      <c r="B734" s="188"/>
      <c r="C734" s="189"/>
      <c r="D734" s="190" t="s">
        <v>164</v>
      </c>
      <c r="E734" s="191" t="s">
        <v>19</v>
      </c>
      <c r="F734" s="192" t="s">
        <v>217</v>
      </c>
      <c r="G734" s="189"/>
      <c r="H734" s="191" t="s">
        <v>19</v>
      </c>
      <c r="I734" s="193"/>
      <c r="J734" s="189"/>
      <c r="K734" s="189"/>
      <c r="L734" s="194"/>
      <c r="M734" s="195"/>
      <c r="N734" s="196"/>
      <c r="O734" s="196"/>
      <c r="P734" s="196"/>
      <c r="Q734" s="196"/>
      <c r="R734" s="196"/>
      <c r="S734" s="196"/>
      <c r="T734" s="197"/>
      <c r="AT734" s="198" t="s">
        <v>164</v>
      </c>
      <c r="AU734" s="198" t="s">
        <v>81</v>
      </c>
      <c r="AV734" s="13" t="s">
        <v>79</v>
      </c>
      <c r="AW734" s="13" t="s">
        <v>33</v>
      </c>
      <c r="AX734" s="13" t="s">
        <v>71</v>
      </c>
      <c r="AY734" s="198" t="s">
        <v>155</v>
      </c>
    </row>
    <row r="735" spans="2:51" s="14" customFormat="1" ht="12">
      <c r="B735" s="199"/>
      <c r="C735" s="200"/>
      <c r="D735" s="190" t="s">
        <v>164</v>
      </c>
      <c r="E735" s="201" t="s">
        <v>19</v>
      </c>
      <c r="F735" s="202" t="s">
        <v>512</v>
      </c>
      <c r="G735" s="200"/>
      <c r="H735" s="203">
        <v>20</v>
      </c>
      <c r="I735" s="204"/>
      <c r="J735" s="200"/>
      <c r="K735" s="200"/>
      <c r="L735" s="205"/>
      <c r="M735" s="206"/>
      <c r="N735" s="207"/>
      <c r="O735" s="207"/>
      <c r="P735" s="207"/>
      <c r="Q735" s="207"/>
      <c r="R735" s="207"/>
      <c r="S735" s="207"/>
      <c r="T735" s="208"/>
      <c r="AT735" s="209" t="s">
        <v>164</v>
      </c>
      <c r="AU735" s="209" t="s">
        <v>81</v>
      </c>
      <c r="AV735" s="14" t="s">
        <v>81</v>
      </c>
      <c r="AW735" s="14" t="s">
        <v>33</v>
      </c>
      <c r="AX735" s="14" t="s">
        <v>71</v>
      </c>
      <c r="AY735" s="209" t="s">
        <v>155</v>
      </c>
    </row>
    <row r="736" spans="2:51" s="14" customFormat="1" ht="12">
      <c r="B736" s="199"/>
      <c r="C736" s="200"/>
      <c r="D736" s="190" t="s">
        <v>164</v>
      </c>
      <c r="E736" s="201" t="s">
        <v>19</v>
      </c>
      <c r="F736" s="202" t="s">
        <v>487</v>
      </c>
      <c r="G736" s="200"/>
      <c r="H736" s="203">
        <v>-0.9</v>
      </c>
      <c r="I736" s="204"/>
      <c r="J736" s="200"/>
      <c r="K736" s="200"/>
      <c r="L736" s="205"/>
      <c r="M736" s="206"/>
      <c r="N736" s="207"/>
      <c r="O736" s="207"/>
      <c r="P736" s="207"/>
      <c r="Q736" s="207"/>
      <c r="R736" s="207"/>
      <c r="S736" s="207"/>
      <c r="T736" s="208"/>
      <c r="AT736" s="209" t="s">
        <v>164</v>
      </c>
      <c r="AU736" s="209" t="s">
        <v>81</v>
      </c>
      <c r="AV736" s="14" t="s">
        <v>81</v>
      </c>
      <c r="AW736" s="14" t="s">
        <v>33</v>
      </c>
      <c r="AX736" s="14" t="s">
        <v>71</v>
      </c>
      <c r="AY736" s="209" t="s">
        <v>155</v>
      </c>
    </row>
    <row r="737" spans="2:51" s="13" customFormat="1" ht="12">
      <c r="B737" s="188"/>
      <c r="C737" s="189"/>
      <c r="D737" s="190" t="s">
        <v>164</v>
      </c>
      <c r="E737" s="191" t="s">
        <v>19</v>
      </c>
      <c r="F737" s="192" t="s">
        <v>218</v>
      </c>
      <c r="G737" s="189"/>
      <c r="H737" s="191" t="s">
        <v>19</v>
      </c>
      <c r="I737" s="193"/>
      <c r="J737" s="189"/>
      <c r="K737" s="189"/>
      <c r="L737" s="194"/>
      <c r="M737" s="195"/>
      <c r="N737" s="196"/>
      <c r="O737" s="196"/>
      <c r="P737" s="196"/>
      <c r="Q737" s="196"/>
      <c r="R737" s="196"/>
      <c r="S737" s="196"/>
      <c r="T737" s="197"/>
      <c r="AT737" s="198" t="s">
        <v>164</v>
      </c>
      <c r="AU737" s="198" t="s">
        <v>81</v>
      </c>
      <c r="AV737" s="13" t="s">
        <v>79</v>
      </c>
      <c r="AW737" s="13" t="s">
        <v>33</v>
      </c>
      <c r="AX737" s="13" t="s">
        <v>71</v>
      </c>
      <c r="AY737" s="198" t="s">
        <v>155</v>
      </c>
    </row>
    <row r="738" spans="2:51" s="14" customFormat="1" ht="12">
      <c r="B738" s="199"/>
      <c r="C738" s="200"/>
      <c r="D738" s="190" t="s">
        <v>164</v>
      </c>
      <c r="E738" s="201" t="s">
        <v>19</v>
      </c>
      <c r="F738" s="202" t="s">
        <v>517</v>
      </c>
      <c r="G738" s="200"/>
      <c r="H738" s="203">
        <v>35.4</v>
      </c>
      <c r="I738" s="204"/>
      <c r="J738" s="200"/>
      <c r="K738" s="200"/>
      <c r="L738" s="205"/>
      <c r="M738" s="206"/>
      <c r="N738" s="207"/>
      <c r="O738" s="207"/>
      <c r="P738" s="207"/>
      <c r="Q738" s="207"/>
      <c r="R738" s="207"/>
      <c r="S738" s="207"/>
      <c r="T738" s="208"/>
      <c r="AT738" s="209" t="s">
        <v>164</v>
      </c>
      <c r="AU738" s="209" t="s">
        <v>81</v>
      </c>
      <c r="AV738" s="14" t="s">
        <v>81</v>
      </c>
      <c r="AW738" s="14" t="s">
        <v>33</v>
      </c>
      <c r="AX738" s="14" t="s">
        <v>71</v>
      </c>
      <c r="AY738" s="209" t="s">
        <v>155</v>
      </c>
    </row>
    <row r="739" spans="2:51" s="14" customFormat="1" ht="12">
      <c r="B739" s="199"/>
      <c r="C739" s="200"/>
      <c r="D739" s="190" t="s">
        <v>164</v>
      </c>
      <c r="E739" s="201" t="s">
        <v>19</v>
      </c>
      <c r="F739" s="202" t="s">
        <v>487</v>
      </c>
      <c r="G739" s="200"/>
      <c r="H739" s="203">
        <v>-0.9</v>
      </c>
      <c r="I739" s="204"/>
      <c r="J739" s="200"/>
      <c r="K739" s="200"/>
      <c r="L739" s="205"/>
      <c r="M739" s="206"/>
      <c r="N739" s="207"/>
      <c r="O739" s="207"/>
      <c r="P739" s="207"/>
      <c r="Q739" s="207"/>
      <c r="R739" s="207"/>
      <c r="S739" s="207"/>
      <c r="T739" s="208"/>
      <c r="AT739" s="209" t="s">
        <v>164</v>
      </c>
      <c r="AU739" s="209" t="s">
        <v>81</v>
      </c>
      <c r="AV739" s="14" t="s">
        <v>81</v>
      </c>
      <c r="AW739" s="14" t="s">
        <v>33</v>
      </c>
      <c r="AX739" s="14" t="s">
        <v>71</v>
      </c>
      <c r="AY739" s="209" t="s">
        <v>155</v>
      </c>
    </row>
    <row r="740" spans="2:51" s="15" customFormat="1" ht="12">
      <c r="B740" s="210"/>
      <c r="C740" s="211"/>
      <c r="D740" s="190" t="s">
        <v>164</v>
      </c>
      <c r="E740" s="212" t="s">
        <v>19</v>
      </c>
      <c r="F740" s="213" t="s">
        <v>168</v>
      </c>
      <c r="G740" s="211"/>
      <c r="H740" s="214">
        <v>259.1</v>
      </c>
      <c r="I740" s="215"/>
      <c r="J740" s="211"/>
      <c r="K740" s="211"/>
      <c r="L740" s="216"/>
      <c r="M740" s="217"/>
      <c r="N740" s="218"/>
      <c r="O740" s="218"/>
      <c r="P740" s="218"/>
      <c r="Q740" s="218"/>
      <c r="R740" s="218"/>
      <c r="S740" s="218"/>
      <c r="T740" s="219"/>
      <c r="AT740" s="220" t="s">
        <v>164</v>
      </c>
      <c r="AU740" s="220" t="s">
        <v>81</v>
      </c>
      <c r="AV740" s="15" t="s">
        <v>162</v>
      </c>
      <c r="AW740" s="15" t="s">
        <v>33</v>
      </c>
      <c r="AX740" s="15" t="s">
        <v>79</v>
      </c>
      <c r="AY740" s="220" t="s">
        <v>155</v>
      </c>
    </row>
    <row r="741" spans="2:63" s="12" customFormat="1" ht="22.9" customHeight="1">
      <c r="B741" s="159"/>
      <c r="C741" s="160"/>
      <c r="D741" s="161" t="s">
        <v>70</v>
      </c>
      <c r="E741" s="173" t="s">
        <v>518</v>
      </c>
      <c r="F741" s="173" t="s">
        <v>519</v>
      </c>
      <c r="G741" s="160"/>
      <c r="H741" s="160"/>
      <c r="I741" s="163"/>
      <c r="J741" s="174">
        <f>BK741</f>
        <v>3287.48</v>
      </c>
      <c r="K741" s="160"/>
      <c r="L741" s="165"/>
      <c r="M741" s="166"/>
      <c r="N741" s="167"/>
      <c r="O741" s="167"/>
      <c r="P741" s="168">
        <f>SUM(P742:P763)</f>
        <v>0</v>
      </c>
      <c r="Q741" s="167"/>
      <c r="R741" s="168">
        <f>SUM(R742:R763)</f>
        <v>0</v>
      </c>
      <c r="S741" s="167"/>
      <c r="T741" s="169">
        <f>SUM(T742:T763)</f>
        <v>1.5155839999999998</v>
      </c>
      <c r="AR741" s="170" t="s">
        <v>81</v>
      </c>
      <c r="AT741" s="171" t="s">
        <v>70</v>
      </c>
      <c r="AU741" s="171" t="s">
        <v>79</v>
      </c>
      <c r="AY741" s="170" t="s">
        <v>155</v>
      </c>
      <c r="BK741" s="172">
        <f>SUM(BK742:BK763)</f>
        <v>3287.48</v>
      </c>
    </row>
    <row r="742" spans="1:65" s="2" customFormat="1" ht="16.5" customHeight="1">
      <c r="A742" s="36"/>
      <c r="B742" s="37"/>
      <c r="C742" s="175" t="s">
        <v>520</v>
      </c>
      <c r="D742" s="175" t="s">
        <v>158</v>
      </c>
      <c r="E742" s="176" t="s">
        <v>521</v>
      </c>
      <c r="F742" s="177" t="s">
        <v>522</v>
      </c>
      <c r="G742" s="178" t="s">
        <v>161</v>
      </c>
      <c r="H742" s="179">
        <v>55.72</v>
      </c>
      <c r="I742" s="180">
        <v>59</v>
      </c>
      <c r="J742" s="181">
        <f>ROUND(I742*H742,2)</f>
        <v>3287.48</v>
      </c>
      <c r="K742" s="177" t="s">
        <v>174</v>
      </c>
      <c r="L742" s="41"/>
      <c r="M742" s="182" t="s">
        <v>19</v>
      </c>
      <c r="N742" s="183" t="s">
        <v>42</v>
      </c>
      <c r="O742" s="66"/>
      <c r="P742" s="184">
        <f>O742*H742</f>
        <v>0</v>
      </c>
      <c r="Q742" s="184">
        <v>0</v>
      </c>
      <c r="R742" s="184">
        <f>Q742*H742</f>
        <v>0</v>
      </c>
      <c r="S742" s="184">
        <v>0.0272</v>
      </c>
      <c r="T742" s="185">
        <f>S742*H742</f>
        <v>1.5155839999999998</v>
      </c>
      <c r="U742" s="36"/>
      <c r="V742" s="36"/>
      <c r="W742" s="36"/>
      <c r="X742" s="36"/>
      <c r="Y742" s="36"/>
      <c r="Z742" s="36"/>
      <c r="AA742" s="36"/>
      <c r="AB742" s="36"/>
      <c r="AC742" s="36"/>
      <c r="AD742" s="36"/>
      <c r="AE742" s="36"/>
      <c r="AR742" s="186" t="s">
        <v>295</v>
      </c>
      <c r="AT742" s="186" t="s">
        <v>158</v>
      </c>
      <c r="AU742" s="186" t="s">
        <v>81</v>
      </c>
      <c r="AY742" s="19" t="s">
        <v>155</v>
      </c>
      <c r="BE742" s="187">
        <f>IF(N742="základní",J742,0)</f>
        <v>3287.48</v>
      </c>
      <c r="BF742" s="187">
        <f>IF(N742="snížená",J742,0)</f>
        <v>0</v>
      </c>
      <c r="BG742" s="187">
        <f>IF(N742="zákl. přenesená",J742,0)</f>
        <v>0</v>
      </c>
      <c r="BH742" s="187">
        <f>IF(N742="sníž. přenesená",J742,0)</f>
        <v>0</v>
      </c>
      <c r="BI742" s="187">
        <f>IF(N742="nulová",J742,0)</f>
        <v>0</v>
      </c>
      <c r="BJ742" s="19" t="s">
        <v>79</v>
      </c>
      <c r="BK742" s="187">
        <f>ROUND(I742*H742,2)</f>
        <v>3287.48</v>
      </c>
      <c r="BL742" s="19" t="s">
        <v>295</v>
      </c>
      <c r="BM742" s="186" t="s">
        <v>523</v>
      </c>
    </row>
    <row r="743" spans="2:51" s="13" customFormat="1" ht="12">
      <c r="B743" s="188"/>
      <c r="C743" s="189"/>
      <c r="D743" s="190" t="s">
        <v>164</v>
      </c>
      <c r="E743" s="191" t="s">
        <v>19</v>
      </c>
      <c r="F743" s="192" t="s">
        <v>165</v>
      </c>
      <c r="G743" s="189"/>
      <c r="H743" s="191" t="s">
        <v>19</v>
      </c>
      <c r="I743" s="193"/>
      <c r="J743" s="189"/>
      <c r="K743" s="189"/>
      <c r="L743" s="194"/>
      <c r="M743" s="195"/>
      <c r="N743" s="196"/>
      <c r="O743" s="196"/>
      <c r="P743" s="196"/>
      <c r="Q743" s="196"/>
      <c r="R743" s="196"/>
      <c r="S743" s="196"/>
      <c r="T743" s="197"/>
      <c r="AT743" s="198" t="s">
        <v>164</v>
      </c>
      <c r="AU743" s="198" t="s">
        <v>81</v>
      </c>
      <c r="AV743" s="13" t="s">
        <v>79</v>
      </c>
      <c r="AW743" s="13" t="s">
        <v>33</v>
      </c>
      <c r="AX743" s="13" t="s">
        <v>71</v>
      </c>
      <c r="AY743" s="198" t="s">
        <v>155</v>
      </c>
    </row>
    <row r="744" spans="2:51" s="13" customFormat="1" ht="12">
      <c r="B744" s="188"/>
      <c r="C744" s="189"/>
      <c r="D744" s="190" t="s">
        <v>164</v>
      </c>
      <c r="E744" s="191" t="s">
        <v>19</v>
      </c>
      <c r="F744" s="192" t="s">
        <v>524</v>
      </c>
      <c r="G744" s="189"/>
      <c r="H744" s="191" t="s">
        <v>19</v>
      </c>
      <c r="I744" s="193"/>
      <c r="J744" s="189"/>
      <c r="K744" s="189"/>
      <c r="L744" s="194"/>
      <c r="M744" s="195"/>
      <c r="N744" s="196"/>
      <c r="O744" s="196"/>
      <c r="P744" s="196"/>
      <c r="Q744" s="196"/>
      <c r="R744" s="196"/>
      <c r="S744" s="196"/>
      <c r="T744" s="197"/>
      <c r="AT744" s="198" t="s">
        <v>164</v>
      </c>
      <c r="AU744" s="198" t="s">
        <v>81</v>
      </c>
      <c r="AV744" s="13" t="s">
        <v>79</v>
      </c>
      <c r="AW744" s="13" t="s">
        <v>33</v>
      </c>
      <c r="AX744" s="13" t="s">
        <v>71</v>
      </c>
      <c r="AY744" s="198" t="s">
        <v>155</v>
      </c>
    </row>
    <row r="745" spans="2:51" s="14" customFormat="1" ht="12">
      <c r="B745" s="199"/>
      <c r="C745" s="200"/>
      <c r="D745" s="190" t="s">
        <v>164</v>
      </c>
      <c r="E745" s="201" t="s">
        <v>19</v>
      </c>
      <c r="F745" s="202" t="s">
        <v>525</v>
      </c>
      <c r="G745" s="200"/>
      <c r="H745" s="203">
        <v>4</v>
      </c>
      <c r="I745" s="204"/>
      <c r="J745" s="200"/>
      <c r="K745" s="200"/>
      <c r="L745" s="205"/>
      <c r="M745" s="206"/>
      <c r="N745" s="207"/>
      <c r="O745" s="207"/>
      <c r="P745" s="207"/>
      <c r="Q745" s="207"/>
      <c r="R745" s="207"/>
      <c r="S745" s="207"/>
      <c r="T745" s="208"/>
      <c r="AT745" s="209" t="s">
        <v>164</v>
      </c>
      <c r="AU745" s="209" t="s">
        <v>81</v>
      </c>
      <c r="AV745" s="14" t="s">
        <v>81</v>
      </c>
      <c r="AW745" s="14" t="s">
        <v>33</v>
      </c>
      <c r="AX745" s="14" t="s">
        <v>71</v>
      </c>
      <c r="AY745" s="209" t="s">
        <v>155</v>
      </c>
    </row>
    <row r="746" spans="2:51" s="13" customFormat="1" ht="12">
      <c r="B746" s="188"/>
      <c r="C746" s="189"/>
      <c r="D746" s="190" t="s">
        <v>164</v>
      </c>
      <c r="E746" s="191" t="s">
        <v>19</v>
      </c>
      <c r="F746" s="192" t="s">
        <v>526</v>
      </c>
      <c r="G746" s="189"/>
      <c r="H746" s="191" t="s">
        <v>19</v>
      </c>
      <c r="I746" s="193"/>
      <c r="J746" s="189"/>
      <c r="K746" s="189"/>
      <c r="L746" s="194"/>
      <c r="M746" s="195"/>
      <c r="N746" s="196"/>
      <c r="O746" s="196"/>
      <c r="P746" s="196"/>
      <c r="Q746" s="196"/>
      <c r="R746" s="196"/>
      <c r="S746" s="196"/>
      <c r="T746" s="197"/>
      <c r="AT746" s="198" t="s">
        <v>164</v>
      </c>
      <c r="AU746" s="198" t="s">
        <v>81</v>
      </c>
      <c r="AV746" s="13" t="s">
        <v>79</v>
      </c>
      <c r="AW746" s="13" t="s">
        <v>33</v>
      </c>
      <c r="AX746" s="13" t="s">
        <v>71</v>
      </c>
      <c r="AY746" s="198" t="s">
        <v>155</v>
      </c>
    </row>
    <row r="747" spans="2:51" s="14" customFormat="1" ht="12">
      <c r="B747" s="199"/>
      <c r="C747" s="200"/>
      <c r="D747" s="190" t="s">
        <v>164</v>
      </c>
      <c r="E747" s="201" t="s">
        <v>19</v>
      </c>
      <c r="F747" s="202" t="s">
        <v>527</v>
      </c>
      <c r="G747" s="200"/>
      <c r="H747" s="203">
        <v>13</v>
      </c>
      <c r="I747" s="204"/>
      <c r="J747" s="200"/>
      <c r="K747" s="200"/>
      <c r="L747" s="205"/>
      <c r="M747" s="206"/>
      <c r="N747" s="207"/>
      <c r="O747" s="207"/>
      <c r="P747" s="207"/>
      <c r="Q747" s="207"/>
      <c r="R747" s="207"/>
      <c r="S747" s="207"/>
      <c r="T747" s="208"/>
      <c r="AT747" s="209" t="s">
        <v>164</v>
      </c>
      <c r="AU747" s="209" t="s">
        <v>81</v>
      </c>
      <c r="AV747" s="14" t="s">
        <v>81</v>
      </c>
      <c r="AW747" s="14" t="s">
        <v>33</v>
      </c>
      <c r="AX747" s="14" t="s">
        <v>71</v>
      </c>
      <c r="AY747" s="209" t="s">
        <v>155</v>
      </c>
    </row>
    <row r="748" spans="2:51" s="13" customFormat="1" ht="12">
      <c r="B748" s="188"/>
      <c r="C748" s="189"/>
      <c r="D748" s="190" t="s">
        <v>164</v>
      </c>
      <c r="E748" s="191" t="s">
        <v>19</v>
      </c>
      <c r="F748" s="192" t="s">
        <v>206</v>
      </c>
      <c r="G748" s="189"/>
      <c r="H748" s="191" t="s">
        <v>19</v>
      </c>
      <c r="I748" s="193"/>
      <c r="J748" s="189"/>
      <c r="K748" s="189"/>
      <c r="L748" s="194"/>
      <c r="M748" s="195"/>
      <c r="N748" s="196"/>
      <c r="O748" s="196"/>
      <c r="P748" s="196"/>
      <c r="Q748" s="196"/>
      <c r="R748" s="196"/>
      <c r="S748" s="196"/>
      <c r="T748" s="197"/>
      <c r="AT748" s="198" t="s">
        <v>164</v>
      </c>
      <c r="AU748" s="198" t="s">
        <v>81</v>
      </c>
      <c r="AV748" s="13" t="s">
        <v>79</v>
      </c>
      <c r="AW748" s="13" t="s">
        <v>33</v>
      </c>
      <c r="AX748" s="13" t="s">
        <v>71</v>
      </c>
      <c r="AY748" s="198" t="s">
        <v>155</v>
      </c>
    </row>
    <row r="749" spans="2:51" s="14" customFormat="1" ht="12">
      <c r="B749" s="199"/>
      <c r="C749" s="200"/>
      <c r="D749" s="190" t="s">
        <v>164</v>
      </c>
      <c r="E749" s="201" t="s">
        <v>19</v>
      </c>
      <c r="F749" s="202" t="s">
        <v>528</v>
      </c>
      <c r="G749" s="200"/>
      <c r="H749" s="203">
        <v>9.2</v>
      </c>
      <c r="I749" s="204"/>
      <c r="J749" s="200"/>
      <c r="K749" s="200"/>
      <c r="L749" s="205"/>
      <c r="M749" s="206"/>
      <c r="N749" s="207"/>
      <c r="O749" s="207"/>
      <c r="P749" s="207"/>
      <c r="Q749" s="207"/>
      <c r="R749" s="207"/>
      <c r="S749" s="207"/>
      <c r="T749" s="208"/>
      <c r="AT749" s="209" t="s">
        <v>164</v>
      </c>
      <c r="AU749" s="209" t="s">
        <v>81</v>
      </c>
      <c r="AV749" s="14" t="s">
        <v>81</v>
      </c>
      <c r="AW749" s="14" t="s">
        <v>33</v>
      </c>
      <c r="AX749" s="14" t="s">
        <v>71</v>
      </c>
      <c r="AY749" s="209" t="s">
        <v>155</v>
      </c>
    </row>
    <row r="750" spans="2:51" s="14" customFormat="1" ht="12">
      <c r="B750" s="199"/>
      <c r="C750" s="200"/>
      <c r="D750" s="190" t="s">
        <v>164</v>
      </c>
      <c r="E750" s="201" t="s">
        <v>19</v>
      </c>
      <c r="F750" s="202" t="s">
        <v>529</v>
      </c>
      <c r="G750" s="200"/>
      <c r="H750" s="203">
        <v>-1.4</v>
      </c>
      <c r="I750" s="204"/>
      <c r="J750" s="200"/>
      <c r="K750" s="200"/>
      <c r="L750" s="205"/>
      <c r="M750" s="206"/>
      <c r="N750" s="207"/>
      <c r="O750" s="207"/>
      <c r="P750" s="207"/>
      <c r="Q750" s="207"/>
      <c r="R750" s="207"/>
      <c r="S750" s="207"/>
      <c r="T750" s="208"/>
      <c r="AT750" s="209" t="s">
        <v>164</v>
      </c>
      <c r="AU750" s="209" t="s">
        <v>81</v>
      </c>
      <c r="AV750" s="14" t="s">
        <v>81</v>
      </c>
      <c r="AW750" s="14" t="s">
        <v>33</v>
      </c>
      <c r="AX750" s="14" t="s">
        <v>71</v>
      </c>
      <c r="AY750" s="209" t="s">
        <v>155</v>
      </c>
    </row>
    <row r="751" spans="2:51" s="13" customFormat="1" ht="12">
      <c r="B751" s="188"/>
      <c r="C751" s="189"/>
      <c r="D751" s="190" t="s">
        <v>164</v>
      </c>
      <c r="E751" s="191" t="s">
        <v>19</v>
      </c>
      <c r="F751" s="192" t="s">
        <v>208</v>
      </c>
      <c r="G751" s="189"/>
      <c r="H751" s="191" t="s">
        <v>19</v>
      </c>
      <c r="I751" s="193"/>
      <c r="J751" s="189"/>
      <c r="K751" s="189"/>
      <c r="L751" s="194"/>
      <c r="M751" s="195"/>
      <c r="N751" s="196"/>
      <c r="O751" s="196"/>
      <c r="P751" s="196"/>
      <c r="Q751" s="196"/>
      <c r="R751" s="196"/>
      <c r="S751" s="196"/>
      <c r="T751" s="197"/>
      <c r="AT751" s="198" t="s">
        <v>164</v>
      </c>
      <c r="AU751" s="198" t="s">
        <v>81</v>
      </c>
      <c r="AV751" s="13" t="s">
        <v>79</v>
      </c>
      <c r="AW751" s="13" t="s">
        <v>33</v>
      </c>
      <c r="AX751" s="13" t="s">
        <v>71</v>
      </c>
      <c r="AY751" s="198" t="s">
        <v>155</v>
      </c>
    </row>
    <row r="752" spans="2:51" s="14" customFormat="1" ht="12">
      <c r="B752" s="199"/>
      <c r="C752" s="200"/>
      <c r="D752" s="190" t="s">
        <v>164</v>
      </c>
      <c r="E752" s="201" t="s">
        <v>19</v>
      </c>
      <c r="F752" s="202" t="s">
        <v>530</v>
      </c>
      <c r="G752" s="200"/>
      <c r="H752" s="203">
        <v>22.2</v>
      </c>
      <c r="I752" s="204"/>
      <c r="J752" s="200"/>
      <c r="K752" s="200"/>
      <c r="L752" s="205"/>
      <c r="M752" s="206"/>
      <c r="N752" s="207"/>
      <c r="O752" s="207"/>
      <c r="P752" s="207"/>
      <c r="Q752" s="207"/>
      <c r="R752" s="207"/>
      <c r="S752" s="207"/>
      <c r="T752" s="208"/>
      <c r="AT752" s="209" t="s">
        <v>164</v>
      </c>
      <c r="AU752" s="209" t="s">
        <v>81</v>
      </c>
      <c r="AV752" s="14" t="s">
        <v>81</v>
      </c>
      <c r="AW752" s="14" t="s">
        <v>33</v>
      </c>
      <c r="AX752" s="14" t="s">
        <v>71</v>
      </c>
      <c r="AY752" s="209" t="s">
        <v>155</v>
      </c>
    </row>
    <row r="753" spans="2:51" s="14" customFormat="1" ht="12">
      <c r="B753" s="199"/>
      <c r="C753" s="200"/>
      <c r="D753" s="190" t="s">
        <v>164</v>
      </c>
      <c r="E753" s="201" t="s">
        <v>19</v>
      </c>
      <c r="F753" s="202" t="s">
        <v>529</v>
      </c>
      <c r="G753" s="200"/>
      <c r="H753" s="203">
        <v>-1.4</v>
      </c>
      <c r="I753" s="204"/>
      <c r="J753" s="200"/>
      <c r="K753" s="200"/>
      <c r="L753" s="205"/>
      <c r="M753" s="206"/>
      <c r="N753" s="207"/>
      <c r="O753" s="207"/>
      <c r="P753" s="207"/>
      <c r="Q753" s="207"/>
      <c r="R753" s="207"/>
      <c r="S753" s="207"/>
      <c r="T753" s="208"/>
      <c r="AT753" s="209" t="s">
        <v>164</v>
      </c>
      <c r="AU753" s="209" t="s">
        <v>81</v>
      </c>
      <c r="AV753" s="14" t="s">
        <v>81</v>
      </c>
      <c r="AW753" s="14" t="s">
        <v>33</v>
      </c>
      <c r="AX753" s="14" t="s">
        <v>71</v>
      </c>
      <c r="AY753" s="209" t="s">
        <v>155</v>
      </c>
    </row>
    <row r="754" spans="2:51" s="14" customFormat="1" ht="12">
      <c r="B754" s="199"/>
      <c r="C754" s="200"/>
      <c r="D754" s="190" t="s">
        <v>164</v>
      </c>
      <c r="E754" s="201" t="s">
        <v>19</v>
      </c>
      <c r="F754" s="202" t="s">
        <v>315</v>
      </c>
      <c r="G754" s="200"/>
      <c r="H754" s="203">
        <v>-7.08</v>
      </c>
      <c r="I754" s="204"/>
      <c r="J754" s="200"/>
      <c r="K754" s="200"/>
      <c r="L754" s="205"/>
      <c r="M754" s="206"/>
      <c r="N754" s="207"/>
      <c r="O754" s="207"/>
      <c r="P754" s="207"/>
      <c r="Q754" s="207"/>
      <c r="R754" s="207"/>
      <c r="S754" s="207"/>
      <c r="T754" s="208"/>
      <c r="AT754" s="209" t="s">
        <v>164</v>
      </c>
      <c r="AU754" s="209" t="s">
        <v>81</v>
      </c>
      <c r="AV754" s="14" t="s">
        <v>81</v>
      </c>
      <c r="AW754" s="14" t="s">
        <v>33</v>
      </c>
      <c r="AX754" s="14" t="s">
        <v>71</v>
      </c>
      <c r="AY754" s="209" t="s">
        <v>155</v>
      </c>
    </row>
    <row r="755" spans="2:51" s="16" customFormat="1" ht="12">
      <c r="B755" s="221"/>
      <c r="C755" s="222"/>
      <c r="D755" s="190" t="s">
        <v>164</v>
      </c>
      <c r="E755" s="223" t="s">
        <v>19</v>
      </c>
      <c r="F755" s="224" t="s">
        <v>210</v>
      </c>
      <c r="G755" s="222"/>
      <c r="H755" s="225">
        <v>38.52</v>
      </c>
      <c r="I755" s="226"/>
      <c r="J755" s="222"/>
      <c r="K755" s="222"/>
      <c r="L755" s="227"/>
      <c r="M755" s="228"/>
      <c r="N755" s="229"/>
      <c r="O755" s="229"/>
      <c r="P755" s="229"/>
      <c r="Q755" s="229"/>
      <c r="R755" s="229"/>
      <c r="S755" s="229"/>
      <c r="T755" s="230"/>
      <c r="AT755" s="231" t="s">
        <v>164</v>
      </c>
      <c r="AU755" s="231" t="s">
        <v>81</v>
      </c>
      <c r="AV755" s="16" t="s">
        <v>179</v>
      </c>
      <c r="AW755" s="16" t="s">
        <v>33</v>
      </c>
      <c r="AX755" s="16" t="s">
        <v>71</v>
      </c>
      <c r="AY755" s="231" t="s">
        <v>155</v>
      </c>
    </row>
    <row r="756" spans="2:51" s="13" customFormat="1" ht="12">
      <c r="B756" s="188"/>
      <c r="C756" s="189"/>
      <c r="D756" s="190" t="s">
        <v>164</v>
      </c>
      <c r="E756" s="191" t="s">
        <v>19</v>
      </c>
      <c r="F756" s="192" t="s">
        <v>167</v>
      </c>
      <c r="G756" s="189"/>
      <c r="H756" s="191" t="s">
        <v>19</v>
      </c>
      <c r="I756" s="193"/>
      <c r="J756" s="189"/>
      <c r="K756" s="189"/>
      <c r="L756" s="194"/>
      <c r="M756" s="195"/>
      <c r="N756" s="196"/>
      <c r="O756" s="196"/>
      <c r="P756" s="196"/>
      <c r="Q756" s="196"/>
      <c r="R756" s="196"/>
      <c r="S756" s="196"/>
      <c r="T756" s="197"/>
      <c r="AT756" s="198" t="s">
        <v>164</v>
      </c>
      <c r="AU756" s="198" t="s">
        <v>81</v>
      </c>
      <c r="AV756" s="13" t="s">
        <v>79</v>
      </c>
      <c r="AW756" s="13" t="s">
        <v>33</v>
      </c>
      <c r="AX756" s="13" t="s">
        <v>71</v>
      </c>
      <c r="AY756" s="198" t="s">
        <v>155</v>
      </c>
    </row>
    <row r="757" spans="2:51" s="13" customFormat="1" ht="12">
      <c r="B757" s="188"/>
      <c r="C757" s="189"/>
      <c r="D757" s="190" t="s">
        <v>164</v>
      </c>
      <c r="E757" s="191" t="s">
        <v>19</v>
      </c>
      <c r="F757" s="192" t="s">
        <v>220</v>
      </c>
      <c r="G757" s="189"/>
      <c r="H757" s="191" t="s">
        <v>19</v>
      </c>
      <c r="I757" s="193"/>
      <c r="J757" s="189"/>
      <c r="K757" s="189"/>
      <c r="L757" s="194"/>
      <c r="M757" s="195"/>
      <c r="N757" s="196"/>
      <c r="O757" s="196"/>
      <c r="P757" s="196"/>
      <c r="Q757" s="196"/>
      <c r="R757" s="196"/>
      <c r="S757" s="196"/>
      <c r="T757" s="197"/>
      <c r="AT757" s="198" t="s">
        <v>164</v>
      </c>
      <c r="AU757" s="198" t="s">
        <v>81</v>
      </c>
      <c r="AV757" s="13" t="s">
        <v>79</v>
      </c>
      <c r="AW757" s="13" t="s">
        <v>33</v>
      </c>
      <c r="AX757" s="13" t="s">
        <v>71</v>
      </c>
      <c r="AY757" s="198" t="s">
        <v>155</v>
      </c>
    </row>
    <row r="758" spans="2:51" s="14" customFormat="1" ht="12">
      <c r="B758" s="199"/>
      <c r="C758" s="200"/>
      <c r="D758" s="190" t="s">
        <v>164</v>
      </c>
      <c r="E758" s="201" t="s">
        <v>19</v>
      </c>
      <c r="F758" s="202" t="s">
        <v>531</v>
      </c>
      <c r="G758" s="200"/>
      <c r="H758" s="203">
        <v>13.6</v>
      </c>
      <c r="I758" s="204"/>
      <c r="J758" s="200"/>
      <c r="K758" s="200"/>
      <c r="L758" s="205"/>
      <c r="M758" s="206"/>
      <c r="N758" s="207"/>
      <c r="O758" s="207"/>
      <c r="P758" s="207"/>
      <c r="Q758" s="207"/>
      <c r="R758" s="207"/>
      <c r="S758" s="207"/>
      <c r="T758" s="208"/>
      <c r="AT758" s="209" t="s">
        <v>164</v>
      </c>
      <c r="AU758" s="209" t="s">
        <v>81</v>
      </c>
      <c r="AV758" s="14" t="s">
        <v>81</v>
      </c>
      <c r="AW758" s="14" t="s">
        <v>33</v>
      </c>
      <c r="AX758" s="14" t="s">
        <v>71</v>
      </c>
      <c r="AY758" s="209" t="s">
        <v>155</v>
      </c>
    </row>
    <row r="759" spans="2:51" s="14" customFormat="1" ht="12">
      <c r="B759" s="199"/>
      <c r="C759" s="200"/>
      <c r="D759" s="190" t="s">
        <v>164</v>
      </c>
      <c r="E759" s="201" t="s">
        <v>19</v>
      </c>
      <c r="F759" s="202" t="s">
        <v>313</v>
      </c>
      <c r="G759" s="200"/>
      <c r="H759" s="203">
        <v>-1.8</v>
      </c>
      <c r="I759" s="204"/>
      <c r="J759" s="200"/>
      <c r="K759" s="200"/>
      <c r="L759" s="205"/>
      <c r="M759" s="206"/>
      <c r="N759" s="207"/>
      <c r="O759" s="207"/>
      <c r="P759" s="207"/>
      <c r="Q759" s="207"/>
      <c r="R759" s="207"/>
      <c r="S759" s="207"/>
      <c r="T759" s="208"/>
      <c r="AT759" s="209" t="s">
        <v>164</v>
      </c>
      <c r="AU759" s="209" t="s">
        <v>81</v>
      </c>
      <c r="AV759" s="14" t="s">
        <v>81</v>
      </c>
      <c r="AW759" s="14" t="s">
        <v>33</v>
      </c>
      <c r="AX759" s="14" t="s">
        <v>71</v>
      </c>
      <c r="AY759" s="209" t="s">
        <v>155</v>
      </c>
    </row>
    <row r="760" spans="2:51" s="13" customFormat="1" ht="12">
      <c r="B760" s="188"/>
      <c r="C760" s="189"/>
      <c r="D760" s="190" t="s">
        <v>164</v>
      </c>
      <c r="E760" s="191" t="s">
        <v>19</v>
      </c>
      <c r="F760" s="192" t="s">
        <v>222</v>
      </c>
      <c r="G760" s="189"/>
      <c r="H760" s="191" t="s">
        <v>19</v>
      </c>
      <c r="I760" s="193"/>
      <c r="J760" s="189"/>
      <c r="K760" s="189"/>
      <c r="L760" s="194"/>
      <c r="M760" s="195"/>
      <c r="N760" s="196"/>
      <c r="O760" s="196"/>
      <c r="P760" s="196"/>
      <c r="Q760" s="196"/>
      <c r="R760" s="196"/>
      <c r="S760" s="196"/>
      <c r="T760" s="197"/>
      <c r="AT760" s="198" t="s">
        <v>164</v>
      </c>
      <c r="AU760" s="198" t="s">
        <v>81</v>
      </c>
      <c r="AV760" s="13" t="s">
        <v>79</v>
      </c>
      <c r="AW760" s="13" t="s">
        <v>33</v>
      </c>
      <c r="AX760" s="13" t="s">
        <v>71</v>
      </c>
      <c r="AY760" s="198" t="s">
        <v>155</v>
      </c>
    </row>
    <row r="761" spans="2:51" s="14" customFormat="1" ht="12">
      <c r="B761" s="199"/>
      <c r="C761" s="200"/>
      <c r="D761" s="190" t="s">
        <v>164</v>
      </c>
      <c r="E761" s="201" t="s">
        <v>19</v>
      </c>
      <c r="F761" s="202" t="s">
        <v>532</v>
      </c>
      <c r="G761" s="200"/>
      <c r="H761" s="203">
        <v>6.8</v>
      </c>
      <c r="I761" s="204"/>
      <c r="J761" s="200"/>
      <c r="K761" s="200"/>
      <c r="L761" s="205"/>
      <c r="M761" s="206"/>
      <c r="N761" s="207"/>
      <c r="O761" s="207"/>
      <c r="P761" s="207"/>
      <c r="Q761" s="207"/>
      <c r="R761" s="207"/>
      <c r="S761" s="207"/>
      <c r="T761" s="208"/>
      <c r="AT761" s="209" t="s">
        <v>164</v>
      </c>
      <c r="AU761" s="209" t="s">
        <v>81</v>
      </c>
      <c r="AV761" s="14" t="s">
        <v>81</v>
      </c>
      <c r="AW761" s="14" t="s">
        <v>33</v>
      </c>
      <c r="AX761" s="14" t="s">
        <v>71</v>
      </c>
      <c r="AY761" s="209" t="s">
        <v>155</v>
      </c>
    </row>
    <row r="762" spans="2:51" s="14" customFormat="1" ht="12">
      <c r="B762" s="199"/>
      <c r="C762" s="200"/>
      <c r="D762" s="190" t="s">
        <v>164</v>
      </c>
      <c r="E762" s="201" t="s">
        <v>19</v>
      </c>
      <c r="F762" s="202" t="s">
        <v>529</v>
      </c>
      <c r="G762" s="200"/>
      <c r="H762" s="203">
        <v>-1.4</v>
      </c>
      <c r="I762" s="204"/>
      <c r="J762" s="200"/>
      <c r="K762" s="200"/>
      <c r="L762" s="205"/>
      <c r="M762" s="206"/>
      <c r="N762" s="207"/>
      <c r="O762" s="207"/>
      <c r="P762" s="207"/>
      <c r="Q762" s="207"/>
      <c r="R762" s="207"/>
      <c r="S762" s="207"/>
      <c r="T762" s="208"/>
      <c r="AT762" s="209" t="s">
        <v>164</v>
      </c>
      <c r="AU762" s="209" t="s">
        <v>81</v>
      </c>
      <c r="AV762" s="14" t="s">
        <v>81</v>
      </c>
      <c r="AW762" s="14" t="s">
        <v>33</v>
      </c>
      <c r="AX762" s="14" t="s">
        <v>71</v>
      </c>
      <c r="AY762" s="209" t="s">
        <v>155</v>
      </c>
    </row>
    <row r="763" spans="2:51" s="15" customFormat="1" ht="12">
      <c r="B763" s="210"/>
      <c r="C763" s="211"/>
      <c r="D763" s="190" t="s">
        <v>164</v>
      </c>
      <c r="E763" s="212" t="s">
        <v>19</v>
      </c>
      <c r="F763" s="213" t="s">
        <v>168</v>
      </c>
      <c r="G763" s="211"/>
      <c r="H763" s="214">
        <v>55.720000000000006</v>
      </c>
      <c r="I763" s="215"/>
      <c r="J763" s="211"/>
      <c r="K763" s="211"/>
      <c r="L763" s="216"/>
      <c r="M763" s="217"/>
      <c r="N763" s="218"/>
      <c r="O763" s="218"/>
      <c r="P763" s="218"/>
      <c r="Q763" s="218"/>
      <c r="R763" s="218"/>
      <c r="S763" s="218"/>
      <c r="T763" s="219"/>
      <c r="AT763" s="220" t="s">
        <v>164</v>
      </c>
      <c r="AU763" s="220" t="s">
        <v>81</v>
      </c>
      <c r="AV763" s="15" t="s">
        <v>162</v>
      </c>
      <c r="AW763" s="15" t="s">
        <v>33</v>
      </c>
      <c r="AX763" s="15" t="s">
        <v>79</v>
      </c>
      <c r="AY763" s="220" t="s">
        <v>155</v>
      </c>
    </row>
    <row r="764" spans="2:63" s="12" customFormat="1" ht="22.9" customHeight="1">
      <c r="B764" s="159"/>
      <c r="C764" s="160"/>
      <c r="D764" s="161" t="s">
        <v>70</v>
      </c>
      <c r="E764" s="173" t="s">
        <v>533</v>
      </c>
      <c r="F764" s="173" t="s">
        <v>534</v>
      </c>
      <c r="G764" s="160"/>
      <c r="H764" s="160"/>
      <c r="I764" s="163"/>
      <c r="J764" s="174">
        <f>BK764</f>
        <v>8654.69</v>
      </c>
      <c r="K764" s="160"/>
      <c r="L764" s="165"/>
      <c r="M764" s="166"/>
      <c r="N764" s="167"/>
      <c r="O764" s="167"/>
      <c r="P764" s="168">
        <f>SUM(P765:P898)</f>
        <v>0</v>
      </c>
      <c r="Q764" s="167"/>
      <c r="R764" s="168">
        <f>SUM(R765:R898)</f>
        <v>0.25306100000000004</v>
      </c>
      <c r="S764" s="167"/>
      <c r="T764" s="169">
        <f>SUM(T765:T898)</f>
        <v>0.07844891</v>
      </c>
      <c r="AR764" s="170" t="s">
        <v>81</v>
      </c>
      <c r="AT764" s="171" t="s">
        <v>70</v>
      </c>
      <c r="AU764" s="171" t="s">
        <v>79</v>
      </c>
      <c r="AY764" s="170" t="s">
        <v>155</v>
      </c>
      <c r="BK764" s="172">
        <f>SUM(BK765:BK898)</f>
        <v>8654.69</v>
      </c>
    </row>
    <row r="765" spans="1:65" s="2" customFormat="1" ht="16.5" customHeight="1">
      <c r="A765" s="36"/>
      <c r="B765" s="37"/>
      <c r="C765" s="175" t="s">
        <v>535</v>
      </c>
      <c r="D765" s="175" t="s">
        <v>158</v>
      </c>
      <c r="E765" s="176" t="s">
        <v>536</v>
      </c>
      <c r="F765" s="177" t="s">
        <v>537</v>
      </c>
      <c r="G765" s="178" t="s">
        <v>161</v>
      </c>
      <c r="H765" s="179">
        <v>253.061</v>
      </c>
      <c r="I765" s="180">
        <v>8.2</v>
      </c>
      <c r="J765" s="181">
        <f>ROUND(I765*H765,2)</f>
        <v>2075.1</v>
      </c>
      <c r="K765" s="177" t="s">
        <v>174</v>
      </c>
      <c r="L765" s="41"/>
      <c r="M765" s="182" t="s">
        <v>19</v>
      </c>
      <c r="N765" s="183" t="s">
        <v>42</v>
      </c>
      <c r="O765" s="66"/>
      <c r="P765" s="184">
        <f>O765*H765</f>
        <v>0</v>
      </c>
      <c r="Q765" s="184">
        <v>0</v>
      </c>
      <c r="R765" s="184">
        <f>Q765*H765</f>
        <v>0</v>
      </c>
      <c r="S765" s="184">
        <v>0</v>
      </c>
      <c r="T765" s="185">
        <f>S765*H765</f>
        <v>0</v>
      </c>
      <c r="U765" s="36"/>
      <c r="V765" s="36"/>
      <c r="W765" s="36"/>
      <c r="X765" s="36"/>
      <c r="Y765" s="36"/>
      <c r="Z765" s="36"/>
      <c r="AA765" s="36"/>
      <c r="AB765" s="36"/>
      <c r="AC765" s="36"/>
      <c r="AD765" s="36"/>
      <c r="AE765" s="36"/>
      <c r="AR765" s="186" t="s">
        <v>295</v>
      </c>
      <c r="AT765" s="186" t="s">
        <v>158</v>
      </c>
      <c r="AU765" s="186" t="s">
        <v>81</v>
      </c>
      <c r="AY765" s="19" t="s">
        <v>155</v>
      </c>
      <c r="BE765" s="187">
        <f>IF(N765="základní",J765,0)</f>
        <v>2075.1</v>
      </c>
      <c r="BF765" s="187">
        <f>IF(N765="snížená",J765,0)</f>
        <v>0</v>
      </c>
      <c r="BG765" s="187">
        <f>IF(N765="zákl. přenesená",J765,0)</f>
        <v>0</v>
      </c>
      <c r="BH765" s="187">
        <f>IF(N765="sníž. přenesená",J765,0)</f>
        <v>0</v>
      </c>
      <c r="BI765" s="187">
        <f>IF(N765="nulová",J765,0)</f>
        <v>0</v>
      </c>
      <c r="BJ765" s="19" t="s">
        <v>79</v>
      </c>
      <c r="BK765" s="187">
        <f>ROUND(I765*H765,2)</f>
        <v>2075.1</v>
      </c>
      <c r="BL765" s="19" t="s">
        <v>295</v>
      </c>
      <c r="BM765" s="186" t="s">
        <v>538</v>
      </c>
    </row>
    <row r="766" spans="2:51" s="13" customFormat="1" ht="12">
      <c r="B766" s="188"/>
      <c r="C766" s="189"/>
      <c r="D766" s="190" t="s">
        <v>164</v>
      </c>
      <c r="E766" s="191" t="s">
        <v>19</v>
      </c>
      <c r="F766" s="192" t="s">
        <v>243</v>
      </c>
      <c r="G766" s="189"/>
      <c r="H766" s="191" t="s">
        <v>19</v>
      </c>
      <c r="I766" s="193"/>
      <c r="J766" s="189"/>
      <c r="K766" s="189"/>
      <c r="L766" s="194"/>
      <c r="M766" s="195"/>
      <c r="N766" s="196"/>
      <c r="O766" s="196"/>
      <c r="P766" s="196"/>
      <c r="Q766" s="196"/>
      <c r="R766" s="196"/>
      <c r="S766" s="196"/>
      <c r="T766" s="197"/>
      <c r="AT766" s="198" t="s">
        <v>164</v>
      </c>
      <c r="AU766" s="198" t="s">
        <v>81</v>
      </c>
      <c r="AV766" s="13" t="s">
        <v>79</v>
      </c>
      <c r="AW766" s="13" t="s">
        <v>33</v>
      </c>
      <c r="AX766" s="13" t="s">
        <v>71</v>
      </c>
      <c r="AY766" s="198" t="s">
        <v>155</v>
      </c>
    </row>
    <row r="767" spans="2:51" s="13" customFormat="1" ht="12">
      <c r="B767" s="188"/>
      <c r="C767" s="189"/>
      <c r="D767" s="190" t="s">
        <v>164</v>
      </c>
      <c r="E767" s="191" t="s">
        <v>19</v>
      </c>
      <c r="F767" s="192" t="s">
        <v>165</v>
      </c>
      <c r="G767" s="189"/>
      <c r="H767" s="191" t="s">
        <v>19</v>
      </c>
      <c r="I767" s="193"/>
      <c r="J767" s="189"/>
      <c r="K767" s="189"/>
      <c r="L767" s="194"/>
      <c r="M767" s="195"/>
      <c r="N767" s="196"/>
      <c r="O767" s="196"/>
      <c r="P767" s="196"/>
      <c r="Q767" s="196"/>
      <c r="R767" s="196"/>
      <c r="S767" s="196"/>
      <c r="T767" s="197"/>
      <c r="AT767" s="198" t="s">
        <v>164</v>
      </c>
      <c r="AU767" s="198" t="s">
        <v>81</v>
      </c>
      <c r="AV767" s="13" t="s">
        <v>79</v>
      </c>
      <c r="AW767" s="13" t="s">
        <v>33</v>
      </c>
      <c r="AX767" s="13" t="s">
        <v>71</v>
      </c>
      <c r="AY767" s="198" t="s">
        <v>155</v>
      </c>
    </row>
    <row r="768" spans="2:51" s="13" customFormat="1" ht="12">
      <c r="B768" s="188"/>
      <c r="C768" s="189"/>
      <c r="D768" s="190" t="s">
        <v>164</v>
      </c>
      <c r="E768" s="191" t="s">
        <v>19</v>
      </c>
      <c r="F768" s="192" t="s">
        <v>192</v>
      </c>
      <c r="G768" s="189"/>
      <c r="H768" s="191" t="s">
        <v>19</v>
      </c>
      <c r="I768" s="193"/>
      <c r="J768" s="189"/>
      <c r="K768" s="189"/>
      <c r="L768" s="194"/>
      <c r="M768" s="195"/>
      <c r="N768" s="196"/>
      <c r="O768" s="196"/>
      <c r="P768" s="196"/>
      <c r="Q768" s="196"/>
      <c r="R768" s="196"/>
      <c r="S768" s="196"/>
      <c r="T768" s="197"/>
      <c r="AT768" s="198" t="s">
        <v>164</v>
      </c>
      <c r="AU768" s="198" t="s">
        <v>81</v>
      </c>
      <c r="AV768" s="13" t="s">
        <v>79</v>
      </c>
      <c r="AW768" s="13" t="s">
        <v>33</v>
      </c>
      <c r="AX768" s="13" t="s">
        <v>71</v>
      </c>
      <c r="AY768" s="198" t="s">
        <v>155</v>
      </c>
    </row>
    <row r="769" spans="2:51" s="14" customFormat="1" ht="12">
      <c r="B769" s="199"/>
      <c r="C769" s="200"/>
      <c r="D769" s="190" t="s">
        <v>164</v>
      </c>
      <c r="E769" s="201" t="s">
        <v>19</v>
      </c>
      <c r="F769" s="202" t="s">
        <v>312</v>
      </c>
      <c r="G769" s="200"/>
      <c r="H769" s="203">
        <v>43.439</v>
      </c>
      <c r="I769" s="204"/>
      <c r="J769" s="200"/>
      <c r="K769" s="200"/>
      <c r="L769" s="205"/>
      <c r="M769" s="206"/>
      <c r="N769" s="207"/>
      <c r="O769" s="207"/>
      <c r="P769" s="207"/>
      <c r="Q769" s="207"/>
      <c r="R769" s="207"/>
      <c r="S769" s="207"/>
      <c r="T769" s="208"/>
      <c r="AT769" s="209" t="s">
        <v>164</v>
      </c>
      <c r="AU769" s="209" t="s">
        <v>81</v>
      </c>
      <c r="AV769" s="14" t="s">
        <v>81</v>
      </c>
      <c r="AW769" s="14" t="s">
        <v>33</v>
      </c>
      <c r="AX769" s="14" t="s">
        <v>71</v>
      </c>
      <c r="AY769" s="209" t="s">
        <v>155</v>
      </c>
    </row>
    <row r="770" spans="2:51" s="13" customFormat="1" ht="12">
      <c r="B770" s="188"/>
      <c r="C770" s="189"/>
      <c r="D770" s="190" t="s">
        <v>164</v>
      </c>
      <c r="E770" s="191" t="s">
        <v>19</v>
      </c>
      <c r="F770" s="192" t="s">
        <v>248</v>
      </c>
      <c r="G770" s="189"/>
      <c r="H770" s="191" t="s">
        <v>19</v>
      </c>
      <c r="I770" s="193"/>
      <c r="J770" s="189"/>
      <c r="K770" s="189"/>
      <c r="L770" s="194"/>
      <c r="M770" s="195"/>
      <c r="N770" s="196"/>
      <c r="O770" s="196"/>
      <c r="P770" s="196"/>
      <c r="Q770" s="196"/>
      <c r="R770" s="196"/>
      <c r="S770" s="196"/>
      <c r="T770" s="197"/>
      <c r="AT770" s="198" t="s">
        <v>164</v>
      </c>
      <c r="AU770" s="198" t="s">
        <v>81</v>
      </c>
      <c r="AV770" s="13" t="s">
        <v>79</v>
      </c>
      <c r="AW770" s="13" t="s">
        <v>33</v>
      </c>
      <c r="AX770" s="13" t="s">
        <v>71</v>
      </c>
      <c r="AY770" s="198" t="s">
        <v>155</v>
      </c>
    </row>
    <row r="771" spans="2:51" s="14" customFormat="1" ht="12">
      <c r="B771" s="199"/>
      <c r="C771" s="200"/>
      <c r="D771" s="190" t="s">
        <v>164</v>
      </c>
      <c r="E771" s="201" t="s">
        <v>19</v>
      </c>
      <c r="F771" s="202" t="s">
        <v>313</v>
      </c>
      <c r="G771" s="200"/>
      <c r="H771" s="203">
        <v>-1.8</v>
      </c>
      <c r="I771" s="204"/>
      <c r="J771" s="200"/>
      <c r="K771" s="200"/>
      <c r="L771" s="205"/>
      <c r="M771" s="206"/>
      <c r="N771" s="207"/>
      <c r="O771" s="207"/>
      <c r="P771" s="207"/>
      <c r="Q771" s="207"/>
      <c r="R771" s="207"/>
      <c r="S771" s="207"/>
      <c r="T771" s="208"/>
      <c r="AT771" s="209" t="s">
        <v>164</v>
      </c>
      <c r="AU771" s="209" t="s">
        <v>81</v>
      </c>
      <c r="AV771" s="14" t="s">
        <v>81</v>
      </c>
      <c r="AW771" s="14" t="s">
        <v>33</v>
      </c>
      <c r="AX771" s="14" t="s">
        <v>71</v>
      </c>
      <c r="AY771" s="209" t="s">
        <v>155</v>
      </c>
    </row>
    <row r="772" spans="2:51" s="13" customFormat="1" ht="12">
      <c r="B772" s="188"/>
      <c r="C772" s="189"/>
      <c r="D772" s="190" t="s">
        <v>164</v>
      </c>
      <c r="E772" s="191" t="s">
        <v>19</v>
      </c>
      <c r="F772" s="192" t="s">
        <v>194</v>
      </c>
      <c r="G772" s="189"/>
      <c r="H772" s="191" t="s">
        <v>19</v>
      </c>
      <c r="I772" s="193"/>
      <c r="J772" s="189"/>
      <c r="K772" s="189"/>
      <c r="L772" s="194"/>
      <c r="M772" s="195"/>
      <c r="N772" s="196"/>
      <c r="O772" s="196"/>
      <c r="P772" s="196"/>
      <c r="Q772" s="196"/>
      <c r="R772" s="196"/>
      <c r="S772" s="196"/>
      <c r="T772" s="197"/>
      <c r="AT772" s="198" t="s">
        <v>164</v>
      </c>
      <c r="AU772" s="198" t="s">
        <v>81</v>
      </c>
      <c r="AV772" s="13" t="s">
        <v>79</v>
      </c>
      <c r="AW772" s="13" t="s">
        <v>33</v>
      </c>
      <c r="AX772" s="13" t="s">
        <v>71</v>
      </c>
      <c r="AY772" s="198" t="s">
        <v>155</v>
      </c>
    </row>
    <row r="773" spans="2:51" s="14" customFormat="1" ht="12">
      <c r="B773" s="199"/>
      <c r="C773" s="200"/>
      <c r="D773" s="190" t="s">
        <v>164</v>
      </c>
      <c r="E773" s="201" t="s">
        <v>19</v>
      </c>
      <c r="F773" s="202" t="s">
        <v>314</v>
      </c>
      <c r="G773" s="200"/>
      <c r="H773" s="203">
        <v>8.408</v>
      </c>
      <c r="I773" s="204"/>
      <c r="J773" s="200"/>
      <c r="K773" s="200"/>
      <c r="L773" s="205"/>
      <c r="M773" s="206"/>
      <c r="N773" s="207"/>
      <c r="O773" s="207"/>
      <c r="P773" s="207"/>
      <c r="Q773" s="207"/>
      <c r="R773" s="207"/>
      <c r="S773" s="207"/>
      <c r="T773" s="208"/>
      <c r="AT773" s="209" t="s">
        <v>164</v>
      </c>
      <c r="AU773" s="209" t="s">
        <v>81</v>
      </c>
      <c r="AV773" s="14" t="s">
        <v>81</v>
      </c>
      <c r="AW773" s="14" t="s">
        <v>33</v>
      </c>
      <c r="AX773" s="14" t="s">
        <v>71</v>
      </c>
      <c r="AY773" s="209" t="s">
        <v>155</v>
      </c>
    </row>
    <row r="774" spans="2:51" s="13" customFormat="1" ht="12">
      <c r="B774" s="188"/>
      <c r="C774" s="189"/>
      <c r="D774" s="190" t="s">
        <v>164</v>
      </c>
      <c r="E774" s="191" t="s">
        <v>19</v>
      </c>
      <c r="F774" s="192" t="s">
        <v>248</v>
      </c>
      <c r="G774" s="189"/>
      <c r="H774" s="191" t="s">
        <v>19</v>
      </c>
      <c r="I774" s="193"/>
      <c r="J774" s="189"/>
      <c r="K774" s="189"/>
      <c r="L774" s="194"/>
      <c r="M774" s="195"/>
      <c r="N774" s="196"/>
      <c r="O774" s="196"/>
      <c r="P774" s="196"/>
      <c r="Q774" s="196"/>
      <c r="R774" s="196"/>
      <c r="S774" s="196"/>
      <c r="T774" s="197"/>
      <c r="AT774" s="198" t="s">
        <v>164</v>
      </c>
      <c r="AU774" s="198" t="s">
        <v>81</v>
      </c>
      <c r="AV774" s="13" t="s">
        <v>79</v>
      </c>
      <c r="AW774" s="13" t="s">
        <v>33</v>
      </c>
      <c r="AX774" s="13" t="s">
        <v>71</v>
      </c>
      <c r="AY774" s="198" t="s">
        <v>155</v>
      </c>
    </row>
    <row r="775" spans="2:51" s="14" customFormat="1" ht="12">
      <c r="B775" s="199"/>
      <c r="C775" s="200"/>
      <c r="D775" s="190" t="s">
        <v>164</v>
      </c>
      <c r="E775" s="201" t="s">
        <v>19</v>
      </c>
      <c r="F775" s="202" t="s">
        <v>315</v>
      </c>
      <c r="G775" s="200"/>
      <c r="H775" s="203">
        <v>-7.08</v>
      </c>
      <c r="I775" s="204"/>
      <c r="J775" s="200"/>
      <c r="K775" s="200"/>
      <c r="L775" s="205"/>
      <c r="M775" s="206"/>
      <c r="N775" s="207"/>
      <c r="O775" s="207"/>
      <c r="P775" s="207"/>
      <c r="Q775" s="207"/>
      <c r="R775" s="207"/>
      <c r="S775" s="207"/>
      <c r="T775" s="208"/>
      <c r="AT775" s="209" t="s">
        <v>164</v>
      </c>
      <c r="AU775" s="209" t="s">
        <v>81</v>
      </c>
      <c r="AV775" s="14" t="s">
        <v>81</v>
      </c>
      <c r="AW775" s="14" t="s">
        <v>33</v>
      </c>
      <c r="AX775" s="14" t="s">
        <v>71</v>
      </c>
      <c r="AY775" s="209" t="s">
        <v>155</v>
      </c>
    </row>
    <row r="776" spans="2:51" s="13" customFormat="1" ht="12">
      <c r="B776" s="188"/>
      <c r="C776" s="189"/>
      <c r="D776" s="190" t="s">
        <v>164</v>
      </c>
      <c r="E776" s="191" t="s">
        <v>19</v>
      </c>
      <c r="F776" s="192" t="s">
        <v>196</v>
      </c>
      <c r="G776" s="189"/>
      <c r="H776" s="191" t="s">
        <v>19</v>
      </c>
      <c r="I776" s="193"/>
      <c r="J776" s="189"/>
      <c r="K776" s="189"/>
      <c r="L776" s="194"/>
      <c r="M776" s="195"/>
      <c r="N776" s="196"/>
      <c r="O776" s="196"/>
      <c r="P776" s="196"/>
      <c r="Q776" s="196"/>
      <c r="R776" s="196"/>
      <c r="S776" s="196"/>
      <c r="T776" s="197"/>
      <c r="AT776" s="198" t="s">
        <v>164</v>
      </c>
      <c r="AU776" s="198" t="s">
        <v>81</v>
      </c>
      <c r="AV776" s="13" t="s">
        <v>79</v>
      </c>
      <c r="AW776" s="13" t="s">
        <v>33</v>
      </c>
      <c r="AX776" s="13" t="s">
        <v>71</v>
      </c>
      <c r="AY776" s="198" t="s">
        <v>155</v>
      </c>
    </row>
    <row r="777" spans="2:51" s="14" customFormat="1" ht="12">
      <c r="B777" s="199"/>
      <c r="C777" s="200"/>
      <c r="D777" s="190" t="s">
        <v>164</v>
      </c>
      <c r="E777" s="201" t="s">
        <v>19</v>
      </c>
      <c r="F777" s="202" t="s">
        <v>316</v>
      </c>
      <c r="G777" s="200"/>
      <c r="H777" s="203">
        <v>10.03</v>
      </c>
      <c r="I777" s="204"/>
      <c r="J777" s="200"/>
      <c r="K777" s="200"/>
      <c r="L777" s="205"/>
      <c r="M777" s="206"/>
      <c r="N777" s="207"/>
      <c r="O777" s="207"/>
      <c r="P777" s="207"/>
      <c r="Q777" s="207"/>
      <c r="R777" s="207"/>
      <c r="S777" s="207"/>
      <c r="T777" s="208"/>
      <c r="AT777" s="209" t="s">
        <v>164</v>
      </c>
      <c r="AU777" s="209" t="s">
        <v>81</v>
      </c>
      <c r="AV777" s="14" t="s">
        <v>81</v>
      </c>
      <c r="AW777" s="14" t="s">
        <v>33</v>
      </c>
      <c r="AX777" s="14" t="s">
        <v>71</v>
      </c>
      <c r="AY777" s="209" t="s">
        <v>155</v>
      </c>
    </row>
    <row r="778" spans="2:51" s="13" customFormat="1" ht="12">
      <c r="B778" s="188"/>
      <c r="C778" s="189"/>
      <c r="D778" s="190" t="s">
        <v>164</v>
      </c>
      <c r="E778" s="191" t="s">
        <v>19</v>
      </c>
      <c r="F778" s="192" t="s">
        <v>248</v>
      </c>
      <c r="G778" s="189"/>
      <c r="H778" s="191" t="s">
        <v>19</v>
      </c>
      <c r="I778" s="193"/>
      <c r="J778" s="189"/>
      <c r="K778" s="189"/>
      <c r="L778" s="194"/>
      <c r="M778" s="195"/>
      <c r="N778" s="196"/>
      <c r="O778" s="196"/>
      <c r="P778" s="196"/>
      <c r="Q778" s="196"/>
      <c r="R778" s="196"/>
      <c r="S778" s="196"/>
      <c r="T778" s="197"/>
      <c r="AT778" s="198" t="s">
        <v>164</v>
      </c>
      <c r="AU778" s="198" t="s">
        <v>81</v>
      </c>
      <c r="AV778" s="13" t="s">
        <v>79</v>
      </c>
      <c r="AW778" s="13" t="s">
        <v>33</v>
      </c>
      <c r="AX778" s="13" t="s">
        <v>71</v>
      </c>
      <c r="AY778" s="198" t="s">
        <v>155</v>
      </c>
    </row>
    <row r="779" spans="2:51" s="14" customFormat="1" ht="12">
      <c r="B779" s="199"/>
      <c r="C779" s="200"/>
      <c r="D779" s="190" t="s">
        <v>164</v>
      </c>
      <c r="E779" s="201" t="s">
        <v>19</v>
      </c>
      <c r="F779" s="202" t="s">
        <v>315</v>
      </c>
      <c r="G779" s="200"/>
      <c r="H779" s="203">
        <v>-7.08</v>
      </c>
      <c r="I779" s="204"/>
      <c r="J779" s="200"/>
      <c r="K779" s="200"/>
      <c r="L779" s="205"/>
      <c r="M779" s="206"/>
      <c r="N779" s="207"/>
      <c r="O779" s="207"/>
      <c r="P779" s="207"/>
      <c r="Q779" s="207"/>
      <c r="R779" s="207"/>
      <c r="S779" s="207"/>
      <c r="T779" s="208"/>
      <c r="AT779" s="209" t="s">
        <v>164</v>
      </c>
      <c r="AU779" s="209" t="s">
        <v>81</v>
      </c>
      <c r="AV779" s="14" t="s">
        <v>81</v>
      </c>
      <c r="AW779" s="14" t="s">
        <v>33</v>
      </c>
      <c r="AX779" s="14" t="s">
        <v>71</v>
      </c>
      <c r="AY779" s="209" t="s">
        <v>155</v>
      </c>
    </row>
    <row r="780" spans="2:51" s="13" customFormat="1" ht="12">
      <c r="B780" s="188"/>
      <c r="C780" s="189"/>
      <c r="D780" s="190" t="s">
        <v>164</v>
      </c>
      <c r="E780" s="191" t="s">
        <v>19</v>
      </c>
      <c r="F780" s="192" t="s">
        <v>198</v>
      </c>
      <c r="G780" s="189"/>
      <c r="H780" s="191" t="s">
        <v>19</v>
      </c>
      <c r="I780" s="193"/>
      <c r="J780" s="189"/>
      <c r="K780" s="189"/>
      <c r="L780" s="194"/>
      <c r="M780" s="195"/>
      <c r="N780" s="196"/>
      <c r="O780" s="196"/>
      <c r="P780" s="196"/>
      <c r="Q780" s="196"/>
      <c r="R780" s="196"/>
      <c r="S780" s="196"/>
      <c r="T780" s="197"/>
      <c r="AT780" s="198" t="s">
        <v>164</v>
      </c>
      <c r="AU780" s="198" t="s">
        <v>81</v>
      </c>
      <c r="AV780" s="13" t="s">
        <v>79</v>
      </c>
      <c r="AW780" s="13" t="s">
        <v>33</v>
      </c>
      <c r="AX780" s="13" t="s">
        <v>71</v>
      </c>
      <c r="AY780" s="198" t="s">
        <v>155</v>
      </c>
    </row>
    <row r="781" spans="2:51" s="14" customFormat="1" ht="12">
      <c r="B781" s="199"/>
      <c r="C781" s="200"/>
      <c r="D781" s="190" t="s">
        <v>164</v>
      </c>
      <c r="E781" s="201" t="s">
        <v>19</v>
      </c>
      <c r="F781" s="202" t="s">
        <v>317</v>
      </c>
      <c r="G781" s="200"/>
      <c r="H781" s="203">
        <v>31.27</v>
      </c>
      <c r="I781" s="204"/>
      <c r="J781" s="200"/>
      <c r="K781" s="200"/>
      <c r="L781" s="205"/>
      <c r="M781" s="206"/>
      <c r="N781" s="207"/>
      <c r="O781" s="207"/>
      <c r="P781" s="207"/>
      <c r="Q781" s="207"/>
      <c r="R781" s="207"/>
      <c r="S781" s="207"/>
      <c r="T781" s="208"/>
      <c r="AT781" s="209" t="s">
        <v>164</v>
      </c>
      <c r="AU781" s="209" t="s">
        <v>81</v>
      </c>
      <c r="AV781" s="14" t="s">
        <v>81</v>
      </c>
      <c r="AW781" s="14" t="s">
        <v>33</v>
      </c>
      <c r="AX781" s="14" t="s">
        <v>71</v>
      </c>
      <c r="AY781" s="209" t="s">
        <v>155</v>
      </c>
    </row>
    <row r="782" spans="2:51" s="13" customFormat="1" ht="12">
      <c r="B782" s="188"/>
      <c r="C782" s="189"/>
      <c r="D782" s="190" t="s">
        <v>164</v>
      </c>
      <c r="E782" s="191" t="s">
        <v>19</v>
      </c>
      <c r="F782" s="192" t="s">
        <v>248</v>
      </c>
      <c r="G782" s="189"/>
      <c r="H782" s="191" t="s">
        <v>19</v>
      </c>
      <c r="I782" s="193"/>
      <c r="J782" s="189"/>
      <c r="K782" s="189"/>
      <c r="L782" s="194"/>
      <c r="M782" s="195"/>
      <c r="N782" s="196"/>
      <c r="O782" s="196"/>
      <c r="P782" s="196"/>
      <c r="Q782" s="196"/>
      <c r="R782" s="196"/>
      <c r="S782" s="196"/>
      <c r="T782" s="197"/>
      <c r="AT782" s="198" t="s">
        <v>164</v>
      </c>
      <c r="AU782" s="198" t="s">
        <v>81</v>
      </c>
      <c r="AV782" s="13" t="s">
        <v>79</v>
      </c>
      <c r="AW782" s="13" t="s">
        <v>33</v>
      </c>
      <c r="AX782" s="13" t="s">
        <v>71</v>
      </c>
      <c r="AY782" s="198" t="s">
        <v>155</v>
      </c>
    </row>
    <row r="783" spans="2:51" s="14" customFormat="1" ht="12">
      <c r="B783" s="199"/>
      <c r="C783" s="200"/>
      <c r="D783" s="190" t="s">
        <v>164</v>
      </c>
      <c r="E783" s="201" t="s">
        <v>19</v>
      </c>
      <c r="F783" s="202" t="s">
        <v>315</v>
      </c>
      <c r="G783" s="200"/>
      <c r="H783" s="203">
        <v>-7.08</v>
      </c>
      <c r="I783" s="204"/>
      <c r="J783" s="200"/>
      <c r="K783" s="200"/>
      <c r="L783" s="205"/>
      <c r="M783" s="206"/>
      <c r="N783" s="207"/>
      <c r="O783" s="207"/>
      <c r="P783" s="207"/>
      <c r="Q783" s="207"/>
      <c r="R783" s="207"/>
      <c r="S783" s="207"/>
      <c r="T783" s="208"/>
      <c r="AT783" s="209" t="s">
        <v>164</v>
      </c>
      <c r="AU783" s="209" t="s">
        <v>81</v>
      </c>
      <c r="AV783" s="14" t="s">
        <v>81</v>
      </c>
      <c r="AW783" s="14" t="s">
        <v>33</v>
      </c>
      <c r="AX783" s="14" t="s">
        <v>71</v>
      </c>
      <c r="AY783" s="209" t="s">
        <v>155</v>
      </c>
    </row>
    <row r="784" spans="2:51" s="13" customFormat="1" ht="12">
      <c r="B784" s="188"/>
      <c r="C784" s="189"/>
      <c r="D784" s="190" t="s">
        <v>164</v>
      </c>
      <c r="E784" s="191" t="s">
        <v>19</v>
      </c>
      <c r="F784" s="192" t="s">
        <v>200</v>
      </c>
      <c r="G784" s="189"/>
      <c r="H784" s="191" t="s">
        <v>19</v>
      </c>
      <c r="I784" s="193"/>
      <c r="J784" s="189"/>
      <c r="K784" s="189"/>
      <c r="L784" s="194"/>
      <c r="M784" s="195"/>
      <c r="N784" s="196"/>
      <c r="O784" s="196"/>
      <c r="P784" s="196"/>
      <c r="Q784" s="196"/>
      <c r="R784" s="196"/>
      <c r="S784" s="196"/>
      <c r="T784" s="197"/>
      <c r="AT784" s="198" t="s">
        <v>164</v>
      </c>
      <c r="AU784" s="198" t="s">
        <v>81</v>
      </c>
      <c r="AV784" s="13" t="s">
        <v>79</v>
      </c>
      <c r="AW784" s="13" t="s">
        <v>33</v>
      </c>
      <c r="AX784" s="13" t="s">
        <v>71</v>
      </c>
      <c r="AY784" s="198" t="s">
        <v>155</v>
      </c>
    </row>
    <row r="785" spans="2:51" s="14" customFormat="1" ht="12">
      <c r="B785" s="199"/>
      <c r="C785" s="200"/>
      <c r="D785" s="190" t="s">
        <v>164</v>
      </c>
      <c r="E785" s="201" t="s">
        <v>19</v>
      </c>
      <c r="F785" s="202" t="s">
        <v>318</v>
      </c>
      <c r="G785" s="200"/>
      <c r="H785" s="203">
        <v>21.535</v>
      </c>
      <c r="I785" s="204"/>
      <c r="J785" s="200"/>
      <c r="K785" s="200"/>
      <c r="L785" s="205"/>
      <c r="M785" s="206"/>
      <c r="N785" s="207"/>
      <c r="O785" s="207"/>
      <c r="P785" s="207"/>
      <c r="Q785" s="207"/>
      <c r="R785" s="207"/>
      <c r="S785" s="207"/>
      <c r="T785" s="208"/>
      <c r="AT785" s="209" t="s">
        <v>164</v>
      </c>
      <c r="AU785" s="209" t="s">
        <v>81</v>
      </c>
      <c r="AV785" s="14" t="s">
        <v>81</v>
      </c>
      <c r="AW785" s="14" t="s">
        <v>33</v>
      </c>
      <c r="AX785" s="14" t="s">
        <v>71</v>
      </c>
      <c r="AY785" s="209" t="s">
        <v>155</v>
      </c>
    </row>
    <row r="786" spans="2:51" s="13" customFormat="1" ht="12">
      <c r="B786" s="188"/>
      <c r="C786" s="189"/>
      <c r="D786" s="190" t="s">
        <v>164</v>
      </c>
      <c r="E786" s="191" t="s">
        <v>19</v>
      </c>
      <c r="F786" s="192" t="s">
        <v>248</v>
      </c>
      <c r="G786" s="189"/>
      <c r="H786" s="191" t="s">
        <v>19</v>
      </c>
      <c r="I786" s="193"/>
      <c r="J786" s="189"/>
      <c r="K786" s="189"/>
      <c r="L786" s="194"/>
      <c r="M786" s="195"/>
      <c r="N786" s="196"/>
      <c r="O786" s="196"/>
      <c r="P786" s="196"/>
      <c r="Q786" s="196"/>
      <c r="R786" s="196"/>
      <c r="S786" s="196"/>
      <c r="T786" s="197"/>
      <c r="AT786" s="198" t="s">
        <v>164</v>
      </c>
      <c r="AU786" s="198" t="s">
        <v>81</v>
      </c>
      <c r="AV786" s="13" t="s">
        <v>79</v>
      </c>
      <c r="AW786" s="13" t="s">
        <v>33</v>
      </c>
      <c r="AX786" s="13" t="s">
        <v>71</v>
      </c>
      <c r="AY786" s="198" t="s">
        <v>155</v>
      </c>
    </row>
    <row r="787" spans="2:51" s="14" customFormat="1" ht="12">
      <c r="B787" s="199"/>
      <c r="C787" s="200"/>
      <c r="D787" s="190" t="s">
        <v>164</v>
      </c>
      <c r="E787" s="201" t="s">
        <v>19</v>
      </c>
      <c r="F787" s="202" t="s">
        <v>319</v>
      </c>
      <c r="G787" s="200"/>
      <c r="H787" s="203">
        <v>-1.95</v>
      </c>
      <c r="I787" s="204"/>
      <c r="J787" s="200"/>
      <c r="K787" s="200"/>
      <c r="L787" s="205"/>
      <c r="M787" s="206"/>
      <c r="N787" s="207"/>
      <c r="O787" s="207"/>
      <c r="P787" s="207"/>
      <c r="Q787" s="207"/>
      <c r="R787" s="207"/>
      <c r="S787" s="207"/>
      <c r="T787" s="208"/>
      <c r="AT787" s="209" t="s">
        <v>164</v>
      </c>
      <c r="AU787" s="209" t="s">
        <v>81</v>
      </c>
      <c r="AV787" s="14" t="s">
        <v>81</v>
      </c>
      <c r="AW787" s="14" t="s">
        <v>33</v>
      </c>
      <c r="AX787" s="14" t="s">
        <v>71</v>
      </c>
      <c r="AY787" s="209" t="s">
        <v>155</v>
      </c>
    </row>
    <row r="788" spans="2:51" s="14" customFormat="1" ht="12">
      <c r="B788" s="199"/>
      <c r="C788" s="200"/>
      <c r="D788" s="190" t="s">
        <v>164</v>
      </c>
      <c r="E788" s="201" t="s">
        <v>19</v>
      </c>
      <c r="F788" s="202" t="s">
        <v>320</v>
      </c>
      <c r="G788" s="200"/>
      <c r="H788" s="203">
        <v>-3.54</v>
      </c>
      <c r="I788" s="204"/>
      <c r="J788" s="200"/>
      <c r="K788" s="200"/>
      <c r="L788" s="205"/>
      <c r="M788" s="206"/>
      <c r="N788" s="207"/>
      <c r="O788" s="207"/>
      <c r="P788" s="207"/>
      <c r="Q788" s="207"/>
      <c r="R788" s="207"/>
      <c r="S788" s="207"/>
      <c r="T788" s="208"/>
      <c r="AT788" s="209" t="s">
        <v>164</v>
      </c>
      <c r="AU788" s="209" t="s">
        <v>81</v>
      </c>
      <c r="AV788" s="14" t="s">
        <v>81</v>
      </c>
      <c r="AW788" s="14" t="s">
        <v>33</v>
      </c>
      <c r="AX788" s="14" t="s">
        <v>71</v>
      </c>
      <c r="AY788" s="209" t="s">
        <v>155</v>
      </c>
    </row>
    <row r="789" spans="2:51" s="13" customFormat="1" ht="12">
      <c r="B789" s="188"/>
      <c r="C789" s="189"/>
      <c r="D789" s="190" t="s">
        <v>164</v>
      </c>
      <c r="E789" s="191" t="s">
        <v>19</v>
      </c>
      <c r="F789" s="192" t="s">
        <v>202</v>
      </c>
      <c r="G789" s="189"/>
      <c r="H789" s="191" t="s">
        <v>19</v>
      </c>
      <c r="I789" s="193"/>
      <c r="J789" s="189"/>
      <c r="K789" s="189"/>
      <c r="L789" s="194"/>
      <c r="M789" s="195"/>
      <c r="N789" s="196"/>
      <c r="O789" s="196"/>
      <c r="P789" s="196"/>
      <c r="Q789" s="196"/>
      <c r="R789" s="196"/>
      <c r="S789" s="196"/>
      <c r="T789" s="197"/>
      <c r="AT789" s="198" t="s">
        <v>164</v>
      </c>
      <c r="AU789" s="198" t="s">
        <v>81</v>
      </c>
      <c r="AV789" s="13" t="s">
        <v>79</v>
      </c>
      <c r="AW789" s="13" t="s">
        <v>33</v>
      </c>
      <c r="AX789" s="13" t="s">
        <v>71</v>
      </c>
      <c r="AY789" s="198" t="s">
        <v>155</v>
      </c>
    </row>
    <row r="790" spans="2:51" s="14" customFormat="1" ht="12">
      <c r="B790" s="199"/>
      <c r="C790" s="200"/>
      <c r="D790" s="190" t="s">
        <v>164</v>
      </c>
      <c r="E790" s="201" t="s">
        <v>19</v>
      </c>
      <c r="F790" s="202" t="s">
        <v>321</v>
      </c>
      <c r="G790" s="200"/>
      <c r="H790" s="203">
        <v>14.455</v>
      </c>
      <c r="I790" s="204"/>
      <c r="J790" s="200"/>
      <c r="K790" s="200"/>
      <c r="L790" s="205"/>
      <c r="M790" s="206"/>
      <c r="N790" s="207"/>
      <c r="O790" s="207"/>
      <c r="P790" s="207"/>
      <c r="Q790" s="207"/>
      <c r="R790" s="207"/>
      <c r="S790" s="207"/>
      <c r="T790" s="208"/>
      <c r="AT790" s="209" t="s">
        <v>164</v>
      </c>
      <c r="AU790" s="209" t="s">
        <v>81</v>
      </c>
      <c r="AV790" s="14" t="s">
        <v>81</v>
      </c>
      <c r="AW790" s="14" t="s">
        <v>33</v>
      </c>
      <c r="AX790" s="14" t="s">
        <v>71</v>
      </c>
      <c r="AY790" s="209" t="s">
        <v>155</v>
      </c>
    </row>
    <row r="791" spans="2:51" s="13" customFormat="1" ht="12">
      <c r="B791" s="188"/>
      <c r="C791" s="189"/>
      <c r="D791" s="190" t="s">
        <v>164</v>
      </c>
      <c r="E791" s="191" t="s">
        <v>19</v>
      </c>
      <c r="F791" s="192" t="s">
        <v>248</v>
      </c>
      <c r="G791" s="189"/>
      <c r="H791" s="191" t="s">
        <v>19</v>
      </c>
      <c r="I791" s="193"/>
      <c r="J791" s="189"/>
      <c r="K791" s="189"/>
      <c r="L791" s="194"/>
      <c r="M791" s="195"/>
      <c r="N791" s="196"/>
      <c r="O791" s="196"/>
      <c r="P791" s="196"/>
      <c r="Q791" s="196"/>
      <c r="R791" s="196"/>
      <c r="S791" s="196"/>
      <c r="T791" s="197"/>
      <c r="AT791" s="198" t="s">
        <v>164</v>
      </c>
      <c r="AU791" s="198" t="s">
        <v>81</v>
      </c>
      <c r="AV791" s="13" t="s">
        <v>79</v>
      </c>
      <c r="AW791" s="13" t="s">
        <v>33</v>
      </c>
      <c r="AX791" s="13" t="s">
        <v>71</v>
      </c>
      <c r="AY791" s="198" t="s">
        <v>155</v>
      </c>
    </row>
    <row r="792" spans="2:51" s="14" customFormat="1" ht="12">
      <c r="B792" s="199"/>
      <c r="C792" s="200"/>
      <c r="D792" s="190" t="s">
        <v>164</v>
      </c>
      <c r="E792" s="201" t="s">
        <v>19</v>
      </c>
      <c r="F792" s="202" t="s">
        <v>315</v>
      </c>
      <c r="G792" s="200"/>
      <c r="H792" s="203">
        <v>-7.08</v>
      </c>
      <c r="I792" s="204"/>
      <c r="J792" s="200"/>
      <c r="K792" s="200"/>
      <c r="L792" s="205"/>
      <c r="M792" s="206"/>
      <c r="N792" s="207"/>
      <c r="O792" s="207"/>
      <c r="P792" s="207"/>
      <c r="Q792" s="207"/>
      <c r="R792" s="207"/>
      <c r="S792" s="207"/>
      <c r="T792" s="208"/>
      <c r="AT792" s="209" t="s">
        <v>164</v>
      </c>
      <c r="AU792" s="209" t="s">
        <v>81</v>
      </c>
      <c r="AV792" s="14" t="s">
        <v>81</v>
      </c>
      <c r="AW792" s="14" t="s">
        <v>33</v>
      </c>
      <c r="AX792" s="14" t="s">
        <v>71</v>
      </c>
      <c r="AY792" s="209" t="s">
        <v>155</v>
      </c>
    </row>
    <row r="793" spans="2:51" s="13" customFormat="1" ht="12">
      <c r="B793" s="188"/>
      <c r="C793" s="189"/>
      <c r="D793" s="190" t="s">
        <v>164</v>
      </c>
      <c r="E793" s="191" t="s">
        <v>19</v>
      </c>
      <c r="F793" s="192" t="s">
        <v>206</v>
      </c>
      <c r="G793" s="189"/>
      <c r="H793" s="191" t="s">
        <v>19</v>
      </c>
      <c r="I793" s="193"/>
      <c r="J793" s="189"/>
      <c r="K793" s="189"/>
      <c r="L793" s="194"/>
      <c r="M793" s="195"/>
      <c r="N793" s="196"/>
      <c r="O793" s="196"/>
      <c r="P793" s="196"/>
      <c r="Q793" s="196"/>
      <c r="R793" s="196"/>
      <c r="S793" s="196"/>
      <c r="T793" s="197"/>
      <c r="AT793" s="198" t="s">
        <v>164</v>
      </c>
      <c r="AU793" s="198" t="s">
        <v>81</v>
      </c>
      <c r="AV793" s="13" t="s">
        <v>79</v>
      </c>
      <c r="AW793" s="13" t="s">
        <v>33</v>
      </c>
      <c r="AX793" s="13" t="s">
        <v>71</v>
      </c>
      <c r="AY793" s="198" t="s">
        <v>155</v>
      </c>
    </row>
    <row r="794" spans="2:51" s="14" customFormat="1" ht="12">
      <c r="B794" s="199"/>
      <c r="C794" s="200"/>
      <c r="D794" s="190" t="s">
        <v>164</v>
      </c>
      <c r="E794" s="201" t="s">
        <v>19</v>
      </c>
      <c r="F794" s="202" t="s">
        <v>322</v>
      </c>
      <c r="G794" s="200"/>
      <c r="H794" s="203">
        <v>4.13</v>
      </c>
      <c r="I794" s="204"/>
      <c r="J794" s="200"/>
      <c r="K794" s="200"/>
      <c r="L794" s="205"/>
      <c r="M794" s="206"/>
      <c r="N794" s="207"/>
      <c r="O794" s="207"/>
      <c r="P794" s="207"/>
      <c r="Q794" s="207"/>
      <c r="R794" s="207"/>
      <c r="S794" s="207"/>
      <c r="T794" s="208"/>
      <c r="AT794" s="209" t="s">
        <v>164</v>
      </c>
      <c r="AU794" s="209" t="s">
        <v>81</v>
      </c>
      <c r="AV794" s="14" t="s">
        <v>81</v>
      </c>
      <c r="AW794" s="14" t="s">
        <v>33</v>
      </c>
      <c r="AX794" s="14" t="s">
        <v>71</v>
      </c>
      <c r="AY794" s="209" t="s">
        <v>155</v>
      </c>
    </row>
    <row r="795" spans="2:51" s="13" customFormat="1" ht="12">
      <c r="B795" s="188"/>
      <c r="C795" s="189"/>
      <c r="D795" s="190" t="s">
        <v>164</v>
      </c>
      <c r="E795" s="191" t="s">
        <v>19</v>
      </c>
      <c r="F795" s="192" t="s">
        <v>208</v>
      </c>
      <c r="G795" s="189"/>
      <c r="H795" s="191" t="s">
        <v>19</v>
      </c>
      <c r="I795" s="193"/>
      <c r="J795" s="189"/>
      <c r="K795" s="189"/>
      <c r="L795" s="194"/>
      <c r="M795" s="195"/>
      <c r="N795" s="196"/>
      <c r="O795" s="196"/>
      <c r="P795" s="196"/>
      <c r="Q795" s="196"/>
      <c r="R795" s="196"/>
      <c r="S795" s="196"/>
      <c r="T795" s="197"/>
      <c r="AT795" s="198" t="s">
        <v>164</v>
      </c>
      <c r="AU795" s="198" t="s">
        <v>81</v>
      </c>
      <c r="AV795" s="13" t="s">
        <v>79</v>
      </c>
      <c r="AW795" s="13" t="s">
        <v>33</v>
      </c>
      <c r="AX795" s="13" t="s">
        <v>71</v>
      </c>
      <c r="AY795" s="198" t="s">
        <v>155</v>
      </c>
    </row>
    <row r="796" spans="2:51" s="14" customFormat="1" ht="12">
      <c r="B796" s="199"/>
      <c r="C796" s="200"/>
      <c r="D796" s="190" t="s">
        <v>164</v>
      </c>
      <c r="E796" s="201" t="s">
        <v>19</v>
      </c>
      <c r="F796" s="202" t="s">
        <v>323</v>
      </c>
      <c r="G796" s="200"/>
      <c r="H796" s="203">
        <v>16.373</v>
      </c>
      <c r="I796" s="204"/>
      <c r="J796" s="200"/>
      <c r="K796" s="200"/>
      <c r="L796" s="205"/>
      <c r="M796" s="206"/>
      <c r="N796" s="207"/>
      <c r="O796" s="207"/>
      <c r="P796" s="207"/>
      <c r="Q796" s="207"/>
      <c r="R796" s="207"/>
      <c r="S796" s="207"/>
      <c r="T796" s="208"/>
      <c r="AT796" s="209" t="s">
        <v>164</v>
      </c>
      <c r="AU796" s="209" t="s">
        <v>81</v>
      </c>
      <c r="AV796" s="14" t="s">
        <v>81</v>
      </c>
      <c r="AW796" s="14" t="s">
        <v>33</v>
      </c>
      <c r="AX796" s="14" t="s">
        <v>71</v>
      </c>
      <c r="AY796" s="209" t="s">
        <v>155</v>
      </c>
    </row>
    <row r="797" spans="2:51" s="13" customFormat="1" ht="12">
      <c r="B797" s="188"/>
      <c r="C797" s="189"/>
      <c r="D797" s="190" t="s">
        <v>164</v>
      </c>
      <c r="E797" s="191" t="s">
        <v>19</v>
      </c>
      <c r="F797" s="192" t="s">
        <v>324</v>
      </c>
      <c r="G797" s="189"/>
      <c r="H797" s="191" t="s">
        <v>19</v>
      </c>
      <c r="I797" s="193"/>
      <c r="J797" s="189"/>
      <c r="K797" s="189"/>
      <c r="L797" s="194"/>
      <c r="M797" s="195"/>
      <c r="N797" s="196"/>
      <c r="O797" s="196"/>
      <c r="P797" s="196"/>
      <c r="Q797" s="196"/>
      <c r="R797" s="196"/>
      <c r="S797" s="196"/>
      <c r="T797" s="197"/>
      <c r="AT797" s="198" t="s">
        <v>164</v>
      </c>
      <c r="AU797" s="198" t="s">
        <v>81</v>
      </c>
      <c r="AV797" s="13" t="s">
        <v>79</v>
      </c>
      <c r="AW797" s="13" t="s">
        <v>33</v>
      </c>
      <c r="AX797" s="13" t="s">
        <v>71</v>
      </c>
      <c r="AY797" s="198" t="s">
        <v>155</v>
      </c>
    </row>
    <row r="798" spans="2:51" s="14" customFormat="1" ht="12">
      <c r="B798" s="199"/>
      <c r="C798" s="200"/>
      <c r="D798" s="190" t="s">
        <v>164</v>
      </c>
      <c r="E798" s="201" t="s">
        <v>19</v>
      </c>
      <c r="F798" s="202" t="s">
        <v>315</v>
      </c>
      <c r="G798" s="200"/>
      <c r="H798" s="203">
        <v>-7.08</v>
      </c>
      <c r="I798" s="204"/>
      <c r="J798" s="200"/>
      <c r="K798" s="200"/>
      <c r="L798" s="205"/>
      <c r="M798" s="206"/>
      <c r="N798" s="207"/>
      <c r="O798" s="207"/>
      <c r="P798" s="207"/>
      <c r="Q798" s="207"/>
      <c r="R798" s="207"/>
      <c r="S798" s="207"/>
      <c r="T798" s="208"/>
      <c r="AT798" s="209" t="s">
        <v>164</v>
      </c>
      <c r="AU798" s="209" t="s">
        <v>81</v>
      </c>
      <c r="AV798" s="14" t="s">
        <v>81</v>
      </c>
      <c r="AW798" s="14" t="s">
        <v>33</v>
      </c>
      <c r="AX798" s="14" t="s">
        <v>71</v>
      </c>
      <c r="AY798" s="209" t="s">
        <v>155</v>
      </c>
    </row>
    <row r="799" spans="2:51" s="16" customFormat="1" ht="12">
      <c r="B799" s="221"/>
      <c r="C799" s="222"/>
      <c r="D799" s="190" t="s">
        <v>164</v>
      </c>
      <c r="E799" s="223" t="s">
        <v>19</v>
      </c>
      <c r="F799" s="224" t="s">
        <v>210</v>
      </c>
      <c r="G799" s="222"/>
      <c r="H799" s="225">
        <v>106.95</v>
      </c>
      <c r="I799" s="226"/>
      <c r="J799" s="222"/>
      <c r="K799" s="222"/>
      <c r="L799" s="227"/>
      <c r="M799" s="228"/>
      <c r="N799" s="229"/>
      <c r="O799" s="229"/>
      <c r="P799" s="229"/>
      <c r="Q799" s="229"/>
      <c r="R799" s="229"/>
      <c r="S799" s="229"/>
      <c r="T799" s="230"/>
      <c r="AT799" s="231" t="s">
        <v>164</v>
      </c>
      <c r="AU799" s="231" t="s">
        <v>81</v>
      </c>
      <c r="AV799" s="16" t="s">
        <v>179</v>
      </c>
      <c r="AW799" s="16" t="s">
        <v>33</v>
      </c>
      <c r="AX799" s="16" t="s">
        <v>71</v>
      </c>
      <c r="AY799" s="231" t="s">
        <v>155</v>
      </c>
    </row>
    <row r="800" spans="2:51" s="13" customFormat="1" ht="12">
      <c r="B800" s="188"/>
      <c r="C800" s="189"/>
      <c r="D800" s="190" t="s">
        <v>164</v>
      </c>
      <c r="E800" s="191" t="s">
        <v>19</v>
      </c>
      <c r="F800" s="192" t="s">
        <v>167</v>
      </c>
      <c r="G800" s="189"/>
      <c r="H800" s="191" t="s">
        <v>19</v>
      </c>
      <c r="I800" s="193"/>
      <c r="J800" s="189"/>
      <c r="K800" s="189"/>
      <c r="L800" s="194"/>
      <c r="M800" s="195"/>
      <c r="N800" s="196"/>
      <c r="O800" s="196"/>
      <c r="P800" s="196"/>
      <c r="Q800" s="196"/>
      <c r="R800" s="196"/>
      <c r="S800" s="196"/>
      <c r="T800" s="197"/>
      <c r="AT800" s="198" t="s">
        <v>164</v>
      </c>
      <c r="AU800" s="198" t="s">
        <v>81</v>
      </c>
      <c r="AV800" s="13" t="s">
        <v>79</v>
      </c>
      <c r="AW800" s="13" t="s">
        <v>33</v>
      </c>
      <c r="AX800" s="13" t="s">
        <v>71</v>
      </c>
      <c r="AY800" s="198" t="s">
        <v>155</v>
      </c>
    </row>
    <row r="801" spans="2:51" s="13" customFormat="1" ht="12">
      <c r="B801" s="188"/>
      <c r="C801" s="189"/>
      <c r="D801" s="190" t="s">
        <v>164</v>
      </c>
      <c r="E801" s="191" t="s">
        <v>19</v>
      </c>
      <c r="F801" s="192" t="s">
        <v>211</v>
      </c>
      <c r="G801" s="189"/>
      <c r="H801" s="191" t="s">
        <v>19</v>
      </c>
      <c r="I801" s="193"/>
      <c r="J801" s="189"/>
      <c r="K801" s="189"/>
      <c r="L801" s="194"/>
      <c r="M801" s="195"/>
      <c r="N801" s="196"/>
      <c r="O801" s="196"/>
      <c r="P801" s="196"/>
      <c r="Q801" s="196"/>
      <c r="R801" s="196"/>
      <c r="S801" s="196"/>
      <c r="T801" s="197"/>
      <c r="AT801" s="198" t="s">
        <v>164</v>
      </c>
      <c r="AU801" s="198" t="s">
        <v>81</v>
      </c>
      <c r="AV801" s="13" t="s">
        <v>79</v>
      </c>
      <c r="AW801" s="13" t="s">
        <v>33</v>
      </c>
      <c r="AX801" s="13" t="s">
        <v>71</v>
      </c>
      <c r="AY801" s="198" t="s">
        <v>155</v>
      </c>
    </row>
    <row r="802" spans="2:51" s="14" customFormat="1" ht="12">
      <c r="B802" s="199"/>
      <c r="C802" s="200"/>
      <c r="D802" s="190" t="s">
        <v>164</v>
      </c>
      <c r="E802" s="201" t="s">
        <v>19</v>
      </c>
      <c r="F802" s="202" t="s">
        <v>325</v>
      </c>
      <c r="G802" s="200"/>
      <c r="H802" s="203">
        <v>3.54</v>
      </c>
      <c r="I802" s="204"/>
      <c r="J802" s="200"/>
      <c r="K802" s="200"/>
      <c r="L802" s="205"/>
      <c r="M802" s="206"/>
      <c r="N802" s="207"/>
      <c r="O802" s="207"/>
      <c r="P802" s="207"/>
      <c r="Q802" s="207"/>
      <c r="R802" s="207"/>
      <c r="S802" s="207"/>
      <c r="T802" s="208"/>
      <c r="AT802" s="209" t="s">
        <v>164</v>
      </c>
      <c r="AU802" s="209" t="s">
        <v>81</v>
      </c>
      <c r="AV802" s="14" t="s">
        <v>81</v>
      </c>
      <c r="AW802" s="14" t="s">
        <v>33</v>
      </c>
      <c r="AX802" s="14" t="s">
        <v>71</v>
      </c>
      <c r="AY802" s="209" t="s">
        <v>155</v>
      </c>
    </row>
    <row r="803" spans="2:51" s="13" customFormat="1" ht="12">
      <c r="B803" s="188"/>
      <c r="C803" s="189"/>
      <c r="D803" s="190" t="s">
        <v>164</v>
      </c>
      <c r="E803" s="191" t="s">
        <v>19</v>
      </c>
      <c r="F803" s="192" t="s">
        <v>248</v>
      </c>
      <c r="G803" s="189"/>
      <c r="H803" s="191" t="s">
        <v>19</v>
      </c>
      <c r="I803" s="193"/>
      <c r="J803" s="189"/>
      <c r="K803" s="189"/>
      <c r="L803" s="194"/>
      <c r="M803" s="195"/>
      <c r="N803" s="196"/>
      <c r="O803" s="196"/>
      <c r="P803" s="196"/>
      <c r="Q803" s="196"/>
      <c r="R803" s="196"/>
      <c r="S803" s="196"/>
      <c r="T803" s="197"/>
      <c r="AT803" s="198" t="s">
        <v>164</v>
      </c>
      <c r="AU803" s="198" t="s">
        <v>81</v>
      </c>
      <c r="AV803" s="13" t="s">
        <v>79</v>
      </c>
      <c r="AW803" s="13" t="s">
        <v>33</v>
      </c>
      <c r="AX803" s="13" t="s">
        <v>71</v>
      </c>
      <c r="AY803" s="198" t="s">
        <v>155</v>
      </c>
    </row>
    <row r="804" spans="2:51" s="14" customFormat="1" ht="12">
      <c r="B804" s="199"/>
      <c r="C804" s="200"/>
      <c r="D804" s="190" t="s">
        <v>164</v>
      </c>
      <c r="E804" s="201" t="s">
        <v>19</v>
      </c>
      <c r="F804" s="202" t="s">
        <v>313</v>
      </c>
      <c r="G804" s="200"/>
      <c r="H804" s="203">
        <v>-1.8</v>
      </c>
      <c r="I804" s="204"/>
      <c r="J804" s="200"/>
      <c r="K804" s="200"/>
      <c r="L804" s="205"/>
      <c r="M804" s="206"/>
      <c r="N804" s="207"/>
      <c r="O804" s="207"/>
      <c r="P804" s="207"/>
      <c r="Q804" s="207"/>
      <c r="R804" s="207"/>
      <c r="S804" s="207"/>
      <c r="T804" s="208"/>
      <c r="AT804" s="209" t="s">
        <v>164</v>
      </c>
      <c r="AU804" s="209" t="s">
        <v>81</v>
      </c>
      <c r="AV804" s="14" t="s">
        <v>81</v>
      </c>
      <c r="AW804" s="14" t="s">
        <v>33</v>
      </c>
      <c r="AX804" s="14" t="s">
        <v>71</v>
      </c>
      <c r="AY804" s="209" t="s">
        <v>155</v>
      </c>
    </row>
    <row r="805" spans="2:51" s="13" customFormat="1" ht="12">
      <c r="B805" s="188"/>
      <c r="C805" s="189"/>
      <c r="D805" s="190" t="s">
        <v>164</v>
      </c>
      <c r="E805" s="191" t="s">
        <v>19</v>
      </c>
      <c r="F805" s="192" t="s">
        <v>213</v>
      </c>
      <c r="G805" s="189"/>
      <c r="H805" s="191" t="s">
        <v>19</v>
      </c>
      <c r="I805" s="193"/>
      <c r="J805" s="189"/>
      <c r="K805" s="189"/>
      <c r="L805" s="194"/>
      <c r="M805" s="195"/>
      <c r="N805" s="196"/>
      <c r="O805" s="196"/>
      <c r="P805" s="196"/>
      <c r="Q805" s="196"/>
      <c r="R805" s="196"/>
      <c r="S805" s="196"/>
      <c r="T805" s="197"/>
      <c r="AT805" s="198" t="s">
        <v>164</v>
      </c>
      <c r="AU805" s="198" t="s">
        <v>81</v>
      </c>
      <c r="AV805" s="13" t="s">
        <v>79</v>
      </c>
      <c r="AW805" s="13" t="s">
        <v>33</v>
      </c>
      <c r="AX805" s="13" t="s">
        <v>71</v>
      </c>
      <c r="AY805" s="198" t="s">
        <v>155</v>
      </c>
    </row>
    <row r="806" spans="2:51" s="14" customFormat="1" ht="12">
      <c r="B806" s="199"/>
      <c r="C806" s="200"/>
      <c r="D806" s="190" t="s">
        <v>164</v>
      </c>
      <c r="E806" s="201" t="s">
        <v>19</v>
      </c>
      <c r="F806" s="202" t="s">
        <v>326</v>
      </c>
      <c r="G806" s="200"/>
      <c r="H806" s="203">
        <v>5.458</v>
      </c>
      <c r="I806" s="204"/>
      <c r="J806" s="200"/>
      <c r="K806" s="200"/>
      <c r="L806" s="205"/>
      <c r="M806" s="206"/>
      <c r="N806" s="207"/>
      <c r="O806" s="207"/>
      <c r="P806" s="207"/>
      <c r="Q806" s="207"/>
      <c r="R806" s="207"/>
      <c r="S806" s="207"/>
      <c r="T806" s="208"/>
      <c r="AT806" s="209" t="s">
        <v>164</v>
      </c>
      <c r="AU806" s="209" t="s">
        <v>81</v>
      </c>
      <c r="AV806" s="14" t="s">
        <v>81</v>
      </c>
      <c r="AW806" s="14" t="s">
        <v>33</v>
      </c>
      <c r="AX806" s="14" t="s">
        <v>71</v>
      </c>
      <c r="AY806" s="209" t="s">
        <v>155</v>
      </c>
    </row>
    <row r="807" spans="2:51" s="13" customFormat="1" ht="12">
      <c r="B807" s="188"/>
      <c r="C807" s="189"/>
      <c r="D807" s="190" t="s">
        <v>164</v>
      </c>
      <c r="E807" s="191" t="s">
        <v>19</v>
      </c>
      <c r="F807" s="192" t="s">
        <v>215</v>
      </c>
      <c r="G807" s="189"/>
      <c r="H807" s="191" t="s">
        <v>19</v>
      </c>
      <c r="I807" s="193"/>
      <c r="J807" s="189"/>
      <c r="K807" s="189"/>
      <c r="L807" s="194"/>
      <c r="M807" s="195"/>
      <c r="N807" s="196"/>
      <c r="O807" s="196"/>
      <c r="P807" s="196"/>
      <c r="Q807" s="196"/>
      <c r="R807" s="196"/>
      <c r="S807" s="196"/>
      <c r="T807" s="197"/>
      <c r="AT807" s="198" t="s">
        <v>164</v>
      </c>
      <c r="AU807" s="198" t="s">
        <v>81</v>
      </c>
      <c r="AV807" s="13" t="s">
        <v>79</v>
      </c>
      <c r="AW807" s="13" t="s">
        <v>33</v>
      </c>
      <c r="AX807" s="13" t="s">
        <v>71</v>
      </c>
      <c r="AY807" s="198" t="s">
        <v>155</v>
      </c>
    </row>
    <row r="808" spans="2:51" s="14" customFormat="1" ht="12">
      <c r="B808" s="199"/>
      <c r="C808" s="200"/>
      <c r="D808" s="190" t="s">
        <v>164</v>
      </c>
      <c r="E808" s="201" t="s">
        <v>19</v>
      </c>
      <c r="F808" s="202" t="s">
        <v>327</v>
      </c>
      <c r="G808" s="200"/>
      <c r="H808" s="203">
        <v>27.583</v>
      </c>
      <c r="I808" s="204"/>
      <c r="J808" s="200"/>
      <c r="K808" s="200"/>
      <c r="L808" s="205"/>
      <c r="M808" s="206"/>
      <c r="N808" s="207"/>
      <c r="O808" s="207"/>
      <c r="P808" s="207"/>
      <c r="Q808" s="207"/>
      <c r="R808" s="207"/>
      <c r="S808" s="207"/>
      <c r="T808" s="208"/>
      <c r="AT808" s="209" t="s">
        <v>164</v>
      </c>
      <c r="AU808" s="209" t="s">
        <v>81</v>
      </c>
      <c r="AV808" s="14" t="s">
        <v>81</v>
      </c>
      <c r="AW808" s="14" t="s">
        <v>33</v>
      </c>
      <c r="AX808" s="14" t="s">
        <v>71</v>
      </c>
      <c r="AY808" s="209" t="s">
        <v>155</v>
      </c>
    </row>
    <row r="809" spans="2:51" s="13" customFormat="1" ht="12">
      <c r="B809" s="188"/>
      <c r="C809" s="189"/>
      <c r="D809" s="190" t="s">
        <v>164</v>
      </c>
      <c r="E809" s="191" t="s">
        <v>19</v>
      </c>
      <c r="F809" s="192" t="s">
        <v>248</v>
      </c>
      <c r="G809" s="189"/>
      <c r="H809" s="191" t="s">
        <v>19</v>
      </c>
      <c r="I809" s="193"/>
      <c r="J809" s="189"/>
      <c r="K809" s="189"/>
      <c r="L809" s="194"/>
      <c r="M809" s="195"/>
      <c r="N809" s="196"/>
      <c r="O809" s="196"/>
      <c r="P809" s="196"/>
      <c r="Q809" s="196"/>
      <c r="R809" s="196"/>
      <c r="S809" s="196"/>
      <c r="T809" s="197"/>
      <c r="AT809" s="198" t="s">
        <v>164</v>
      </c>
      <c r="AU809" s="198" t="s">
        <v>81</v>
      </c>
      <c r="AV809" s="13" t="s">
        <v>79</v>
      </c>
      <c r="AW809" s="13" t="s">
        <v>33</v>
      </c>
      <c r="AX809" s="13" t="s">
        <v>71</v>
      </c>
      <c r="AY809" s="198" t="s">
        <v>155</v>
      </c>
    </row>
    <row r="810" spans="2:51" s="14" customFormat="1" ht="12">
      <c r="B810" s="199"/>
      <c r="C810" s="200"/>
      <c r="D810" s="190" t="s">
        <v>164</v>
      </c>
      <c r="E810" s="201" t="s">
        <v>19</v>
      </c>
      <c r="F810" s="202" t="s">
        <v>313</v>
      </c>
      <c r="G810" s="200"/>
      <c r="H810" s="203">
        <v>-1.8</v>
      </c>
      <c r="I810" s="204"/>
      <c r="J810" s="200"/>
      <c r="K810" s="200"/>
      <c r="L810" s="205"/>
      <c r="M810" s="206"/>
      <c r="N810" s="207"/>
      <c r="O810" s="207"/>
      <c r="P810" s="207"/>
      <c r="Q810" s="207"/>
      <c r="R810" s="207"/>
      <c r="S810" s="207"/>
      <c r="T810" s="208"/>
      <c r="AT810" s="209" t="s">
        <v>164</v>
      </c>
      <c r="AU810" s="209" t="s">
        <v>81</v>
      </c>
      <c r="AV810" s="14" t="s">
        <v>81</v>
      </c>
      <c r="AW810" s="14" t="s">
        <v>33</v>
      </c>
      <c r="AX810" s="14" t="s">
        <v>71</v>
      </c>
      <c r="AY810" s="209" t="s">
        <v>155</v>
      </c>
    </row>
    <row r="811" spans="2:51" s="13" customFormat="1" ht="12">
      <c r="B811" s="188"/>
      <c r="C811" s="189"/>
      <c r="D811" s="190" t="s">
        <v>164</v>
      </c>
      <c r="E811" s="191" t="s">
        <v>19</v>
      </c>
      <c r="F811" s="192" t="s">
        <v>216</v>
      </c>
      <c r="G811" s="189"/>
      <c r="H811" s="191" t="s">
        <v>19</v>
      </c>
      <c r="I811" s="193"/>
      <c r="J811" s="189"/>
      <c r="K811" s="189"/>
      <c r="L811" s="194"/>
      <c r="M811" s="195"/>
      <c r="N811" s="196"/>
      <c r="O811" s="196"/>
      <c r="P811" s="196"/>
      <c r="Q811" s="196"/>
      <c r="R811" s="196"/>
      <c r="S811" s="196"/>
      <c r="T811" s="197"/>
      <c r="AT811" s="198" t="s">
        <v>164</v>
      </c>
      <c r="AU811" s="198" t="s">
        <v>81</v>
      </c>
      <c r="AV811" s="13" t="s">
        <v>79</v>
      </c>
      <c r="AW811" s="13" t="s">
        <v>33</v>
      </c>
      <c r="AX811" s="13" t="s">
        <v>71</v>
      </c>
      <c r="AY811" s="198" t="s">
        <v>155</v>
      </c>
    </row>
    <row r="812" spans="2:51" s="14" customFormat="1" ht="12">
      <c r="B812" s="199"/>
      <c r="C812" s="200"/>
      <c r="D812" s="190" t="s">
        <v>164</v>
      </c>
      <c r="E812" s="201" t="s">
        <v>19</v>
      </c>
      <c r="F812" s="202" t="s">
        <v>328</v>
      </c>
      <c r="G812" s="200"/>
      <c r="H812" s="203">
        <v>31.27</v>
      </c>
      <c r="I812" s="204"/>
      <c r="J812" s="200"/>
      <c r="K812" s="200"/>
      <c r="L812" s="205"/>
      <c r="M812" s="206"/>
      <c r="N812" s="207"/>
      <c r="O812" s="207"/>
      <c r="P812" s="207"/>
      <c r="Q812" s="207"/>
      <c r="R812" s="207"/>
      <c r="S812" s="207"/>
      <c r="T812" s="208"/>
      <c r="AT812" s="209" t="s">
        <v>164</v>
      </c>
      <c r="AU812" s="209" t="s">
        <v>81</v>
      </c>
      <c r="AV812" s="14" t="s">
        <v>81</v>
      </c>
      <c r="AW812" s="14" t="s">
        <v>33</v>
      </c>
      <c r="AX812" s="14" t="s">
        <v>71</v>
      </c>
      <c r="AY812" s="209" t="s">
        <v>155</v>
      </c>
    </row>
    <row r="813" spans="2:51" s="13" customFormat="1" ht="12">
      <c r="B813" s="188"/>
      <c r="C813" s="189"/>
      <c r="D813" s="190" t="s">
        <v>164</v>
      </c>
      <c r="E813" s="191" t="s">
        <v>19</v>
      </c>
      <c r="F813" s="192" t="s">
        <v>248</v>
      </c>
      <c r="G813" s="189"/>
      <c r="H813" s="191" t="s">
        <v>19</v>
      </c>
      <c r="I813" s="193"/>
      <c r="J813" s="189"/>
      <c r="K813" s="189"/>
      <c r="L813" s="194"/>
      <c r="M813" s="195"/>
      <c r="N813" s="196"/>
      <c r="O813" s="196"/>
      <c r="P813" s="196"/>
      <c r="Q813" s="196"/>
      <c r="R813" s="196"/>
      <c r="S813" s="196"/>
      <c r="T813" s="197"/>
      <c r="AT813" s="198" t="s">
        <v>164</v>
      </c>
      <c r="AU813" s="198" t="s">
        <v>81</v>
      </c>
      <c r="AV813" s="13" t="s">
        <v>79</v>
      </c>
      <c r="AW813" s="13" t="s">
        <v>33</v>
      </c>
      <c r="AX813" s="13" t="s">
        <v>71</v>
      </c>
      <c r="AY813" s="198" t="s">
        <v>155</v>
      </c>
    </row>
    <row r="814" spans="2:51" s="14" customFormat="1" ht="12">
      <c r="B814" s="199"/>
      <c r="C814" s="200"/>
      <c r="D814" s="190" t="s">
        <v>164</v>
      </c>
      <c r="E814" s="201" t="s">
        <v>19</v>
      </c>
      <c r="F814" s="202" t="s">
        <v>313</v>
      </c>
      <c r="G814" s="200"/>
      <c r="H814" s="203">
        <v>-1.8</v>
      </c>
      <c r="I814" s="204"/>
      <c r="J814" s="200"/>
      <c r="K814" s="200"/>
      <c r="L814" s="205"/>
      <c r="M814" s="206"/>
      <c r="N814" s="207"/>
      <c r="O814" s="207"/>
      <c r="P814" s="207"/>
      <c r="Q814" s="207"/>
      <c r="R814" s="207"/>
      <c r="S814" s="207"/>
      <c r="T814" s="208"/>
      <c r="AT814" s="209" t="s">
        <v>164</v>
      </c>
      <c r="AU814" s="209" t="s">
        <v>81</v>
      </c>
      <c r="AV814" s="14" t="s">
        <v>81</v>
      </c>
      <c r="AW814" s="14" t="s">
        <v>33</v>
      </c>
      <c r="AX814" s="14" t="s">
        <v>71</v>
      </c>
      <c r="AY814" s="209" t="s">
        <v>155</v>
      </c>
    </row>
    <row r="815" spans="2:51" s="13" customFormat="1" ht="12">
      <c r="B815" s="188"/>
      <c r="C815" s="189"/>
      <c r="D815" s="190" t="s">
        <v>164</v>
      </c>
      <c r="E815" s="191" t="s">
        <v>19</v>
      </c>
      <c r="F815" s="192" t="s">
        <v>217</v>
      </c>
      <c r="G815" s="189"/>
      <c r="H815" s="191" t="s">
        <v>19</v>
      </c>
      <c r="I815" s="193"/>
      <c r="J815" s="189"/>
      <c r="K815" s="189"/>
      <c r="L815" s="194"/>
      <c r="M815" s="195"/>
      <c r="N815" s="196"/>
      <c r="O815" s="196"/>
      <c r="P815" s="196"/>
      <c r="Q815" s="196"/>
      <c r="R815" s="196"/>
      <c r="S815" s="196"/>
      <c r="T815" s="197"/>
      <c r="AT815" s="198" t="s">
        <v>164</v>
      </c>
      <c r="AU815" s="198" t="s">
        <v>81</v>
      </c>
      <c r="AV815" s="13" t="s">
        <v>79</v>
      </c>
      <c r="AW815" s="13" t="s">
        <v>33</v>
      </c>
      <c r="AX815" s="13" t="s">
        <v>71</v>
      </c>
      <c r="AY815" s="198" t="s">
        <v>155</v>
      </c>
    </row>
    <row r="816" spans="2:51" s="14" customFormat="1" ht="12">
      <c r="B816" s="199"/>
      <c r="C816" s="200"/>
      <c r="D816" s="190" t="s">
        <v>164</v>
      </c>
      <c r="E816" s="201" t="s">
        <v>19</v>
      </c>
      <c r="F816" s="202" t="s">
        <v>329</v>
      </c>
      <c r="G816" s="200"/>
      <c r="H816" s="203">
        <v>33.04</v>
      </c>
      <c r="I816" s="204"/>
      <c r="J816" s="200"/>
      <c r="K816" s="200"/>
      <c r="L816" s="205"/>
      <c r="M816" s="206"/>
      <c r="N816" s="207"/>
      <c r="O816" s="207"/>
      <c r="P816" s="207"/>
      <c r="Q816" s="207"/>
      <c r="R816" s="207"/>
      <c r="S816" s="207"/>
      <c r="T816" s="208"/>
      <c r="AT816" s="209" t="s">
        <v>164</v>
      </c>
      <c r="AU816" s="209" t="s">
        <v>81</v>
      </c>
      <c r="AV816" s="14" t="s">
        <v>81</v>
      </c>
      <c r="AW816" s="14" t="s">
        <v>33</v>
      </c>
      <c r="AX816" s="14" t="s">
        <v>71</v>
      </c>
      <c r="AY816" s="209" t="s">
        <v>155</v>
      </c>
    </row>
    <row r="817" spans="2:51" s="13" customFormat="1" ht="12">
      <c r="B817" s="188"/>
      <c r="C817" s="189"/>
      <c r="D817" s="190" t="s">
        <v>164</v>
      </c>
      <c r="E817" s="191" t="s">
        <v>19</v>
      </c>
      <c r="F817" s="192" t="s">
        <v>248</v>
      </c>
      <c r="G817" s="189"/>
      <c r="H817" s="191" t="s">
        <v>19</v>
      </c>
      <c r="I817" s="193"/>
      <c r="J817" s="189"/>
      <c r="K817" s="189"/>
      <c r="L817" s="194"/>
      <c r="M817" s="195"/>
      <c r="N817" s="196"/>
      <c r="O817" s="196"/>
      <c r="P817" s="196"/>
      <c r="Q817" s="196"/>
      <c r="R817" s="196"/>
      <c r="S817" s="196"/>
      <c r="T817" s="197"/>
      <c r="AT817" s="198" t="s">
        <v>164</v>
      </c>
      <c r="AU817" s="198" t="s">
        <v>81</v>
      </c>
      <c r="AV817" s="13" t="s">
        <v>79</v>
      </c>
      <c r="AW817" s="13" t="s">
        <v>33</v>
      </c>
      <c r="AX817" s="13" t="s">
        <v>71</v>
      </c>
      <c r="AY817" s="198" t="s">
        <v>155</v>
      </c>
    </row>
    <row r="818" spans="2:51" s="14" customFormat="1" ht="12">
      <c r="B818" s="199"/>
      <c r="C818" s="200"/>
      <c r="D818" s="190" t="s">
        <v>164</v>
      </c>
      <c r="E818" s="201" t="s">
        <v>19</v>
      </c>
      <c r="F818" s="202" t="s">
        <v>313</v>
      </c>
      <c r="G818" s="200"/>
      <c r="H818" s="203">
        <v>-1.8</v>
      </c>
      <c r="I818" s="204"/>
      <c r="J818" s="200"/>
      <c r="K818" s="200"/>
      <c r="L818" s="205"/>
      <c r="M818" s="206"/>
      <c r="N818" s="207"/>
      <c r="O818" s="207"/>
      <c r="P818" s="207"/>
      <c r="Q818" s="207"/>
      <c r="R818" s="207"/>
      <c r="S818" s="207"/>
      <c r="T818" s="208"/>
      <c r="AT818" s="209" t="s">
        <v>164</v>
      </c>
      <c r="AU818" s="209" t="s">
        <v>81</v>
      </c>
      <c r="AV818" s="14" t="s">
        <v>81</v>
      </c>
      <c r="AW818" s="14" t="s">
        <v>33</v>
      </c>
      <c r="AX818" s="14" t="s">
        <v>71</v>
      </c>
      <c r="AY818" s="209" t="s">
        <v>155</v>
      </c>
    </row>
    <row r="819" spans="2:51" s="13" customFormat="1" ht="12">
      <c r="B819" s="188"/>
      <c r="C819" s="189"/>
      <c r="D819" s="190" t="s">
        <v>164</v>
      </c>
      <c r="E819" s="191" t="s">
        <v>19</v>
      </c>
      <c r="F819" s="192" t="s">
        <v>218</v>
      </c>
      <c r="G819" s="189"/>
      <c r="H819" s="191" t="s">
        <v>19</v>
      </c>
      <c r="I819" s="193"/>
      <c r="J819" s="189"/>
      <c r="K819" s="189"/>
      <c r="L819" s="194"/>
      <c r="M819" s="195"/>
      <c r="N819" s="196"/>
      <c r="O819" s="196"/>
      <c r="P819" s="196"/>
      <c r="Q819" s="196"/>
      <c r="R819" s="196"/>
      <c r="S819" s="196"/>
      <c r="T819" s="197"/>
      <c r="AT819" s="198" t="s">
        <v>164</v>
      </c>
      <c r="AU819" s="198" t="s">
        <v>81</v>
      </c>
      <c r="AV819" s="13" t="s">
        <v>79</v>
      </c>
      <c r="AW819" s="13" t="s">
        <v>33</v>
      </c>
      <c r="AX819" s="13" t="s">
        <v>71</v>
      </c>
      <c r="AY819" s="198" t="s">
        <v>155</v>
      </c>
    </row>
    <row r="820" spans="2:51" s="14" customFormat="1" ht="12">
      <c r="B820" s="199"/>
      <c r="C820" s="200"/>
      <c r="D820" s="190" t="s">
        <v>164</v>
      </c>
      <c r="E820" s="201" t="s">
        <v>19</v>
      </c>
      <c r="F820" s="202" t="s">
        <v>330</v>
      </c>
      <c r="G820" s="200"/>
      <c r="H820" s="203">
        <v>43.955</v>
      </c>
      <c r="I820" s="204"/>
      <c r="J820" s="200"/>
      <c r="K820" s="200"/>
      <c r="L820" s="205"/>
      <c r="M820" s="206"/>
      <c r="N820" s="207"/>
      <c r="O820" s="207"/>
      <c r="P820" s="207"/>
      <c r="Q820" s="207"/>
      <c r="R820" s="207"/>
      <c r="S820" s="207"/>
      <c r="T820" s="208"/>
      <c r="AT820" s="209" t="s">
        <v>164</v>
      </c>
      <c r="AU820" s="209" t="s">
        <v>81</v>
      </c>
      <c r="AV820" s="14" t="s">
        <v>81</v>
      </c>
      <c r="AW820" s="14" t="s">
        <v>33</v>
      </c>
      <c r="AX820" s="14" t="s">
        <v>71</v>
      </c>
      <c r="AY820" s="209" t="s">
        <v>155</v>
      </c>
    </row>
    <row r="821" spans="2:51" s="13" customFormat="1" ht="12">
      <c r="B821" s="188"/>
      <c r="C821" s="189"/>
      <c r="D821" s="190" t="s">
        <v>164</v>
      </c>
      <c r="E821" s="191" t="s">
        <v>19</v>
      </c>
      <c r="F821" s="192" t="s">
        <v>248</v>
      </c>
      <c r="G821" s="189"/>
      <c r="H821" s="191" t="s">
        <v>19</v>
      </c>
      <c r="I821" s="193"/>
      <c r="J821" s="189"/>
      <c r="K821" s="189"/>
      <c r="L821" s="194"/>
      <c r="M821" s="195"/>
      <c r="N821" s="196"/>
      <c r="O821" s="196"/>
      <c r="P821" s="196"/>
      <c r="Q821" s="196"/>
      <c r="R821" s="196"/>
      <c r="S821" s="196"/>
      <c r="T821" s="197"/>
      <c r="AT821" s="198" t="s">
        <v>164</v>
      </c>
      <c r="AU821" s="198" t="s">
        <v>81</v>
      </c>
      <c r="AV821" s="13" t="s">
        <v>79</v>
      </c>
      <c r="AW821" s="13" t="s">
        <v>33</v>
      </c>
      <c r="AX821" s="13" t="s">
        <v>71</v>
      </c>
      <c r="AY821" s="198" t="s">
        <v>155</v>
      </c>
    </row>
    <row r="822" spans="2:51" s="14" customFormat="1" ht="12">
      <c r="B822" s="199"/>
      <c r="C822" s="200"/>
      <c r="D822" s="190" t="s">
        <v>164</v>
      </c>
      <c r="E822" s="201" t="s">
        <v>19</v>
      </c>
      <c r="F822" s="202" t="s">
        <v>313</v>
      </c>
      <c r="G822" s="200"/>
      <c r="H822" s="203">
        <v>-1.8</v>
      </c>
      <c r="I822" s="204"/>
      <c r="J822" s="200"/>
      <c r="K822" s="200"/>
      <c r="L822" s="205"/>
      <c r="M822" s="206"/>
      <c r="N822" s="207"/>
      <c r="O822" s="207"/>
      <c r="P822" s="207"/>
      <c r="Q822" s="207"/>
      <c r="R822" s="207"/>
      <c r="S822" s="207"/>
      <c r="T822" s="208"/>
      <c r="AT822" s="209" t="s">
        <v>164</v>
      </c>
      <c r="AU822" s="209" t="s">
        <v>81</v>
      </c>
      <c r="AV822" s="14" t="s">
        <v>81</v>
      </c>
      <c r="AW822" s="14" t="s">
        <v>33</v>
      </c>
      <c r="AX822" s="14" t="s">
        <v>71</v>
      </c>
      <c r="AY822" s="209" t="s">
        <v>155</v>
      </c>
    </row>
    <row r="823" spans="2:51" s="13" customFormat="1" ht="12">
      <c r="B823" s="188"/>
      <c r="C823" s="189"/>
      <c r="D823" s="190" t="s">
        <v>164</v>
      </c>
      <c r="E823" s="191" t="s">
        <v>19</v>
      </c>
      <c r="F823" s="192" t="s">
        <v>220</v>
      </c>
      <c r="G823" s="189"/>
      <c r="H823" s="191" t="s">
        <v>19</v>
      </c>
      <c r="I823" s="193"/>
      <c r="J823" s="189"/>
      <c r="K823" s="189"/>
      <c r="L823" s="194"/>
      <c r="M823" s="195"/>
      <c r="N823" s="196"/>
      <c r="O823" s="196"/>
      <c r="P823" s="196"/>
      <c r="Q823" s="196"/>
      <c r="R823" s="196"/>
      <c r="S823" s="196"/>
      <c r="T823" s="197"/>
      <c r="AT823" s="198" t="s">
        <v>164</v>
      </c>
      <c r="AU823" s="198" t="s">
        <v>81</v>
      </c>
      <c r="AV823" s="13" t="s">
        <v>79</v>
      </c>
      <c r="AW823" s="13" t="s">
        <v>33</v>
      </c>
      <c r="AX823" s="13" t="s">
        <v>71</v>
      </c>
      <c r="AY823" s="198" t="s">
        <v>155</v>
      </c>
    </row>
    <row r="824" spans="2:51" s="14" customFormat="1" ht="12">
      <c r="B824" s="199"/>
      <c r="C824" s="200"/>
      <c r="D824" s="190" t="s">
        <v>164</v>
      </c>
      <c r="E824" s="201" t="s">
        <v>19</v>
      </c>
      <c r="F824" s="202" t="s">
        <v>331</v>
      </c>
      <c r="G824" s="200"/>
      <c r="H824" s="203">
        <v>5.9</v>
      </c>
      <c r="I824" s="204"/>
      <c r="J824" s="200"/>
      <c r="K824" s="200"/>
      <c r="L824" s="205"/>
      <c r="M824" s="206"/>
      <c r="N824" s="207"/>
      <c r="O824" s="207"/>
      <c r="P824" s="207"/>
      <c r="Q824" s="207"/>
      <c r="R824" s="207"/>
      <c r="S824" s="207"/>
      <c r="T824" s="208"/>
      <c r="AT824" s="209" t="s">
        <v>164</v>
      </c>
      <c r="AU824" s="209" t="s">
        <v>81</v>
      </c>
      <c r="AV824" s="14" t="s">
        <v>81</v>
      </c>
      <c r="AW824" s="14" t="s">
        <v>33</v>
      </c>
      <c r="AX824" s="14" t="s">
        <v>71</v>
      </c>
      <c r="AY824" s="209" t="s">
        <v>155</v>
      </c>
    </row>
    <row r="825" spans="2:51" s="13" customFormat="1" ht="12">
      <c r="B825" s="188"/>
      <c r="C825" s="189"/>
      <c r="D825" s="190" t="s">
        <v>164</v>
      </c>
      <c r="E825" s="191" t="s">
        <v>19</v>
      </c>
      <c r="F825" s="192" t="s">
        <v>248</v>
      </c>
      <c r="G825" s="189"/>
      <c r="H825" s="191" t="s">
        <v>19</v>
      </c>
      <c r="I825" s="193"/>
      <c r="J825" s="189"/>
      <c r="K825" s="189"/>
      <c r="L825" s="194"/>
      <c r="M825" s="195"/>
      <c r="N825" s="196"/>
      <c r="O825" s="196"/>
      <c r="P825" s="196"/>
      <c r="Q825" s="196"/>
      <c r="R825" s="196"/>
      <c r="S825" s="196"/>
      <c r="T825" s="197"/>
      <c r="AT825" s="198" t="s">
        <v>164</v>
      </c>
      <c r="AU825" s="198" t="s">
        <v>81</v>
      </c>
      <c r="AV825" s="13" t="s">
        <v>79</v>
      </c>
      <c r="AW825" s="13" t="s">
        <v>33</v>
      </c>
      <c r="AX825" s="13" t="s">
        <v>71</v>
      </c>
      <c r="AY825" s="198" t="s">
        <v>155</v>
      </c>
    </row>
    <row r="826" spans="2:51" s="14" customFormat="1" ht="12">
      <c r="B826" s="199"/>
      <c r="C826" s="200"/>
      <c r="D826" s="190" t="s">
        <v>164</v>
      </c>
      <c r="E826" s="201" t="s">
        <v>19</v>
      </c>
      <c r="F826" s="202" t="s">
        <v>313</v>
      </c>
      <c r="G826" s="200"/>
      <c r="H826" s="203">
        <v>-1.8</v>
      </c>
      <c r="I826" s="204"/>
      <c r="J826" s="200"/>
      <c r="K826" s="200"/>
      <c r="L826" s="205"/>
      <c r="M826" s="206"/>
      <c r="N826" s="207"/>
      <c r="O826" s="207"/>
      <c r="P826" s="207"/>
      <c r="Q826" s="207"/>
      <c r="R826" s="207"/>
      <c r="S826" s="207"/>
      <c r="T826" s="208"/>
      <c r="AT826" s="209" t="s">
        <v>164</v>
      </c>
      <c r="AU826" s="209" t="s">
        <v>81</v>
      </c>
      <c r="AV826" s="14" t="s">
        <v>81</v>
      </c>
      <c r="AW826" s="14" t="s">
        <v>33</v>
      </c>
      <c r="AX826" s="14" t="s">
        <v>71</v>
      </c>
      <c r="AY826" s="209" t="s">
        <v>155</v>
      </c>
    </row>
    <row r="827" spans="2:51" s="13" customFormat="1" ht="12">
      <c r="B827" s="188"/>
      <c r="C827" s="189"/>
      <c r="D827" s="190" t="s">
        <v>164</v>
      </c>
      <c r="E827" s="191" t="s">
        <v>19</v>
      </c>
      <c r="F827" s="192" t="s">
        <v>222</v>
      </c>
      <c r="G827" s="189"/>
      <c r="H827" s="191" t="s">
        <v>19</v>
      </c>
      <c r="I827" s="193"/>
      <c r="J827" s="189"/>
      <c r="K827" s="189"/>
      <c r="L827" s="194"/>
      <c r="M827" s="195"/>
      <c r="N827" s="196"/>
      <c r="O827" s="196"/>
      <c r="P827" s="196"/>
      <c r="Q827" s="196"/>
      <c r="R827" s="196"/>
      <c r="S827" s="196"/>
      <c r="T827" s="197"/>
      <c r="AT827" s="198" t="s">
        <v>164</v>
      </c>
      <c r="AU827" s="198" t="s">
        <v>81</v>
      </c>
      <c r="AV827" s="13" t="s">
        <v>79</v>
      </c>
      <c r="AW827" s="13" t="s">
        <v>33</v>
      </c>
      <c r="AX827" s="13" t="s">
        <v>71</v>
      </c>
      <c r="AY827" s="198" t="s">
        <v>155</v>
      </c>
    </row>
    <row r="828" spans="2:51" s="14" customFormat="1" ht="12">
      <c r="B828" s="199"/>
      <c r="C828" s="200"/>
      <c r="D828" s="190" t="s">
        <v>164</v>
      </c>
      <c r="E828" s="201" t="s">
        <v>19</v>
      </c>
      <c r="F828" s="202" t="s">
        <v>332</v>
      </c>
      <c r="G828" s="200"/>
      <c r="H828" s="203">
        <v>7.965</v>
      </c>
      <c r="I828" s="204"/>
      <c r="J828" s="200"/>
      <c r="K828" s="200"/>
      <c r="L828" s="205"/>
      <c r="M828" s="206"/>
      <c r="N828" s="207"/>
      <c r="O828" s="207"/>
      <c r="P828" s="207"/>
      <c r="Q828" s="207"/>
      <c r="R828" s="207"/>
      <c r="S828" s="207"/>
      <c r="T828" s="208"/>
      <c r="AT828" s="209" t="s">
        <v>164</v>
      </c>
      <c r="AU828" s="209" t="s">
        <v>81</v>
      </c>
      <c r="AV828" s="14" t="s">
        <v>81</v>
      </c>
      <c r="AW828" s="14" t="s">
        <v>33</v>
      </c>
      <c r="AX828" s="14" t="s">
        <v>71</v>
      </c>
      <c r="AY828" s="209" t="s">
        <v>155</v>
      </c>
    </row>
    <row r="829" spans="2:51" s="13" customFormat="1" ht="12">
      <c r="B829" s="188"/>
      <c r="C829" s="189"/>
      <c r="D829" s="190" t="s">
        <v>164</v>
      </c>
      <c r="E829" s="191" t="s">
        <v>19</v>
      </c>
      <c r="F829" s="192" t="s">
        <v>248</v>
      </c>
      <c r="G829" s="189"/>
      <c r="H829" s="191" t="s">
        <v>19</v>
      </c>
      <c r="I829" s="193"/>
      <c r="J829" s="189"/>
      <c r="K829" s="189"/>
      <c r="L829" s="194"/>
      <c r="M829" s="195"/>
      <c r="N829" s="196"/>
      <c r="O829" s="196"/>
      <c r="P829" s="196"/>
      <c r="Q829" s="196"/>
      <c r="R829" s="196"/>
      <c r="S829" s="196"/>
      <c r="T829" s="197"/>
      <c r="AT829" s="198" t="s">
        <v>164</v>
      </c>
      <c r="AU829" s="198" t="s">
        <v>81</v>
      </c>
      <c r="AV829" s="13" t="s">
        <v>79</v>
      </c>
      <c r="AW829" s="13" t="s">
        <v>33</v>
      </c>
      <c r="AX829" s="13" t="s">
        <v>71</v>
      </c>
      <c r="AY829" s="198" t="s">
        <v>155</v>
      </c>
    </row>
    <row r="830" spans="2:51" s="14" customFormat="1" ht="12">
      <c r="B830" s="199"/>
      <c r="C830" s="200"/>
      <c r="D830" s="190" t="s">
        <v>164</v>
      </c>
      <c r="E830" s="201" t="s">
        <v>19</v>
      </c>
      <c r="F830" s="202" t="s">
        <v>313</v>
      </c>
      <c r="G830" s="200"/>
      <c r="H830" s="203">
        <v>-1.8</v>
      </c>
      <c r="I830" s="204"/>
      <c r="J830" s="200"/>
      <c r="K830" s="200"/>
      <c r="L830" s="205"/>
      <c r="M830" s="206"/>
      <c r="N830" s="207"/>
      <c r="O830" s="207"/>
      <c r="P830" s="207"/>
      <c r="Q830" s="207"/>
      <c r="R830" s="207"/>
      <c r="S830" s="207"/>
      <c r="T830" s="208"/>
      <c r="AT830" s="209" t="s">
        <v>164</v>
      </c>
      <c r="AU830" s="209" t="s">
        <v>81</v>
      </c>
      <c r="AV830" s="14" t="s">
        <v>81</v>
      </c>
      <c r="AW830" s="14" t="s">
        <v>33</v>
      </c>
      <c r="AX830" s="14" t="s">
        <v>71</v>
      </c>
      <c r="AY830" s="209" t="s">
        <v>155</v>
      </c>
    </row>
    <row r="831" spans="2:51" s="15" customFormat="1" ht="12">
      <c r="B831" s="210"/>
      <c r="C831" s="211"/>
      <c r="D831" s="190" t="s">
        <v>164</v>
      </c>
      <c r="E831" s="212" t="s">
        <v>19</v>
      </c>
      <c r="F831" s="213" t="s">
        <v>168</v>
      </c>
      <c r="G831" s="211"/>
      <c r="H831" s="214">
        <v>253.06099999999992</v>
      </c>
      <c r="I831" s="215"/>
      <c r="J831" s="211"/>
      <c r="K831" s="211"/>
      <c r="L831" s="216"/>
      <c r="M831" s="217"/>
      <c r="N831" s="218"/>
      <c r="O831" s="218"/>
      <c r="P831" s="218"/>
      <c r="Q831" s="218"/>
      <c r="R831" s="218"/>
      <c r="S831" s="218"/>
      <c r="T831" s="219"/>
      <c r="AT831" s="220" t="s">
        <v>164</v>
      </c>
      <c r="AU831" s="220" t="s">
        <v>81</v>
      </c>
      <c r="AV831" s="15" t="s">
        <v>162</v>
      </c>
      <c r="AW831" s="15" t="s">
        <v>33</v>
      </c>
      <c r="AX831" s="15" t="s">
        <v>79</v>
      </c>
      <c r="AY831" s="220" t="s">
        <v>155</v>
      </c>
    </row>
    <row r="832" spans="1:65" s="2" customFormat="1" ht="16.5" customHeight="1">
      <c r="A832" s="36"/>
      <c r="B832" s="37"/>
      <c r="C832" s="175" t="s">
        <v>539</v>
      </c>
      <c r="D832" s="175" t="s">
        <v>158</v>
      </c>
      <c r="E832" s="176" t="s">
        <v>540</v>
      </c>
      <c r="F832" s="177" t="s">
        <v>541</v>
      </c>
      <c r="G832" s="178" t="s">
        <v>161</v>
      </c>
      <c r="H832" s="179">
        <v>253.061</v>
      </c>
      <c r="I832" s="180">
        <v>26</v>
      </c>
      <c r="J832" s="181">
        <f>ROUND(I832*H832,2)</f>
        <v>6579.59</v>
      </c>
      <c r="K832" s="177" t="s">
        <v>174</v>
      </c>
      <c r="L832" s="41"/>
      <c r="M832" s="182" t="s">
        <v>19</v>
      </c>
      <c r="N832" s="183" t="s">
        <v>42</v>
      </c>
      <c r="O832" s="66"/>
      <c r="P832" s="184">
        <f>O832*H832</f>
        <v>0</v>
      </c>
      <c r="Q832" s="184">
        <v>0.001</v>
      </c>
      <c r="R832" s="184">
        <f>Q832*H832</f>
        <v>0.25306100000000004</v>
      </c>
      <c r="S832" s="184">
        <v>0.00031</v>
      </c>
      <c r="T832" s="185">
        <f>S832*H832</f>
        <v>0.07844891</v>
      </c>
      <c r="U832" s="36"/>
      <c r="V832" s="36"/>
      <c r="W832" s="36"/>
      <c r="X832" s="36"/>
      <c r="Y832" s="36"/>
      <c r="Z832" s="36"/>
      <c r="AA832" s="36"/>
      <c r="AB832" s="36"/>
      <c r="AC832" s="36"/>
      <c r="AD832" s="36"/>
      <c r="AE832" s="36"/>
      <c r="AR832" s="186" t="s">
        <v>295</v>
      </c>
      <c r="AT832" s="186" t="s">
        <v>158</v>
      </c>
      <c r="AU832" s="186" t="s">
        <v>81</v>
      </c>
      <c r="AY832" s="19" t="s">
        <v>155</v>
      </c>
      <c r="BE832" s="187">
        <f>IF(N832="základní",J832,0)</f>
        <v>6579.59</v>
      </c>
      <c r="BF832" s="187">
        <f>IF(N832="snížená",J832,0)</f>
        <v>0</v>
      </c>
      <c r="BG832" s="187">
        <f>IF(N832="zákl. přenesená",J832,0)</f>
        <v>0</v>
      </c>
      <c r="BH832" s="187">
        <f>IF(N832="sníž. přenesená",J832,0)</f>
        <v>0</v>
      </c>
      <c r="BI832" s="187">
        <f>IF(N832="nulová",J832,0)</f>
        <v>0</v>
      </c>
      <c r="BJ832" s="19" t="s">
        <v>79</v>
      </c>
      <c r="BK832" s="187">
        <f>ROUND(I832*H832,2)</f>
        <v>6579.59</v>
      </c>
      <c r="BL832" s="19" t="s">
        <v>295</v>
      </c>
      <c r="BM832" s="186" t="s">
        <v>542</v>
      </c>
    </row>
    <row r="833" spans="2:51" s="13" customFormat="1" ht="12">
      <c r="B833" s="188"/>
      <c r="C833" s="189"/>
      <c r="D833" s="190" t="s">
        <v>164</v>
      </c>
      <c r="E833" s="191" t="s">
        <v>19</v>
      </c>
      <c r="F833" s="192" t="s">
        <v>243</v>
      </c>
      <c r="G833" s="189"/>
      <c r="H833" s="191" t="s">
        <v>19</v>
      </c>
      <c r="I833" s="193"/>
      <c r="J833" s="189"/>
      <c r="K833" s="189"/>
      <c r="L833" s="194"/>
      <c r="M833" s="195"/>
      <c r="N833" s="196"/>
      <c r="O833" s="196"/>
      <c r="P833" s="196"/>
      <c r="Q833" s="196"/>
      <c r="R833" s="196"/>
      <c r="S833" s="196"/>
      <c r="T833" s="197"/>
      <c r="AT833" s="198" t="s">
        <v>164</v>
      </c>
      <c r="AU833" s="198" t="s">
        <v>81</v>
      </c>
      <c r="AV833" s="13" t="s">
        <v>79</v>
      </c>
      <c r="AW833" s="13" t="s">
        <v>33</v>
      </c>
      <c r="AX833" s="13" t="s">
        <v>71</v>
      </c>
      <c r="AY833" s="198" t="s">
        <v>155</v>
      </c>
    </row>
    <row r="834" spans="2:51" s="13" customFormat="1" ht="12">
      <c r="B834" s="188"/>
      <c r="C834" s="189"/>
      <c r="D834" s="190" t="s">
        <v>164</v>
      </c>
      <c r="E834" s="191" t="s">
        <v>19</v>
      </c>
      <c r="F834" s="192" t="s">
        <v>165</v>
      </c>
      <c r="G834" s="189"/>
      <c r="H834" s="191" t="s">
        <v>19</v>
      </c>
      <c r="I834" s="193"/>
      <c r="J834" s="189"/>
      <c r="K834" s="189"/>
      <c r="L834" s="194"/>
      <c r="M834" s="195"/>
      <c r="N834" s="196"/>
      <c r="O834" s="196"/>
      <c r="P834" s="196"/>
      <c r="Q834" s="196"/>
      <c r="R834" s="196"/>
      <c r="S834" s="196"/>
      <c r="T834" s="197"/>
      <c r="AT834" s="198" t="s">
        <v>164</v>
      </c>
      <c r="AU834" s="198" t="s">
        <v>81</v>
      </c>
      <c r="AV834" s="13" t="s">
        <v>79</v>
      </c>
      <c r="AW834" s="13" t="s">
        <v>33</v>
      </c>
      <c r="AX834" s="13" t="s">
        <v>71</v>
      </c>
      <c r="AY834" s="198" t="s">
        <v>155</v>
      </c>
    </row>
    <row r="835" spans="2:51" s="13" customFormat="1" ht="12">
      <c r="B835" s="188"/>
      <c r="C835" s="189"/>
      <c r="D835" s="190" t="s">
        <v>164</v>
      </c>
      <c r="E835" s="191" t="s">
        <v>19</v>
      </c>
      <c r="F835" s="192" t="s">
        <v>192</v>
      </c>
      <c r="G835" s="189"/>
      <c r="H835" s="191" t="s">
        <v>19</v>
      </c>
      <c r="I835" s="193"/>
      <c r="J835" s="189"/>
      <c r="K835" s="189"/>
      <c r="L835" s="194"/>
      <c r="M835" s="195"/>
      <c r="N835" s="196"/>
      <c r="O835" s="196"/>
      <c r="P835" s="196"/>
      <c r="Q835" s="196"/>
      <c r="R835" s="196"/>
      <c r="S835" s="196"/>
      <c r="T835" s="197"/>
      <c r="AT835" s="198" t="s">
        <v>164</v>
      </c>
      <c r="AU835" s="198" t="s">
        <v>81</v>
      </c>
      <c r="AV835" s="13" t="s">
        <v>79</v>
      </c>
      <c r="AW835" s="13" t="s">
        <v>33</v>
      </c>
      <c r="AX835" s="13" t="s">
        <v>71</v>
      </c>
      <c r="AY835" s="198" t="s">
        <v>155</v>
      </c>
    </row>
    <row r="836" spans="2:51" s="14" customFormat="1" ht="12">
      <c r="B836" s="199"/>
      <c r="C836" s="200"/>
      <c r="D836" s="190" t="s">
        <v>164</v>
      </c>
      <c r="E836" s="201" t="s">
        <v>19</v>
      </c>
      <c r="F836" s="202" t="s">
        <v>312</v>
      </c>
      <c r="G836" s="200"/>
      <c r="H836" s="203">
        <v>43.439</v>
      </c>
      <c r="I836" s="204"/>
      <c r="J836" s="200"/>
      <c r="K836" s="200"/>
      <c r="L836" s="205"/>
      <c r="M836" s="206"/>
      <c r="N836" s="207"/>
      <c r="O836" s="207"/>
      <c r="P836" s="207"/>
      <c r="Q836" s="207"/>
      <c r="R836" s="207"/>
      <c r="S836" s="207"/>
      <c r="T836" s="208"/>
      <c r="AT836" s="209" t="s">
        <v>164</v>
      </c>
      <c r="AU836" s="209" t="s">
        <v>81</v>
      </c>
      <c r="AV836" s="14" t="s">
        <v>81</v>
      </c>
      <c r="AW836" s="14" t="s">
        <v>33</v>
      </c>
      <c r="AX836" s="14" t="s">
        <v>71</v>
      </c>
      <c r="AY836" s="209" t="s">
        <v>155</v>
      </c>
    </row>
    <row r="837" spans="2:51" s="13" customFormat="1" ht="12">
      <c r="B837" s="188"/>
      <c r="C837" s="189"/>
      <c r="D837" s="190" t="s">
        <v>164</v>
      </c>
      <c r="E837" s="191" t="s">
        <v>19</v>
      </c>
      <c r="F837" s="192" t="s">
        <v>248</v>
      </c>
      <c r="G837" s="189"/>
      <c r="H837" s="191" t="s">
        <v>19</v>
      </c>
      <c r="I837" s="193"/>
      <c r="J837" s="189"/>
      <c r="K837" s="189"/>
      <c r="L837" s="194"/>
      <c r="M837" s="195"/>
      <c r="N837" s="196"/>
      <c r="O837" s="196"/>
      <c r="P837" s="196"/>
      <c r="Q837" s="196"/>
      <c r="R837" s="196"/>
      <c r="S837" s="196"/>
      <c r="T837" s="197"/>
      <c r="AT837" s="198" t="s">
        <v>164</v>
      </c>
      <c r="AU837" s="198" t="s">
        <v>81</v>
      </c>
      <c r="AV837" s="13" t="s">
        <v>79</v>
      </c>
      <c r="AW837" s="13" t="s">
        <v>33</v>
      </c>
      <c r="AX837" s="13" t="s">
        <v>71</v>
      </c>
      <c r="AY837" s="198" t="s">
        <v>155</v>
      </c>
    </row>
    <row r="838" spans="2:51" s="14" customFormat="1" ht="12">
      <c r="B838" s="199"/>
      <c r="C838" s="200"/>
      <c r="D838" s="190" t="s">
        <v>164</v>
      </c>
      <c r="E838" s="201" t="s">
        <v>19</v>
      </c>
      <c r="F838" s="202" t="s">
        <v>313</v>
      </c>
      <c r="G838" s="200"/>
      <c r="H838" s="203">
        <v>-1.8</v>
      </c>
      <c r="I838" s="204"/>
      <c r="J838" s="200"/>
      <c r="K838" s="200"/>
      <c r="L838" s="205"/>
      <c r="M838" s="206"/>
      <c r="N838" s="207"/>
      <c r="O838" s="207"/>
      <c r="P838" s="207"/>
      <c r="Q838" s="207"/>
      <c r="R838" s="207"/>
      <c r="S838" s="207"/>
      <c r="T838" s="208"/>
      <c r="AT838" s="209" t="s">
        <v>164</v>
      </c>
      <c r="AU838" s="209" t="s">
        <v>81</v>
      </c>
      <c r="AV838" s="14" t="s">
        <v>81</v>
      </c>
      <c r="AW838" s="14" t="s">
        <v>33</v>
      </c>
      <c r="AX838" s="14" t="s">
        <v>71</v>
      </c>
      <c r="AY838" s="209" t="s">
        <v>155</v>
      </c>
    </row>
    <row r="839" spans="2:51" s="13" customFormat="1" ht="12">
      <c r="B839" s="188"/>
      <c r="C839" s="189"/>
      <c r="D839" s="190" t="s">
        <v>164</v>
      </c>
      <c r="E839" s="191" t="s">
        <v>19</v>
      </c>
      <c r="F839" s="192" t="s">
        <v>194</v>
      </c>
      <c r="G839" s="189"/>
      <c r="H839" s="191" t="s">
        <v>19</v>
      </c>
      <c r="I839" s="193"/>
      <c r="J839" s="189"/>
      <c r="K839" s="189"/>
      <c r="L839" s="194"/>
      <c r="M839" s="195"/>
      <c r="N839" s="196"/>
      <c r="O839" s="196"/>
      <c r="P839" s="196"/>
      <c r="Q839" s="196"/>
      <c r="R839" s="196"/>
      <c r="S839" s="196"/>
      <c r="T839" s="197"/>
      <c r="AT839" s="198" t="s">
        <v>164</v>
      </c>
      <c r="AU839" s="198" t="s">
        <v>81</v>
      </c>
      <c r="AV839" s="13" t="s">
        <v>79</v>
      </c>
      <c r="AW839" s="13" t="s">
        <v>33</v>
      </c>
      <c r="AX839" s="13" t="s">
        <v>71</v>
      </c>
      <c r="AY839" s="198" t="s">
        <v>155</v>
      </c>
    </row>
    <row r="840" spans="2:51" s="14" customFormat="1" ht="12">
      <c r="B840" s="199"/>
      <c r="C840" s="200"/>
      <c r="D840" s="190" t="s">
        <v>164</v>
      </c>
      <c r="E840" s="201" t="s">
        <v>19</v>
      </c>
      <c r="F840" s="202" t="s">
        <v>314</v>
      </c>
      <c r="G840" s="200"/>
      <c r="H840" s="203">
        <v>8.408</v>
      </c>
      <c r="I840" s="204"/>
      <c r="J840" s="200"/>
      <c r="K840" s="200"/>
      <c r="L840" s="205"/>
      <c r="M840" s="206"/>
      <c r="N840" s="207"/>
      <c r="O840" s="207"/>
      <c r="P840" s="207"/>
      <c r="Q840" s="207"/>
      <c r="R840" s="207"/>
      <c r="S840" s="207"/>
      <c r="T840" s="208"/>
      <c r="AT840" s="209" t="s">
        <v>164</v>
      </c>
      <c r="AU840" s="209" t="s">
        <v>81</v>
      </c>
      <c r="AV840" s="14" t="s">
        <v>81</v>
      </c>
      <c r="AW840" s="14" t="s">
        <v>33</v>
      </c>
      <c r="AX840" s="14" t="s">
        <v>71</v>
      </c>
      <c r="AY840" s="209" t="s">
        <v>155</v>
      </c>
    </row>
    <row r="841" spans="2:51" s="13" customFormat="1" ht="12">
      <c r="B841" s="188"/>
      <c r="C841" s="189"/>
      <c r="D841" s="190" t="s">
        <v>164</v>
      </c>
      <c r="E841" s="191" t="s">
        <v>19</v>
      </c>
      <c r="F841" s="192" t="s">
        <v>248</v>
      </c>
      <c r="G841" s="189"/>
      <c r="H841" s="191" t="s">
        <v>19</v>
      </c>
      <c r="I841" s="193"/>
      <c r="J841" s="189"/>
      <c r="K841" s="189"/>
      <c r="L841" s="194"/>
      <c r="M841" s="195"/>
      <c r="N841" s="196"/>
      <c r="O841" s="196"/>
      <c r="P841" s="196"/>
      <c r="Q841" s="196"/>
      <c r="R841" s="196"/>
      <c r="S841" s="196"/>
      <c r="T841" s="197"/>
      <c r="AT841" s="198" t="s">
        <v>164</v>
      </c>
      <c r="AU841" s="198" t="s">
        <v>81</v>
      </c>
      <c r="AV841" s="13" t="s">
        <v>79</v>
      </c>
      <c r="AW841" s="13" t="s">
        <v>33</v>
      </c>
      <c r="AX841" s="13" t="s">
        <v>71</v>
      </c>
      <c r="AY841" s="198" t="s">
        <v>155</v>
      </c>
    </row>
    <row r="842" spans="2:51" s="14" customFormat="1" ht="12">
      <c r="B842" s="199"/>
      <c r="C842" s="200"/>
      <c r="D842" s="190" t="s">
        <v>164</v>
      </c>
      <c r="E842" s="201" t="s">
        <v>19</v>
      </c>
      <c r="F842" s="202" t="s">
        <v>315</v>
      </c>
      <c r="G842" s="200"/>
      <c r="H842" s="203">
        <v>-7.08</v>
      </c>
      <c r="I842" s="204"/>
      <c r="J842" s="200"/>
      <c r="K842" s="200"/>
      <c r="L842" s="205"/>
      <c r="M842" s="206"/>
      <c r="N842" s="207"/>
      <c r="O842" s="207"/>
      <c r="P842" s="207"/>
      <c r="Q842" s="207"/>
      <c r="R842" s="207"/>
      <c r="S842" s="207"/>
      <c r="T842" s="208"/>
      <c r="AT842" s="209" t="s">
        <v>164</v>
      </c>
      <c r="AU842" s="209" t="s">
        <v>81</v>
      </c>
      <c r="AV842" s="14" t="s">
        <v>81</v>
      </c>
      <c r="AW842" s="14" t="s">
        <v>33</v>
      </c>
      <c r="AX842" s="14" t="s">
        <v>71</v>
      </c>
      <c r="AY842" s="209" t="s">
        <v>155</v>
      </c>
    </row>
    <row r="843" spans="2:51" s="13" customFormat="1" ht="12">
      <c r="B843" s="188"/>
      <c r="C843" s="189"/>
      <c r="D843" s="190" t="s">
        <v>164</v>
      </c>
      <c r="E843" s="191" t="s">
        <v>19</v>
      </c>
      <c r="F843" s="192" t="s">
        <v>196</v>
      </c>
      <c r="G843" s="189"/>
      <c r="H843" s="191" t="s">
        <v>19</v>
      </c>
      <c r="I843" s="193"/>
      <c r="J843" s="189"/>
      <c r="K843" s="189"/>
      <c r="L843" s="194"/>
      <c r="M843" s="195"/>
      <c r="N843" s="196"/>
      <c r="O843" s="196"/>
      <c r="P843" s="196"/>
      <c r="Q843" s="196"/>
      <c r="R843" s="196"/>
      <c r="S843" s="196"/>
      <c r="T843" s="197"/>
      <c r="AT843" s="198" t="s">
        <v>164</v>
      </c>
      <c r="AU843" s="198" t="s">
        <v>81</v>
      </c>
      <c r="AV843" s="13" t="s">
        <v>79</v>
      </c>
      <c r="AW843" s="13" t="s">
        <v>33</v>
      </c>
      <c r="AX843" s="13" t="s">
        <v>71</v>
      </c>
      <c r="AY843" s="198" t="s">
        <v>155</v>
      </c>
    </row>
    <row r="844" spans="2:51" s="14" customFormat="1" ht="12">
      <c r="B844" s="199"/>
      <c r="C844" s="200"/>
      <c r="D844" s="190" t="s">
        <v>164</v>
      </c>
      <c r="E844" s="201" t="s">
        <v>19</v>
      </c>
      <c r="F844" s="202" t="s">
        <v>316</v>
      </c>
      <c r="G844" s="200"/>
      <c r="H844" s="203">
        <v>10.03</v>
      </c>
      <c r="I844" s="204"/>
      <c r="J844" s="200"/>
      <c r="K844" s="200"/>
      <c r="L844" s="205"/>
      <c r="M844" s="206"/>
      <c r="N844" s="207"/>
      <c r="O844" s="207"/>
      <c r="P844" s="207"/>
      <c r="Q844" s="207"/>
      <c r="R844" s="207"/>
      <c r="S844" s="207"/>
      <c r="T844" s="208"/>
      <c r="AT844" s="209" t="s">
        <v>164</v>
      </c>
      <c r="AU844" s="209" t="s">
        <v>81</v>
      </c>
      <c r="AV844" s="14" t="s">
        <v>81</v>
      </c>
      <c r="AW844" s="14" t="s">
        <v>33</v>
      </c>
      <c r="AX844" s="14" t="s">
        <v>71</v>
      </c>
      <c r="AY844" s="209" t="s">
        <v>155</v>
      </c>
    </row>
    <row r="845" spans="2:51" s="13" customFormat="1" ht="12">
      <c r="B845" s="188"/>
      <c r="C845" s="189"/>
      <c r="D845" s="190" t="s">
        <v>164</v>
      </c>
      <c r="E845" s="191" t="s">
        <v>19</v>
      </c>
      <c r="F845" s="192" t="s">
        <v>248</v>
      </c>
      <c r="G845" s="189"/>
      <c r="H845" s="191" t="s">
        <v>19</v>
      </c>
      <c r="I845" s="193"/>
      <c r="J845" s="189"/>
      <c r="K845" s="189"/>
      <c r="L845" s="194"/>
      <c r="M845" s="195"/>
      <c r="N845" s="196"/>
      <c r="O845" s="196"/>
      <c r="P845" s="196"/>
      <c r="Q845" s="196"/>
      <c r="R845" s="196"/>
      <c r="S845" s="196"/>
      <c r="T845" s="197"/>
      <c r="AT845" s="198" t="s">
        <v>164</v>
      </c>
      <c r="AU845" s="198" t="s">
        <v>81</v>
      </c>
      <c r="AV845" s="13" t="s">
        <v>79</v>
      </c>
      <c r="AW845" s="13" t="s">
        <v>33</v>
      </c>
      <c r="AX845" s="13" t="s">
        <v>71</v>
      </c>
      <c r="AY845" s="198" t="s">
        <v>155</v>
      </c>
    </row>
    <row r="846" spans="2:51" s="14" customFormat="1" ht="12">
      <c r="B846" s="199"/>
      <c r="C846" s="200"/>
      <c r="D846" s="190" t="s">
        <v>164</v>
      </c>
      <c r="E846" s="201" t="s">
        <v>19</v>
      </c>
      <c r="F846" s="202" t="s">
        <v>315</v>
      </c>
      <c r="G846" s="200"/>
      <c r="H846" s="203">
        <v>-7.08</v>
      </c>
      <c r="I846" s="204"/>
      <c r="J846" s="200"/>
      <c r="K846" s="200"/>
      <c r="L846" s="205"/>
      <c r="M846" s="206"/>
      <c r="N846" s="207"/>
      <c r="O846" s="207"/>
      <c r="P846" s="207"/>
      <c r="Q846" s="207"/>
      <c r="R846" s="207"/>
      <c r="S846" s="207"/>
      <c r="T846" s="208"/>
      <c r="AT846" s="209" t="s">
        <v>164</v>
      </c>
      <c r="AU846" s="209" t="s">
        <v>81</v>
      </c>
      <c r="AV846" s="14" t="s">
        <v>81</v>
      </c>
      <c r="AW846" s="14" t="s">
        <v>33</v>
      </c>
      <c r="AX846" s="14" t="s">
        <v>71</v>
      </c>
      <c r="AY846" s="209" t="s">
        <v>155</v>
      </c>
    </row>
    <row r="847" spans="2:51" s="13" customFormat="1" ht="12">
      <c r="B847" s="188"/>
      <c r="C847" s="189"/>
      <c r="D847" s="190" t="s">
        <v>164</v>
      </c>
      <c r="E847" s="191" t="s">
        <v>19</v>
      </c>
      <c r="F847" s="192" t="s">
        <v>198</v>
      </c>
      <c r="G847" s="189"/>
      <c r="H847" s="191" t="s">
        <v>19</v>
      </c>
      <c r="I847" s="193"/>
      <c r="J847" s="189"/>
      <c r="K847" s="189"/>
      <c r="L847" s="194"/>
      <c r="M847" s="195"/>
      <c r="N847" s="196"/>
      <c r="O847" s="196"/>
      <c r="P847" s="196"/>
      <c r="Q847" s="196"/>
      <c r="R847" s="196"/>
      <c r="S847" s="196"/>
      <c r="T847" s="197"/>
      <c r="AT847" s="198" t="s">
        <v>164</v>
      </c>
      <c r="AU847" s="198" t="s">
        <v>81</v>
      </c>
      <c r="AV847" s="13" t="s">
        <v>79</v>
      </c>
      <c r="AW847" s="13" t="s">
        <v>33</v>
      </c>
      <c r="AX847" s="13" t="s">
        <v>71</v>
      </c>
      <c r="AY847" s="198" t="s">
        <v>155</v>
      </c>
    </row>
    <row r="848" spans="2:51" s="14" customFormat="1" ht="12">
      <c r="B848" s="199"/>
      <c r="C848" s="200"/>
      <c r="D848" s="190" t="s">
        <v>164</v>
      </c>
      <c r="E848" s="201" t="s">
        <v>19</v>
      </c>
      <c r="F848" s="202" t="s">
        <v>317</v>
      </c>
      <c r="G848" s="200"/>
      <c r="H848" s="203">
        <v>31.27</v>
      </c>
      <c r="I848" s="204"/>
      <c r="J848" s="200"/>
      <c r="K848" s="200"/>
      <c r="L848" s="205"/>
      <c r="M848" s="206"/>
      <c r="N848" s="207"/>
      <c r="O848" s="207"/>
      <c r="P848" s="207"/>
      <c r="Q848" s="207"/>
      <c r="R848" s="207"/>
      <c r="S848" s="207"/>
      <c r="T848" s="208"/>
      <c r="AT848" s="209" t="s">
        <v>164</v>
      </c>
      <c r="AU848" s="209" t="s">
        <v>81</v>
      </c>
      <c r="AV848" s="14" t="s">
        <v>81</v>
      </c>
      <c r="AW848" s="14" t="s">
        <v>33</v>
      </c>
      <c r="AX848" s="14" t="s">
        <v>71</v>
      </c>
      <c r="AY848" s="209" t="s">
        <v>155</v>
      </c>
    </row>
    <row r="849" spans="2:51" s="13" customFormat="1" ht="12">
      <c r="B849" s="188"/>
      <c r="C849" s="189"/>
      <c r="D849" s="190" t="s">
        <v>164</v>
      </c>
      <c r="E849" s="191" t="s">
        <v>19</v>
      </c>
      <c r="F849" s="192" t="s">
        <v>248</v>
      </c>
      <c r="G849" s="189"/>
      <c r="H849" s="191" t="s">
        <v>19</v>
      </c>
      <c r="I849" s="193"/>
      <c r="J849" s="189"/>
      <c r="K849" s="189"/>
      <c r="L849" s="194"/>
      <c r="M849" s="195"/>
      <c r="N849" s="196"/>
      <c r="O849" s="196"/>
      <c r="P849" s="196"/>
      <c r="Q849" s="196"/>
      <c r="R849" s="196"/>
      <c r="S849" s="196"/>
      <c r="T849" s="197"/>
      <c r="AT849" s="198" t="s">
        <v>164</v>
      </c>
      <c r="AU849" s="198" t="s">
        <v>81</v>
      </c>
      <c r="AV849" s="13" t="s">
        <v>79</v>
      </c>
      <c r="AW849" s="13" t="s">
        <v>33</v>
      </c>
      <c r="AX849" s="13" t="s">
        <v>71</v>
      </c>
      <c r="AY849" s="198" t="s">
        <v>155</v>
      </c>
    </row>
    <row r="850" spans="2:51" s="14" customFormat="1" ht="12">
      <c r="B850" s="199"/>
      <c r="C850" s="200"/>
      <c r="D850" s="190" t="s">
        <v>164</v>
      </c>
      <c r="E850" s="201" t="s">
        <v>19</v>
      </c>
      <c r="F850" s="202" t="s">
        <v>315</v>
      </c>
      <c r="G850" s="200"/>
      <c r="H850" s="203">
        <v>-7.08</v>
      </c>
      <c r="I850" s="204"/>
      <c r="J850" s="200"/>
      <c r="K850" s="200"/>
      <c r="L850" s="205"/>
      <c r="M850" s="206"/>
      <c r="N850" s="207"/>
      <c r="O850" s="207"/>
      <c r="P850" s="207"/>
      <c r="Q850" s="207"/>
      <c r="R850" s="207"/>
      <c r="S850" s="207"/>
      <c r="T850" s="208"/>
      <c r="AT850" s="209" t="s">
        <v>164</v>
      </c>
      <c r="AU850" s="209" t="s">
        <v>81</v>
      </c>
      <c r="AV850" s="14" t="s">
        <v>81</v>
      </c>
      <c r="AW850" s="14" t="s">
        <v>33</v>
      </c>
      <c r="AX850" s="14" t="s">
        <v>71</v>
      </c>
      <c r="AY850" s="209" t="s">
        <v>155</v>
      </c>
    </row>
    <row r="851" spans="2:51" s="13" customFormat="1" ht="12">
      <c r="B851" s="188"/>
      <c r="C851" s="189"/>
      <c r="D851" s="190" t="s">
        <v>164</v>
      </c>
      <c r="E851" s="191" t="s">
        <v>19</v>
      </c>
      <c r="F851" s="192" t="s">
        <v>200</v>
      </c>
      <c r="G851" s="189"/>
      <c r="H851" s="191" t="s">
        <v>19</v>
      </c>
      <c r="I851" s="193"/>
      <c r="J851" s="189"/>
      <c r="K851" s="189"/>
      <c r="L851" s="194"/>
      <c r="M851" s="195"/>
      <c r="N851" s="196"/>
      <c r="O851" s="196"/>
      <c r="P851" s="196"/>
      <c r="Q851" s="196"/>
      <c r="R851" s="196"/>
      <c r="S851" s="196"/>
      <c r="T851" s="197"/>
      <c r="AT851" s="198" t="s">
        <v>164</v>
      </c>
      <c r="AU851" s="198" t="s">
        <v>81</v>
      </c>
      <c r="AV851" s="13" t="s">
        <v>79</v>
      </c>
      <c r="AW851" s="13" t="s">
        <v>33</v>
      </c>
      <c r="AX851" s="13" t="s">
        <v>71</v>
      </c>
      <c r="AY851" s="198" t="s">
        <v>155</v>
      </c>
    </row>
    <row r="852" spans="2:51" s="14" customFormat="1" ht="12">
      <c r="B852" s="199"/>
      <c r="C852" s="200"/>
      <c r="D852" s="190" t="s">
        <v>164</v>
      </c>
      <c r="E852" s="201" t="s">
        <v>19</v>
      </c>
      <c r="F852" s="202" t="s">
        <v>318</v>
      </c>
      <c r="G852" s="200"/>
      <c r="H852" s="203">
        <v>21.535</v>
      </c>
      <c r="I852" s="204"/>
      <c r="J852" s="200"/>
      <c r="K852" s="200"/>
      <c r="L852" s="205"/>
      <c r="M852" s="206"/>
      <c r="N852" s="207"/>
      <c r="O852" s="207"/>
      <c r="P852" s="207"/>
      <c r="Q852" s="207"/>
      <c r="R852" s="207"/>
      <c r="S852" s="207"/>
      <c r="T852" s="208"/>
      <c r="AT852" s="209" t="s">
        <v>164</v>
      </c>
      <c r="AU852" s="209" t="s">
        <v>81</v>
      </c>
      <c r="AV852" s="14" t="s">
        <v>81</v>
      </c>
      <c r="AW852" s="14" t="s">
        <v>33</v>
      </c>
      <c r="AX852" s="14" t="s">
        <v>71</v>
      </c>
      <c r="AY852" s="209" t="s">
        <v>155</v>
      </c>
    </row>
    <row r="853" spans="2:51" s="13" customFormat="1" ht="12">
      <c r="B853" s="188"/>
      <c r="C853" s="189"/>
      <c r="D853" s="190" t="s">
        <v>164</v>
      </c>
      <c r="E853" s="191" t="s">
        <v>19</v>
      </c>
      <c r="F853" s="192" t="s">
        <v>248</v>
      </c>
      <c r="G853" s="189"/>
      <c r="H853" s="191" t="s">
        <v>19</v>
      </c>
      <c r="I853" s="193"/>
      <c r="J853" s="189"/>
      <c r="K853" s="189"/>
      <c r="L853" s="194"/>
      <c r="M853" s="195"/>
      <c r="N853" s="196"/>
      <c r="O853" s="196"/>
      <c r="P853" s="196"/>
      <c r="Q853" s="196"/>
      <c r="R853" s="196"/>
      <c r="S853" s="196"/>
      <c r="T853" s="197"/>
      <c r="AT853" s="198" t="s">
        <v>164</v>
      </c>
      <c r="AU853" s="198" t="s">
        <v>81</v>
      </c>
      <c r="AV853" s="13" t="s">
        <v>79</v>
      </c>
      <c r="AW853" s="13" t="s">
        <v>33</v>
      </c>
      <c r="AX853" s="13" t="s">
        <v>71</v>
      </c>
      <c r="AY853" s="198" t="s">
        <v>155</v>
      </c>
    </row>
    <row r="854" spans="2:51" s="14" customFormat="1" ht="12">
      <c r="B854" s="199"/>
      <c r="C854" s="200"/>
      <c r="D854" s="190" t="s">
        <v>164</v>
      </c>
      <c r="E854" s="201" t="s">
        <v>19</v>
      </c>
      <c r="F854" s="202" t="s">
        <v>319</v>
      </c>
      <c r="G854" s="200"/>
      <c r="H854" s="203">
        <v>-1.95</v>
      </c>
      <c r="I854" s="204"/>
      <c r="J854" s="200"/>
      <c r="K854" s="200"/>
      <c r="L854" s="205"/>
      <c r="M854" s="206"/>
      <c r="N854" s="207"/>
      <c r="O854" s="207"/>
      <c r="P854" s="207"/>
      <c r="Q854" s="207"/>
      <c r="R854" s="207"/>
      <c r="S854" s="207"/>
      <c r="T854" s="208"/>
      <c r="AT854" s="209" t="s">
        <v>164</v>
      </c>
      <c r="AU854" s="209" t="s">
        <v>81</v>
      </c>
      <c r="AV854" s="14" t="s">
        <v>81</v>
      </c>
      <c r="AW854" s="14" t="s">
        <v>33</v>
      </c>
      <c r="AX854" s="14" t="s">
        <v>71</v>
      </c>
      <c r="AY854" s="209" t="s">
        <v>155</v>
      </c>
    </row>
    <row r="855" spans="2:51" s="14" customFormat="1" ht="12">
      <c r="B855" s="199"/>
      <c r="C855" s="200"/>
      <c r="D855" s="190" t="s">
        <v>164</v>
      </c>
      <c r="E855" s="201" t="s">
        <v>19</v>
      </c>
      <c r="F855" s="202" t="s">
        <v>320</v>
      </c>
      <c r="G855" s="200"/>
      <c r="H855" s="203">
        <v>-3.54</v>
      </c>
      <c r="I855" s="204"/>
      <c r="J855" s="200"/>
      <c r="K855" s="200"/>
      <c r="L855" s="205"/>
      <c r="M855" s="206"/>
      <c r="N855" s="207"/>
      <c r="O855" s="207"/>
      <c r="P855" s="207"/>
      <c r="Q855" s="207"/>
      <c r="R855" s="207"/>
      <c r="S855" s="207"/>
      <c r="T855" s="208"/>
      <c r="AT855" s="209" t="s">
        <v>164</v>
      </c>
      <c r="AU855" s="209" t="s">
        <v>81</v>
      </c>
      <c r="AV855" s="14" t="s">
        <v>81</v>
      </c>
      <c r="AW855" s="14" t="s">
        <v>33</v>
      </c>
      <c r="AX855" s="14" t="s">
        <v>71</v>
      </c>
      <c r="AY855" s="209" t="s">
        <v>155</v>
      </c>
    </row>
    <row r="856" spans="2:51" s="13" customFormat="1" ht="12">
      <c r="B856" s="188"/>
      <c r="C856" s="189"/>
      <c r="D856" s="190" t="s">
        <v>164</v>
      </c>
      <c r="E856" s="191" t="s">
        <v>19</v>
      </c>
      <c r="F856" s="192" t="s">
        <v>202</v>
      </c>
      <c r="G856" s="189"/>
      <c r="H856" s="191" t="s">
        <v>19</v>
      </c>
      <c r="I856" s="193"/>
      <c r="J856" s="189"/>
      <c r="K856" s="189"/>
      <c r="L856" s="194"/>
      <c r="M856" s="195"/>
      <c r="N856" s="196"/>
      <c r="O856" s="196"/>
      <c r="P856" s="196"/>
      <c r="Q856" s="196"/>
      <c r="R856" s="196"/>
      <c r="S856" s="196"/>
      <c r="T856" s="197"/>
      <c r="AT856" s="198" t="s">
        <v>164</v>
      </c>
      <c r="AU856" s="198" t="s">
        <v>81</v>
      </c>
      <c r="AV856" s="13" t="s">
        <v>79</v>
      </c>
      <c r="AW856" s="13" t="s">
        <v>33</v>
      </c>
      <c r="AX856" s="13" t="s">
        <v>71</v>
      </c>
      <c r="AY856" s="198" t="s">
        <v>155</v>
      </c>
    </row>
    <row r="857" spans="2:51" s="14" customFormat="1" ht="12">
      <c r="B857" s="199"/>
      <c r="C857" s="200"/>
      <c r="D857" s="190" t="s">
        <v>164</v>
      </c>
      <c r="E857" s="201" t="s">
        <v>19</v>
      </c>
      <c r="F857" s="202" t="s">
        <v>321</v>
      </c>
      <c r="G857" s="200"/>
      <c r="H857" s="203">
        <v>14.455</v>
      </c>
      <c r="I857" s="204"/>
      <c r="J857" s="200"/>
      <c r="K857" s="200"/>
      <c r="L857" s="205"/>
      <c r="M857" s="206"/>
      <c r="N857" s="207"/>
      <c r="O857" s="207"/>
      <c r="P857" s="207"/>
      <c r="Q857" s="207"/>
      <c r="R857" s="207"/>
      <c r="S857" s="207"/>
      <c r="T857" s="208"/>
      <c r="AT857" s="209" t="s">
        <v>164</v>
      </c>
      <c r="AU857" s="209" t="s">
        <v>81</v>
      </c>
      <c r="AV857" s="14" t="s">
        <v>81</v>
      </c>
      <c r="AW857" s="14" t="s">
        <v>33</v>
      </c>
      <c r="AX857" s="14" t="s">
        <v>71</v>
      </c>
      <c r="AY857" s="209" t="s">
        <v>155</v>
      </c>
    </row>
    <row r="858" spans="2:51" s="13" customFormat="1" ht="12">
      <c r="B858" s="188"/>
      <c r="C858" s="189"/>
      <c r="D858" s="190" t="s">
        <v>164</v>
      </c>
      <c r="E858" s="191" t="s">
        <v>19</v>
      </c>
      <c r="F858" s="192" t="s">
        <v>248</v>
      </c>
      <c r="G858" s="189"/>
      <c r="H858" s="191" t="s">
        <v>19</v>
      </c>
      <c r="I858" s="193"/>
      <c r="J858" s="189"/>
      <c r="K858" s="189"/>
      <c r="L858" s="194"/>
      <c r="M858" s="195"/>
      <c r="N858" s="196"/>
      <c r="O858" s="196"/>
      <c r="P858" s="196"/>
      <c r="Q858" s="196"/>
      <c r="R858" s="196"/>
      <c r="S858" s="196"/>
      <c r="T858" s="197"/>
      <c r="AT858" s="198" t="s">
        <v>164</v>
      </c>
      <c r="AU858" s="198" t="s">
        <v>81</v>
      </c>
      <c r="AV858" s="13" t="s">
        <v>79</v>
      </c>
      <c r="AW858" s="13" t="s">
        <v>33</v>
      </c>
      <c r="AX858" s="13" t="s">
        <v>71</v>
      </c>
      <c r="AY858" s="198" t="s">
        <v>155</v>
      </c>
    </row>
    <row r="859" spans="2:51" s="14" customFormat="1" ht="12">
      <c r="B859" s="199"/>
      <c r="C859" s="200"/>
      <c r="D859" s="190" t="s">
        <v>164</v>
      </c>
      <c r="E859" s="201" t="s">
        <v>19</v>
      </c>
      <c r="F859" s="202" t="s">
        <v>315</v>
      </c>
      <c r="G859" s="200"/>
      <c r="H859" s="203">
        <v>-7.08</v>
      </c>
      <c r="I859" s="204"/>
      <c r="J859" s="200"/>
      <c r="K859" s="200"/>
      <c r="L859" s="205"/>
      <c r="M859" s="206"/>
      <c r="N859" s="207"/>
      <c r="O859" s="207"/>
      <c r="P859" s="207"/>
      <c r="Q859" s="207"/>
      <c r="R859" s="207"/>
      <c r="S859" s="207"/>
      <c r="T859" s="208"/>
      <c r="AT859" s="209" t="s">
        <v>164</v>
      </c>
      <c r="AU859" s="209" t="s">
        <v>81</v>
      </c>
      <c r="AV859" s="14" t="s">
        <v>81</v>
      </c>
      <c r="AW859" s="14" t="s">
        <v>33</v>
      </c>
      <c r="AX859" s="14" t="s">
        <v>71</v>
      </c>
      <c r="AY859" s="209" t="s">
        <v>155</v>
      </c>
    </row>
    <row r="860" spans="2:51" s="13" customFormat="1" ht="12">
      <c r="B860" s="188"/>
      <c r="C860" s="189"/>
      <c r="D860" s="190" t="s">
        <v>164</v>
      </c>
      <c r="E860" s="191" t="s">
        <v>19</v>
      </c>
      <c r="F860" s="192" t="s">
        <v>206</v>
      </c>
      <c r="G860" s="189"/>
      <c r="H860" s="191" t="s">
        <v>19</v>
      </c>
      <c r="I860" s="193"/>
      <c r="J860" s="189"/>
      <c r="K860" s="189"/>
      <c r="L860" s="194"/>
      <c r="M860" s="195"/>
      <c r="N860" s="196"/>
      <c r="O860" s="196"/>
      <c r="P860" s="196"/>
      <c r="Q860" s="196"/>
      <c r="R860" s="196"/>
      <c r="S860" s="196"/>
      <c r="T860" s="197"/>
      <c r="AT860" s="198" t="s">
        <v>164</v>
      </c>
      <c r="AU860" s="198" t="s">
        <v>81</v>
      </c>
      <c r="AV860" s="13" t="s">
        <v>79</v>
      </c>
      <c r="AW860" s="13" t="s">
        <v>33</v>
      </c>
      <c r="AX860" s="13" t="s">
        <v>71</v>
      </c>
      <c r="AY860" s="198" t="s">
        <v>155</v>
      </c>
    </row>
    <row r="861" spans="2:51" s="14" customFormat="1" ht="12">
      <c r="B861" s="199"/>
      <c r="C861" s="200"/>
      <c r="D861" s="190" t="s">
        <v>164</v>
      </c>
      <c r="E861" s="201" t="s">
        <v>19</v>
      </c>
      <c r="F861" s="202" t="s">
        <v>322</v>
      </c>
      <c r="G861" s="200"/>
      <c r="H861" s="203">
        <v>4.13</v>
      </c>
      <c r="I861" s="204"/>
      <c r="J861" s="200"/>
      <c r="K861" s="200"/>
      <c r="L861" s="205"/>
      <c r="M861" s="206"/>
      <c r="N861" s="207"/>
      <c r="O861" s="207"/>
      <c r="P861" s="207"/>
      <c r="Q861" s="207"/>
      <c r="R861" s="207"/>
      <c r="S861" s="207"/>
      <c r="T861" s="208"/>
      <c r="AT861" s="209" t="s">
        <v>164</v>
      </c>
      <c r="AU861" s="209" t="s">
        <v>81</v>
      </c>
      <c r="AV861" s="14" t="s">
        <v>81</v>
      </c>
      <c r="AW861" s="14" t="s">
        <v>33</v>
      </c>
      <c r="AX861" s="14" t="s">
        <v>71</v>
      </c>
      <c r="AY861" s="209" t="s">
        <v>155</v>
      </c>
    </row>
    <row r="862" spans="2:51" s="13" customFormat="1" ht="12">
      <c r="B862" s="188"/>
      <c r="C862" s="189"/>
      <c r="D862" s="190" t="s">
        <v>164</v>
      </c>
      <c r="E862" s="191" t="s">
        <v>19</v>
      </c>
      <c r="F862" s="192" t="s">
        <v>208</v>
      </c>
      <c r="G862" s="189"/>
      <c r="H862" s="191" t="s">
        <v>19</v>
      </c>
      <c r="I862" s="193"/>
      <c r="J862" s="189"/>
      <c r="K862" s="189"/>
      <c r="L862" s="194"/>
      <c r="M862" s="195"/>
      <c r="N862" s="196"/>
      <c r="O862" s="196"/>
      <c r="P862" s="196"/>
      <c r="Q862" s="196"/>
      <c r="R862" s="196"/>
      <c r="S862" s="196"/>
      <c r="T862" s="197"/>
      <c r="AT862" s="198" t="s">
        <v>164</v>
      </c>
      <c r="AU862" s="198" t="s">
        <v>81</v>
      </c>
      <c r="AV862" s="13" t="s">
        <v>79</v>
      </c>
      <c r="AW862" s="13" t="s">
        <v>33</v>
      </c>
      <c r="AX862" s="13" t="s">
        <v>71</v>
      </c>
      <c r="AY862" s="198" t="s">
        <v>155</v>
      </c>
    </row>
    <row r="863" spans="2:51" s="14" customFormat="1" ht="12">
      <c r="B863" s="199"/>
      <c r="C863" s="200"/>
      <c r="D863" s="190" t="s">
        <v>164</v>
      </c>
      <c r="E863" s="201" t="s">
        <v>19</v>
      </c>
      <c r="F863" s="202" t="s">
        <v>323</v>
      </c>
      <c r="G863" s="200"/>
      <c r="H863" s="203">
        <v>16.373</v>
      </c>
      <c r="I863" s="204"/>
      <c r="J863" s="200"/>
      <c r="K863" s="200"/>
      <c r="L863" s="205"/>
      <c r="M863" s="206"/>
      <c r="N863" s="207"/>
      <c r="O863" s="207"/>
      <c r="P863" s="207"/>
      <c r="Q863" s="207"/>
      <c r="R863" s="207"/>
      <c r="S863" s="207"/>
      <c r="T863" s="208"/>
      <c r="AT863" s="209" t="s">
        <v>164</v>
      </c>
      <c r="AU863" s="209" t="s">
        <v>81</v>
      </c>
      <c r="AV863" s="14" t="s">
        <v>81</v>
      </c>
      <c r="AW863" s="14" t="s">
        <v>33</v>
      </c>
      <c r="AX863" s="14" t="s">
        <v>71</v>
      </c>
      <c r="AY863" s="209" t="s">
        <v>155</v>
      </c>
    </row>
    <row r="864" spans="2:51" s="13" customFormat="1" ht="12">
      <c r="B864" s="188"/>
      <c r="C864" s="189"/>
      <c r="D864" s="190" t="s">
        <v>164</v>
      </c>
      <c r="E864" s="191" t="s">
        <v>19</v>
      </c>
      <c r="F864" s="192" t="s">
        <v>324</v>
      </c>
      <c r="G864" s="189"/>
      <c r="H864" s="191" t="s">
        <v>19</v>
      </c>
      <c r="I864" s="193"/>
      <c r="J864" s="189"/>
      <c r="K864" s="189"/>
      <c r="L864" s="194"/>
      <c r="M864" s="195"/>
      <c r="N864" s="196"/>
      <c r="O864" s="196"/>
      <c r="P864" s="196"/>
      <c r="Q864" s="196"/>
      <c r="R864" s="196"/>
      <c r="S864" s="196"/>
      <c r="T864" s="197"/>
      <c r="AT864" s="198" t="s">
        <v>164</v>
      </c>
      <c r="AU864" s="198" t="s">
        <v>81</v>
      </c>
      <c r="AV864" s="13" t="s">
        <v>79</v>
      </c>
      <c r="AW864" s="13" t="s">
        <v>33</v>
      </c>
      <c r="AX864" s="13" t="s">
        <v>71</v>
      </c>
      <c r="AY864" s="198" t="s">
        <v>155</v>
      </c>
    </row>
    <row r="865" spans="2:51" s="14" customFormat="1" ht="12">
      <c r="B865" s="199"/>
      <c r="C865" s="200"/>
      <c r="D865" s="190" t="s">
        <v>164</v>
      </c>
      <c r="E865" s="201" t="s">
        <v>19</v>
      </c>
      <c r="F865" s="202" t="s">
        <v>315</v>
      </c>
      <c r="G865" s="200"/>
      <c r="H865" s="203">
        <v>-7.08</v>
      </c>
      <c r="I865" s="204"/>
      <c r="J865" s="200"/>
      <c r="K865" s="200"/>
      <c r="L865" s="205"/>
      <c r="M865" s="206"/>
      <c r="N865" s="207"/>
      <c r="O865" s="207"/>
      <c r="P865" s="207"/>
      <c r="Q865" s="207"/>
      <c r="R865" s="207"/>
      <c r="S865" s="207"/>
      <c r="T865" s="208"/>
      <c r="AT865" s="209" t="s">
        <v>164</v>
      </c>
      <c r="AU865" s="209" t="s">
        <v>81</v>
      </c>
      <c r="AV865" s="14" t="s">
        <v>81</v>
      </c>
      <c r="AW865" s="14" t="s">
        <v>33</v>
      </c>
      <c r="AX865" s="14" t="s">
        <v>71</v>
      </c>
      <c r="AY865" s="209" t="s">
        <v>155</v>
      </c>
    </row>
    <row r="866" spans="2:51" s="16" customFormat="1" ht="12">
      <c r="B866" s="221"/>
      <c r="C866" s="222"/>
      <c r="D866" s="190" t="s">
        <v>164</v>
      </c>
      <c r="E866" s="223" t="s">
        <v>19</v>
      </c>
      <c r="F866" s="224" t="s">
        <v>210</v>
      </c>
      <c r="G866" s="222"/>
      <c r="H866" s="225">
        <v>106.95</v>
      </c>
      <c r="I866" s="226"/>
      <c r="J866" s="222"/>
      <c r="K866" s="222"/>
      <c r="L866" s="227"/>
      <c r="M866" s="228"/>
      <c r="N866" s="229"/>
      <c r="O866" s="229"/>
      <c r="P866" s="229"/>
      <c r="Q866" s="229"/>
      <c r="R866" s="229"/>
      <c r="S866" s="229"/>
      <c r="T866" s="230"/>
      <c r="AT866" s="231" t="s">
        <v>164</v>
      </c>
      <c r="AU866" s="231" t="s">
        <v>81</v>
      </c>
      <c r="AV866" s="16" t="s">
        <v>179</v>
      </c>
      <c r="AW866" s="16" t="s">
        <v>33</v>
      </c>
      <c r="AX866" s="16" t="s">
        <v>71</v>
      </c>
      <c r="AY866" s="231" t="s">
        <v>155</v>
      </c>
    </row>
    <row r="867" spans="2:51" s="13" customFormat="1" ht="12">
      <c r="B867" s="188"/>
      <c r="C867" s="189"/>
      <c r="D867" s="190" t="s">
        <v>164</v>
      </c>
      <c r="E867" s="191" t="s">
        <v>19</v>
      </c>
      <c r="F867" s="192" t="s">
        <v>167</v>
      </c>
      <c r="G867" s="189"/>
      <c r="H867" s="191" t="s">
        <v>19</v>
      </c>
      <c r="I867" s="193"/>
      <c r="J867" s="189"/>
      <c r="K867" s="189"/>
      <c r="L867" s="194"/>
      <c r="M867" s="195"/>
      <c r="N867" s="196"/>
      <c r="O867" s="196"/>
      <c r="P867" s="196"/>
      <c r="Q867" s="196"/>
      <c r="R867" s="196"/>
      <c r="S867" s="196"/>
      <c r="T867" s="197"/>
      <c r="AT867" s="198" t="s">
        <v>164</v>
      </c>
      <c r="AU867" s="198" t="s">
        <v>81</v>
      </c>
      <c r="AV867" s="13" t="s">
        <v>79</v>
      </c>
      <c r="AW867" s="13" t="s">
        <v>33</v>
      </c>
      <c r="AX867" s="13" t="s">
        <v>71</v>
      </c>
      <c r="AY867" s="198" t="s">
        <v>155</v>
      </c>
    </row>
    <row r="868" spans="2:51" s="13" customFormat="1" ht="12">
      <c r="B868" s="188"/>
      <c r="C868" s="189"/>
      <c r="D868" s="190" t="s">
        <v>164</v>
      </c>
      <c r="E868" s="191" t="s">
        <v>19</v>
      </c>
      <c r="F868" s="192" t="s">
        <v>211</v>
      </c>
      <c r="G868" s="189"/>
      <c r="H868" s="191" t="s">
        <v>19</v>
      </c>
      <c r="I868" s="193"/>
      <c r="J868" s="189"/>
      <c r="K868" s="189"/>
      <c r="L868" s="194"/>
      <c r="M868" s="195"/>
      <c r="N868" s="196"/>
      <c r="O868" s="196"/>
      <c r="P868" s="196"/>
      <c r="Q868" s="196"/>
      <c r="R868" s="196"/>
      <c r="S868" s="196"/>
      <c r="T868" s="197"/>
      <c r="AT868" s="198" t="s">
        <v>164</v>
      </c>
      <c r="AU868" s="198" t="s">
        <v>81</v>
      </c>
      <c r="AV868" s="13" t="s">
        <v>79</v>
      </c>
      <c r="AW868" s="13" t="s">
        <v>33</v>
      </c>
      <c r="AX868" s="13" t="s">
        <v>71</v>
      </c>
      <c r="AY868" s="198" t="s">
        <v>155</v>
      </c>
    </row>
    <row r="869" spans="2:51" s="14" customFormat="1" ht="12">
      <c r="B869" s="199"/>
      <c r="C869" s="200"/>
      <c r="D869" s="190" t="s">
        <v>164</v>
      </c>
      <c r="E869" s="201" t="s">
        <v>19</v>
      </c>
      <c r="F869" s="202" t="s">
        <v>325</v>
      </c>
      <c r="G869" s="200"/>
      <c r="H869" s="203">
        <v>3.54</v>
      </c>
      <c r="I869" s="204"/>
      <c r="J869" s="200"/>
      <c r="K869" s="200"/>
      <c r="L869" s="205"/>
      <c r="M869" s="206"/>
      <c r="N869" s="207"/>
      <c r="O869" s="207"/>
      <c r="P869" s="207"/>
      <c r="Q869" s="207"/>
      <c r="R869" s="207"/>
      <c r="S869" s="207"/>
      <c r="T869" s="208"/>
      <c r="AT869" s="209" t="s">
        <v>164</v>
      </c>
      <c r="AU869" s="209" t="s">
        <v>81</v>
      </c>
      <c r="AV869" s="14" t="s">
        <v>81</v>
      </c>
      <c r="AW869" s="14" t="s">
        <v>33</v>
      </c>
      <c r="AX869" s="14" t="s">
        <v>71</v>
      </c>
      <c r="AY869" s="209" t="s">
        <v>155</v>
      </c>
    </row>
    <row r="870" spans="2:51" s="13" customFormat="1" ht="12">
      <c r="B870" s="188"/>
      <c r="C870" s="189"/>
      <c r="D870" s="190" t="s">
        <v>164</v>
      </c>
      <c r="E870" s="191" t="s">
        <v>19</v>
      </c>
      <c r="F870" s="192" t="s">
        <v>248</v>
      </c>
      <c r="G870" s="189"/>
      <c r="H870" s="191" t="s">
        <v>19</v>
      </c>
      <c r="I870" s="193"/>
      <c r="J870" s="189"/>
      <c r="K870" s="189"/>
      <c r="L870" s="194"/>
      <c r="M870" s="195"/>
      <c r="N870" s="196"/>
      <c r="O870" s="196"/>
      <c r="P870" s="196"/>
      <c r="Q870" s="196"/>
      <c r="R870" s="196"/>
      <c r="S870" s="196"/>
      <c r="T870" s="197"/>
      <c r="AT870" s="198" t="s">
        <v>164</v>
      </c>
      <c r="AU870" s="198" t="s">
        <v>81</v>
      </c>
      <c r="AV870" s="13" t="s">
        <v>79</v>
      </c>
      <c r="AW870" s="13" t="s">
        <v>33</v>
      </c>
      <c r="AX870" s="13" t="s">
        <v>71</v>
      </c>
      <c r="AY870" s="198" t="s">
        <v>155</v>
      </c>
    </row>
    <row r="871" spans="2:51" s="14" customFormat="1" ht="12">
      <c r="B871" s="199"/>
      <c r="C871" s="200"/>
      <c r="D871" s="190" t="s">
        <v>164</v>
      </c>
      <c r="E871" s="201" t="s">
        <v>19</v>
      </c>
      <c r="F871" s="202" t="s">
        <v>313</v>
      </c>
      <c r="G871" s="200"/>
      <c r="H871" s="203">
        <v>-1.8</v>
      </c>
      <c r="I871" s="204"/>
      <c r="J871" s="200"/>
      <c r="K871" s="200"/>
      <c r="L871" s="205"/>
      <c r="M871" s="206"/>
      <c r="N871" s="207"/>
      <c r="O871" s="207"/>
      <c r="P871" s="207"/>
      <c r="Q871" s="207"/>
      <c r="R871" s="207"/>
      <c r="S871" s="207"/>
      <c r="T871" s="208"/>
      <c r="AT871" s="209" t="s">
        <v>164</v>
      </c>
      <c r="AU871" s="209" t="s">
        <v>81</v>
      </c>
      <c r="AV871" s="14" t="s">
        <v>81</v>
      </c>
      <c r="AW871" s="14" t="s">
        <v>33</v>
      </c>
      <c r="AX871" s="14" t="s">
        <v>71</v>
      </c>
      <c r="AY871" s="209" t="s">
        <v>155</v>
      </c>
    </row>
    <row r="872" spans="2:51" s="13" customFormat="1" ht="12">
      <c r="B872" s="188"/>
      <c r="C872" s="189"/>
      <c r="D872" s="190" t="s">
        <v>164</v>
      </c>
      <c r="E872" s="191" t="s">
        <v>19</v>
      </c>
      <c r="F872" s="192" t="s">
        <v>213</v>
      </c>
      <c r="G872" s="189"/>
      <c r="H872" s="191" t="s">
        <v>19</v>
      </c>
      <c r="I872" s="193"/>
      <c r="J872" s="189"/>
      <c r="K872" s="189"/>
      <c r="L872" s="194"/>
      <c r="M872" s="195"/>
      <c r="N872" s="196"/>
      <c r="O872" s="196"/>
      <c r="P872" s="196"/>
      <c r="Q872" s="196"/>
      <c r="R872" s="196"/>
      <c r="S872" s="196"/>
      <c r="T872" s="197"/>
      <c r="AT872" s="198" t="s">
        <v>164</v>
      </c>
      <c r="AU872" s="198" t="s">
        <v>81</v>
      </c>
      <c r="AV872" s="13" t="s">
        <v>79</v>
      </c>
      <c r="AW872" s="13" t="s">
        <v>33</v>
      </c>
      <c r="AX872" s="13" t="s">
        <v>71</v>
      </c>
      <c r="AY872" s="198" t="s">
        <v>155</v>
      </c>
    </row>
    <row r="873" spans="2:51" s="14" customFormat="1" ht="12">
      <c r="B873" s="199"/>
      <c r="C873" s="200"/>
      <c r="D873" s="190" t="s">
        <v>164</v>
      </c>
      <c r="E873" s="201" t="s">
        <v>19</v>
      </c>
      <c r="F873" s="202" t="s">
        <v>326</v>
      </c>
      <c r="G873" s="200"/>
      <c r="H873" s="203">
        <v>5.458</v>
      </c>
      <c r="I873" s="204"/>
      <c r="J873" s="200"/>
      <c r="K873" s="200"/>
      <c r="L873" s="205"/>
      <c r="M873" s="206"/>
      <c r="N873" s="207"/>
      <c r="O873" s="207"/>
      <c r="P873" s="207"/>
      <c r="Q873" s="207"/>
      <c r="R873" s="207"/>
      <c r="S873" s="207"/>
      <c r="T873" s="208"/>
      <c r="AT873" s="209" t="s">
        <v>164</v>
      </c>
      <c r="AU873" s="209" t="s">
        <v>81</v>
      </c>
      <c r="AV873" s="14" t="s">
        <v>81</v>
      </c>
      <c r="AW873" s="14" t="s">
        <v>33</v>
      </c>
      <c r="AX873" s="14" t="s">
        <v>71</v>
      </c>
      <c r="AY873" s="209" t="s">
        <v>155</v>
      </c>
    </row>
    <row r="874" spans="2:51" s="13" customFormat="1" ht="12">
      <c r="B874" s="188"/>
      <c r="C874" s="189"/>
      <c r="D874" s="190" t="s">
        <v>164</v>
      </c>
      <c r="E874" s="191" t="s">
        <v>19</v>
      </c>
      <c r="F874" s="192" t="s">
        <v>215</v>
      </c>
      <c r="G874" s="189"/>
      <c r="H874" s="191" t="s">
        <v>19</v>
      </c>
      <c r="I874" s="193"/>
      <c r="J874" s="189"/>
      <c r="K874" s="189"/>
      <c r="L874" s="194"/>
      <c r="M874" s="195"/>
      <c r="N874" s="196"/>
      <c r="O874" s="196"/>
      <c r="P874" s="196"/>
      <c r="Q874" s="196"/>
      <c r="R874" s="196"/>
      <c r="S874" s="196"/>
      <c r="T874" s="197"/>
      <c r="AT874" s="198" t="s">
        <v>164</v>
      </c>
      <c r="AU874" s="198" t="s">
        <v>81</v>
      </c>
      <c r="AV874" s="13" t="s">
        <v>79</v>
      </c>
      <c r="AW874" s="13" t="s">
        <v>33</v>
      </c>
      <c r="AX874" s="13" t="s">
        <v>71</v>
      </c>
      <c r="AY874" s="198" t="s">
        <v>155</v>
      </c>
    </row>
    <row r="875" spans="2:51" s="14" customFormat="1" ht="12">
      <c r="B875" s="199"/>
      <c r="C875" s="200"/>
      <c r="D875" s="190" t="s">
        <v>164</v>
      </c>
      <c r="E875" s="201" t="s">
        <v>19</v>
      </c>
      <c r="F875" s="202" t="s">
        <v>327</v>
      </c>
      <c r="G875" s="200"/>
      <c r="H875" s="203">
        <v>27.583</v>
      </c>
      <c r="I875" s="204"/>
      <c r="J875" s="200"/>
      <c r="K875" s="200"/>
      <c r="L875" s="205"/>
      <c r="M875" s="206"/>
      <c r="N875" s="207"/>
      <c r="O875" s="207"/>
      <c r="P875" s="207"/>
      <c r="Q875" s="207"/>
      <c r="R875" s="207"/>
      <c r="S875" s="207"/>
      <c r="T875" s="208"/>
      <c r="AT875" s="209" t="s">
        <v>164</v>
      </c>
      <c r="AU875" s="209" t="s">
        <v>81</v>
      </c>
      <c r="AV875" s="14" t="s">
        <v>81</v>
      </c>
      <c r="AW875" s="14" t="s">
        <v>33</v>
      </c>
      <c r="AX875" s="14" t="s">
        <v>71</v>
      </c>
      <c r="AY875" s="209" t="s">
        <v>155</v>
      </c>
    </row>
    <row r="876" spans="2:51" s="13" customFormat="1" ht="12">
      <c r="B876" s="188"/>
      <c r="C876" s="189"/>
      <c r="D876" s="190" t="s">
        <v>164</v>
      </c>
      <c r="E876" s="191" t="s">
        <v>19</v>
      </c>
      <c r="F876" s="192" t="s">
        <v>248</v>
      </c>
      <c r="G876" s="189"/>
      <c r="H876" s="191" t="s">
        <v>19</v>
      </c>
      <c r="I876" s="193"/>
      <c r="J876" s="189"/>
      <c r="K876" s="189"/>
      <c r="L876" s="194"/>
      <c r="M876" s="195"/>
      <c r="N876" s="196"/>
      <c r="O876" s="196"/>
      <c r="P876" s="196"/>
      <c r="Q876" s="196"/>
      <c r="R876" s="196"/>
      <c r="S876" s="196"/>
      <c r="T876" s="197"/>
      <c r="AT876" s="198" t="s">
        <v>164</v>
      </c>
      <c r="AU876" s="198" t="s">
        <v>81</v>
      </c>
      <c r="AV876" s="13" t="s">
        <v>79</v>
      </c>
      <c r="AW876" s="13" t="s">
        <v>33</v>
      </c>
      <c r="AX876" s="13" t="s">
        <v>71</v>
      </c>
      <c r="AY876" s="198" t="s">
        <v>155</v>
      </c>
    </row>
    <row r="877" spans="2:51" s="14" customFormat="1" ht="12">
      <c r="B877" s="199"/>
      <c r="C877" s="200"/>
      <c r="D877" s="190" t="s">
        <v>164</v>
      </c>
      <c r="E877" s="201" t="s">
        <v>19</v>
      </c>
      <c r="F877" s="202" t="s">
        <v>313</v>
      </c>
      <c r="G877" s="200"/>
      <c r="H877" s="203">
        <v>-1.8</v>
      </c>
      <c r="I877" s="204"/>
      <c r="J877" s="200"/>
      <c r="K877" s="200"/>
      <c r="L877" s="205"/>
      <c r="M877" s="206"/>
      <c r="N877" s="207"/>
      <c r="O877" s="207"/>
      <c r="P877" s="207"/>
      <c r="Q877" s="207"/>
      <c r="R877" s="207"/>
      <c r="S877" s="207"/>
      <c r="T877" s="208"/>
      <c r="AT877" s="209" t="s">
        <v>164</v>
      </c>
      <c r="AU877" s="209" t="s">
        <v>81</v>
      </c>
      <c r="AV877" s="14" t="s">
        <v>81</v>
      </c>
      <c r="AW877" s="14" t="s">
        <v>33</v>
      </c>
      <c r="AX877" s="14" t="s">
        <v>71</v>
      </c>
      <c r="AY877" s="209" t="s">
        <v>155</v>
      </c>
    </row>
    <row r="878" spans="2:51" s="13" customFormat="1" ht="12">
      <c r="B878" s="188"/>
      <c r="C878" s="189"/>
      <c r="D878" s="190" t="s">
        <v>164</v>
      </c>
      <c r="E878" s="191" t="s">
        <v>19</v>
      </c>
      <c r="F878" s="192" t="s">
        <v>216</v>
      </c>
      <c r="G878" s="189"/>
      <c r="H878" s="191" t="s">
        <v>19</v>
      </c>
      <c r="I878" s="193"/>
      <c r="J878" s="189"/>
      <c r="K878" s="189"/>
      <c r="L878" s="194"/>
      <c r="M878" s="195"/>
      <c r="N878" s="196"/>
      <c r="O878" s="196"/>
      <c r="P878" s="196"/>
      <c r="Q878" s="196"/>
      <c r="R878" s="196"/>
      <c r="S878" s="196"/>
      <c r="T878" s="197"/>
      <c r="AT878" s="198" t="s">
        <v>164</v>
      </c>
      <c r="AU878" s="198" t="s">
        <v>81</v>
      </c>
      <c r="AV878" s="13" t="s">
        <v>79</v>
      </c>
      <c r="AW878" s="13" t="s">
        <v>33</v>
      </c>
      <c r="AX878" s="13" t="s">
        <v>71</v>
      </c>
      <c r="AY878" s="198" t="s">
        <v>155</v>
      </c>
    </row>
    <row r="879" spans="2:51" s="14" customFormat="1" ht="12">
      <c r="B879" s="199"/>
      <c r="C879" s="200"/>
      <c r="D879" s="190" t="s">
        <v>164</v>
      </c>
      <c r="E879" s="201" t="s">
        <v>19</v>
      </c>
      <c r="F879" s="202" t="s">
        <v>328</v>
      </c>
      <c r="G879" s="200"/>
      <c r="H879" s="203">
        <v>31.27</v>
      </c>
      <c r="I879" s="204"/>
      <c r="J879" s="200"/>
      <c r="K879" s="200"/>
      <c r="L879" s="205"/>
      <c r="M879" s="206"/>
      <c r="N879" s="207"/>
      <c r="O879" s="207"/>
      <c r="P879" s="207"/>
      <c r="Q879" s="207"/>
      <c r="R879" s="207"/>
      <c r="S879" s="207"/>
      <c r="T879" s="208"/>
      <c r="AT879" s="209" t="s">
        <v>164</v>
      </c>
      <c r="AU879" s="209" t="s">
        <v>81</v>
      </c>
      <c r="AV879" s="14" t="s">
        <v>81</v>
      </c>
      <c r="AW879" s="14" t="s">
        <v>33</v>
      </c>
      <c r="AX879" s="14" t="s">
        <v>71</v>
      </c>
      <c r="AY879" s="209" t="s">
        <v>155</v>
      </c>
    </row>
    <row r="880" spans="2:51" s="13" customFormat="1" ht="12">
      <c r="B880" s="188"/>
      <c r="C880" s="189"/>
      <c r="D880" s="190" t="s">
        <v>164</v>
      </c>
      <c r="E880" s="191" t="s">
        <v>19</v>
      </c>
      <c r="F880" s="192" t="s">
        <v>248</v>
      </c>
      <c r="G880" s="189"/>
      <c r="H880" s="191" t="s">
        <v>19</v>
      </c>
      <c r="I880" s="193"/>
      <c r="J880" s="189"/>
      <c r="K880" s="189"/>
      <c r="L880" s="194"/>
      <c r="M880" s="195"/>
      <c r="N880" s="196"/>
      <c r="O880" s="196"/>
      <c r="P880" s="196"/>
      <c r="Q880" s="196"/>
      <c r="R880" s="196"/>
      <c r="S880" s="196"/>
      <c r="T880" s="197"/>
      <c r="AT880" s="198" t="s">
        <v>164</v>
      </c>
      <c r="AU880" s="198" t="s">
        <v>81</v>
      </c>
      <c r="AV880" s="13" t="s">
        <v>79</v>
      </c>
      <c r="AW880" s="13" t="s">
        <v>33</v>
      </c>
      <c r="AX880" s="13" t="s">
        <v>71</v>
      </c>
      <c r="AY880" s="198" t="s">
        <v>155</v>
      </c>
    </row>
    <row r="881" spans="2:51" s="14" customFormat="1" ht="12">
      <c r="B881" s="199"/>
      <c r="C881" s="200"/>
      <c r="D881" s="190" t="s">
        <v>164</v>
      </c>
      <c r="E881" s="201" t="s">
        <v>19</v>
      </c>
      <c r="F881" s="202" t="s">
        <v>313</v>
      </c>
      <c r="G881" s="200"/>
      <c r="H881" s="203">
        <v>-1.8</v>
      </c>
      <c r="I881" s="204"/>
      <c r="J881" s="200"/>
      <c r="K881" s="200"/>
      <c r="L881" s="205"/>
      <c r="M881" s="206"/>
      <c r="N881" s="207"/>
      <c r="O881" s="207"/>
      <c r="P881" s="207"/>
      <c r="Q881" s="207"/>
      <c r="R881" s="207"/>
      <c r="S881" s="207"/>
      <c r="T881" s="208"/>
      <c r="AT881" s="209" t="s">
        <v>164</v>
      </c>
      <c r="AU881" s="209" t="s">
        <v>81</v>
      </c>
      <c r="AV881" s="14" t="s">
        <v>81</v>
      </c>
      <c r="AW881" s="14" t="s">
        <v>33</v>
      </c>
      <c r="AX881" s="14" t="s">
        <v>71</v>
      </c>
      <c r="AY881" s="209" t="s">
        <v>155</v>
      </c>
    </row>
    <row r="882" spans="2:51" s="13" customFormat="1" ht="12">
      <c r="B882" s="188"/>
      <c r="C882" s="189"/>
      <c r="D882" s="190" t="s">
        <v>164</v>
      </c>
      <c r="E882" s="191" t="s">
        <v>19</v>
      </c>
      <c r="F882" s="192" t="s">
        <v>217</v>
      </c>
      <c r="G882" s="189"/>
      <c r="H882" s="191" t="s">
        <v>19</v>
      </c>
      <c r="I882" s="193"/>
      <c r="J882" s="189"/>
      <c r="K882" s="189"/>
      <c r="L882" s="194"/>
      <c r="M882" s="195"/>
      <c r="N882" s="196"/>
      <c r="O882" s="196"/>
      <c r="P882" s="196"/>
      <c r="Q882" s="196"/>
      <c r="R882" s="196"/>
      <c r="S882" s="196"/>
      <c r="T882" s="197"/>
      <c r="AT882" s="198" t="s">
        <v>164</v>
      </c>
      <c r="AU882" s="198" t="s">
        <v>81</v>
      </c>
      <c r="AV882" s="13" t="s">
        <v>79</v>
      </c>
      <c r="AW882" s="13" t="s">
        <v>33</v>
      </c>
      <c r="AX882" s="13" t="s">
        <v>71</v>
      </c>
      <c r="AY882" s="198" t="s">
        <v>155</v>
      </c>
    </row>
    <row r="883" spans="2:51" s="14" customFormat="1" ht="12">
      <c r="B883" s="199"/>
      <c r="C883" s="200"/>
      <c r="D883" s="190" t="s">
        <v>164</v>
      </c>
      <c r="E883" s="201" t="s">
        <v>19</v>
      </c>
      <c r="F883" s="202" t="s">
        <v>329</v>
      </c>
      <c r="G883" s="200"/>
      <c r="H883" s="203">
        <v>33.04</v>
      </c>
      <c r="I883" s="204"/>
      <c r="J883" s="200"/>
      <c r="K883" s="200"/>
      <c r="L883" s="205"/>
      <c r="M883" s="206"/>
      <c r="N883" s="207"/>
      <c r="O883" s="207"/>
      <c r="P883" s="207"/>
      <c r="Q883" s="207"/>
      <c r="R883" s="207"/>
      <c r="S883" s="207"/>
      <c r="T883" s="208"/>
      <c r="AT883" s="209" t="s">
        <v>164</v>
      </c>
      <c r="AU883" s="209" t="s">
        <v>81</v>
      </c>
      <c r="AV883" s="14" t="s">
        <v>81</v>
      </c>
      <c r="AW883" s="14" t="s">
        <v>33</v>
      </c>
      <c r="AX883" s="14" t="s">
        <v>71</v>
      </c>
      <c r="AY883" s="209" t="s">
        <v>155</v>
      </c>
    </row>
    <row r="884" spans="2:51" s="13" customFormat="1" ht="12">
      <c r="B884" s="188"/>
      <c r="C884" s="189"/>
      <c r="D884" s="190" t="s">
        <v>164</v>
      </c>
      <c r="E884" s="191" t="s">
        <v>19</v>
      </c>
      <c r="F884" s="192" t="s">
        <v>248</v>
      </c>
      <c r="G884" s="189"/>
      <c r="H884" s="191" t="s">
        <v>19</v>
      </c>
      <c r="I884" s="193"/>
      <c r="J884" s="189"/>
      <c r="K884" s="189"/>
      <c r="L884" s="194"/>
      <c r="M884" s="195"/>
      <c r="N884" s="196"/>
      <c r="O884" s="196"/>
      <c r="P884" s="196"/>
      <c r="Q884" s="196"/>
      <c r="R884" s="196"/>
      <c r="S884" s="196"/>
      <c r="T884" s="197"/>
      <c r="AT884" s="198" t="s">
        <v>164</v>
      </c>
      <c r="AU884" s="198" t="s">
        <v>81</v>
      </c>
      <c r="AV884" s="13" t="s">
        <v>79</v>
      </c>
      <c r="AW884" s="13" t="s">
        <v>33</v>
      </c>
      <c r="AX884" s="13" t="s">
        <v>71</v>
      </c>
      <c r="AY884" s="198" t="s">
        <v>155</v>
      </c>
    </row>
    <row r="885" spans="2:51" s="14" customFormat="1" ht="12">
      <c r="B885" s="199"/>
      <c r="C885" s="200"/>
      <c r="D885" s="190" t="s">
        <v>164</v>
      </c>
      <c r="E885" s="201" t="s">
        <v>19</v>
      </c>
      <c r="F885" s="202" t="s">
        <v>313</v>
      </c>
      <c r="G885" s="200"/>
      <c r="H885" s="203">
        <v>-1.8</v>
      </c>
      <c r="I885" s="204"/>
      <c r="J885" s="200"/>
      <c r="K885" s="200"/>
      <c r="L885" s="205"/>
      <c r="M885" s="206"/>
      <c r="N885" s="207"/>
      <c r="O885" s="207"/>
      <c r="P885" s="207"/>
      <c r="Q885" s="207"/>
      <c r="R885" s="207"/>
      <c r="S885" s="207"/>
      <c r="T885" s="208"/>
      <c r="AT885" s="209" t="s">
        <v>164</v>
      </c>
      <c r="AU885" s="209" t="s">
        <v>81</v>
      </c>
      <c r="AV885" s="14" t="s">
        <v>81</v>
      </c>
      <c r="AW885" s="14" t="s">
        <v>33</v>
      </c>
      <c r="AX885" s="14" t="s">
        <v>71</v>
      </c>
      <c r="AY885" s="209" t="s">
        <v>155</v>
      </c>
    </row>
    <row r="886" spans="2:51" s="13" customFormat="1" ht="12">
      <c r="B886" s="188"/>
      <c r="C886" s="189"/>
      <c r="D886" s="190" t="s">
        <v>164</v>
      </c>
      <c r="E886" s="191" t="s">
        <v>19</v>
      </c>
      <c r="F886" s="192" t="s">
        <v>218</v>
      </c>
      <c r="G886" s="189"/>
      <c r="H886" s="191" t="s">
        <v>19</v>
      </c>
      <c r="I886" s="193"/>
      <c r="J886" s="189"/>
      <c r="K886" s="189"/>
      <c r="L886" s="194"/>
      <c r="M886" s="195"/>
      <c r="N886" s="196"/>
      <c r="O886" s="196"/>
      <c r="P886" s="196"/>
      <c r="Q886" s="196"/>
      <c r="R886" s="196"/>
      <c r="S886" s="196"/>
      <c r="T886" s="197"/>
      <c r="AT886" s="198" t="s">
        <v>164</v>
      </c>
      <c r="AU886" s="198" t="s">
        <v>81</v>
      </c>
      <c r="AV886" s="13" t="s">
        <v>79</v>
      </c>
      <c r="AW886" s="13" t="s">
        <v>33</v>
      </c>
      <c r="AX886" s="13" t="s">
        <v>71</v>
      </c>
      <c r="AY886" s="198" t="s">
        <v>155</v>
      </c>
    </row>
    <row r="887" spans="2:51" s="14" customFormat="1" ht="12">
      <c r="B887" s="199"/>
      <c r="C887" s="200"/>
      <c r="D887" s="190" t="s">
        <v>164</v>
      </c>
      <c r="E887" s="201" t="s">
        <v>19</v>
      </c>
      <c r="F887" s="202" t="s">
        <v>330</v>
      </c>
      <c r="G887" s="200"/>
      <c r="H887" s="203">
        <v>43.955</v>
      </c>
      <c r="I887" s="204"/>
      <c r="J887" s="200"/>
      <c r="K887" s="200"/>
      <c r="L887" s="205"/>
      <c r="M887" s="206"/>
      <c r="N887" s="207"/>
      <c r="O887" s="207"/>
      <c r="P887" s="207"/>
      <c r="Q887" s="207"/>
      <c r="R887" s="207"/>
      <c r="S887" s="207"/>
      <c r="T887" s="208"/>
      <c r="AT887" s="209" t="s">
        <v>164</v>
      </c>
      <c r="AU887" s="209" t="s">
        <v>81</v>
      </c>
      <c r="AV887" s="14" t="s">
        <v>81</v>
      </c>
      <c r="AW887" s="14" t="s">
        <v>33</v>
      </c>
      <c r="AX887" s="14" t="s">
        <v>71</v>
      </c>
      <c r="AY887" s="209" t="s">
        <v>155</v>
      </c>
    </row>
    <row r="888" spans="2:51" s="13" customFormat="1" ht="12">
      <c r="B888" s="188"/>
      <c r="C888" s="189"/>
      <c r="D888" s="190" t="s">
        <v>164</v>
      </c>
      <c r="E888" s="191" t="s">
        <v>19</v>
      </c>
      <c r="F888" s="192" t="s">
        <v>248</v>
      </c>
      <c r="G888" s="189"/>
      <c r="H888" s="191" t="s">
        <v>19</v>
      </c>
      <c r="I888" s="193"/>
      <c r="J888" s="189"/>
      <c r="K888" s="189"/>
      <c r="L888" s="194"/>
      <c r="M888" s="195"/>
      <c r="N888" s="196"/>
      <c r="O888" s="196"/>
      <c r="P888" s="196"/>
      <c r="Q888" s="196"/>
      <c r="R888" s="196"/>
      <c r="S888" s="196"/>
      <c r="T888" s="197"/>
      <c r="AT888" s="198" t="s">
        <v>164</v>
      </c>
      <c r="AU888" s="198" t="s">
        <v>81</v>
      </c>
      <c r="AV888" s="13" t="s">
        <v>79</v>
      </c>
      <c r="AW888" s="13" t="s">
        <v>33</v>
      </c>
      <c r="AX888" s="13" t="s">
        <v>71</v>
      </c>
      <c r="AY888" s="198" t="s">
        <v>155</v>
      </c>
    </row>
    <row r="889" spans="2:51" s="14" customFormat="1" ht="12">
      <c r="B889" s="199"/>
      <c r="C889" s="200"/>
      <c r="D889" s="190" t="s">
        <v>164</v>
      </c>
      <c r="E889" s="201" t="s">
        <v>19</v>
      </c>
      <c r="F889" s="202" t="s">
        <v>313</v>
      </c>
      <c r="G889" s="200"/>
      <c r="H889" s="203">
        <v>-1.8</v>
      </c>
      <c r="I889" s="204"/>
      <c r="J889" s="200"/>
      <c r="K889" s="200"/>
      <c r="L889" s="205"/>
      <c r="M889" s="206"/>
      <c r="N889" s="207"/>
      <c r="O889" s="207"/>
      <c r="P889" s="207"/>
      <c r="Q889" s="207"/>
      <c r="R889" s="207"/>
      <c r="S889" s="207"/>
      <c r="T889" s="208"/>
      <c r="AT889" s="209" t="s">
        <v>164</v>
      </c>
      <c r="AU889" s="209" t="s">
        <v>81</v>
      </c>
      <c r="AV889" s="14" t="s">
        <v>81</v>
      </c>
      <c r="AW889" s="14" t="s">
        <v>33</v>
      </c>
      <c r="AX889" s="14" t="s">
        <v>71</v>
      </c>
      <c r="AY889" s="209" t="s">
        <v>155</v>
      </c>
    </row>
    <row r="890" spans="2:51" s="13" customFormat="1" ht="12">
      <c r="B890" s="188"/>
      <c r="C890" s="189"/>
      <c r="D890" s="190" t="s">
        <v>164</v>
      </c>
      <c r="E890" s="191" t="s">
        <v>19</v>
      </c>
      <c r="F890" s="192" t="s">
        <v>220</v>
      </c>
      <c r="G890" s="189"/>
      <c r="H890" s="191" t="s">
        <v>19</v>
      </c>
      <c r="I890" s="193"/>
      <c r="J890" s="189"/>
      <c r="K890" s="189"/>
      <c r="L890" s="194"/>
      <c r="M890" s="195"/>
      <c r="N890" s="196"/>
      <c r="O890" s="196"/>
      <c r="P890" s="196"/>
      <c r="Q890" s="196"/>
      <c r="R890" s="196"/>
      <c r="S890" s="196"/>
      <c r="T890" s="197"/>
      <c r="AT890" s="198" t="s">
        <v>164</v>
      </c>
      <c r="AU890" s="198" t="s">
        <v>81</v>
      </c>
      <c r="AV890" s="13" t="s">
        <v>79</v>
      </c>
      <c r="AW890" s="13" t="s">
        <v>33</v>
      </c>
      <c r="AX890" s="13" t="s">
        <v>71</v>
      </c>
      <c r="AY890" s="198" t="s">
        <v>155</v>
      </c>
    </row>
    <row r="891" spans="2:51" s="14" customFormat="1" ht="12">
      <c r="B891" s="199"/>
      <c r="C891" s="200"/>
      <c r="D891" s="190" t="s">
        <v>164</v>
      </c>
      <c r="E891" s="201" t="s">
        <v>19</v>
      </c>
      <c r="F891" s="202" t="s">
        <v>331</v>
      </c>
      <c r="G891" s="200"/>
      <c r="H891" s="203">
        <v>5.9</v>
      </c>
      <c r="I891" s="204"/>
      <c r="J891" s="200"/>
      <c r="K891" s="200"/>
      <c r="L891" s="205"/>
      <c r="M891" s="206"/>
      <c r="N891" s="207"/>
      <c r="O891" s="207"/>
      <c r="P891" s="207"/>
      <c r="Q891" s="207"/>
      <c r="R891" s="207"/>
      <c r="S891" s="207"/>
      <c r="T891" s="208"/>
      <c r="AT891" s="209" t="s">
        <v>164</v>
      </c>
      <c r="AU891" s="209" t="s">
        <v>81</v>
      </c>
      <c r="AV891" s="14" t="s">
        <v>81</v>
      </c>
      <c r="AW891" s="14" t="s">
        <v>33</v>
      </c>
      <c r="AX891" s="14" t="s">
        <v>71</v>
      </c>
      <c r="AY891" s="209" t="s">
        <v>155</v>
      </c>
    </row>
    <row r="892" spans="2:51" s="13" customFormat="1" ht="12">
      <c r="B892" s="188"/>
      <c r="C892" s="189"/>
      <c r="D892" s="190" t="s">
        <v>164</v>
      </c>
      <c r="E892" s="191" t="s">
        <v>19</v>
      </c>
      <c r="F892" s="192" t="s">
        <v>248</v>
      </c>
      <c r="G892" s="189"/>
      <c r="H892" s="191" t="s">
        <v>19</v>
      </c>
      <c r="I892" s="193"/>
      <c r="J892" s="189"/>
      <c r="K892" s="189"/>
      <c r="L892" s="194"/>
      <c r="M892" s="195"/>
      <c r="N892" s="196"/>
      <c r="O892" s="196"/>
      <c r="P892" s="196"/>
      <c r="Q892" s="196"/>
      <c r="R892" s="196"/>
      <c r="S892" s="196"/>
      <c r="T892" s="197"/>
      <c r="AT892" s="198" t="s">
        <v>164</v>
      </c>
      <c r="AU892" s="198" t="s">
        <v>81</v>
      </c>
      <c r="AV892" s="13" t="s">
        <v>79</v>
      </c>
      <c r="AW892" s="13" t="s">
        <v>33</v>
      </c>
      <c r="AX892" s="13" t="s">
        <v>71</v>
      </c>
      <c r="AY892" s="198" t="s">
        <v>155</v>
      </c>
    </row>
    <row r="893" spans="2:51" s="14" customFormat="1" ht="12">
      <c r="B893" s="199"/>
      <c r="C893" s="200"/>
      <c r="D893" s="190" t="s">
        <v>164</v>
      </c>
      <c r="E893" s="201" t="s">
        <v>19</v>
      </c>
      <c r="F893" s="202" t="s">
        <v>313</v>
      </c>
      <c r="G893" s="200"/>
      <c r="H893" s="203">
        <v>-1.8</v>
      </c>
      <c r="I893" s="204"/>
      <c r="J893" s="200"/>
      <c r="K893" s="200"/>
      <c r="L893" s="205"/>
      <c r="M893" s="206"/>
      <c r="N893" s="207"/>
      <c r="O893" s="207"/>
      <c r="P893" s="207"/>
      <c r="Q893" s="207"/>
      <c r="R893" s="207"/>
      <c r="S893" s="207"/>
      <c r="T893" s="208"/>
      <c r="AT893" s="209" t="s">
        <v>164</v>
      </c>
      <c r="AU893" s="209" t="s">
        <v>81</v>
      </c>
      <c r="AV893" s="14" t="s">
        <v>81</v>
      </c>
      <c r="AW893" s="14" t="s">
        <v>33</v>
      </c>
      <c r="AX893" s="14" t="s">
        <v>71</v>
      </c>
      <c r="AY893" s="209" t="s">
        <v>155</v>
      </c>
    </row>
    <row r="894" spans="2:51" s="13" customFormat="1" ht="12">
      <c r="B894" s="188"/>
      <c r="C894" s="189"/>
      <c r="D894" s="190" t="s">
        <v>164</v>
      </c>
      <c r="E894" s="191" t="s">
        <v>19</v>
      </c>
      <c r="F894" s="192" t="s">
        <v>222</v>
      </c>
      <c r="G894" s="189"/>
      <c r="H894" s="191" t="s">
        <v>19</v>
      </c>
      <c r="I894" s="193"/>
      <c r="J894" s="189"/>
      <c r="K894" s="189"/>
      <c r="L894" s="194"/>
      <c r="M894" s="195"/>
      <c r="N894" s="196"/>
      <c r="O894" s="196"/>
      <c r="P894" s="196"/>
      <c r="Q894" s="196"/>
      <c r="R894" s="196"/>
      <c r="S894" s="196"/>
      <c r="T894" s="197"/>
      <c r="AT894" s="198" t="s">
        <v>164</v>
      </c>
      <c r="AU894" s="198" t="s">
        <v>81</v>
      </c>
      <c r="AV894" s="13" t="s">
        <v>79</v>
      </c>
      <c r="AW894" s="13" t="s">
        <v>33</v>
      </c>
      <c r="AX894" s="13" t="s">
        <v>71</v>
      </c>
      <c r="AY894" s="198" t="s">
        <v>155</v>
      </c>
    </row>
    <row r="895" spans="2:51" s="14" customFormat="1" ht="12">
      <c r="B895" s="199"/>
      <c r="C895" s="200"/>
      <c r="D895" s="190" t="s">
        <v>164</v>
      </c>
      <c r="E895" s="201" t="s">
        <v>19</v>
      </c>
      <c r="F895" s="202" t="s">
        <v>332</v>
      </c>
      <c r="G895" s="200"/>
      <c r="H895" s="203">
        <v>7.965</v>
      </c>
      <c r="I895" s="204"/>
      <c r="J895" s="200"/>
      <c r="K895" s="200"/>
      <c r="L895" s="205"/>
      <c r="M895" s="206"/>
      <c r="N895" s="207"/>
      <c r="O895" s="207"/>
      <c r="P895" s="207"/>
      <c r="Q895" s="207"/>
      <c r="R895" s="207"/>
      <c r="S895" s="207"/>
      <c r="T895" s="208"/>
      <c r="AT895" s="209" t="s">
        <v>164</v>
      </c>
      <c r="AU895" s="209" t="s">
        <v>81</v>
      </c>
      <c r="AV895" s="14" t="s">
        <v>81</v>
      </c>
      <c r="AW895" s="14" t="s">
        <v>33</v>
      </c>
      <c r="AX895" s="14" t="s">
        <v>71</v>
      </c>
      <c r="AY895" s="209" t="s">
        <v>155</v>
      </c>
    </row>
    <row r="896" spans="2:51" s="13" customFormat="1" ht="12">
      <c r="B896" s="188"/>
      <c r="C896" s="189"/>
      <c r="D896" s="190" t="s">
        <v>164</v>
      </c>
      <c r="E896" s="191" t="s">
        <v>19</v>
      </c>
      <c r="F896" s="192" t="s">
        <v>248</v>
      </c>
      <c r="G896" s="189"/>
      <c r="H896" s="191" t="s">
        <v>19</v>
      </c>
      <c r="I896" s="193"/>
      <c r="J896" s="189"/>
      <c r="K896" s="189"/>
      <c r="L896" s="194"/>
      <c r="M896" s="195"/>
      <c r="N896" s="196"/>
      <c r="O896" s="196"/>
      <c r="P896" s="196"/>
      <c r="Q896" s="196"/>
      <c r="R896" s="196"/>
      <c r="S896" s="196"/>
      <c r="T896" s="197"/>
      <c r="AT896" s="198" t="s">
        <v>164</v>
      </c>
      <c r="AU896" s="198" t="s">
        <v>81</v>
      </c>
      <c r="AV896" s="13" t="s">
        <v>79</v>
      </c>
      <c r="AW896" s="13" t="s">
        <v>33</v>
      </c>
      <c r="AX896" s="13" t="s">
        <v>71</v>
      </c>
      <c r="AY896" s="198" t="s">
        <v>155</v>
      </c>
    </row>
    <row r="897" spans="2:51" s="14" customFormat="1" ht="12">
      <c r="B897" s="199"/>
      <c r="C897" s="200"/>
      <c r="D897" s="190" t="s">
        <v>164</v>
      </c>
      <c r="E897" s="201" t="s">
        <v>19</v>
      </c>
      <c r="F897" s="202" t="s">
        <v>313</v>
      </c>
      <c r="G897" s="200"/>
      <c r="H897" s="203">
        <v>-1.8</v>
      </c>
      <c r="I897" s="204"/>
      <c r="J897" s="200"/>
      <c r="K897" s="200"/>
      <c r="L897" s="205"/>
      <c r="M897" s="206"/>
      <c r="N897" s="207"/>
      <c r="O897" s="207"/>
      <c r="P897" s="207"/>
      <c r="Q897" s="207"/>
      <c r="R897" s="207"/>
      <c r="S897" s="207"/>
      <c r="T897" s="208"/>
      <c r="AT897" s="209" t="s">
        <v>164</v>
      </c>
      <c r="AU897" s="209" t="s">
        <v>81</v>
      </c>
      <c r="AV897" s="14" t="s">
        <v>81</v>
      </c>
      <c r="AW897" s="14" t="s">
        <v>33</v>
      </c>
      <c r="AX897" s="14" t="s">
        <v>71</v>
      </c>
      <c r="AY897" s="209" t="s">
        <v>155</v>
      </c>
    </row>
    <row r="898" spans="2:51" s="15" customFormat="1" ht="12">
      <c r="B898" s="210"/>
      <c r="C898" s="211"/>
      <c r="D898" s="190" t="s">
        <v>164</v>
      </c>
      <c r="E898" s="212" t="s">
        <v>19</v>
      </c>
      <c r="F898" s="213" t="s">
        <v>168</v>
      </c>
      <c r="G898" s="211"/>
      <c r="H898" s="214">
        <v>253.06099999999992</v>
      </c>
      <c r="I898" s="215"/>
      <c r="J898" s="211"/>
      <c r="K898" s="211"/>
      <c r="L898" s="216"/>
      <c r="M898" s="217"/>
      <c r="N898" s="218"/>
      <c r="O898" s="218"/>
      <c r="P898" s="218"/>
      <c r="Q898" s="218"/>
      <c r="R898" s="218"/>
      <c r="S898" s="218"/>
      <c r="T898" s="219"/>
      <c r="AT898" s="220" t="s">
        <v>164</v>
      </c>
      <c r="AU898" s="220" t="s">
        <v>81</v>
      </c>
      <c r="AV898" s="15" t="s">
        <v>162</v>
      </c>
      <c r="AW898" s="15" t="s">
        <v>33</v>
      </c>
      <c r="AX898" s="15" t="s">
        <v>79</v>
      </c>
      <c r="AY898" s="220" t="s">
        <v>155</v>
      </c>
    </row>
    <row r="899" spans="2:63" s="12" customFormat="1" ht="25.9" customHeight="1">
      <c r="B899" s="159"/>
      <c r="C899" s="160"/>
      <c r="D899" s="161" t="s">
        <v>70</v>
      </c>
      <c r="E899" s="162" t="s">
        <v>543</v>
      </c>
      <c r="F899" s="162" t="s">
        <v>544</v>
      </c>
      <c r="G899" s="160"/>
      <c r="H899" s="160"/>
      <c r="I899" s="163"/>
      <c r="J899" s="164">
        <f>BK899</f>
        <v>54000</v>
      </c>
      <c r="K899" s="160"/>
      <c r="L899" s="165"/>
      <c r="M899" s="166"/>
      <c r="N899" s="167"/>
      <c r="O899" s="167"/>
      <c r="P899" s="168">
        <f>P900</f>
        <v>0</v>
      </c>
      <c r="Q899" s="167"/>
      <c r="R899" s="168">
        <f>R900</f>
        <v>0</v>
      </c>
      <c r="S899" s="167"/>
      <c r="T899" s="169">
        <f>T900</f>
        <v>0</v>
      </c>
      <c r="AR899" s="170" t="s">
        <v>162</v>
      </c>
      <c r="AT899" s="171" t="s">
        <v>70</v>
      </c>
      <c r="AU899" s="171" t="s">
        <v>71</v>
      </c>
      <c r="AY899" s="170" t="s">
        <v>155</v>
      </c>
      <c r="BK899" s="172">
        <f>BK900</f>
        <v>54000</v>
      </c>
    </row>
    <row r="900" spans="1:65" s="2" customFormat="1" ht="16.5" customHeight="1">
      <c r="A900" s="36"/>
      <c r="B900" s="37"/>
      <c r="C900" s="175" t="s">
        <v>545</v>
      </c>
      <c r="D900" s="175" t="s">
        <v>158</v>
      </c>
      <c r="E900" s="176" t="s">
        <v>546</v>
      </c>
      <c r="F900" s="177" t="s">
        <v>547</v>
      </c>
      <c r="G900" s="178" t="s">
        <v>548</v>
      </c>
      <c r="H900" s="179">
        <v>180</v>
      </c>
      <c r="I900" s="180">
        <v>300</v>
      </c>
      <c r="J900" s="181">
        <f>ROUND(I900*H900,2)</f>
        <v>54000</v>
      </c>
      <c r="K900" s="177" t="s">
        <v>19</v>
      </c>
      <c r="L900" s="41"/>
      <c r="M900" s="232" t="s">
        <v>19</v>
      </c>
      <c r="N900" s="233" t="s">
        <v>42</v>
      </c>
      <c r="O900" s="234"/>
      <c r="P900" s="235">
        <f>O900*H900</f>
        <v>0</v>
      </c>
      <c r="Q900" s="235">
        <v>0</v>
      </c>
      <c r="R900" s="235">
        <f>Q900*H900</f>
        <v>0</v>
      </c>
      <c r="S900" s="235">
        <v>0</v>
      </c>
      <c r="T900" s="236">
        <f>S900*H900</f>
        <v>0</v>
      </c>
      <c r="U900" s="36"/>
      <c r="V900" s="36"/>
      <c r="W900" s="36"/>
      <c r="X900" s="36"/>
      <c r="Y900" s="36"/>
      <c r="Z900" s="36"/>
      <c r="AA900" s="36"/>
      <c r="AB900" s="36"/>
      <c r="AC900" s="36"/>
      <c r="AD900" s="36"/>
      <c r="AE900" s="36"/>
      <c r="AR900" s="186" t="s">
        <v>549</v>
      </c>
      <c r="AT900" s="186" t="s">
        <v>158</v>
      </c>
      <c r="AU900" s="186" t="s">
        <v>79</v>
      </c>
      <c r="AY900" s="19" t="s">
        <v>155</v>
      </c>
      <c r="BE900" s="187">
        <f>IF(N900="základní",J900,0)</f>
        <v>54000</v>
      </c>
      <c r="BF900" s="187">
        <f>IF(N900="snížená",J900,0)</f>
        <v>0</v>
      </c>
      <c r="BG900" s="187">
        <f>IF(N900="zákl. přenesená",J900,0)</f>
        <v>0</v>
      </c>
      <c r="BH900" s="187">
        <f>IF(N900="sníž. přenesená",J900,0)</f>
        <v>0</v>
      </c>
      <c r="BI900" s="187">
        <f>IF(N900="nulová",J900,0)</f>
        <v>0</v>
      </c>
      <c r="BJ900" s="19" t="s">
        <v>79</v>
      </c>
      <c r="BK900" s="187">
        <f>ROUND(I900*H900,2)</f>
        <v>54000</v>
      </c>
      <c r="BL900" s="19" t="s">
        <v>549</v>
      </c>
      <c r="BM900" s="186" t="s">
        <v>550</v>
      </c>
    </row>
    <row r="901" spans="1:31" s="2" customFormat="1" ht="6.95" customHeight="1">
      <c r="A901" s="36"/>
      <c r="B901" s="49"/>
      <c r="C901" s="50"/>
      <c r="D901" s="50"/>
      <c r="E901" s="50"/>
      <c r="F901" s="50"/>
      <c r="G901" s="50"/>
      <c r="H901" s="50"/>
      <c r="I901" s="50"/>
      <c r="J901" s="50"/>
      <c r="K901" s="50"/>
      <c r="L901" s="41"/>
      <c r="M901" s="36"/>
      <c r="O901" s="36"/>
      <c r="P901" s="36"/>
      <c r="Q901" s="36"/>
      <c r="R901" s="36"/>
      <c r="S901" s="36"/>
      <c r="T901" s="36"/>
      <c r="U901" s="36"/>
      <c r="V901" s="36"/>
      <c r="W901" s="36"/>
      <c r="X901" s="36"/>
      <c r="Y901" s="36"/>
      <c r="Z901" s="36"/>
      <c r="AA901" s="36"/>
      <c r="AB901" s="36"/>
      <c r="AC901" s="36"/>
      <c r="AD901" s="36"/>
      <c r="AE901" s="36"/>
    </row>
  </sheetData>
  <sheetProtection password="CC35" sheet="1" objects="1" scenarios="1" formatColumns="0" formatRows="0" autoFilter="0"/>
  <autoFilter ref="C96:K900"/>
  <mergeCells count="9">
    <mergeCell ref="E50:H50"/>
    <mergeCell ref="E87:H87"/>
    <mergeCell ref="E89:H8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17"/>
  <sheetViews>
    <sheetView showGridLines="0" workbookViewId="0" topLeftCell="A1">
      <selection activeCell="V34" sqref="V3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84</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551</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ROUND(J100,2)</f>
        <v>3870069.88</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ROUND((SUM(BE100:BE1216)),2)</f>
        <v>3870069.88</v>
      </c>
      <c r="G33" s="36"/>
      <c r="H33" s="36"/>
      <c r="I33" s="120">
        <v>0.21</v>
      </c>
      <c r="J33" s="119">
        <f>ROUND(((SUM(BE100:BE1216))*I33),2)</f>
        <v>812714.67</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ROUND((SUM(BF100:BF1216)),2)</f>
        <v>0</v>
      </c>
      <c r="G34" s="36"/>
      <c r="H34" s="36"/>
      <c r="I34" s="120">
        <v>0.15</v>
      </c>
      <c r="J34" s="119">
        <f>ROUND(((SUM(BF100:BF1216))*I34),2)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ROUND((SUM(BG100:BG1216)),2)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ROUND((SUM(BH100:BH1216)),2)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ROUND((SUM(BI100:BI1216)),2)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4682784.55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02 - D.1.1. Architektonický stavební řešení - Stavební práce</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Nový Jičín</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J100</f>
        <v>3870069.8800000004</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122</v>
      </c>
      <c r="E60" s="139"/>
      <c r="F60" s="139"/>
      <c r="G60" s="139"/>
      <c r="H60" s="139"/>
      <c r="I60" s="139"/>
      <c r="J60" s="140">
        <f>J101</f>
        <v>643383.91</v>
      </c>
      <c r="K60" s="137"/>
      <c r="L60" s="141"/>
    </row>
    <row r="61" spans="2:12" s="10" customFormat="1" ht="19.9" customHeight="1">
      <c r="B61" s="142"/>
      <c r="C61" s="143"/>
      <c r="D61" s="144" t="s">
        <v>552</v>
      </c>
      <c r="E61" s="145"/>
      <c r="F61" s="145"/>
      <c r="G61" s="145"/>
      <c r="H61" s="145"/>
      <c r="I61" s="145"/>
      <c r="J61" s="146">
        <f>J102</f>
        <v>7204.08</v>
      </c>
      <c r="K61" s="143"/>
      <c r="L61" s="147"/>
    </row>
    <row r="62" spans="2:12" s="10" customFormat="1" ht="19.9" customHeight="1">
      <c r="B62" s="142"/>
      <c r="C62" s="143"/>
      <c r="D62" s="144" t="s">
        <v>123</v>
      </c>
      <c r="E62" s="145"/>
      <c r="F62" s="145"/>
      <c r="G62" s="145"/>
      <c r="H62" s="145"/>
      <c r="I62" s="145"/>
      <c r="J62" s="146">
        <f>J115</f>
        <v>242352.50999999998</v>
      </c>
      <c r="K62" s="143"/>
      <c r="L62" s="147"/>
    </row>
    <row r="63" spans="2:12" s="10" customFormat="1" ht="19.9" customHeight="1">
      <c r="B63" s="142"/>
      <c r="C63" s="143"/>
      <c r="D63" s="144" t="s">
        <v>124</v>
      </c>
      <c r="E63" s="145"/>
      <c r="F63" s="145"/>
      <c r="G63" s="145"/>
      <c r="H63" s="145"/>
      <c r="I63" s="145"/>
      <c r="J63" s="146">
        <f>J245</f>
        <v>382426.42</v>
      </c>
      <c r="K63" s="143"/>
      <c r="L63" s="147"/>
    </row>
    <row r="64" spans="2:12" s="10" customFormat="1" ht="19.9" customHeight="1">
      <c r="B64" s="142"/>
      <c r="C64" s="143"/>
      <c r="D64" s="144" t="s">
        <v>126</v>
      </c>
      <c r="E64" s="145"/>
      <c r="F64" s="145"/>
      <c r="G64" s="145"/>
      <c r="H64" s="145"/>
      <c r="I64" s="145"/>
      <c r="J64" s="146">
        <f>J439</f>
        <v>11400.9</v>
      </c>
      <c r="K64" s="143"/>
      <c r="L64" s="147"/>
    </row>
    <row r="65" spans="2:12" s="9" customFormat="1" ht="24.95" customHeight="1">
      <c r="B65" s="136"/>
      <c r="C65" s="137"/>
      <c r="D65" s="138" t="s">
        <v>127</v>
      </c>
      <c r="E65" s="139"/>
      <c r="F65" s="139"/>
      <c r="G65" s="139"/>
      <c r="H65" s="139"/>
      <c r="I65" s="139"/>
      <c r="J65" s="140">
        <f>J441</f>
        <v>3136685.97</v>
      </c>
      <c r="K65" s="137"/>
      <c r="L65" s="141"/>
    </row>
    <row r="66" spans="2:12" s="10" customFormat="1" ht="19.9" customHeight="1">
      <c r="B66" s="142"/>
      <c r="C66" s="143"/>
      <c r="D66" s="144" t="s">
        <v>128</v>
      </c>
      <c r="E66" s="145"/>
      <c r="F66" s="145"/>
      <c r="G66" s="145"/>
      <c r="H66" s="145"/>
      <c r="I66" s="145"/>
      <c r="J66" s="146">
        <f>J442</f>
        <v>2852.86</v>
      </c>
      <c r="K66" s="143"/>
      <c r="L66" s="147"/>
    </row>
    <row r="67" spans="2:12" s="10" customFormat="1" ht="19.9" customHeight="1">
      <c r="B67" s="142"/>
      <c r="C67" s="143"/>
      <c r="D67" s="144" t="s">
        <v>553</v>
      </c>
      <c r="E67" s="145"/>
      <c r="F67" s="145"/>
      <c r="G67" s="145"/>
      <c r="H67" s="145"/>
      <c r="I67" s="145"/>
      <c r="J67" s="146">
        <f>J462</f>
        <v>94047.11</v>
      </c>
      <c r="K67" s="143"/>
      <c r="L67" s="147"/>
    </row>
    <row r="68" spans="2:12" s="10" customFormat="1" ht="19.9" customHeight="1">
      <c r="B68" s="142"/>
      <c r="C68" s="143"/>
      <c r="D68" s="144" t="s">
        <v>554</v>
      </c>
      <c r="E68" s="145"/>
      <c r="F68" s="145"/>
      <c r="G68" s="145"/>
      <c r="H68" s="145"/>
      <c r="I68" s="145"/>
      <c r="J68" s="146">
        <f>J580</f>
        <v>7456.88</v>
      </c>
      <c r="K68" s="143"/>
      <c r="L68" s="147"/>
    </row>
    <row r="69" spans="2:12" s="10" customFormat="1" ht="19.9" customHeight="1">
      <c r="B69" s="142"/>
      <c r="C69" s="143"/>
      <c r="D69" s="144" t="s">
        <v>130</v>
      </c>
      <c r="E69" s="145"/>
      <c r="F69" s="145"/>
      <c r="G69" s="145"/>
      <c r="H69" s="145"/>
      <c r="I69" s="145"/>
      <c r="J69" s="146">
        <f>J584</f>
        <v>14420.85</v>
      </c>
      <c r="K69" s="143"/>
      <c r="L69" s="147"/>
    </row>
    <row r="70" spans="2:12" s="10" customFormat="1" ht="19.9" customHeight="1">
      <c r="B70" s="142"/>
      <c r="C70" s="143"/>
      <c r="D70" s="144" t="s">
        <v>131</v>
      </c>
      <c r="E70" s="145"/>
      <c r="F70" s="145"/>
      <c r="G70" s="145"/>
      <c r="H70" s="145"/>
      <c r="I70" s="145"/>
      <c r="J70" s="146">
        <f>J596</f>
        <v>1500144.43</v>
      </c>
      <c r="K70" s="143"/>
      <c r="L70" s="147"/>
    </row>
    <row r="71" spans="2:12" s="10" customFormat="1" ht="19.9" customHeight="1">
      <c r="B71" s="142"/>
      <c r="C71" s="143"/>
      <c r="D71" s="144" t="s">
        <v>132</v>
      </c>
      <c r="E71" s="145"/>
      <c r="F71" s="145"/>
      <c r="G71" s="145"/>
      <c r="H71" s="145"/>
      <c r="I71" s="145"/>
      <c r="J71" s="146">
        <f>J802</f>
        <v>38427.49</v>
      </c>
      <c r="K71" s="143"/>
      <c r="L71" s="147"/>
    </row>
    <row r="72" spans="2:12" s="10" customFormat="1" ht="19.9" customHeight="1">
      <c r="B72" s="142"/>
      <c r="C72" s="143"/>
      <c r="D72" s="144" t="s">
        <v>555</v>
      </c>
      <c r="E72" s="145"/>
      <c r="F72" s="145"/>
      <c r="G72" s="145"/>
      <c r="H72" s="145"/>
      <c r="I72" s="145"/>
      <c r="J72" s="146">
        <f>J818</f>
        <v>12301.74</v>
      </c>
      <c r="K72" s="143"/>
      <c r="L72" s="147"/>
    </row>
    <row r="73" spans="2:12" s="10" customFormat="1" ht="19.9" customHeight="1">
      <c r="B73" s="142"/>
      <c r="C73" s="143"/>
      <c r="D73" s="144" t="s">
        <v>133</v>
      </c>
      <c r="E73" s="145"/>
      <c r="F73" s="145"/>
      <c r="G73" s="145"/>
      <c r="H73" s="145"/>
      <c r="I73" s="145"/>
      <c r="J73" s="146">
        <f>J832</f>
        <v>631620.68</v>
      </c>
      <c r="K73" s="143"/>
      <c r="L73" s="147"/>
    </row>
    <row r="74" spans="2:12" s="10" customFormat="1" ht="19.9" customHeight="1">
      <c r="B74" s="142"/>
      <c r="C74" s="143"/>
      <c r="D74" s="144" t="s">
        <v>134</v>
      </c>
      <c r="E74" s="145"/>
      <c r="F74" s="145"/>
      <c r="G74" s="145"/>
      <c r="H74" s="145"/>
      <c r="I74" s="145"/>
      <c r="J74" s="146">
        <f>J870</f>
        <v>18134.66</v>
      </c>
      <c r="K74" s="143"/>
      <c r="L74" s="147"/>
    </row>
    <row r="75" spans="2:12" s="10" customFormat="1" ht="19.9" customHeight="1">
      <c r="B75" s="142"/>
      <c r="C75" s="143"/>
      <c r="D75" s="144" t="s">
        <v>135</v>
      </c>
      <c r="E75" s="145"/>
      <c r="F75" s="145"/>
      <c r="G75" s="145"/>
      <c r="H75" s="145"/>
      <c r="I75" s="145"/>
      <c r="J75" s="146">
        <f>J915</f>
        <v>353185.43000000005</v>
      </c>
      <c r="K75" s="143"/>
      <c r="L75" s="147"/>
    </row>
    <row r="76" spans="2:12" s="10" customFormat="1" ht="19.9" customHeight="1">
      <c r="B76" s="142"/>
      <c r="C76" s="143"/>
      <c r="D76" s="144" t="s">
        <v>136</v>
      </c>
      <c r="E76" s="145"/>
      <c r="F76" s="145"/>
      <c r="G76" s="145"/>
      <c r="H76" s="145"/>
      <c r="I76" s="145"/>
      <c r="J76" s="146">
        <f>J971</f>
        <v>207192.19</v>
      </c>
      <c r="K76" s="143"/>
      <c r="L76" s="147"/>
    </row>
    <row r="77" spans="2:12" s="10" customFormat="1" ht="19.9" customHeight="1">
      <c r="B77" s="142"/>
      <c r="C77" s="143"/>
      <c r="D77" s="144" t="s">
        <v>137</v>
      </c>
      <c r="E77" s="145"/>
      <c r="F77" s="145"/>
      <c r="G77" s="145"/>
      <c r="H77" s="145"/>
      <c r="I77" s="145"/>
      <c r="J77" s="146">
        <f>J1013</f>
        <v>82861.61</v>
      </c>
      <c r="K77" s="143"/>
      <c r="L77" s="147"/>
    </row>
    <row r="78" spans="2:12" s="10" customFormat="1" ht="19.9" customHeight="1">
      <c r="B78" s="142"/>
      <c r="C78" s="143"/>
      <c r="D78" s="144" t="s">
        <v>556</v>
      </c>
      <c r="E78" s="145"/>
      <c r="F78" s="145"/>
      <c r="G78" s="145"/>
      <c r="H78" s="145"/>
      <c r="I78" s="145"/>
      <c r="J78" s="146">
        <f>J1074</f>
        <v>14160.75</v>
      </c>
      <c r="K78" s="143"/>
      <c r="L78" s="147"/>
    </row>
    <row r="79" spans="2:12" s="10" customFormat="1" ht="19.9" customHeight="1">
      <c r="B79" s="142"/>
      <c r="C79" s="143"/>
      <c r="D79" s="144" t="s">
        <v>138</v>
      </c>
      <c r="E79" s="145"/>
      <c r="F79" s="145"/>
      <c r="G79" s="145"/>
      <c r="H79" s="145"/>
      <c r="I79" s="145"/>
      <c r="J79" s="146">
        <f>J1087</f>
        <v>159879.29</v>
      </c>
      <c r="K79" s="143"/>
      <c r="L79" s="147"/>
    </row>
    <row r="80" spans="2:12" s="9" customFormat="1" ht="24.95" customHeight="1">
      <c r="B80" s="136"/>
      <c r="C80" s="137"/>
      <c r="D80" s="138" t="s">
        <v>139</v>
      </c>
      <c r="E80" s="139"/>
      <c r="F80" s="139"/>
      <c r="G80" s="139"/>
      <c r="H80" s="139"/>
      <c r="I80" s="139"/>
      <c r="J80" s="140">
        <f>J1215</f>
        <v>90000</v>
      </c>
      <c r="K80" s="137"/>
      <c r="L80" s="141"/>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5" t="s">
        <v>140</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1"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5" t="str">
        <f>E7</f>
        <v>Zesílení stropních desek ve východní části přístavby, vč. souvisejících stavebních úprav</v>
      </c>
      <c r="F90" s="376"/>
      <c r="G90" s="376"/>
      <c r="H90" s="376"/>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1" t="s">
        <v>116</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68" t="str">
        <f>E9</f>
        <v>02 - D.1.1. Architektonický stavební řešení - Stavební práce</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1" t="s">
        <v>21</v>
      </c>
      <c r="D94" s="38"/>
      <c r="E94" s="38"/>
      <c r="F94" s="29" t="str">
        <f>F12</f>
        <v>Nový Jičín</v>
      </c>
      <c r="G94" s="38"/>
      <c r="H94" s="38"/>
      <c r="I94" s="31" t="s">
        <v>23</v>
      </c>
      <c r="J94" s="61">
        <f>IF(J12="","",J12)</f>
        <v>44236</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1" t="s">
        <v>24</v>
      </c>
      <c r="D96" s="38"/>
      <c r="E96" s="38"/>
      <c r="F96" s="29" t="str">
        <f>E15</f>
        <v>Beskydské divadlo Nový Jičín,p.o.</v>
      </c>
      <c r="G96" s="38"/>
      <c r="H96" s="38"/>
      <c r="I96" s="31" t="s">
        <v>31</v>
      </c>
      <c r="J96" s="34" t="str">
        <f>E21</f>
        <v xml:space="preserve"> </v>
      </c>
      <c r="K96" s="38"/>
      <c r="L96" s="108"/>
      <c r="S96" s="36"/>
      <c r="T96" s="36"/>
      <c r="U96" s="36"/>
      <c r="V96" s="36"/>
      <c r="W96" s="36"/>
      <c r="X96" s="36"/>
      <c r="Y96" s="36"/>
      <c r="Z96" s="36"/>
      <c r="AA96" s="36"/>
      <c r="AB96" s="36"/>
      <c r="AC96" s="36"/>
      <c r="AD96" s="36"/>
      <c r="AE96" s="36"/>
    </row>
    <row r="97" spans="1:31" s="2" customFormat="1" ht="15.2" customHeight="1">
      <c r="A97" s="36"/>
      <c r="B97" s="37"/>
      <c r="C97" s="31" t="s">
        <v>29</v>
      </c>
      <c r="D97" s="38"/>
      <c r="E97" s="38"/>
      <c r="F97" s="29" t="str">
        <f>IF(E18="","",E18)</f>
        <v>Vyplň údaj</v>
      </c>
      <c r="G97" s="38"/>
      <c r="H97" s="38"/>
      <c r="I97" s="31" t="s">
        <v>34</v>
      </c>
      <c r="J97" s="34" t="str">
        <f>E24</f>
        <v xml:space="preserve"> </v>
      </c>
      <c r="K97" s="38"/>
      <c r="L97" s="108"/>
      <c r="S97" s="36"/>
      <c r="T97" s="36"/>
      <c r="U97" s="36"/>
      <c r="V97" s="36"/>
      <c r="W97" s="36"/>
      <c r="X97" s="36"/>
      <c r="Y97" s="36"/>
      <c r="Z97" s="36"/>
      <c r="AA97" s="36"/>
      <c r="AB97" s="36"/>
      <c r="AC97" s="36"/>
      <c r="AD97" s="36"/>
      <c r="AE97" s="36"/>
    </row>
    <row r="98" spans="1:31"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31" s="11" customFormat="1" ht="29.25" customHeight="1">
      <c r="A99" s="148"/>
      <c r="B99" s="149"/>
      <c r="C99" s="150" t="s">
        <v>141</v>
      </c>
      <c r="D99" s="151" t="s">
        <v>56</v>
      </c>
      <c r="E99" s="151" t="s">
        <v>52</v>
      </c>
      <c r="F99" s="151" t="s">
        <v>53</v>
      </c>
      <c r="G99" s="151" t="s">
        <v>142</v>
      </c>
      <c r="H99" s="151" t="s">
        <v>143</v>
      </c>
      <c r="I99" s="151" t="s">
        <v>144</v>
      </c>
      <c r="J99" s="151" t="s">
        <v>120</v>
      </c>
      <c r="K99" s="152" t="s">
        <v>145</v>
      </c>
      <c r="L99" s="153"/>
      <c r="M99" s="70" t="s">
        <v>19</v>
      </c>
      <c r="N99" s="71" t="s">
        <v>41</v>
      </c>
      <c r="O99" s="71" t="s">
        <v>146</v>
      </c>
      <c r="P99" s="71" t="s">
        <v>147</v>
      </c>
      <c r="Q99" s="71" t="s">
        <v>148</v>
      </c>
      <c r="R99" s="71" t="s">
        <v>149</v>
      </c>
      <c r="S99" s="71" t="s">
        <v>150</v>
      </c>
      <c r="T99" s="72" t="s">
        <v>151</v>
      </c>
      <c r="U99" s="148"/>
      <c r="V99" s="148"/>
      <c r="W99" s="148"/>
      <c r="X99" s="148"/>
      <c r="Y99" s="148"/>
      <c r="Z99" s="148"/>
      <c r="AA99" s="148"/>
      <c r="AB99" s="148"/>
      <c r="AC99" s="148"/>
      <c r="AD99" s="148"/>
      <c r="AE99" s="148"/>
    </row>
    <row r="100" spans="1:63" s="2" customFormat="1" ht="22.9" customHeight="1">
      <c r="A100" s="36"/>
      <c r="B100" s="37"/>
      <c r="C100" s="77" t="s">
        <v>152</v>
      </c>
      <c r="D100" s="38"/>
      <c r="E100" s="38"/>
      <c r="F100" s="38"/>
      <c r="G100" s="38"/>
      <c r="H100" s="38"/>
      <c r="I100" s="38"/>
      <c r="J100" s="154">
        <f>BK100</f>
        <v>3870069.8800000004</v>
      </c>
      <c r="K100" s="38"/>
      <c r="L100" s="41"/>
      <c r="M100" s="73"/>
      <c r="N100" s="155"/>
      <c r="O100" s="74"/>
      <c r="P100" s="156">
        <f>P101+P441+P1215</f>
        <v>0</v>
      </c>
      <c r="Q100" s="74"/>
      <c r="R100" s="156">
        <f>R101+R441+R1215</f>
        <v>89.18989091</v>
      </c>
      <c r="S100" s="74"/>
      <c r="T100" s="157">
        <f>T101+T441+T1215</f>
        <v>0</v>
      </c>
      <c r="U100" s="36"/>
      <c r="V100" s="36"/>
      <c r="W100" s="36"/>
      <c r="X100" s="36"/>
      <c r="Y100" s="36"/>
      <c r="Z100" s="36"/>
      <c r="AA100" s="36"/>
      <c r="AB100" s="36"/>
      <c r="AC100" s="36"/>
      <c r="AD100" s="36"/>
      <c r="AE100" s="36"/>
      <c r="AT100" s="19" t="s">
        <v>70</v>
      </c>
      <c r="AU100" s="19" t="s">
        <v>121</v>
      </c>
      <c r="BK100" s="158">
        <f>BK101+BK441+BK1215</f>
        <v>3870069.8800000004</v>
      </c>
    </row>
    <row r="101" spans="2:63" s="12" customFormat="1" ht="25.9" customHeight="1">
      <c r="B101" s="159"/>
      <c r="C101" s="160"/>
      <c r="D101" s="161" t="s">
        <v>70</v>
      </c>
      <c r="E101" s="162" t="s">
        <v>153</v>
      </c>
      <c r="F101" s="162" t="s">
        <v>154</v>
      </c>
      <c r="G101" s="160"/>
      <c r="H101" s="160"/>
      <c r="I101" s="163"/>
      <c r="J101" s="164">
        <f>BK101</f>
        <v>643383.91</v>
      </c>
      <c r="K101" s="160"/>
      <c r="L101" s="165"/>
      <c r="M101" s="166"/>
      <c r="N101" s="167"/>
      <c r="O101" s="167"/>
      <c r="P101" s="168">
        <f>P102+P115+P245+P439</f>
        <v>0</v>
      </c>
      <c r="Q101" s="167"/>
      <c r="R101" s="168">
        <f>R102+R115+R245+R439</f>
        <v>32.57408213</v>
      </c>
      <c r="S101" s="167"/>
      <c r="T101" s="169">
        <f>T102+T115+T245+T439</f>
        <v>0</v>
      </c>
      <c r="AR101" s="170" t="s">
        <v>79</v>
      </c>
      <c r="AT101" s="171" t="s">
        <v>70</v>
      </c>
      <c r="AU101" s="171" t="s">
        <v>71</v>
      </c>
      <c r="AY101" s="170" t="s">
        <v>155</v>
      </c>
      <c r="BK101" s="172">
        <f>BK102+BK115+BK245+BK439</f>
        <v>643383.91</v>
      </c>
    </row>
    <row r="102" spans="2:63" s="12" customFormat="1" ht="22.9" customHeight="1">
      <c r="B102" s="159"/>
      <c r="C102" s="160"/>
      <c r="D102" s="161" t="s">
        <v>70</v>
      </c>
      <c r="E102" s="173" t="s">
        <v>162</v>
      </c>
      <c r="F102" s="173" t="s">
        <v>557</v>
      </c>
      <c r="G102" s="160"/>
      <c r="H102" s="160"/>
      <c r="I102" s="163"/>
      <c r="J102" s="174">
        <f>BK102</f>
        <v>7204.08</v>
      </c>
      <c r="K102" s="160"/>
      <c r="L102" s="165"/>
      <c r="M102" s="166"/>
      <c r="N102" s="167"/>
      <c r="O102" s="167"/>
      <c r="P102" s="168">
        <f>SUM(P103:P114)</f>
        <v>0</v>
      </c>
      <c r="Q102" s="167"/>
      <c r="R102" s="168">
        <f>SUM(R103:R114)</f>
        <v>0.8183808</v>
      </c>
      <c r="S102" s="167"/>
      <c r="T102" s="169">
        <f>SUM(T103:T114)</f>
        <v>0</v>
      </c>
      <c r="AR102" s="170" t="s">
        <v>79</v>
      </c>
      <c r="AT102" s="171" t="s">
        <v>70</v>
      </c>
      <c r="AU102" s="171" t="s">
        <v>79</v>
      </c>
      <c r="AY102" s="170" t="s">
        <v>155</v>
      </c>
      <c r="BK102" s="172">
        <f>SUM(BK103:BK114)</f>
        <v>7204.08</v>
      </c>
    </row>
    <row r="103" spans="1:65" s="2" customFormat="1" ht="36">
      <c r="A103" s="36"/>
      <c r="B103" s="37"/>
      <c r="C103" s="175" t="s">
        <v>79</v>
      </c>
      <c r="D103" s="175" t="s">
        <v>158</v>
      </c>
      <c r="E103" s="176" t="s">
        <v>558</v>
      </c>
      <c r="F103" s="177" t="s">
        <v>559</v>
      </c>
      <c r="G103" s="178" t="s">
        <v>413</v>
      </c>
      <c r="H103" s="179">
        <v>6</v>
      </c>
      <c r="I103" s="180">
        <v>533</v>
      </c>
      <c r="J103" s="181">
        <f>ROUND(I103*H103,2)</f>
        <v>3198</v>
      </c>
      <c r="K103" s="177" t="s">
        <v>174</v>
      </c>
      <c r="L103" s="41"/>
      <c r="M103" s="182" t="s">
        <v>19</v>
      </c>
      <c r="N103" s="183" t="s">
        <v>42</v>
      </c>
      <c r="O103" s="66"/>
      <c r="P103" s="184">
        <f>O103*H103</f>
        <v>0</v>
      </c>
      <c r="Q103" s="184">
        <v>0.05328</v>
      </c>
      <c r="R103" s="184">
        <f>Q103*H103</f>
        <v>0.31968</v>
      </c>
      <c r="S103" s="184">
        <v>0</v>
      </c>
      <c r="T103" s="185">
        <f>S103*H103</f>
        <v>0</v>
      </c>
      <c r="U103" s="36"/>
      <c r="V103" s="36"/>
      <c r="W103" s="36"/>
      <c r="X103" s="36"/>
      <c r="Y103" s="36"/>
      <c r="Z103" s="36"/>
      <c r="AA103" s="36"/>
      <c r="AB103" s="36"/>
      <c r="AC103" s="36"/>
      <c r="AD103" s="36"/>
      <c r="AE103" s="36"/>
      <c r="AR103" s="186" t="s">
        <v>162</v>
      </c>
      <c r="AT103" s="186" t="s">
        <v>158</v>
      </c>
      <c r="AU103" s="186" t="s">
        <v>81</v>
      </c>
      <c r="AY103" s="19" t="s">
        <v>155</v>
      </c>
      <c r="BE103" s="187">
        <f>IF(N103="základní",J103,0)</f>
        <v>3198</v>
      </c>
      <c r="BF103" s="187">
        <f>IF(N103="snížená",J103,0)</f>
        <v>0</v>
      </c>
      <c r="BG103" s="187">
        <f>IF(N103="zákl. přenesená",J103,0)</f>
        <v>0</v>
      </c>
      <c r="BH103" s="187">
        <f>IF(N103="sníž. přenesená",J103,0)</f>
        <v>0</v>
      </c>
      <c r="BI103" s="187">
        <f>IF(N103="nulová",J103,0)</f>
        <v>0</v>
      </c>
      <c r="BJ103" s="19" t="s">
        <v>79</v>
      </c>
      <c r="BK103" s="187">
        <f>ROUND(I103*H103,2)</f>
        <v>3198</v>
      </c>
      <c r="BL103" s="19" t="s">
        <v>162</v>
      </c>
      <c r="BM103" s="186" t="s">
        <v>560</v>
      </c>
    </row>
    <row r="104" spans="2:51" s="13" customFormat="1" ht="12">
      <c r="B104" s="188"/>
      <c r="C104" s="189"/>
      <c r="D104" s="190" t="s">
        <v>164</v>
      </c>
      <c r="E104" s="191" t="s">
        <v>19</v>
      </c>
      <c r="F104" s="192" t="s">
        <v>561</v>
      </c>
      <c r="G104" s="189"/>
      <c r="H104" s="191" t="s">
        <v>19</v>
      </c>
      <c r="I104" s="193"/>
      <c r="J104" s="189"/>
      <c r="K104" s="189"/>
      <c r="L104" s="194"/>
      <c r="M104" s="195"/>
      <c r="N104" s="196"/>
      <c r="O104" s="196"/>
      <c r="P104" s="196"/>
      <c r="Q104" s="196"/>
      <c r="R104" s="196"/>
      <c r="S104" s="196"/>
      <c r="T104" s="197"/>
      <c r="AT104" s="198" t="s">
        <v>164</v>
      </c>
      <c r="AU104" s="198" t="s">
        <v>81</v>
      </c>
      <c r="AV104" s="13" t="s">
        <v>79</v>
      </c>
      <c r="AW104" s="13" t="s">
        <v>33</v>
      </c>
      <c r="AX104" s="13" t="s">
        <v>71</v>
      </c>
      <c r="AY104" s="198" t="s">
        <v>155</v>
      </c>
    </row>
    <row r="105" spans="2:51" s="14" customFormat="1" ht="12">
      <c r="B105" s="199"/>
      <c r="C105" s="200"/>
      <c r="D105" s="190" t="s">
        <v>164</v>
      </c>
      <c r="E105" s="201" t="s">
        <v>19</v>
      </c>
      <c r="F105" s="202" t="s">
        <v>179</v>
      </c>
      <c r="G105" s="200"/>
      <c r="H105" s="203">
        <v>3</v>
      </c>
      <c r="I105" s="204"/>
      <c r="J105" s="200"/>
      <c r="K105" s="200"/>
      <c r="L105" s="205"/>
      <c r="M105" s="206"/>
      <c r="N105" s="207"/>
      <c r="O105" s="207"/>
      <c r="P105" s="207"/>
      <c r="Q105" s="207"/>
      <c r="R105" s="207"/>
      <c r="S105" s="207"/>
      <c r="T105" s="208"/>
      <c r="AT105" s="209" t="s">
        <v>164</v>
      </c>
      <c r="AU105" s="209" t="s">
        <v>81</v>
      </c>
      <c r="AV105" s="14" t="s">
        <v>81</v>
      </c>
      <c r="AW105" s="14" t="s">
        <v>33</v>
      </c>
      <c r="AX105" s="14" t="s">
        <v>71</v>
      </c>
      <c r="AY105" s="209" t="s">
        <v>155</v>
      </c>
    </row>
    <row r="106" spans="2:51" s="13" customFormat="1" ht="12">
      <c r="B106" s="188"/>
      <c r="C106" s="189"/>
      <c r="D106" s="190" t="s">
        <v>164</v>
      </c>
      <c r="E106" s="191" t="s">
        <v>19</v>
      </c>
      <c r="F106" s="192" t="s">
        <v>562</v>
      </c>
      <c r="G106" s="189"/>
      <c r="H106" s="191" t="s">
        <v>19</v>
      </c>
      <c r="I106" s="193"/>
      <c r="J106" s="189"/>
      <c r="K106" s="189"/>
      <c r="L106" s="194"/>
      <c r="M106" s="195"/>
      <c r="N106" s="196"/>
      <c r="O106" s="196"/>
      <c r="P106" s="196"/>
      <c r="Q106" s="196"/>
      <c r="R106" s="196"/>
      <c r="S106" s="196"/>
      <c r="T106" s="197"/>
      <c r="AT106" s="198" t="s">
        <v>164</v>
      </c>
      <c r="AU106" s="198" t="s">
        <v>81</v>
      </c>
      <c r="AV106" s="13" t="s">
        <v>79</v>
      </c>
      <c r="AW106" s="13" t="s">
        <v>33</v>
      </c>
      <c r="AX106" s="13" t="s">
        <v>71</v>
      </c>
      <c r="AY106" s="198" t="s">
        <v>155</v>
      </c>
    </row>
    <row r="107" spans="2:51" s="14" customFormat="1" ht="12">
      <c r="B107" s="199"/>
      <c r="C107" s="200"/>
      <c r="D107" s="190" t="s">
        <v>164</v>
      </c>
      <c r="E107" s="201" t="s">
        <v>19</v>
      </c>
      <c r="F107" s="202" t="s">
        <v>179</v>
      </c>
      <c r="G107" s="200"/>
      <c r="H107" s="203">
        <v>3</v>
      </c>
      <c r="I107" s="204"/>
      <c r="J107" s="200"/>
      <c r="K107" s="200"/>
      <c r="L107" s="205"/>
      <c r="M107" s="206"/>
      <c r="N107" s="207"/>
      <c r="O107" s="207"/>
      <c r="P107" s="207"/>
      <c r="Q107" s="207"/>
      <c r="R107" s="207"/>
      <c r="S107" s="207"/>
      <c r="T107" s="208"/>
      <c r="AT107" s="209" t="s">
        <v>164</v>
      </c>
      <c r="AU107" s="209" t="s">
        <v>81</v>
      </c>
      <c r="AV107" s="14" t="s">
        <v>81</v>
      </c>
      <c r="AW107" s="14" t="s">
        <v>33</v>
      </c>
      <c r="AX107" s="14" t="s">
        <v>71</v>
      </c>
      <c r="AY107" s="209" t="s">
        <v>155</v>
      </c>
    </row>
    <row r="108" spans="2:51" s="15" customFormat="1" ht="12">
      <c r="B108" s="210"/>
      <c r="C108" s="211"/>
      <c r="D108" s="190" t="s">
        <v>164</v>
      </c>
      <c r="E108" s="212" t="s">
        <v>19</v>
      </c>
      <c r="F108" s="213" t="s">
        <v>168</v>
      </c>
      <c r="G108" s="211"/>
      <c r="H108" s="214">
        <v>6</v>
      </c>
      <c r="I108" s="215"/>
      <c r="J108" s="211"/>
      <c r="K108" s="211"/>
      <c r="L108" s="216"/>
      <c r="M108" s="217"/>
      <c r="N108" s="218"/>
      <c r="O108" s="218"/>
      <c r="P108" s="218"/>
      <c r="Q108" s="218"/>
      <c r="R108" s="218"/>
      <c r="S108" s="218"/>
      <c r="T108" s="219"/>
      <c r="AT108" s="220" t="s">
        <v>164</v>
      </c>
      <c r="AU108" s="220" t="s">
        <v>81</v>
      </c>
      <c r="AV108" s="15" t="s">
        <v>162</v>
      </c>
      <c r="AW108" s="15" t="s">
        <v>33</v>
      </c>
      <c r="AX108" s="15" t="s">
        <v>79</v>
      </c>
      <c r="AY108" s="220" t="s">
        <v>155</v>
      </c>
    </row>
    <row r="109" spans="1:65" s="2" customFormat="1" ht="36">
      <c r="A109" s="36"/>
      <c r="B109" s="37"/>
      <c r="C109" s="175" t="s">
        <v>81</v>
      </c>
      <c r="D109" s="175" t="s">
        <v>158</v>
      </c>
      <c r="E109" s="176" t="s">
        <v>563</v>
      </c>
      <c r="F109" s="177" t="s">
        <v>564</v>
      </c>
      <c r="G109" s="178" t="s">
        <v>161</v>
      </c>
      <c r="H109" s="179">
        <v>2.34</v>
      </c>
      <c r="I109" s="180">
        <v>1712</v>
      </c>
      <c r="J109" s="181">
        <f>ROUND(I109*H109,2)</f>
        <v>4006.08</v>
      </c>
      <c r="K109" s="177" t="s">
        <v>174</v>
      </c>
      <c r="L109" s="41"/>
      <c r="M109" s="182" t="s">
        <v>19</v>
      </c>
      <c r="N109" s="183" t="s">
        <v>42</v>
      </c>
      <c r="O109" s="66"/>
      <c r="P109" s="184">
        <f>O109*H109</f>
        <v>0</v>
      </c>
      <c r="Q109" s="184">
        <v>0.21312</v>
      </c>
      <c r="R109" s="184">
        <f>Q109*H109</f>
        <v>0.4987008</v>
      </c>
      <c r="S109" s="184">
        <v>0</v>
      </c>
      <c r="T109" s="185">
        <f>S109*H109</f>
        <v>0</v>
      </c>
      <c r="U109" s="36"/>
      <c r="V109" s="36"/>
      <c r="W109" s="36"/>
      <c r="X109" s="36"/>
      <c r="Y109" s="36"/>
      <c r="Z109" s="36"/>
      <c r="AA109" s="36"/>
      <c r="AB109" s="36"/>
      <c r="AC109" s="36"/>
      <c r="AD109" s="36"/>
      <c r="AE109" s="36"/>
      <c r="AR109" s="186" t="s">
        <v>162</v>
      </c>
      <c r="AT109" s="186" t="s">
        <v>158</v>
      </c>
      <c r="AU109" s="186" t="s">
        <v>81</v>
      </c>
      <c r="AY109" s="19" t="s">
        <v>155</v>
      </c>
      <c r="BE109" s="187">
        <f>IF(N109="základní",J109,0)</f>
        <v>4006.08</v>
      </c>
      <c r="BF109" s="187">
        <f>IF(N109="snížená",J109,0)</f>
        <v>0</v>
      </c>
      <c r="BG109" s="187">
        <f>IF(N109="zákl. přenesená",J109,0)</f>
        <v>0</v>
      </c>
      <c r="BH109" s="187">
        <f>IF(N109="sníž. přenesená",J109,0)</f>
        <v>0</v>
      </c>
      <c r="BI109" s="187">
        <f>IF(N109="nulová",J109,0)</f>
        <v>0</v>
      </c>
      <c r="BJ109" s="19" t="s">
        <v>79</v>
      </c>
      <c r="BK109" s="187">
        <f>ROUND(I109*H109,2)</f>
        <v>4006.08</v>
      </c>
      <c r="BL109" s="19" t="s">
        <v>162</v>
      </c>
      <c r="BM109" s="186" t="s">
        <v>565</v>
      </c>
    </row>
    <row r="110" spans="2:51" s="13" customFormat="1" ht="12">
      <c r="B110" s="188"/>
      <c r="C110" s="189"/>
      <c r="D110" s="190" t="s">
        <v>164</v>
      </c>
      <c r="E110" s="191" t="s">
        <v>19</v>
      </c>
      <c r="F110" s="192" t="s">
        <v>561</v>
      </c>
      <c r="G110" s="189"/>
      <c r="H110" s="191" t="s">
        <v>19</v>
      </c>
      <c r="I110" s="193"/>
      <c r="J110" s="189"/>
      <c r="K110" s="189"/>
      <c r="L110" s="194"/>
      <c r="M110" s="195"/>
      <c r="N110" s="196"/>
      <c r="O110" s="196"/>
      <c r="P110" s="196"/>
      <c r="Q110" s="196"/>
      <c r="R110" s="196"/>
      <c r="S110" s="196"/>
      <c r="T110" s="197"/>
      <c r="AT110" s="198" t="s">
        <v>164</v>
      </c>
      <c r="AU110" s="198" t="s">
        <v>81</v>
      </c>
      <c r="AV110" s="13" t="s">
        <v>79</v>
      </c>
      <c r="AW110" s="13" t="s">
        <v>33</v>
      </c>
      <c r="AX110" s="13" t="s">
        <v>71</v>
      </c>
      <c r="AY110" s="198" t="s">
        <v>155</v>
      </c>
    </row>
    <row r="111" spans="2:51" s="14" customFormat="1" ht="12">
      <c r="B111" s="199"/>
      <c r="C111" s="200"/>
      <c r="D111" s="190" t="s">
        <v>164</v>
      </c>
      <c r="E111" s="201" t="s">
        <v>19</v>
      </c>
      <c r="F111" s="202" t="s">
        <v>566</v>
      </c>
      <c r="G111" s="200"/>
      <c r="H111" s="203">
        <v>1.17</v>
      </c>
      <c r="I111" s="204"/>
      <c r="J111" s="200"/>
      <c r="K111" s="200"/>
      <c r="L111" s="205"/>
      <c r="M111" s="206"/>
      <c r="N111" s="207"/>
      <c r="O111" s="207"/>
      <c r="P111" s="207"/>
      <c r="Q111" s="207"/>
      <c r="R111" s="207"/>
      <c r="S111" s="207"/>
      <c r="T111" s="208"/>
      <c r="AT111" s="209" t="s">
        <v>164</v>
      </c>
      <c r="AU111" s="209" t="s">
        <v>81</v>
      </c>
      <c r="AV111" s="14" t="s">
        <v>81</v>
      </c>
      <c r="AW111" s="14" t="s">
        <v>33</v>
      </c>
      <c r="AX111" s="14" t="s">
        <v>71</v>
      </c>
      <c r="AY111" s="209" t="s">
        <v>155</v>
      </c>
    </row>
    <row r="112" spans="2:51" s="13" customFormat="1" ht="12">
      <c r="B112" s="188"/>
      <c r="C112" s="189"/>
      <c r="D112" s="190" t="s">
        <v>164</v>
      </c>
      <c r="E112" s="191" t="s">
        <v>19</v>
      </c>
      <c r="F112" s="192" t="s">
        <v>562</v>
      </c>
      <c r="G112" s="189"/>
      <c r="H112" s="191" t="s">
        <v>19</v>
      </c>
      <c r="I112" s="193"/>
      <c r="J112" s="189"/>
      <c r="K112" s="189"/>
      <c r="L112" s="194"/>
      <c r="M112" s="195"/>
      <c r="N112" s="196"/>
      <c r="O112" s="196"/>
      <c r="P112" s="196"/>
      <c r="Q112" s="196"/>
      <c r="R112" s="196"/>
      <c r="S112" s="196"/>
      <c r="T112" s="197"/>
      <c r="AT112" s="198" t="s">
        <v>164</v>
      </c>
      <c r="AU112" s="198" t="s">
        <v>81</v>
      </c>
      <c r="AV112" s="13" t="s">
        <v>79</v>
      </c>
      <c r="AW112" s="13" t="s">
        <v>33</v>
      </c>
      <c r="AX112" s="13" t="s">
        <v>71</v>
      </c>
      <c r="AY112" s="198" t="s">
        <v>155</v>
      </c>
    </row>
    <row r="113" spans="2:51" s="14" customFormat="1" ht="12">
      <c r="B113" s="199"/>
      <c r="C113" s="200"/>
      <c r="D113" s="190" t="s">
        <v>164</v>
      </c>
      <c r="E113" s="201" t="s">
        <v>19</v>
      </c>
      <c r="F113" s="202" t="s">
        <v>566</v>
      </c>
      <c r="G113" s="200"/>
      <c r="H113" s="203">
        <v>1.17</v>
      </c>
      <c r="I113" s="204"/>
      <c r="J113" s="200"/>
      <c r="K113" s="200"/>
      <c r="L113" s="205"/>
      <c r="M113" s="206"/>
      <c r="N113" s="207"/>
      <c r="O113" s="207"/>
      <c r="P113" s="207"/>
      <c r="Q113" s="207"/>
      <c r="R113" s="207"/>
      <c r="S113" s="207"/>
      <c r="T113" s="208"/>
      <c r="AT113" s="209" t="s">
        <v>164</v>
      </c>
      <c r="AU113" s="209" t="s">
        <v>81</v>
      </c>
      <c r="AV113" s="14" t="s">
        <v>81</v>
      </c>
      <c r="AW113" s="14" t="s">
        <v>33</v>
      </c>
      <c r="AX113" s="14" t="s">
        <v>71</v>
      </c>
      <c r="AY113" s="209" t="s">
        <v>155</v>
      </c>
    </row>
    <row r="114" spans="2:51" s="15" customFormat="1" ht="12">
      <c r="B114" s="210"/>
      <c r="C114" s="211"/>
      <c r="D114" s="190" t="s">
        <v>164</v>
      </c>
      <c r="E114" s="212" t="s">
        <v>19</v>
      </c>
      <c r="F114" s="213" t="s">
        <v>168</v>
      </c>
      <c r="G114" s="211"/>
      <c r="H114" s="214">
        <v>2.34</v>
      </c>
      <c r="I114" s="215"/>
      <c r="J114" s="211"/>
      <c r="K114" s="211"/>
      <c r="L114" s="216"/>
      <c r="M114" s="217"/>
      <c r="N114" s="218"/>
      <c r="O114" s="218"/>
      <c r="P114" s="218"/>
      <c r="Q114" s="218"/>
      <c r="R114" s="218"/>
      <c r="S114" s="218"/>
      <c r="T114" s="219"/>
      <c r="AT114" s="220" t="s">
        <v>164</v>
      </c>
      <c r="AU114" s="220" t="s">
        <v>81</v>
      </c>
      <c r="AV114" s="15" t="s">
        <v>162</v>
      </c>
      <c r="AW114" s="15" t="s">
        <v>33</v>
      </c>
      <c r="AX114" s="15" t="s">
        <v>79</v>
      </c>
      <c r="AY114" s="220" t="s">
        <v>155</v>
      </c>
    </row>
    <row r="115" spans="2:63" s="12" customFormat="1" ht="22.9" customHeight="1">
      <c r="B115" s="159"/>
      <c r="C115" s="160"/>
      <c r="D115" s="161" t="s">
        <v>70</v>
      </c>
      <c r="E115" s="173" t="s">
        <v>156</v>
      </c>
      <c r="F115" s="173" t="s">
        <v>157</v>
      </c>
      <c r="G115" s="160"/>
      <c r="H115" s="160"/>
      <c r="I115" s="163"/>
      <c r="J115" s="174">
        <f>BK115</f>
        <v>242352.50999999998</v>
      </c>
      <c r="K115" s="160"/>
      <c r="L115" s="165"/>
      <c r="M115" s="166"/>
      <c r="N115" s="167"/>
      <c r="O115" s="167"/>
      <c r="P115" s="168">
        <f>SUM(P116:P244)</f>
        <v>0</v>
      </c>
      <c r="Q115" s="167"/>
      <c r="R115" s="168">
        <f>SUM(R116:R244)</f>
        <v>31.67951751</v>
      </c>
      <c r="S115" s="167"/>
      <c r="T115" s="169">
        <f>SUM(T116:T244)</f>
        <v>0</v>
      </c>
      <c r="AR115" s="170" t="s">
        <v>79</v>
      </c>
      <c r="AT115" s="171" t="s">
        <v>70</v>
      </c>
      <c r="AU115" s="171" t="s">
        <v>79</v>
      </c>
      <c r="AY115" s="170" t="s">
        <v>155</v>
      </c>
      <c r="BK115" s="172">
        <f>SUM(BK116:BK244)</f>
        <v>242352.50999999998</v>
      </c>
    </row>
    <row r="116" spans="1:65" s="2" customFormat="1" ht="21.75" customHeight="1">
      <c r="A116" s="36"/>
      <c r="B116" s="37"/>
      <c r="C116" s="175" t="s">
        <v>179</v>
      </c>
      <c r="D116" s="175" t="s">
        <v>158</v>
      </c>
      <c r="E116" s="176" t="s">
        <v>567</v>
      </c>
      <c r="F116" s="177" t="s">
        <v>568</v>
      </c>
      <c r="G116" s="178" t="s">
        <v>413</v>
      </c>
      <c r="H116" s="179">
        <v>10</v>
      </c>
      <c r="I116" s="180">
        <v>221</v>
      </c>
      <c r="J116" s="181">
        <f>ROUND(I116*H116,2)</f>
        <v>2210</v>
      </c>
      <c r="K116" s="177" t="s">
        <v>174</v>
      </c>
      <c r="L116" s="41"/>
      <c r="M116" s="182" t="s">
        <v>19</v>
      </c>
      <c r="N116" s="183" t="s">
        <v>42</v>
      </c>
      <c r="O116" s="66"/>
      <c r="P116" s="184">
        <f>O116*H116</f>
        <v>0</v>
      </c>
      <c r="Q116" s="184">
        <v>0.01</v>
      </c>
      <c r="R116" s="184">
        <f>Q116*H116</f>
        <v>0.1</v>
      </c>
      <c r="S116" s="184">
        <v>0</v>
      </c>
      <c r="T116" s="185">
        <f>S116*H116</f>
        <v>0</v>
      </c>
      <c r="U116" s="36"/>
      <c r="V116" s="36"/>
      <c r="W116" s="36"/>
      <c r="X116" s="36"/>
      <c r="Y116" s="36"/>
      <c r="Z116" s="36"/>
      <c r="AA116" s="36"/>
      <c r="AB116" s="36"/>
      <c r="AC116" s="36"/>
      <c r="AD116" s="36"/>
      <c r="AE116" s="36"/>
      <c r="AR116" s="186" t="s">
        <v>162</v>
      </c>
      <c r="AT116" s="186" t="s">
        <v>158</v>
      </c>
      <c r="AU116" s="186" t="s">
        <v>81</v>
      </c>
      <c r="AY116" s="19" t="s">
        <v>155</v>
      </c>
      <c r="BE116" s="187">
        <f>IF(N116="základní",J116,0)</f>
        <v>2210</v>
      </c>
      <c r="BF116" s="187">
        <f>IF(N116="snížená",J116,0)</f>
        <v>0</v>
      </c>
      <c r="BG116" s="187">
        <f>IF(N116="zákl. přenesená",J116,0)</f>
        <v>0</v>
      </c>
      <c r="BH116" s="187">
        <f>IF(N116="sníž. přenesená",J116,0)</f>
        <v>0</v>
      </c>
      <c r="BI116" s="187">
        <f>IF(N116="nulová",J116,0)</f>
        <v>0</v>
      </c>
      <c r="BJ116" s="19" t="s">
        <v>79</v>
      </c>
      <c r="BK116" s="187">
        <f>ROUND(I116*H116,2)</f>
        <v>2210</v>
      </c>
      <c r="BL116" s="19" t="s">
        <v>162</v>
      </c>
      <c r="BM116" s="186" t="s">
        <v>569</v>
      </c>
    </row>
    <row r="117" spans="2:51" s="13" customFormat="1" ht="12">
      <c r="B117" s="188"/>
      <c r="C117" s="189"/>
      <c r="D117" s="190" t="s">
        <v>164</v>
      </c>
      <c r="E117" s="191" t="s">
        <v>19</v>
      </c>
      <c r="F117" s="192" t="s">
        <v>570</v>
      </c>
      <c r="G117" s="189"/>
      <c r="H117" s="191" t="s">
        <v>19</v>
      </c>
      <c r="I117" s="193"/>
      <c r="J117" s="189"/>
      <c r="K117" s="189"/>
      <c r="L117" s="194"/>
      <c r="M117" s="195"/>
      <c r="N117" s="196"/>
      <c r="O117" s="196"/>
      <c r="P117" s="196"/>
      <c r="Q117" s="196"/>
      <c r="R117" s="196"/>
      <c r="S117" s="196"/>
      <c r="T117" s="197"/>
      <c r="AT117" s="198" t="s">
        <v>164</v>
      </c>
      <c r="AU117" s="198" t="s">
        <v>81</v>
      </c>
      <c r="AV117" s="13" t="s">
        <v>79</v>
      </c>
      <c r="AW117" s="13" t="s">
        <v>33</v>
      </c>
      <c r="AX117" s="13" t="s">
        <v>71</v>
      </c>
      <c r="AY117" s="198" t="s">
        <v>155</v>
      </c>
    </row>
    <row r="118" spans="2:51" s="14" customFormat="1" ht="12">
      <c r="B118" s="199"/>
      <c r="C118" s="200"/>
      <c r="D118" s="190" t="s">
        <v>164</v>
      </c>
      <c r="E118" s="201" t="s">
        <v>19</v>
      </c>
      <c r="F118" s="202" t="s">
        <v>187</v>
      </c>
      <c r="G118" s="200"/>
      <c r="H118" s="203">
        <v>5</v>
      </c>
      <c r="I118" s="204"/>
      <c r="J118" s="200"/>
      <c r="K118" s="200"/>
      <c r="L118" s="205"/>
      <c r="M118" s="206"/>
      <c r="N118" s="207"/>
      <c r="O118" s="207"/>
      <c r="P118" s="207"/>
      <c r="Q118" s="207"/>
      <c r="R118" s="207"/>
      <c r="S118" s="207"/>
      <c r="T118" s="208"/>
      <c r="AT118" s="209" t="s">
        <v>164</v>
      </c>
      <c r="AU118" s="209" t="s">
        <v>81</v>
      </c>
      <c r="AV118" s="14" t="s">
        <v>81</v>
      </c>
      <c r="AW118" s="14" t="s">
        <v>33</v>
      </c>
      <c r="AX118" s="14" t="s">
        <v>71</v>
      </c>
      <c r="AY118" s="209" t="s">
        <v>155</v>
      </c>
    </row>
    <row r="119" spans="2:51" s="13" customFormat="1" ht="12">
      <c r="B119" s="188"/>
      <c r="C119" s="189"/>
      <c r="D119" s="190" t="s">
        <v>164</v>
      </c>
      <c r="E119" s="191" t="s">
        <v>19</v>
      </c>
      <c r="F119" s="192" t="s">
        <v>571</v>
      </c>
      <c r="G119" s="189"/>
      <c r="H119" s="191" t="s">
        <v>19</v>
      </c>
      <c r="I119" s="193"/>
      <c r="J119" s="189"/>
      <c r="K119" s="189"/>
      <c r="L119" s="194"/>
      <c r="M119" s="195"/>
      <c r="N119" s="196"/>
      <c r="O119" s="196"/>
      <c r="P119" s="196"/>
      <c r="Q119" s="196"/>
      <c r="R119" s="196"/>
      <c r="S119" s="196"/>
      <c r="T119" s="197"/>
      <c r="AT119" s="198" t="s">
        <v>164</v>
      </c>
      <c r="AU119" s="198" t="s">
        <v>81</v>
      </c>
      <c r="AV119" s="13" t="s">
        <v>79</v>
      </c>
      <c r="AW119" s="13" t="s">
        <v>33</v>
      </c>
      <c r="AX119" s="13" t="s">
        <v>71</v>
      </c>
      <c r="AY119" s="198" t="s">
        <v>155</v>
      </c>
    </row>
    <row r="120" spans="2:51" s="14" customFormat="1" ht="12">
      <c r="B120" s="199"/>
      <c r="C120" s="200"/>
      <c r="D120" s="190" t="s">
        <v>164</v>
      </c>
      <c r="E120" s="201" t="s">
        <v>19</v>
      </c>
      <c r="F120" s="202" t="s">
        <v>187</v>
      </c>
      <c r="G120" s="200"/>
      <c r="H120" s="203">
        <v>5</v>
      </c>
      <c r="I120" s="204"/>
      <c r="J120" s="200"/>
      <c r="K120" s="200"/>
      <c r="L120" s="205"/>
      <c r="M120" s="206"/>
      <c r="N120" s="207"/>
      <c r="O120" s="207"/>
      <c r="P120" s="207"/>
      <c r="Q120" s="207"/>
      <c r="R120" s="207"/>
      <c r="S120" s="207"/>
      <c r="T120" s="208"/>
      <c r="AT120" s="209" t="s">
        <v>164</v>
      </c>
      <c r="AU120" s="209" t="s">
        <v>81</v>
      </c>
      <c r="AV120" s="14" t="s">
        <v>81</v>
      </c>
      <c r="AW120" s="14" t="s">
        <v>33</v>
      </c>
      <c r="AX120" s="14" t="s">
        <v>71</v>
      </c>
      <c r="AY120" s="209" t="s">
        <v>155</v>
      </c>
    </row>
    <row r="121" spans="2:51" s="15" customFormat="1" ht="12">
      <c r="B121" s="210"/>
      <c r="C121" s="211"/>
      <c r="D121" s="190" t="s">
        <v>164</v>
      </c>
      <c r="E121" s="212" t="s">
        <v>19</v>
      </c>
      <c r="F121" s="213" t="s">
        <v>168</v>
      </c>
      <c r="G121" s="211"/>
      <c r="H121" s="214">
        <v>10</v>
      </c>
      <c r="I121" s="215"/>
      <c r="J121" s="211"/>
      <c r="K121" s="211"/>
      <c r="L121" s="216"/>
      <c r="M121" s="217"/>
      <c r="N121" s="218"/>
      <c r="O121" s="218"/>
      <c r="P121" s="218"/>
      <c r="Q121" s="218"/>
      <c r="R121" s="218"/>
      <c r="S121" s="218"/>
      <c r="T121" s="219"/>
      <c r="AT121" s="220" t="s">
        <v>164</v>
      </c>
      <c r="AU121" s="220" t="s">
        <v>81</v>
      </c>
      <c r="AV121" s="15" t="s">
        <v>162</v>
      </c>
      <c r="AW121" s="15" t="s">
        <v>33</v>
      </c>
      <c r="AX121" s="15" t="s">
        <v>79</v>
      </c>
      <c r="AY121" s="220" t="s">
        <v>155</v>
      </c>
    </row>
    <row r="122" spans="1:65" s="2" customFormat="1" ht="24">
      <c r="A122" s="36"/>
      <c r="B122" s="37"/>
      <c r="C122" s="175" t="s">
        <v>162</v>
      </c>
      <c r="D122" s="175" t="s">
        <v>158</v>
      </c>
      <c r="E122" s="176" t="s">
        <v>572</v>
      </c>
      <c r="F122" s="177" t="s">
        <v>573</v>
      </c>
      <c r="G122" s="178" t="s">
        <v>161</v>
      </c>
      <c r="H122" s="179">
        <v>253.061</v>
      </c>
      <c r="I122" s="180">
        <v>222</v>
      </c>
      <c r="J122" s="181">
        <f>ROUND(I122*H122,2)</f>
        <v>56179.54</v>
      </c>
      <c r="K122" s="177" t="s">
        <v>174</v>
      </c>
      <c r="L122" s="41"/>
      <c r="M122" s="182" t="s">
        <v>19</v>
      </c>
      <c r="N122" s="183" t="s">
        <v>42</v>
      </c>
      <c r="O122" s="66"/>
      <c r="P122" s="184">
        <f>O122*H122</f>
        <v>0</v>
      </c>
      <c r="Q122" s="184">
        <v>0.01591</v>
      </c>
      <c r="R122" s="184">
        <f>Q122*H122</f>
        <v>4.026200510000001</v>
      </c>
      <c r="S122" s="184">
        <v>0</v>
      </c>
      <c r="T122" s="185">
        <f>S122*H122</f>
        <v>0</v>
      </c>
      <c r="U122" s="36"/>
      <c r="V122" s="36"/>
      <c r="W122" s="36"/>
      <c r="X122" s="36"/>
      <c r="Y122" s="36"/>
      <c r="Z122" s="36"/>
      <c r="AA122" s="36"/>
      <c r="AB122" s="36"/>
      <c r="AC122" s="36"/>
      <c r="AD122" s="36"/>
      <c r="AE122" s="36"/>
      <c r="AR122" s="186" t="s">
        <v>162</v>
      </c>
      <c r="AT122" s="186" t="s">
        <v>158</v>
      </c>
      <c r="AU122" s="186" t="s">
        <v>81</v>
      </c>
      <c r="AY122" s="19" t="s">
        <v>155</v>
      </c>
      <c r="BE122" s="187">
        <f>IF(N122="základní",J122,0)</f>
        <v>56179.54</v>
      </c>
      <c r="BF122" s="187">
        <f>IF(N122="snížená",J122,0)</f>
        <v>0</v>
      </c>
      <c r="BG122" s="187">
        <f>IF(N122="zákl. přenesená",J122,0)</f>
        <v>0</v>
      </c>
      <c r="BH122" s="187">
        <f>IF(N122="sníž. přenesená",J122,0)</f>
        <v>0</v>
      </c>
      <c r="BI122" s="187">
        <f>IF(N122="nulová",J122,0)</f>
        <v>0</v>
      </c>
      <c r="BJ122" s="19" t="s">
        <v>79</v>
      </c>
      <c r="BK122" s="187">
        <f>ROUND(I122*H122,2)</f>
        <v>56179.54</v>
      </c>
      <c r="BL122" s="19" t="s">
        <v>162</v>
      </c>
      <c r="BM122" s="186" t="s">
        <v>574</v>
      </c>
    </row>
    <row r="123" spans="2:51" s="13" customFormat="1" ht="12">
      <c r="B123" s="188"/>
      <c r="C123" s="189"/>
      <c r="D123" s="190" t="s">
        <v>164</v>
      </c>
      <c r="E123" s="191" t="s">
        <v>19</v>
      </c>
      <c r="F123" s="192" t="s">
        <v>575</v>
      </c>
      <c r="G123" s="189"/>
      <c r="H123" s="191" t="s">
        <v>19</v>
      </c>
      <c r="I123" s="193"/>
      <c r="J123" s="189"/>
      <c r="K123" s="189"/>
      <c r="L123" s="194"/>
      <c r="M123" s="195"/>
      <c r="N123" s="196"/>
      <c r="O123" s="196"/>
      <c r="P123" s="196"/>
      <c r="Q123" s="196"/>
      <c r="R123" s="196"/>
      <c r="S123" s="196"/>
      <c r="T123" s="197"/>
      <c r="AT123" s="198" t="s">
        <v>164</v>
      </c>
      <c r="AU123" s="198" t="s">
        <v>81</v>
      </c>
      <c r="AV123" s="13" t="s">
        <v>79</v>
      </c>
      <c r="AW123" s="13" t="s">
        <v>33</v>
      </c>
      <c r="AX123" s="13" t="s">
        <v>71</v>
      </c>
      <c r="AY123" s="198" t="s">
        <v>155</v>
      </c>
    </row>
    <row r="124" spans="2:51" s="13" customFormat="1" ht="12">
      <c r="B124" s="188"/>
      <c r="C124" s="189"/>
      <c r="D124" s="190" t="s">
        <v>164</v>
      </c>
      <c r="E124" s="191" t="s">
        <v>19</v>
      </c>
      <c r="F124" s="192" t="s">
        <v>192</v>
      </c>
      <c r="G124" s="189"/>
      <c r="H124" s="191" t="s">
        <v>19</v>
      </c>
      <c r="I124" s="193"/>
      <c r="J124" s="189"/>
      <c r="K124" s="189"/>
      <c r="L124" s="194"/>
      <c r="M124" s="195"/>
      <c r="N124" s="196"/>
      <c r="O124" s="196"/>
      <c r="P124" s="196"/>
      <c r="Q124" s="196"/>
      <c r="R124" s="196"/>
      <c r="S124" s="196"/>
      <c r="T124" s="197"/>
      <c r="AT124" s="198" t="s">
        <v>164</v>
      </c>
      <c r="AU124" s="198" t="s">
        <v>81</v>
      </c>
      <c r="AV124" s="13" t="s">
        <v>79</v>
      </c>
      <c r="AW124" s="13" t="s">
        <v>33</v>
      </c>
      <c r="AX124" s="13" t="s">
        <v>71</v>
      </c>
      <c r="AY124" s="198" t="s">
        <v>155</v>
      </c>
    </row>
    <row r="125" spans="2:51" s="14" customFormat="1" ht="12">
      <c r="B125" s="199"/>
      <c r="C125" s="200"/>
      <c r="D125" s="190" t="s">
        <v>164</v>
      </c>
      <c r="E125" s="201" t="s">
        <v>19</v>
      </c>
      <c r="F125" s="202" t="s">
        <v>312</v>
      </c>
      <c r="G125" s="200"/>
      <c r="H125" s="203">
        <v>43.439</v>
      </c>
      <c r="I125" s="204"/>
      <c r="J125" s="200"/>
      <c r="K125" s="200"/>
      <c r="L125" s="205"/>
      <c r="M125" s="206"/>
      <c r="N125" s="207"/>
      <c r="O125" s="207"/>
      <c r="P125" s="207"/>
      <c r="Q125" s="207"/>
      <c r="R125" s="207"/>
      <c r="S125" s="207"/>
      <c r="T125" s="208"/>
      <c r="AT125" s="209" t="s">
        <v>164</v>
      </c>
      <c r="AU125" s="209" t="s">
        <v>81</v>
      </c>
      <c r="AV125" s="14" t="s">
        <v>81</v>
      </c>
      <c r="AW125" s="14" t="s">
        <v>33</v>
      </c>
      <c r="AX125" s="14" t="s">
        <v>71</v>
      </c>
      <c r="AY125" s="209" t="s">
        <v>155</v>
      </c>
    </row>
    <row r="126" spans="2:51" s="13" customFormat="1" ht="12">
      <c r="B126" s="188"/>
      <c r="C126" s="189"/>
      <c r="D126" s="190" t="s">
        <v>164</v>
      </c>
      <c r="E126" s="191" t="s">
        <v>19</v>
      </c>
      <c r="F126" s="192" t="s">
        <v>248</v>
      </c>
      <c r="G126" s="189"/>
      <c r="H126" s="191" t="s">
        <v>19</v>
      </c>
      <c r="I126" s="193"/>
      <c r="J126" s="189"/>
      <c r="K126" s="189"/>
      <c r="L126" s="194"/>
      <c r="M126" s="195"/>
      <c r="N126" s="196"/>
      <c r="O126" s="196"/>
      <c r="P126" s="196"/>
      <c r="Q126" s="196"/>
      <c r="R126" s="196"/>
      <c r="S126" s="196"/>
      <c r="T126" s="197"/>
      <c r="AT126" s="198" t="s">
        <v>164</v>
      </c>
      <c r="AU126" s="198" t="s">
        <v>81</v>
      </c>
      <c r="AV126" s="13" t="s">
        <v>79</v>
      </c>
      <c r="AW126" s="13" t="s">
        <v>33</v>
      </c>
      <c r="AX126" s="13" t="s">
        <v>71</v>
      </c>
      <c r="AY126" s="198" t="s">
        <v>155</v>
      </c>
    </row>
    <row r="127" spans="2:51" s="14" customFormat="1" ht="12">
      <c r="B127" s="199"/>
      <c r="C127" s="200"/>
      <c r="D127" s="190" t="s">
        <v>164</v>
      </c>
      <c r="E127" s="201" t="s">
        <v>19</v>
      </c>
      <c r="F127" s="202" t="s">
        <v>313</v>
      </c>
      <c r="G127" s="200"/>
      <c r="H127" s="203">
        <v>-1.8</v>
      </c>
      <c r="I127" s="204"/>
      <c r="J127" s="200"/>
      <c r="K127" s="200"/>
      <c r="L127" s="205"/>
      <c r="M127" s="206"/>
      <c r="N127" s="207"/>
      <c r="O127" s="207"/>
      <c r="P127" s="207"/>
      <c r="Q127" s="207"/>
      <c r="R127" s="207"/>
      <c r="S127" s="207"/>
      <c r="T127" s="208"/>
      <c r="AT127" s="209" t="s">
        <v>164</v>
      </c>
      <c r="AU127" s="209" t="s">
        <v>81</v>
      </c>
      <c r="AV127" s="14" t="s">
        <v>81</v>
      </c>
      <c r="AW127" s="14" t="s">
        <v>33</v>
      </c>
      <c r="AX127" s="14" t="s">
        <v>71</v>
      </c>
      <c r="AY127" s="209" t="s">
        <v>155</v>
      </c>
    </row>
    <row r="128" spans="2:51" s="13" customFormat="1" ht="12">
      <c r="B128" s="188"/>
      <c r="C128" s="189"/>
      <c r="D128" s="190" t="s">
        <v>164</v>
      </c>
      <c r="E128" s="191" t="s">
        <v>19</v>
      </c>
      <c r="F128" s="192" t="s">
        <v>194</v>
      </c>
      <c r="G128" s="189"/>
      <c r="H128" s="191" t="s">
        <v>19</v>
      </c>
      <c r="I128" s="193"/>
      <c r="J128" s="189"/>
      <c r="K128" s="189"/>
      <c r="L128" s="194"/>
      <c r="M128" s="195"/>
      <c r="N128" s="196"/>
      <c r="O128" s="196"/>
      <c r="P128" s="196"/>
      <c r="Q128" s="196"/>
      <c r="R128" s="196"/>
      <c r="S128" s="196"/>
      <c r="T128" s="197"/>
      <c r="AT128" s="198" t="s">
        <v>164</v>
      </c>
      <c r="AU128" s="198" t="s">
        <v>81</v>
      </c>
      <c r="AV128" s="13" t="s">
        <v>79</v>
      </c>
      <c r="AW128" s="13" t="s">
        <v>33</v>
      </c>
      <c r="AX128" s="13" t="s">
        <v>71</v>
      </c>
      <c r="AY128" s="198" t="s">
        <v>155</v>
      </c>
    </row>
    <row r="129" spans="2:51" s="14" customFormat="1" ht="12">
      <c r="B129" s="199"/>
      <c r="C129" s="200"/>
      <c r="D129" s="190" t="s">
        <v>164</v>
      </c>
      <c r="E129" s="201" t="s">
        <v>19</v>
      </c>
      <c r="F129" s="202" t="s">
        <v>314</v>
      </c>
      <c r="G129" s="200"/>
      <c r="H129" s="203">
        <v>8.408</v>
      </c>
      <c r="I129" s="204"/>
      <c r="J129" s="200"/>
      <c r="K129" s="200"/>
      <c r="L129" s="205"/>
      <c r="M129" s="206"/>
      <c r="N129" s="207"/>
      <c r="O129" s="207"/>
      <c r="P129" s="207"/>
      <c r="Q129" s="207"/>
      <c r="R129" s="207"/>
      <c r="S129" s="207"/>
      <c r="T129" s="208"/>
      <c r="AT129" s="209" t="s">
        <v>164</v>
      </c>
      <c r="AU129" s="209" t="s">
        <v>81</v>
      </c>
      <c r="AV129" s="14" t="s">
        <v>81</v>
      </c>
      <c r="AW129" s="14" t="s">
        <v>33</v>
      </c>
      <c r="AX129" s="14" t="s">
        <v>71</v>
      </c>
      <c r="AY129" s="209" t="s">
        <v>155</v>
      </c>
    </row>
    <row r="130" spans="2:51" s="13" customFormat="1" ht="12">
      <c r="B130" s="188"/>
      <c r="C130" s="189"/>
      <c r="D130" s="190" t="s">
        <v>164</v>
      </c>
      <c r="E130" s="191" t="s">
        <v>19</v>
      </c>
      <c r="F130" s="192" t="s">
        <v>248</v>
      </c>
      <c r="G130" s="189"/>
      <c r="H130" s="191" t="s">
        <v>19</v>
      </c>
      <c r="I130" s="193"/>
      <c r="J130" s="189"/>
      <c r="K130" s="189"/>
      <c r="L130" s="194"/>
      <c r="M130" s="195"/>
      <c r="N130" s="196"/>
      <c r="O130" s="196"/>
      <c r="P130" s="196"/>
      <c r="Q130" s="196"/>
      <c r="R130" s="196"/>
      <c r="S130" s="196"/>
      <c r="T130" s="197"/>
      <c r="AT130" s="198" t="s">
        <v>164</v>
      </c>
      <c r="AU130" s="198" t="s">
        <v>81</v>
      </c>
      <c r="AV130" s="13" t="s">
        <v>79</v>
      </c>
      <c r="AW130" s="13" t="s">
        <v>33</v>
      </c>
      <c r="AX130" s="13" t="s">
        <v>71</v>
      </c>
      <c r="AY130" s="198" t="s">
        <v>155</v>
      </c>
    </row>
    <row r="131" spans="2:51" s="14" customFormat="1" ht="12">
      <c r="B131" s="199"/>
      <c r="C131" s="200"/>
      <c r="D131" s="190" t="s">
        <v>164</v>
      </c>
      <c r="E131" s="201" t="s">
        <v>19</v>
      </c>
      <c r="F131" s="202" t="s">
        <v>315</v>
      </c>
      <c r="G131" s="200"/>
      <c r="H131" s="203">
        <v>-7.08</v>
      </c>
      <c r="I131" s="204"/>
      <c r="J131" s="200"/>
      <c r="K131" s="200"/>
      <c r="L131" s="205"/>
      <c r="M131" s="206"/>
      <c r="N131" s="207"/>
      <c r="O131" s="207"/>
      <c r="P131" s="207"/>
      <c r="Q131" s="207"/>
      <c r="R131" s="207"/>
      <c r="S131" s="207"/>
      <c r="T131" s="208"/>
      <c r="AT131" s="209" t="s">
        <v>164</v>
      </c>
      <c r="AU131" s="209" t="s">
        <v>81</v>
      </c>
      <c r="AV131" s="14" t="s">
        <v>81</v>
      </c>
      <c r="AW131" s="14" t="s">
        <v>33</v>
      </c>
      <c r="AX131" s="14" t="s">
        <v>71</v>
      </c>
      <c r="AY131" s="209" t="s">
        <v>155</v>
      </c>
    </row>
    <row r="132" spans="2:51" s="13" customFormat="1" ht="12">
      <c r="B132" s="188"/>
      <c r="C132" s="189"/>
      <c r="D132" s="190" t="s">
        <v>164</v>
      </c>
      <c r="E132" s="191" t="s">
        <v>19</v>
      </c>
      <c r="F132" s="192" t="s">
        <v>196</v>
      </c>
      <c r="G132" s="189"/>
      <c r="H132" s="191" t="s">
        <v>19</v>
      </c>
      <c r="I132" s="193"/>
      <c r="J132" s="189"/>
      <c r="K132" s="189"/>
      <c r="L132" s="194"/>
      <c r="M132" s="195"/>
      <c r="N132" s="196"/>
      <c r="O132" s="196"/>
      <c r="P132" s="196"/>
      <c r="Q132" s="196"/>
      <c r="R132" s="196"/>
      <c r="S132" s="196"/>
      <c r="T132" s="197"/>
      <c r="AT132" s="198" t="s">
        <v>164</v>
      </c>
      <c r="AU132" s="198" t="s">
        <v>81</v>
      </c>
      <c r="AV132" s="13" t="s">
        <v>79</v>
      </c>
      <c r="AW132" s="13" t="s">
        <v>33</v>
      </c>
      <c r="AX132" s="13" t="s">
        <v>71</v>
      </c>
      <c r="AY132" s="198" t="s">
        <v>155</v>
      </c>
    </row>
    <row r="133" spans="2:51" s="14" customFormat="1" ht="12">
      <c r="B133" s="199"/>
      <c r="C133" s="200"/>
      <c r="D133" s="190" t="s">
        <v>164</v>
      </c>
      <c r="E133" s="201" t="s">
        <v>19</v>
      </c>
      <c r="F133" s="202" t="s">
        <v>316</v>
      </c>
      <c r="G133" s="200"/>
      <c r="H133" s="203">
        <v>10.03</v>
      </c>
      <c r="I133" s="204"/>
      <c r="J133" s="200"/>
      <c r="K133" s="200"/>
      <c r="L133" s="205"/>
      <c r="M133" s="206"/>
      <c r="N133" s="207"/>
      <c r="O133" s="207"/>
      <c r="P133" s="207"/>
      <c r="Q133" s="207"/>
      <c r="R133" s="207"/>
      <c r="S133" s="207"/>
      <c r="T133" s="208"/>
      <c r="AT133" s="209" t="s">
        <v>164</v>
      </c>
      <c r="AU133" s="209" t="s">
        <v>81</v>
      </c>
      <c r="AV133" s="14" t="s">
        <v>81</v>
      </c>
      <c r="AW133" s="14" t="s">
        <v>33</v>
      </c>
      <c r="AX133" s="14" t="s">
        <v>71</v>
      </c>
      <c r="AY133" s="209" t="s">
        <v>155</v>
      </c>
    </row>
    <row r="134" spans="2:51" s="13" customFormat="1" ht="12">
      <c r="B134" s="188"/>
      <c r="C134" s="189"/>
      <c r="D134" s="190" t="s">
        <v>164</v>
      </c>
      <c r="E134" s="191" t="s">
        <v>19</v>
      </c>
      <c r="F134" s="192" t="s">
        <v>248</v>
      </c>
      <c r="G134" s="189"/>
      <c r="H134" s="191" t="s">
        <v>19</v>
      </c>
      <c r="I134" s="193"/>
      <c r="J134" s="189"/>
      <c r="K134" s="189"/>
      <c r="L134" s="194"/>
      <c r="M134" s="195"/>
      <c r="N134" s="196"/>
      <c r="O134" s="196"/>
      <c r="P134" s="196"/>
      <c r="Q134" s="196"/>
      <c r="R134" s="196"/>
      <c r="S134" s="196"/>
      <c r="T134" s="197"/>
      <c r="AT134" s="198" t="s">
        <v>164</v>
      </c>
      <c r="AU134" s="198" t="s">
        <v>81</v>
      </c>
      <c r="AV134" s="13" t="s">
        <v>79</v>
      </c>
      <c r="AW134" s="13" t="s">
        <v>33</v>
      </c>
      <c r="AX134" s="13" t="s">
        <v>71</v>
      </c>
      <c r="AY134" s="198" t="s">
        <v>155</v>
      </c>
    </row>
    <row r="135" spans="2:51" s="14" customFormat="1" ht="12">
      <c r="B135" s="199"/>
      <c r="C135" s="200"/>
      <c r="D135" s="190" t="s">
        <v>164</v>
      </c>
      <c r="E135" s="201" t="s">
        <v>19</v>
      </c>
      <c r="F135" s="202" t="s">
        <v>315</v>
      </c>
      <c r="G135" s="200"/>
      <c r="H135" s="203">
        <v>-7.08</v>
      </c>
      <c r="I135" s="204"/>
      <c r="J135" s="200"/>
      <c r="K135" s="200"/>
      <c r="L135" s="205"/>
      <c r="M135" s="206"/>
      <c r="N135" s="207"/>
      <c r="O135" s="207"/>
      <c r="P135" s="207"/>
      <c r="Q135" s="207"/>
      <c r="R135" s="207"/>
      <c r="S135" s="207"/>
      <c r="T135" s="208"/>
      <c r="AT135" s="209" t="s">
        <v>164</v>
      </c>
      <c r="AU135" s="209" t="s">
        <v>81</v>
      </c>
      <c r="AV135" s="14" t="s">
        <v>81</v>
      </c>
      <c r="AW135" s="14" t="s">
        <v>33</v>
      </c>
      <c r="AX135" s="14" t="s">
        <v>71</v>
      </c>
      <c r="AY135" s="209" t="s">
        <v>155</v>
      </c>
    </row>
    <row r="136" spans="2:51" s="13" customFormat="1" ht="12">
      <c r="B136" s="188"/>
      <c r="C136" s="189"/>
      <c r="D136" s="190" t="s">
        <v>164</v>
      </c>
      <c r="E136" s="191" t="s">
        <v>19</v>
      </c>
      <c r="F136" s="192" t="s">
        <v>198</v>
      </c>
      <c r="G136" s="189"/>
      <c r="H136" s="191" t="s">
        <v>19</v>
      </c>
      <c r="I136" s="193"/>
      <c r="J136" s="189"/>
      <c r="K136" s="189"/>
      <c r="L136" s="194"/>
      <c r="M136" s="195"/>
      <c r="N136" s="196"/>
      <c r="O136" s="196"/>
      <c r="P136" s="196"/>
      <c r="Q136" s="196"/>
      <c r="R136" s="196"/>
      <c r="S136" s="196"/>
      <c r="T136" s="197"/>
      <c r="AT136" s="198" t="s">
        <v>164</v>
      </c>
      <c r="AU136" s="198" t="s">
        <v>81</v>
      </c>
      <c r="AV136" s="13" t="s">
        <v>79</v>
      </c>
      <c r="AW136" s="13" t="s">
        <v>33</v>
      </c>
      <c r="AX136" s="13" t="s">
        <v>71</v>
      </c>
      <c r="AY136" s="198" t="s">
        <v>155</v>
      </c>
    </row>
    <row r="137" spans="2:51" s="14" customFormat="1" ht="12">
      <c r="B137" s="199"/>
      <c r="C137" s="200"/>
      <c r="D137" s="190" t="s">
        <v>164</v>
      </c>
      <c r="E137" s="201" t="s">
        <v>19</v>
      </c>
      <c r="F137" s="202" t="s">
        <v>317</v>
      </c>
      <c r="G137" s="200"/>
      <c r="H137" s="203">
        <v>31.27</v>
      </c>
      <c r="I137" s="204"/>
      <c r="J137" s="200"/>
      <c r="K137" s="200"/>
      <c r="L137" s="205"/>
      <c r="M137" s="206"/>
      <c r="N137" s="207"/>
      <c r="O137" s="207"/>
      <c r="P137" s="207"/>
      <c r="Q137" s="207"/>
      <c r="R137" s="207"/>
      <c r="S137" s="207"/>
      <c r="T137" s="208"/>
      <c r="AT137" s="209" t="s">
        <v>164</v>
      </c>
      <c r="AU137" s="209" t="s">
        <v>81</v>
      </c>
      <c r="AV137" s="14" t="s">
        <v>81</v>
      </c>
      <c r="AW137" s="14" t="s">
        <v>33</v>
      </c>
      <c r="AX137" s="14" t="s">
        <v>71</v>
      </c>
      <c r="AY137" s="209" t="s">
        <v>155</v>
      </c>
    </row>
    <row r="138" spans="2:51" s="13" customFormat="1" ht="12">
      <c r="B138" s="188"/>
      <c r="C138" s="189"/>
      <c r="D138" s="190" t="s">
        <v>164</v>
      </c>
      <c r="E138" s="191" t="s">
        <v>19</v>
      </c>
      <c r="F138" s="192" t="s">
        <v>248</v>
      </c>
      <c r="G138" s="189"/>
      <c r="H138" s="191" t="s">
        <v>19</v>
      </c>
      <c r="I138" s="193"/>
      <c r="J138" s="189"/>
      <c r="K138" s="189"/>
      <c r="L138" s="194"/>
      <c r="M138" s="195"/>
      <c r="N138" s="196"/>
      <c r="O138" s="196"/>
      <c r="P138" s="196"/>
      <c r="Q138" s="196"/>
      <c r="R138" s="196"/>
      <c r="S138" s="196"/>
      <c r="T138" s="197"/>
      <c r="AT138" s="198" t="s">
        <v>164</v>
      </c>
      <c r="AU138" s="198" t="s">
        <v>81</v>
      </c>
      <c r="AV138" s="13" t="s">
        <v>79</v>
      </c>
      <c r="AW138" s="13" t="s">
        <v>33</v>
      </c>
      <c r="AX138" s="13" t="s">
        <v>71</v>
      </c>
      <c r="AY138" s="198" t="s">
        <v>155</v>
      </c>
    </row>
    <row r="139" spans="2:51" s="14" customFormat="1" ht="12">
      <c r="B139" s="199"/>
      <c r="C139" s="200"/>
      <c r="D139" s="190" t="s">
        <v>164</v>
      </c>
      <c r="E139" s="201" t="s">
        <v>19</v>
      </c>
      <c r="F139" s="202" t="s">
        <v>315</v>
      </c>
      <c r="G139" s="200"/>
      <c r="H139" s="203">
        <v>-7.08</v>
      </c>
      <c r="I139" s="204"/>
      <c r="J139" s="200"/>
      <c r="K139" s="200"/>
      <c r="L139" s="205"/>
      <c r="M139" s="206"/>
      <c r="N139" s="207"/>
      <c r="O139" s="207"/>
      <c r="P139" s="207"/>
      <c r="Q139" s="207"/>
      <c r="R139" s="207"/>
      <c r="S139" s="207"/>
      <c r="T139" s="208"/>
      <c r="AT139" s="209" t="s">
        <v>164</v>
      </c>
      <c r="AU139" s="209" t="s">
        <v>81</v>
      </c>
      <c r="AV139" s="14" t="s">
        <v>81</v>
      </c>
      <c r="AW139" s="14" t="s">
        <v>33</v>
      </c>
      <c r="AX139" s="14" t="s">
        <v>71</v>
      </c>
      <c r="AY139" s="209" t="s">
        <v>155</v>
      </c>
    </row>
    <row r="140" spans="2:51" s="13" customFormat="1" ht="12">
      <c r="B140" s="188"/>
      <c r="C140" s="189"/>
      <c r="D140" s="190" t="s">
        <v>164</v>
      </c>
      <c r="E140" s="191" t="s">
        <v>19</v>
      </c>
      <c r="F140" s="192" t="s">
        <v>200</v>
      </c>
      <c r="G140" s="189"/>
      <c r="H140" s="191" t="s">
        <v>19</v>
      </c>
      <c r="I140" s="193"/>
      <c r="J140" s="189"/>
      <c r="K140" s="189"/>
      <c r="L140" s="194"/>
      <c r="M140" s="195"/>
      <c r="N140" s="196"/>
      <c r="O140" s="196"/>
      <c r="P140" s="196"/>
      <c r="Q140" s="196"/>
      <c r="R140" s="196"/>
      <c r="S140" s="196"/>
      <c r="T140" s="197"/>
      <c r="AT140" s="198" t="s">
        <v>164</v>
      </c>
      <c r="AU140" s="198" t="s">
        <v>81</v>
      </c>
      <c r="AV140" s="13" t="s">
        <v>79</v>
      </c>
      <c r="AW140" s="13" t="s">
        <v>33</v>
      </c>
      <c r="AX140" s="13" t="s">
        <v>71</v>
      </c>
      <c r="AY140" s="198" t="s">
        <v>155</v>
      </c>
    </row>
    <row r="141" spans="2:51" s="14" customFormat="1" ht="12">
      <c r="B141" s="199"/>
      <c r="C141" s="200"/>
      <c r="D141" s="190" t="s">
        <v>164</v>
      </c>
      <c r="E141" s="201" t="s">
        <v>19</v>
      </c>
      <c r="F141" s="202" t="s">
        <v>318</v>
      </c>
      <c r="G141" s="200"/>
      <c r="H141" s="203">
        <v>21.535</v>
      </c>
      <c r="I141" s="204"/>
      <c r="J141" s="200"/>
      <c r="K141" s="200"/>
      <c r="L141" s="205"/>
      <c r="M141" s="206"/>
      <c r="N141" s="207"/>
      <c r="O141" s="207"/>
      <c r="P141" s="207"/>
      <c r="Q141" s="207"/>
      <c r="R141" s="207"/>
      <c r="S141" s="207"/>
      <c r="T141" s="208"/>
      <c r="AT141" s="209" t="s">
        <v>164</v>
      </c>
      <c r="AU141" s="209" t="s">
        <v>81</v>
      </c>
      <c r="AV141" s="14" t="s">
        <v>81</v>
      </c>
      <c r="AW141" s="14" t="s">
        <v>33</v>
      </c>
      <c r="AX141" s="14" t="s">
        <v>71</v>
      </c>
      <c r="AY141" s="209" t="s">
        <v>155</v>
      </c>
    </row>
    <row r="142" spans="2:51" s="13" customFormat="1" ht="12">
      <c r="B142" s="188"/>
      <c r="C142" s="189"/>
      <c r="D142" s="190" t="s">
        <v>164</v>
      </c>
      <c r="E142" s="191" t="s">
        <v>19</v>
      </c>
      <c r="F142" s="192" t="s">
        <v>248</v>
      </c>
      <c r="G142" s="189"/>
      <c r="H142" s="191" t="s">
        <v>19</v>
      </c>
      <c r="I142" s="193"/>
      <c r="J142" s="189"/>
      <c r="K142" s="189"/>
      <c r="L142" s="194"/>
      <c r="M142" s="195"/>
      <c r="N142" s="196"/>
      <c r="O142" s="196"/>
      <c r="P142" s="196"/>
      <c r="Q142" s="196"/>
      <c r="R142" s="196"/>
      <c r="S142" s="196"/>
      <c r="T142" s="197"/>
      <c r="AT142" s="198" t="s">
        <v>164</v>
      </c>
      <c r="AU142" s="198" t="s">
        <v>81</v>
      </c>
      <c r="AV142" s="13" t="s">
        <v>79</v>
      </c>
      <c r="AW142" s="13" t="s">
        <v>33</v>
      </c>
      <c r="AX142" s="13" t="s">
        <v>71</v>
      </c>
      <c r="AY142" s="198" t="s">
        <v>155</v>
      </c>
    </row>
    <row r="143" spans="2:51" s="14" customFormat="1" ht="12">
      <c r="B143" s="199"/>
      <c r="C143" s="200"/>
      <c r="D143" s="190" t="s">
        <v>164</v>
      </c>
      <c r="E143" s="201" t="s">
        <v>19</v>
      </c>
      <c r="F143" s="202" t="s">
        <v>319</v>
      </c>
      <c r="G143" s="200"/>
      <c r="H143" s="203">
        <v>-1.95</v>
      </c>
      <c r="I143" s="204"/>
      <c r="J143" s="200"/>
      <c r="K143" s="200"/>
      <c r="L143" s="205"/>
      <c r="M143" s="206"/>
      <c r="N143" s="207"/>
      <c r="O143" s="207"/>
      <c r="P143" s="207"/>
      <c r="Q143" s="207"/>
      <c r="R143" s="207"/>
      <c r="S143" s="207"/>
      <c r="T143" s="208"/>
      <c r="AT143" s="209" t="s">
        <v>164</v>
      </c>
      <c r="AU143" s="209" t="s">
        <v>81</v>
      </c>
      <c r="AV143" s="14" t="s">
        <v>81</v>
      </c>
      <c r="AW143" s="14" t="s">
        <v>33</v>
      </c>
      <c r="AX143" s="14" t="s">
        <v>71</v>
      </c>
      <c r="AY143" s="209" t="s">
        <v>155</v>
      </c>
    </row>
    <row r="144" spans="2:51" s="14" customFormat="1" ht="12">
      <c r="B144" s="199"/>
      <c r="C144" s="200"/>
      <c r="D144" s="190" t="s">
        <v>164</v>
      </c>
      <c r="E144" s="201" t="s">
        <v>19</v>
      </c>
      <c r="F144" s="202" t="s">
        <v>320</v>
      </c>
      <c r="G144" s="200"/>
      <c r="H144" s="203">
        <v>-3.54</v>
      </c>
      <c r="I144" s="204"/>
      <c r="J144" s="200"/>
      <c r="K144" s="200"/>
      <c r="L144" s="205"/>
      <c r="M144" s="206"/>
      <c r="N144" s="207"/>
      <c r="O144" s="207"/>
      <c r="P144" s="207"/>
      <c r="Q144" s="207"/>
      <c r="R144" s="207"/>
      <c r="S144" s="207"/>
      <c r="T144" s="208"/>
      <c r="AT144" s="209" t="s">
        <v>164</v>
      </c>
      <c r="AU144" s="209" t="s">
        <v>81</v>
      </c>
      <c r="AV144" s="14" t="s">
        <v>81</v>
      </c>
      <c r="AW144" s="14" t="s">
        <v>33</v>
      </c>
      <c r="AX144" s="14" t="s">
        <v>71</v>
      </c>
      <c r="AY144" s="209" t="s">
        <v>155</v>
      </c>
    </row>
    <row r="145" spans="2:51" s="13" customFormat="1" ht="12">
      <c r="B145" s="188"/>
      <c r="C145" s="189"/>
      <c r="D145" s="190" t="s">
        <v>164</v>
      </c>
      <c r="E145" s="191" t="s">
        <v>19</v>
      </c>
      <c r="F145" s="192" t="s">
        <v>202</v>
      </c>
      <c r="G145" s="189"/>
      <c r="H145" s="191" t="s">
        <v>19</v>
      </c>
      <c r="I145" s="193"/>
      <c r="J145" s="189"/>
      <c r="K145" s="189"/>
      <c r="L145" s="194"/>
      <c r="M145" s="195"/>
      <c r="N145" s="196"/>
      <c r="O145" s="196"/>
      <c r="P145" s="196"/>
      <c r="Q145" s="196"/>
      <c r="R145" s="196"/>
      <c r="S145" s="196"/>
      <c r="T145" s="197"/>
      <c r="AT145" s="198" t="s">
        <v>164</v>
      </c>
      <c r="AU145" s="198" t="s">
        <v>81</v>
      </c>
      <c r="AV145" s="13" t="s">
        <v>79</v>
      </c>
      <c r="AW145" s="13" t="s">
        <v>33</v>
      </c>
      <c r="AX145" s="13" t="s">
        <v>71</v>
      </c>
      <c r="AY145" s="198" t="s">
        <v>155</v>
      </c>
    </row>
    <row r="146" spans="2:51" s="14" customFormat="1" ht="12">
      <c r="B146" s="199"/>
      <c r="C146" s="200"/>
      <c r="D146" s="190" t="s">
        <v>164</v>
      </c>
      <c r="E146" s="201" t="s">
        <v>19</v>
      </c>
      <c r="F146" s="202" t="s">
        <v>321</v>
      </c>
      <c r="G146" s="200"/>
      <c r="H146" s="203">
        <v>14.455</v>
      </c>
      <c r="I146" s="204"/>
      <c r="J146" s="200"/>
      <c r="K146" s="200"/>
      <c r="L146" s="205"/>
      <c r="M146" s="206"/>
      <c r="N146" s="207"/>
      <c r="O146" s="207"/>
      <c r="P146" s="207"/>
      <c r="Q146" s="207"/>
      <c r="R146" s="207"/>
      <c r="S146" s="207"/>
      <c r="T146" s="208"/>
      <c r="AT146" s="209" t="s">
        <v>164</v>
      </c>
      <c r="AU146" s="209" t="s">
        <v>81</v>
      </c>
      <c r="AV146" s="14" t="s">
        <v>81</v>
      </c>
      <c r="AW146" s="14" t="s">
        <v>33</v>
      </c>
      <c r="AX146" s="14" t="s">
        <v>71</v>
      </c>
      <c r="AY146" s="209" t="s">
        <v>155</v>
      </c>
    </row>
    <row r="147" spans="2:51" s="13" customFormat="1" ht="12">
      <c r="B147" s="188"/>
      <c r="C147" s="189"/>
      <c r="D147" s="190" t="s">
        <v>164</v>
      </c>
      <c r="E147" s="191" t="s">
        <v>19</v>
      </c>
      <c r="F147" s="192" t="s">
        <v>248</v>
      </c>
      <c r="G147" s="189"/>
      <c r="H147" s="191" t="s">
        <v>19</v>
      </c>
      <c r="I147" s="193"/>
      <c r="J147" s="189"/>
      <c r="K147" s="189"/>
      <c r="L147" s="194"/>
      <c r="M147" s="195"/>
      <c r="N147" s="196"/>
      <c r="O147" s="196"/>
      <c r="P147" s="196"/>
      <c r="Q147" s="196"/>
      <c r="R147" s="196"/>
      <c r="S147" s="196"/>
      <c r="T147" s="197"/>
      <c r="AT147" s="198" t="s">
        <v>164</v>
      </c>
      <c r="AU147" s="198" t="s">
        <v>81</v>
      </c>
      <c r="AV147" s="13" t="s">
        <v>79</v>
      </c>
      <c r="AW147" s="13" t="s">
        <v>33</v>
      </c>
      <c r="AX147" s="13" t="s">
        <v>71</v>
      </c>
      <c r="AY147" s="198" t="s">
        <v>155</v>
      </c>
    </row>
    <row r="148" spans="2:51" s="14" customFormat="1" ht="12">
      <c r="B148" s="199"/>
      <c r="C148" s="200"/>
      <c r="D148" s="190" t="s">
        <v>164</v>
      </c>
      <c r="E148" s="201" t="s">
        <v>19</v>
      </c>
      <c r="F148" s="202" t="s">
        <v>315</v>
      </c>
      <c r="G148" s="200"/>
      <c r="H148" s="203">
        <v>-7.08</v>
      </c>
      <c r="I148" s="204"/>
      <c r="J148" s="200"/>
      <c r="K148" s="200"/>
      <c r="L148" s="205"/>
      <c r="M148" s="206"/>
      <c r="N148" s="207"/>
      <c r="O148" s="207"/>
      <c r="P148" s="207"/>
      <c r="Q148" s="207"/>
      <c r="R148" s="207"/>
      <c r="S148" s="207"/>
      <c r="T148" s="208"/>
      <c r="AT148" s="209" t="s">
        <v>164</v>
      </c>
      <c r="AU148" s="209" t="s">
        <v>81</v>
      </c>
      <c r="AV148" s="14" t="s">
        <v>81</v>
      </c>
      <c r="AW148" s="14" t="s">
        <v>33</v>
      </c>
      <c r="AX148" s="14" t="s">
        <v>71</v>
      </c>
      <c r="AY148" s="209" t="s">
        <v>155</v>
      </c>
    </row>
    <row r="149" spans="2:51" s="13" customFormat="1" ht="12">
      <c r="B149" s="188"/>
      <c r="C149" s="189"/>
      <c r="D149" s="190" t="s">
        <v>164</v>
      </c>
      <c r="E149" s="191" t="s">
        <v>19</v>
      </c>
      <c r="F149" s="192" t="s">
        <v>206</v>
      </c>
      <c r="G149" s="189"/>
      <c r="H149" s="191" t="s">
        <v>19</v>
      </c>
      <c r="I149" s="193"/>
      <c r="J149" s="189"/>
      <c r="K149" s="189"/>
      <c r="L149" s="194"/>
      <c r="M149" s="195"/>
      <c r="N149" s="196"/>
      <c r="O149" s="196"/>
      <c r="P149" s="196"/>
      <c r="Q149" s="196"/>
      <c r="R149" s="196"/>
      <c r="S149" s="196"/>
      <c r="T149" s="197"/>
      <c r="AT149" s="198" t="s">
        <v>164</v>
      </c>
      <c r="AU149" s="198" t="s">
        <v>81</v>
      </c>
      <c r="AV149" s="13" t="s">
        <v>79</v>
      </c>
      <c r="AW149" s="13" t="s">
        <v>33</v>
      </c>
      <c r="AX149" s="13" t="s">
        <v>71</v>
      </c>
      <c r="AY149" s="198" t="s">
        <v>155</v>
      </c>
    </row>
    <row r="150" spans="2:51" s="14" customFormat="1" ht="12">
      <c r="B150" s="199"/>
      <c r="C150" s="200"/>
      <c r="D150" s="190" t="s">
        <v>164</v>
      </c>
      <c r="E150" s="201" t="s">
        <v>19</v>
      </c>
      <c r="F150" s="202" t="s">
        <v>322</v>
      </c>
      <c r="G150" s="200"/>
      <c r="H150" s="203">
        <v>4.13</v>
      </c>
      <c r="I150" s="204"/>
      <c r="J150" s="200"/>
      <c r="K150" s="200"/>
      <c r="L150" s="205"/>
      <c r="M150" s="206"/>
      <c r="N150" s="207"/>
      <c r="O150" s="207"/>
      <c r="P150" s="207"/>
      <c r="Q150" s="207"/>
      <c r="R150" s="207"/>
      <c r="S150" s="207"/>
      <c r="T150" s="208"/>
      <c r="AT150" s="209" t="s">
        <v>164</v>
      </c>
      <c r="AU150" s="209" t="s">
        <v>81</v>
      </c>
      <c r="AV150" s="14" t="s">
        <v>81</v>
      </c>
      <c r="AW150" s="14" t="s">
        <v>33</v>
      </c>
      <c r="AX150" s="14" t="s">
        <v>71</v>
      </c>
      <c r="AY150" s="209" t="s">
        <v>155</v>
      </c>
    </row>
    <row r="151" spans="2:51" s="13" customFormat="1" ht="12">
      <c r="B151" s="188"/>
      <c r="C151" s="189"/>
      <c r="D151" s="190" t="s">
        <v>164</v>
      </c>
      <c r="E151" s="191" t="s">
        <v>19</v>
      </c>
      <c r="F151" s="192" t="s">
        <v>208</v>
      </c>
      <c r="G151" s="189"/>
      <c r="H151" s="191" t="s">
        <v>19</v>
      </c>
      <c r="I151" s="193"/>
      <c r="J151" s="189"/>
      <c r="K151" s="189"/>
      <c r="L151" s="194"/>
      <c r="M151" s="195"/>
      <c r="N151" s="196"/>
      <c r="O151" s="196"/>
      <c r="P151" s="196"/>
      <c r="Q151" s="196"/>
      <c r="R151" s="196"/>
      <c r="S151" s="196"/>
      <c r="T151" s="197"/>
      <c r="AT151" s="198" t="s">
        <v>164</v>
      </c>
      <c r="AU151" s="198" t="s">
        <v>81</v>
      </c>
      <c r="AV151" s="13" t="s">
        <v>79</v>
      </c>
      <c r="AW151" s="13" t="s">
        <v>33</v>
      </c>
      <c r="AX151" s="13" t="s">
        <v>71</v>
      </c>
      <c r="AY151" s="198" t="s">
        <v>155</v>
      </c>
    </row>
    <row r="152" spans="2:51" s="14" customFormat="1" ht="12">
      <c r="B152" s="199"/>
      <c r="C152" s="200"/>
      <c r="D152" s="190" t="s">
        <v>164</v>
      </c>
      <c r="E152" s="201" t="s">
        <v>19</v>
      </c>
      <c r="F152" s="202" t="s">
        <v>323</v>
      </c>
      <c r="G152" s="200"/>
      <c r="H152" s="203">
        <v>16.373</v>
      </c>
      <c r="I152" s="204"/>
      <c r="J152" s="200"/>
      <c r="K152" s="200"/>
      <c r="L152" s="205"/>
      <c r="M152" s="206"/>
      <c r="N152" s="207"/>
      <c r="O152" s="207"/>
      <c r="P152" s="207"/>
      <c r="Q152" s="207"/>
      <c r="R152" s="207"/>
      <c r="S152" s="207"/>
      <c r="T152" s="208"/>
      <c r="AT152" s="209" t="s">
        <v>164</v>
      </c>
      <c r="AU152" s="209" t="s">
        <v>81</v>
      </c>
      <c r="AV152" s="14" t="s">
        <v>81</v>
      </c>
      <c r="AW152" s="14" t="s">
        <v>33</v>
      </c>
      <c r="AX152" s="14" t="s">
        <v>71</v>
      </c>
      <c r="AY152" s="209" t="s">
        <v>155</v>
      </c>
    </row>
    <row r="153" spans="2:51" s="13" customFormat="1" ht="12">
      <c r="B153" s="188"/>
      <c r="C153" s="189"/>
      <c r="D153" s="190" t="s">
        <v>164</v>
      </c>
      <c r="E153" s="191" t="s">
        <v>19</v>
      </c>
      <c r="F153" s="192" t="s">
        <v>324</v>
      </c>
      <c r="G153" s="189"/>
      <c r="H153" s="191" t="s">
        <v>19</v>
      </c>
      <c r="I153" s="193"/>
      <c r="J153" s="189"/>
      <c r="K153" s="189"/>
      <c r="L153" s="194"/>
      <c r="M153" s="195"/>
      <c r="N153" s="196"/>
      <c r="O153" s="196"/>
      <c r="P153" s="196"/>
      <c r="Q153" s="196"/>
      <c r="R153" s="196"/>
      <c r="S153" s="196"/>
      <c r="T153" s="197"/>
      <c r="AT153" s="198" t="s">
        <v>164</v>
      </c>
      <c r="AU153" s="198" t="s">
        <v>81</v>
      </c>
      <c r="AV153" s="13" t="s">
        <v>79</v>
      </c>
      <c r="AW153" s="13" t="s">
        <v>33</v>
      </c>
      <c r="AX153" s="13" t="s">
        <v>71</v>
      </c>
      <c r="AY153" s="198" t="s">
        <v>155</v>
      </c>
    </row>
    <row r="154" spans="2:51" s="14" customFormat="1" ht="12">
      <c r="B154" s="199"/>
      <c r="C154" s="200"/>
      <c r="D154" s="190" t="s">
        <v>164</v>
      </c>
      <c r="E154" s="201" t="s">
        <v>19</v>
      </c>
      <c r="F154" s="202" t="s">
        <v>315</v>
      </c>
      <c r="G154" s="200"/>
      <c r="H154" s="203">
        <v>-7.08</v>
      </c>
      <c r="I154" s="204"/>
      <c r="J154" s="200"/>
      <c r="K154" s="200"/>
      <c r="L154" s="205"/>
      <c r="M154" s="206"/>
      <c r="N154" s="207"/>
      <c r="O154" s="207"/>
      <c r="P154" s="207"/>
      <c r="Q154" s="207"/>
      <c r="R154" s="207"/>
      <c r="S154" s="207"/>
      <c r="T154" s="208"/>
      <c r="AT154" s="209" t="s">
        <v>164</v>
      </c>
      <c r="AU154" s="209" t="s">
        <v>81</v>
      </c>
      <c r="AV154" s="14" t="s">
        <v>81</v>
      </c>
      <c r="AW154" s="14" t="s">
        <v>33</v>
      </c>
      <c r="AX154" s="14" t="s">
        <v>71</v>
      </c>
      <c r="AY154" s="209" t="s">
        <v>155</v>
      </c>
    </row>
    <row r="155" spans="2:51" s="16" customFormat="1" ht="12">
      <c r="B155" s="221"/>
      <c r="C155" s="222"/>
      <c r="D155" s="190" t="s">
        <v>164</v>
      </c>
      <c r="E155" s="223" t="s">
        <v>19</v>
      </c>
      <c r="F155" s="224" t="s">
        <v>210</v>
      </c>
      <c r="G155" s="222"/>
      <c r="H155" s="225">
        <v>106.95</v>
      </c>
      <c r="I155" s="226"/>
      <c r="J155" s="222"/>
      <c r="K155" s="222"/>
      <c r="L155" s="227"/>
      <c r="M155" s="228"/>
      <c r="N155" s="229"/>
      <c r="O155" s="229"/>
      <c r="P155" s="229"/>
      <c r="Q155" s="229"/>
      <c r="R155" s="229"/>
      <c r="S155" s="229"/>
      <c r="T155" s="230"/>
      <c r="AT155" s="231" t="s">
        <v>164</v>
      </c>
      <c r="AU155" s="231" t="s">
        <v>81</v>
      </c>
      <c r="AV155" s="16" t="s">
        <v>179</v>
      </c>
      <c r="AW155" s="16" t="s">
        <v>33</v>
      </c>
      <c r="AX155" s="16" t="s">
        <v>71</v>
      </c>
      <c r="AY155" s="231" t="s">
        <v>155</v>
      </c>
    </row>
    <row r="156" spans="2:51" s="13" customFormat="1" ht="12">
      <c r="B156" s="188"/>
      <c r="C156" s="189"/>
      <c r="D156" s="190" t="s">
        <v>164</v>
      </c>
      <c r="E156" s="191" t="s">
        <v>19</v>
      </c>
      <c r="F156" s="192" t="s">
        <v>576</v>
      </c>
      <c r="G156" s="189"/>
      <c r="H156" s="191" t="s">
        <v>19</v>
      </c>
      <c r="I156" s="193"/>
      <c r="J156" s="189"/>
      <c r="K156" s="189"/>
      <c r="L156" s="194"/>
      <c r="M156" s="195"/>
      <c r="N156" s="196"/>
      <c r="O156" s="196"/>
      <c r="P156" s="196"/>
      <c r="Q156" s="196"/>
      <c r="R156" s="196"/>
      <c r="S156" s="196"/>
      <c r="T156" s="197"/>
      <c r="AT156" s="198" t="s">
        <v>164</v>
      </c>
      <c r="AU156" s="198" t="s">
        <v>81</v>
      </c>
      <c r="AV156" s="13" t="s">
        <v>79</v>
      </c>
      <c r="AW156" s="13" t="s">
        <v>33</v>
      </c>
      <c r="AX156" s="13" t="s">
        <v>71</v>
      </c>
      <c r="AY156" s="198" t="s">
        <v>155</v>
      </c>
    </row>
    <row r="157" spans="2:51" s="13" customFormat="1" ht="12">
      <c r="B157" s="188"/>
      <c r="C157" s="189"/>
      <c r="D157" s="190" t="s">
        <v>164</v>
      </c>
      <c r="E157" s="191" t="s">
        <v>19</v>
      </c>
      <c r="F157" s="192" t="s">
        <v>211</v>
      </c>
      <c r="G157" s="189"/>
      <c r="H157" s="191" t="s">
        <v>19</v>
      </c>
      <c r="I157" s="193"/>
      <c r="J157" s="189"/>
      <c r="K157" s="189"/>
      <c r="L157" s="194"/>
      <c r="M157" s="195"/>
      <c r="N157" s="196"/>
      <c r="O157" s="196"/>
      <c r="P157" s="196"/>
      <c r="Q157" s="196"/>
      <c r="R157" s="196"/>
      <c r="S157" s="196"/>
      <c r="T157" s="197"/>
      <c r="AT157" s="198" t="s">
        <v>164</v>
      </c>
      <c r="AU157" s="198" t="s">
        <v>81</v>
      </c>
      <c r="AV157" s="13" t="s">
        <v>79</v>
      </c>
      <c r="AW157" s="13" t="s">
        <v>33</v>
      </c>
      <c r="AX157" s="13" t="s">
        <v>71</v>
      </c>
      <c r="AY157" s="198" t="s">
        <v>155</v>
      </c>
    </row>
    <row r="158" spans="2:51" s="14" customFormat="1" ht="12">
      <c r="B158" s="199"/>
      <c r="C158" s="200"/>
      <c r="D158" s="190" t="s">
        <v>164</v>
      </c>
      <c r="E158" s="201" t="s">
        <v>19</v>
      </c>
      <c r="F158" s="202" t="s">
        <v>325</v>
      </c>
      <c r="G158" s="200"/>
      <c r="H158" s="203">
        <v>3.54</v>
      </c>
      <c r="I158" s="204"/>
      <c r="J158" s="200"/>
      <c r="K158" s="200"/>
      <c r="L158" s="205"/>
      <c r="M158" s="206"/>
      <c r="N158" s="207"/>
      <c r="O158" s="207"/>
      <c r="P158" s="207"/>
      <c r="Q158" s="207"/>
      <c r="R158" s="207"/>
      <c r="S158" s="207"/>
      <c r="T158" s="208"/>
      <c r="AT158" s="209" t="s">
        <v>164</v>
      </c>
      <c r="AU158" s="209" t="s">
        <v>81</v>
      </c>
      <c r="AV158" s="14" t="s">
        <v>81</v>
      </c>
      <c r="AW158" s="14" t="s">
        <v>33</v>
      </c>
      <c r="AX158" s="14" t="s">
        <v>71</v>
      </c>
      <c r="AY158" s="209" t="s">
        <v>155</v>
      </c>
    </row>
    <row r="159" spans="2:51" s="13" customFormat="1" ht="12">
      <c r="B159" s="188"/>
      <c r="C159" s="189"/>
      <c r="D159" s="190" t="s">
        <v>164</v>
      </c>
      <c r="E159" s="191" t="s">
        <v>19</v>
      </c>
      <c r="F159" s="192" t="s">
        <v>248</v>
      </c>
      <c r="G159" s="189"/>
      <c r="H159" s="191" t="s">
        <v>19</v>
      </c>
      <c r="I159" s="193"/>
      <c r="J159" s="189"/>
      <c r="K159" s="189"/>
      <c r="L159" s="194"/>
      <c r="M159" s="195"/>
      <c r="N159" s="196"/>
      <c r="O159" s="196"/>
      <c r="P159" s="196"/>
      <c r="Q159" s="196"/>
      <c r="R159" s="196"/>
      <c r="S159" s="196"/>
      <c r="T159" s="197"/>
      <c r="AT159" s="198" t="s">
        <v>164</v>
      </c>
      <c r="AU159" s="198" t="s">
        <v>81</v>
      </c>
      <c r="AV159" s="13" t="s">
        <v>79</v>
      </c>
      <c r="AW159" s="13" t="s">
        <v>33</v>
      </c>
      <c r="AX159" s="13" t="s">
        <v>71</v>
      </c>
      <c r="AY159" s="198" t="s">
        <v>155</v>
      </c>
    </row>
    <row r="160" spans="2:51" s="14" customFormat="1" ht="12">
      <c r="B160" s="199"/>
      <c r="C160" s="200"/>
      <c r="D160" s="190" t="s">
        <v>164</v>
      </c>
      <c r="E160" s="201" t="s">
        <v>19</v>
      </c>
      <c r="F160" s="202" t="s">
        <v>313</v>
      </c>
      <c r="G160" s="200"/>
      <c r="H160" s="203">
        <v>-1.8</v>
      </c>
      <c r="I160" s="204"/>
      <c r="J160" s="200"/>
      <c r="K160" s="200"/>
      <c r="L160" s="205"/>
      <c r="M160" s="206"/>
      <c r="N160" s="207"/>
      <c r="O160" s="207"/>
      <c r="P160" s="207"/>
      <c r="Q160" s="207"/>
      <c r="R160" s="207"/>
      <c r="S160" s="207"/>
      <c r="T160" s="208"/>
      <c r="AT160" s="209" t="s">
        <v>164</v>
      </c>
      <c r="AU160" s="209" t="s">
        <v>81</v>
      </c>
      <c r="AV160" s="14" t="s">
        <v>81</v>
      </c>
      <c r="AW160" s="14" t="s">
        <v>33</v>
      </c>
      <c r="AX160" s="14" t="s">
        <v>71</v>
      </c>
      <c r="AY160" s="209" t="s">
        <v>155</v>
      </c>
    </row>
    <row r="161" spans="2:51" s="13" customFormat="1" ht="12">
      <c r="B161" s="188"/>
      <c r="C161" s="189"/>
      <c r="D161" s="190" t="s">
        <v>164</v>
      </c>
      <c r="E161" s="191" t="s">
        <v>19</v>
      </c>
      <c r="F161" s="192" t="s">
        <v>213</v>
      </c>
      <c r="G161" s="189"/>
      <c r="H161" s="191" t="s">
        <v>19</v>
      </c>
      <c r="I161" s="193"/>
      <c r="J161" s="189"/>
      <c r="K161" s="189"/>
      <c r="L161" s="194"/>
      <c r="M161" s="195"/>
      <c r="N161" s="196"/>
      <c r="O161" s="196"/>
      <c r="P161" s="196"/>
      <c r="Q161" s="196"/>
      <c r="R161" s="196"/>
      <c r="S161" s="196"/>
      <c r="T161" s="197"/>
      <c r="AT161" s="198" t="s">
        <v>164</v>
      </c>
      <c r="AU161" s="198" t="s">
        <v>81</v>
      </c>
      <c r="AV161" s="13" t="s">
        <v>79</v>
      </c>
      <c r="AW161" s="13" t="s">
        <v>33</v>
      </c>
      <c r="AX161" s="13" t="s">
        <v>71</v>
      </c>
      <c r="AY161" s="198" t="s">
        <v>155</v>
      </c>
    </row>
    <row r="162" spans="2:51" s="14" customFormat="1" ht="12">
      <c r="B162" s="199"/>
      <c r="C162" s="200"/>
      <c r="D162" s="190" t="s">
        <v>164</v>
      </c>
      <c r="E162" s="201" t="s">
        <v>19</v>
      </c>
      <c r="F162" s="202" t="s">
        <v>326</v>
      </c>
      <c r="G162" s="200"/>
      <c r="H162" s="203">
        <v>5.458</v>
      </c>
      <c r="I162" s="204"/>
      <c r="J162" s="200"/>
      <c r="K162" s="200"/>
      <c r="L162" s="205"/>
      <c r="M162" s="206"/>
      <c r="N162" s="207"/>
      <c r="O162" s="207"/>
      <c r="P162" s="207"/>
      <c r="Q162" s="207"/>
      <c r="R162" s="207"/>
      <c r="S162" s="207"/>
      <c r="T162" s="208"/>
      <c r="AT162" s="209" t="s">
        <v>164</v>
      </c>
      <c r="AU162" s="209" t="s">
        <v>81</v>
      </c>
      <c r="AV162" s="14" t="s">
        <v>81</v>
      </c>
      <c r="AW162" s="14" t="s">
        <v>33</v>
      </c>
      <c r="AX162" s="14" t="s">
        <v>71</v>
      </c>
      <c r="AY162" s="209" t="s">
        <v>155</v>
      </c>
    </row>
    <row r="163" spans="2:51" s="13" customFormat="1" ht="12">
      <c r="B163" s="188"/>
      <c r="C163" s="189"/>
      <c r="D163" s="190" t="s">
        <v>164</v>
      </c>
      <c r="E163" s="191" t="s">
        <v>19</v>
      </c>
      <c r="F163" s="192" t="s">
        <v>215</v>
      </c>
      <c r="G163" s="189"/>
      <c r="H163" s="191" t="s">
        <v>19</v>
      </c>
      <c r="I163" s="193"/>
      <c r="J163" s="189"/>
      <c r="K163" s="189"/>
      <c r="L163" s="194"/>
      <c r="M163" s="195"/>
      <c r="N163" s="196"/>
      <c r="O163" s="196"/>
      <c r="P163" s="196"/>
      <c r="Q163" s="196"/>
      <c r="R163" s="196"/>
      <c r="S163" s="196"/>
      <c r="T163" s="197"/>
      <c r="AT163" s="198" t="s">
        <v>164</v>
      </c>
      <c r="AU163" s="198" t="s">
        <v>81</v>
      </c>
      <c r="AV163" s="13" t="s">
        <v>79</v>
      </c>
      <c r="AW163" s="13" t="s">
        <v>33</v>
      </c>
      <c r="AX163" s="13" t="s">
        <v>71</v>
      </c>
      <c r="AY163" s="198" t="s">
        <v>155</v>
      </c>
    </row>
    <row r="164" spans="2:51" s="14" customFormat="1" ht="12">
      <c r="B164" s="199"/>
      <c r="C164" s="200"/>
      <c r="D164" s="190" t="s">
        <v>164</v>
      </c>
      <c r="E164" s="201" t="s">
        <v>19</v>
      </c>
      <c r="F164" s="202" t="s">
        <v>327</v>
      </c>
      <c r="G164" s="200"/>
      <c r="H164" s="203">
        <v>27.583</v>
      </c>
      <c r="I164" s="204"/>
      <c r="J164" s="200"/>
      <c r="K164" s="200"/>
      <c r="L164" s="205"/>
      <c r="M164" s="206"/>
      <c r="N164" s="207"/>
      <c r="O164" s="207"/>
      <c r="P164" s="207"/>
      <c r="Q164" s="207"/>
      <c r="R164" s="207"/>
      <c r="S164" s="207"/>
      <c r="T164" s="208"/>
      <c r="AT164" s="209" t="s">
        <v>164</v>
      </c>
      <c r="AU164" s="209" t="s">
        <v>81</v>
      </c>
      <c r="AV164" s="14" t="s">
        <v>81</v>
      </c>
      <c r="AW164" s="14" t="s">
        <v>33</v>
      </c>
      <c r="AX164" s="14" t="s">
        <v>71</v>
      </c>
      <c r="AY164" s="209" t="s">
        <v>155</v>
      </c>
    </row>
    <row r="165" spans="2:51" s="13" customFormat="1" ht="12">
      <c r="B165" s="188"/>
      <c r="C165" s="189"/>
      <c r="D165" s="190" t="s">
        <v>164</v>
      </c>
      <c r="E165" s="191" t="s">
        <v>19</v>
      </c>
      <c r="F165" s="192" t="s">
        <v>248</v>
      </c>
      <c r="G165" s="189"/>
      <c r="H165" s="191" t="s">
        <v>19</v>
      </c>
      <c r="I165" s="193"/>
      <c r="J165" s="189"/>
      <c r="K165" s="189"/>
      <c r="L165" s="194"/>
      <c r="M165" s="195"/>
      <c r="N165" s="196"/>
      <c r="O165" s="196"/>
      <c r="P165" s="196"/>
      <c r="Q165" s="196"/>
      <c r="R165" s="196"/>
      <c r="S165" s="196"/>
      <c r="T165" s="197"/>
      <c r="AT165" s="198" t="s">
        <v>164</v>
      </c>
      <c r="AU165" s="198" t="s">
        <v>81</v>
      </c>
      <c r="AV165" s="13" t="s">
        <v>79</v>
      </c>
      <c r="AW165" s="13" t="s">
        <v>33</v>
      </c>
      <c r="AX165" s="13" t="s">
        <v>71</v>
      </c>
      <c r="AY165" s="198" t="s">
        <v>155</v>
      </c>
    </row>
    <row r="166" spans="2:51" s="14" customFormat="1" ht="12">
      <c r="B166" s="199"/>
      <c r="C166" s="200"/>
      <c r="D166" s="190" t="s">
        <v>164</v>
      </c>
      <c r="E166" s="201" t="s">
        <v>19</v>
      </c>
      <c r="F166" s="202" t="s">
        <v>313</v>
      </c>
      <c r="G166" s="200"/>
      <c r="H166" s="203">
        <v>-1.8</v>
      </c>
      <c r="I166" s="204"/>
      <c r="J166" s="200"/>
      <c r="K166" s="200"/>
      <c r="L166" s="205"/>
      <c r="M166" s="206"/>
      <c r="N166" s="207"/>
      <c r="O166" s="207"/>
      <c r="P166" s="207"/>
      <c r="Q166" s="207"/>
      <c r="R166" s="207"/>
      <c r="S166" s="207"/>
      <c r="T166" s="208"/>
      <c r="AT166" s="209" t="s">
        <v>164</v>
      </c>
      <c r="AU166" s="209" t="s">
        <v>81</v>
      </c>
      <c r="AV166" s="14" t="s">
        <v>81</v>
      </c>
      <c r="AW166" s="14" t="s">
        <v>33</v>
      </c>
      <c r="AX166" s="14" t="s">
        <v>71</v>
      </c>
      <c r="AY166" s="209" t="s">
        <v>155</v>
      </c>
    </row>
    <row r="167" spans="2:51" s="13" customFormat="1" ht="12">
      <c r="B167" s="188"/>
      <c r="C167" s="189"/>
      <c r="D167" s="190" t="s">
        <v>164</v>
      </c>
      <c r="E167" s="191" t="s">
        <v>19</v>
      </c>
      <c r="F167" s="192" t="s">
        <v>216</v>
      </c>
      <c r="G167" s="189"/>
      <c r="H167" s="191" t="s">
        <v>19</v>
      </c>
      <c r="I167" s="193"/>
      <c r="J167" s="189"/>
      <c r="K167" s="189"/>
      <c r="L167" s="194"/>
      <c r="M167" s="195"/>
      <c r="N167" s="196"/>
      <c r="O167" s="196"/>
      <c r="P167" s="196"/>
      <c r="Q167" s="196"/>
      <c r="R167" s="196"/>
      <c r="S167" s="196"/>
      <c r="T167" s="197"/>
      <c r="AT167" s="198" t="s">
        <v>164</v>
      </c>
      <c r="AU167" s="198" t="s">
        <v>81</v>
      </c>
      <c r="AV167" s="13" t="s">
        <v>79</v>
      </c>
      <c r="AW167" s="13" t="s">
        <v>33</v>
      </c>
      <c r="AX167" s="13" t="s">
        <v>71</v>
      </c>
      <c r="AY167" s="198" t="s">
        <v>155</v>
      </c>
    </row>
    <row r="168" spans="2:51" s="14" customFormat="1" ht="12">
      <c r="B168" s="199"/>
      <c r="C168" s="200"/>
      <c r="D168" s="190" t="s">
        <v>164</v>
      </c>
      <c r="E168" s="201" t="s">
        <v>19</v>
      </c>
      <c r="F168" s="202" t="s">
        <v>328</v>
      </c>
      <c r="G168" s="200"/>
      <c r="H168" s="203">
        <v>31.27</v>
      </c>
      <c r="I168" s="204"/>
      <c r="J168" s="200"/>
      <c r="K168" s="200"/>
      <c r="L168" s="205"/>
      <c r="M168" s="206"/>
      <c r="N168" s="207"/>
      <c r="O168" s="207"/>
      <c r="P168" s="207"/>
      <c r="Q168" s="207"/>
      <c r="R168" s="207"/>
      <c r="S168" s="207"/>
      <c r="T168" s="208"/>
      <c r="AT168" s="209" t="s">
        <v>164</v>
      </c>
      <c r="AU168" s="209" t="s">
        <v>81</v>
      </c>
      <c r="AV168" s="14" t="s">
        <v>81</v>
      </c>
      <c r="AW168" s="14" t="s">
        <v>33</v>
      </c>
      <c r="AX168" s="14" t="s">
        <v>71</v>
      </c>
      <c r="AY168" s="209" t="s">
        <v>155</v>
      </c>
    </row>
    <row r="169" spans="2:51" s="13" customFormat="1" ht="12">
      <c r="B169" s="188"/>
      <c r="C169" s="189"/>
      <c r="D169" s="190" t="s">
        <v>164</v>
      </c>
      <c r="E169" s="191" t="s">
        <v>19</v>
      </c>
      <c r="F169" s="192" t="s">
        <v>248</v>
      </c>
      <c r="G169" s="189"/>
      <c r="H169" s="191" t="s">
        <v>19</v>
      </c>
      <c r="I169" s="193"/>
      <c r="J169" s="189"/>
      <c r="K169" s="189"/>
      <c r="L169" s="194"/>
      <c r="M169" s="195"/>
      <c r="N169" s="196"/>
      <c r="O169" s="196"/>
      <c r="P169" s="196"/>
      <c r="Q169" s="196"/>
      <c r="R169" s="196"/>
      <c r="S169" s="196"/>
      <c r="T169" s="197"/>
      <c r="AT169" s="198" t="s">
        <v>164</v>
      </c>
      <c r="AU169" s="198" t="s">
        <v>81</v>
      </c>
      <c r="AV169" s="13" t="s">
        <v>79</v>
      </c>
      <c r="AW169" s="13" t="s">
        <v>33</v>
      </c>
      <c r="AX169" s="13" t="s">
        <v>71</v>
      </c>
      <c r="AY169" s="198" t="s">
        <v>155</v>
      </c>
    </row>
    <row r="170" spans="2:51" s="14" customFormat="1" ht="12">
      <c r="B170" s="199"/>
      <c r="C170" s="200"/>
      <c r="D170" s="190" t="s">
        <v>164</v>
      </c>
      <c r="E170" s="201" t="s">
        <v>19</v>
      </c>
      <c r="F170" s="202" t="s">
        <v>313</v>
      </c>
      <c r="G170" s="200"/>
      <c r="H170" s="203">
        <v>-1.8</v>
      </c>
      <c r="I170" s="204"/>
      <c r="J170" s="200"/>
      <c r="K170" s="200"/>
      <c r="L170" s="205"/>
      <c r="M170" s="206"/>
      <c r="N170" s="207"/>
      <c r="O170" s="207"/>
      <c r="P170" s="207"/>
      <c r="Q170" s="207"/>
      <c r="R170" s="207"/>
      <c r="S170" s="207"/>
      <c r="T170" s="208"/>
      <c r="AT170" s="209" t="s">
        <v>164</v>
      </c>
      <c r="AU170" s="209" t="s">
        <v>81</v>
      </c>
      <c r="AV170" s="14" t="s">
        <v>81</v>
      </c>
      <c r="AW170" s="14" t="s">
        <v>33</v>
      </c>
      <c r="AX170" s="14" t="s">
        <v>71</v>
      </c>
      <c r="AY170" s="209" t="s">
        <v>155</v>
      </c>
    </row>
    <row r="171" spans="2:51" s="13" customFormat="1" ht="12">
      <c r="B171" s="188"/>
      <c r="C171" s="189"/>
      <c r="D171" s="190" t="s">
        <v>164</v>
      </c>
      <c r="E171" s="191" t="s">
        <v>19</v>
      </c>
      <c r="F171" s="192" t="s">
        <v>217</v>
      </c>
      <c r="G171" s="189"/>
      <c r="H171" s="191" t="s">
        <v>19</v>
      </c>
      <c r="I171" s="193"/>
      <c r="J171" s="189"/>
      <c r="K171" s="189"/>
      <c r="L171" s="194"/>
      <c r="M171" s="195"/>
      <c r="N171" s="196"/>
      <c r="O171" s="196"/>
      <c r="P171" s="196"/>
      <c r="Q171" s="196"/>
      <c r="R171" s="196"/>
      <c r="S171" s="196"/>
      <c r="T171" s="197"/>
      <c r="AT171" s="198" t="s">
        <v>164</v>
      </c>
      <c r="AU171" s="198" t="s">
        <v>81</v>
      </c>
      <c r="AV171" s="13" t="s">
        <v>79</v>
      </c>
      <c r="AW171" s="13" t="s">
        <v>33</v>
      </c>
      <c r="AX171" s="13" t="s">
        <v>71</v>
      </c>
      <c r="AY171" s="198" t="s">
        <v>155</v>
      </c>
    </row>
    <row r="172" spans="2:51" s="14" customFormat="1" ht="12">
      <c r="B172" s="199"/>
      <c r="C172" s="200"/>
      <c r="D172" s="190" t="s">
        <v>164</v>
      </c>
      <c r="E172" s="201" t="s">
        <v>19</v>
      </c>
      <c r="F172" s="202" t="s">
        <v>329</v>
      </c>
      <c r="G172" s="200"/>
      <c r="H172" s="203">
        <v>33.04</v>
      </c>
      <c r="I172" s="204"/>
      <c r="J172" s="200"/>
      <c r="K172" s="200"/>
      <c r="L172" s="205"/>
      <c r="M172" s="206"/>
      <c r="N172" s="207"/>
      <c r="O172" s="207"/>
      <c r="P172" s="207"/>
      <c r="Q172" s="207"/>
      <c r="R172" s="207"/>
      <c r="S172" s="207"/>
      <c r="T172" s="208"/>
      <c r="AT172" s="209" t="s">
        <v>164</v>
      </c>
      <c r="AU172" s="209" t="s">
        <v>81</v>
      </c>
      <c r="AV172" s="14" t="s">
        <v>81</v>
      </c>
      <c r="AW172" s="14" t="s">
        <v>33</v>
      </c>
      <c r="AX172" s="14" t="s">
        <v>71</v>
      </c>
      <c r="AY172" s="209" t="s">
        <v>155</v>
      </c>
    </row>
    <row r="173" spans="2:51" s="13" customFormat="1" ht="12">
      <c r="B173" s="188"/>
      <c r="C173" s="189"/>
      <c r="D173" s="190" t="s">
        <v>164</v>
      </c>
      <c r="E173" s="191" t="s">
        <v>19</v>
      </c>
      <c r="F173" s="192" t="s">
        <v>248</v>
      </c>
      <c r="G173" s="189"/>
      <c r="H173" s="191" t="s">
        <v>19</v>
      </c>
      <c r="I173" s="193"/>
      <c r="J173" s="189"/>
      <c r="K173" s="189"/>
      <c r="L173" s="194"/>
      <c r="M173" s="195"/>
      <c r="N173" s="196"/>
      <c r="O173" s="196"/>
      <c r="P173" s="196"/>
      <c r="Q173" s="196"/>
      <c r="R173" s="196"/>
      <c r="S173" s="196"/>
      <c r="T173" s="197"/>
      <c r="AT173" s="198" t="s">
        <v>164</v>
      </c>
      <c r="AU173" s="198" t="s">
        <v>81</v>
      </c>
      <c r="AV173" s="13" t="s">
        <v>79</v>
      </c>
      <c r="AW173" s="13" t="s">
        <v>33</v>
      </c>
      <c r="AX173" s="13" t="s">
        <v>71</v>
      </c>
      <c r="AY173" s="198" t="s">
        <v>155</v>
      </c>
    </row>
    <row r="174" spans="2:51" s="14" customFormat="1" ht="12">
      <c r="B174" s="199"/>
      <c r="C174" s="200"/>
      <c r="D174" s="190" t="s">
        <v>164</v>
      </c>
      <c r="E174" s="201" t="s">
        <v>19</v>
      </c>
      <c r="F174" s="202" t="s">
        <v>313</v>
      </c>
      <c r="G174" s="200"/>
      <c r="H174" s="203">
        <v>-1.8</v>
      </c>
      <c r="I174" s="204"/>
      <c r="J174" s="200"/>
      <c r="K174" s="200"/>
      <c r="L174" s="205"/>
      <c r="M174" s="206"/>
      <c r="N174" s="207"/>
      <c r="O174" s="207"/>
      <c r="P174" s="207"/>
      <c r="Q174" s="207"/>
      <c r="R174" s="207"/>
      <c r="S174" s="207"/>
      <c r="T174" s="208"/>
      <c r="AT174" s="209" t="s">
        <v>164</v>
      </c>
      <c r="AU174" s="209" t="s">
        <v>81</v>
      </c>
      <c r="AV174" s="14" t="s">
        <v>81</v>
      </c>
      <c r="AW174" s="14" t="s">
        <v>33</v>
      </c>
      <c r="AX174" s="14" t="s">
        <v>71</v>
      </c>
      <c r="AY174" s="209" t="s">
        <v>155</v>
      </c>
    </row>
    <row r="175" spans="2:51" s="13" customFormat="1" ht="12">
      <c r="B175" s="188"/>
      <c r="C175" s="189"/>
      <c r="D175" s="190" t="s">
        <v>164</v>
      </c>
      <c r="E175" s="191" t="s">
        <v>19</v>
      </c>
      <c r="F175" s="192" t="s">
        <v>218</v>
      </c>
      <c r="G175" s="189"/>
      <c r="H175" s="191" t="s">
        <v>19</v>
      </c>
      <c r="I175" s="193"/>
      <c r="J175" s="189"/>
      <c r="K175" s="189"/>
      <c r="L175" s="194"/>
      <c r="M175" s="195"/>
      <c r="N175" s="196"/>
      <c r="O175" s="196"/>
      <c r="P175" s="196"/>
      <c r="Q175" s="196"/>
      <c r="R175" s="196"/>
      <c r="S175" s="196"/>
      <c r="T175" s="197"/>
      <c r="AT175" s="198" t="s">
        <v>164</v>
      </c>
      <c r="AU175" s="198" t="s">
        <v>81</v>
      </c>
      <c r="AV175" s="13" t="s">
        <v>79</v>
      </c>
      <c r="AW175" s="13" t="s">
        <v>33</v>
      </c>
      <c r="AX175" s="13" t="s">
        <v>71</v>
      </c>
      <c r="AY175" s="198" t="s">
        <v>155</v>
      </c>
    </row>
    <row r="176" spans="2:51" s="14" customFormat="1" ht="12">
      <c r="B176" s="199"/>
      <c r="C176" s="200"/>
      <c r="D176" s="190" t="s">
        <v>164</v>
      </c>
      <c r="E176" s="201" t="s">
        <v>19</v>
      </c>
      <c r="F176" s="202" t="s">
        <v>330</v>
      </c>
      <c r="G176" s="200"/>
      <c r="H176" s="203">
        <v>43.955</v>
      </c>
      <c r="I176" s="204"/>
      <c r="J176" s="200"/>
      <c r="K176" s="200"/>
      <c r="L176" s="205"/>
      <c r="M176" s="206"/>
      <c r="N176" s="207"/>
      <c r="O176" s="207"/>
      <c r="P176" s="207"/>
      <c r="Q176" s="207"/>
      <c r="R176" s="207"/>
      <c r="S176" s="207"/>
      <c r="T176" s="208"/>
      <c r="AT176" s="209" t="s">
        <v>164</v>
      </c>
      <c r="AU176" s="209" t="s">
        <v>81</v>
      </c>
      <c r="AV176" s="14" t="s">
        <v>81</v>
      </c>
      <c r="AW176" s="14" t="s">
        <v>33</v>
      </c>
      <c r="AX176" s="14" t="s">
        <v>71</v>
      </c>
      <c r="AY176" s="209" t="s">
        <v>155</v>
      </c>
    </row>
    <row r="177" spans="2:51" s="13" customFormat="1" ht="12">
      <c r="B177" s="188"/>
      <c r="C177" s="189"/>
      <c r="D177" s="190" t="s">
        <v>164</v>
      </c>
      <c r="E177" s="191" t="s">
        <v>19</v>
      </c>
      <c r="F177" s="192" t="s">
        <v>248</v>
      </c>
      <c r="G177" s="189"/>
      <c r="H177" s="191" t="s">
        <v>19</v>
      </c>
      <c r="I177" s="193"/>
      <c r="J177" s="189"/>
      <c r="K177" s="189"/>
      <c r="L177" s="194"/>
      <c r="M177" s="195"/>
      <c r="N177" s="196"/>
      <c r="O177" s="196"/>
      <c r="P177" s="196"/>
      <c r="Q177" s="196"/>
      <c r="R177" s="196"/>
      <c r="S177" s="196"/>
      <c r="T177" s="197"/>
      <c r="AT177" s="198" t="s">
        <v>164</v>
      </c>
      <c r="AU177" s="198" t="s">
        <v>81</v>
      </c>
      <c r="AV177" s="13" t="s">
        <v>79</v>
      </c>
      <c r="AW177" s="13" t="s">
        <v>33</v>
      </c>
      <c r="AX177" s="13" t="s">
        <v>71</v>
      </c>
      <c r="AY177" s="198" t="s">
        <v>155</v>
      </c>
    </row>
    <row r="178" spans="2:51" s="14" customFormat="1" ht="12">
      <c r="B178" s="199"/>
      <c r="C178" s="200"/>
      <c r="D178" s="190" t="s">
        <v>164</v>
      </c>
      <c r="E178" s="201" t="s">
        <v>19</v>
      </c>
      <c r="F178" s="202" t="s">
        <v>313</v>
      </c>
      <c r="G178" s="200"/>
      <c r="H178" s="203">
        <v>-1.8</v>
      </c>
      <c r="I178" s="204"/>
      <c r="J178" s="200"/>
      <c r="K178" s="200"/>
      <c r="L178" s="205"/>
      <c r="M178" s="206"/>
      <c r="N178" s="207"/>
      <c r="O178" s="207"/>
      <c r="P178" s="207"/>
      <c r="Q178" s="207"/>
      <c r="R178" s="207"/>
      <c r="S178" s="207"/>
      <c r="T178" s="208"/>
      <c r="AT178" s="209" t="s">
        <v>164</v>
      </c>
      <c r="AU178" s="209" t="s">
        <v>81</v>
      </c>
      <c r="AV178" s="14" t="s">
        <v>81</v>
      </c>
      <c r="AW178" s="14" t="s">
        <v>33</v>
      </c>
      <c r="AX178" s="14" t="s">
        <v>71</v>
      </c>
      <c r="AY178" s="209" t="s">
        <v>155</v>
      </c>
    </row>
    <row r="179" spans="2:51" s="13" customFormat="1" ht="12">
      <c r="B179" s="188"/>
      <c r="C179" s="189"/>
      <c r="D179" s="190" t="s">
        <v>164</v>
      </c>
      <c r="E179" s="191" t="s">
        <v>19</v>
      </c>
      <c r="F179" s="192" t="s">
        <v>220</v>
      </c>
      <c r="G179" s="189"/>
      <c r="H179" s="191" t="s">
        <v>19</v>
      </c>
      <c r="I179" s="193"/>
      <c r="J179" s="189"/>
      <c r="K179" s="189"/>
      <c r="L179" s="194"/>
      <c r="M179" s="195"/>
      <c r="N179" s="196"/>
      <c r="O179" s="196"/>
      <c r="P179" s="196"/>
      <c r="Q179" s="196"/>
      <c r="R179" s="196"/>
      <c r="S179" s="196"/>
      <c r="T179" s="197"/>
      <c r="AT179" s="198" t="s">
        <v>164</v>
      </c>
      <c r="AU179" s="198" t="s">
        <v>81</v>
      </c>
      <c r="AV179" s="13" t="s">
        <v>79</v>
      </c>
      <c r="AW179" s="13" t="s">
        <v>33</v>
      </c>
      <c r="AX179" s="13" t="s">
        <v>71</v>
      </c>
      <c r="AY179" s="198" t="s">
        <v>155</v>
      </c>
    </row>
    <row r="180" spans="2:51" s="14" customFormat="1" ht="12">
      <c r="B180" s="199"/>
      <c r="C180" s="200"/>
      <c r="D180" s="190" t="s">
        <v>164</v>
      </c>
      <c r="E180" s="201" t="s">
        <v>19</v>
      </c>
      <c r="F180" s="202" t="s">
        <v>331</v>
      </c>
      <c r="G180" s="200"/>
      <c r="H180" s="203">
        <v>5.9</v>
      </c>
      <c r="I180" s="204"/>
      <c r="J180" s="200"/>
      <c r="K180" s="200"/>
      <c r="L180" s="205"/>
      <c r="M180" s="206"/>
      <c r="N180" s="207"/>
      <c r="O180" s="207"/>
      <c r="P180" s="207"/>
      <c r="Q180" s="207"/>
      <c r="R180" s="207"/>
      <c r="S180" s="207"/>
      <c r="T180" s="208"/>
      <c r="AT180" s="209" t="s">
        <v>164</v>
      </c>
      <c r="AU180" s="209" t="s">
        <v>81</v>
      </c>
      <c r="AV180" s="14" t="s">
        <v>81</v>
      </c>
      <c r="AW180" s="14" t="s">
        <v>33</v>
      </c>
      <c r="AX180" s="14" t="s">
        <v>71</v>
      </c>
      <c r="AY180" s="209" t="s">
        <v>155</v>
      </c>
    </row>
    <row r="181" spans="2:51" s="13" customFormat="1" ht="12">
      <c r="B181" s="188"/>
      <c r="C181" s="189"/>
      <c r="D181" s="190" t="s">
        <v>164</v>
      </c>
      <c r="E181" s="191" t="s">
        <v>19</v>
      </c>
      <c r="F181" s="192" t="s">
        <v>248</v>
      </c>
      <c r="G181" s="189"/>
      <c r="H181" s="191" t="s">
        <v>19</v>
      </c>
      <c r="I181" s="193"/>
      <c r="J181" s="189"/>
      <c r="K181" s="189"/>
      <c r="L181" s="194"/>
      <c r="M181" s="195"/>
      <c r="N181" s="196"/>
      <c r="O181" s="196"/>
      <c r="P181" s="196"/>
      <c r="Q181" s="196"/>
      <c r="R181" s="196"/>
      <c r="S181" s="196"/>
      <c r="T181" s="197"/>
      <c r="AT181" s="198" t="s">
        <v>164</v>
      </c>
      <c r="AU181" s="198" t="s">
        <v>81</v>
      </c>
      <c r="AV181" s="13" t="s">
        <v>79</v>
      </c>
      <c r="AW181" s="13" t="s">
        <v>33</v>
      </c>
      <c r="AX181" s="13" t="s">
        <v>71</v>
      </c>
      <c r="AY181" s="198" t="s">
        <v>155</v>
      </c>
    </row>
    <row r="182" spans="2:51" s="14" customFormat="1" ht="12">
      <c r="B182" s="199"/>
      <c r="C182" s="200"/>
      <c r="D182" s="190" t="s">
        <v>164</v>
      </c>
      <c r="E182" s="201" t="s">
        <v>19</v>
      </c>
      <c r="F182" s="202" t="s">
        <v>313</v>
      </c>
      <c r="G182" s="200"/>
      <c r="H182" s="203">
        <v>-1.8</v>
      </c>
      <c r="I182" s="204"/>
      <c r="J182" s="200"/>
      <c r="K182" s="200"/>
      <c r="L182" s="205"/>
      <c r="M182" s="206"/>
      <c r="N182" s="207"/>
      <c r="O182" s="207"/>
      <c r="P182" s="207"/>
      <c r="Q182" s="207"/>
      <c r="R182" s="207"/>
      <c r="S182" s="207"/>
      <c r="T182" s="208"/>
      <c r="AT182" s="209" t="s">
        <v>164</v>
      </c>
      <c r="AU182" s="209" t="s">
        <v>81</v>
      </c>
      <c r="AV182" s="14" t="s">
        <v>81</v>
      </c>
      <c r="AW182" s="14" t="s">
        <v>33</v>
      </c>
      <c r="AX182" s="14" t="s">
        <v>71</v>
      </c>
      <c r="AY182" s="209" t="s">
        <v>155</v>
      </c>
    </row>
    <row r="183" spans="2:51" s="13" customFormat="1" ht="12">
      <c r="B183" s="188"/>
      <c r="C183" s="189"/>
      <c r="D183" s="190" t="s">
        <v>164</v>
      </c>
      <c r="E183" s="191" t="s">
        <v>19</v>
      </c>
      <c r="F183" s="192" t="s">
        <v>222</v>
      </c>
      <c r="G183" s="189"/>
      <c r="H183" s="191" t="s">
        <v>19</v>
      </c>
      <c r="I183" s="193"/>
      <c r="J183" s="189"/>
      <c r="K183" s="189"/>
      <c r="L183" s="194"/>
      <c r="M183" s="195"/>
      <c r="N183" s="196"/>
      <c r="O183" s="196"/>
      <c r="P183" s="196"/>
      <c r="Q183" s="196"/>
      <c r="R183" s="196"/>
      <c r="S183" s="196"/>
      <c r="T183" s="197"/>
      <c r="AT183" s="198" t="s">
        <v>164</v>
      </c>
      <c r="AU183" s="198" t="s">
        <v>81</v>
      </c>
      <c r="AV183" s="13" t="s">
        <v>79</v>
      </c>
      <c r="AW183" s="13" t="s">
        <v>33</v>
      </c>
      <c r="AX183" s="13" t="s">
        <v>71</v>
      </c>
      <c r="AY183" s="198" t="s">
        <v>155</v>
      </c>
    </row>
    <row r="184" spans="2:51" s="14" customFormat="1" ht="12">
      <c r="B184" s="199"/>
      <c r="C184" s="200"/>
      <c r="D184" s="190" t="s">
        <v>164</v>
      </c>
      <c r="E184" s="201" t="s">
        <v>19</v>
      </c>
      <c r="F184" s="202" t="s">
        <v>332</v>
      </c>
      <c r="G184" s="200"/>
      <c r="H184" s="203">
        <v>7.965</v>
      </c>
      <c r="I184" s="204"/>
      <c r="J184" s="200"/>
      <c r="K184" s="200"/>
      <c r="L184" s="205"/>
      <c r="M184" s="206"/>
      <c r="N184" s="207"/>
      <c r="O184" s="207"/>
      <c r="P184" s="207"/>
      <c r="Q184" s="207"/>
      <c r="R184" s="207"/>
      <c r="S184" s="207"/>
      <c r="T184" s="208"/>
      <c r="AT184" s="209" t="s">
        <v>164</v>
      </c>
      <c r="AU184" s="209" t="s">
        <v>81</v>
      </c>
      <c r="AV184" s="14" t="s">
        <v>81</v>
      </c>
      <c r="AW184" s="14" t="s">
        <v>33</v>
      </c>
      <c r="AX184" s="14" t="s">
        <v>71</v>
      </c>
      <c r="AY184" s="209" t="s">
        <v>155</v>
      </c>
    </row>
    <row r="185" spans="2:51" s="13" customFormat="1" ht="12">
      <c r="B185" s="188"/>
      <c r="C185" s="189"/>
      <c r="D185" s="190" t="s">
        <v>164</v>
      </c>
      <c r="E185" s="191" t="s">
        <v>19</v>
      </c>
      <c r="F185" s="192" t="s">
        <v>248</v>
      </c>
      <c r="G185" s="189"/>
      <c r="H185" s="191" t="s">
        <v>19</v>
      </c>
      <c r="I185" s="193"/>
      <c r="J185" s="189"/>
      <c r="K185" s="189"/>
      <c r="L185" s="194"/>
      <c r="M185" s="195"/>
      <c r="N185" s="196"/>
      <c r="O185" s="196"/>
      <c r="P185" s="196"/>
      <c r="Q185" s="196"/>
      <c r="R185" s="196"/>
      <c r="S185" s="196"/>
      <c r="T185" s="197"/>
      <c r="AT185" s="198" t="s">
        <v>164</v>
      </c>
      <c r="AU185" s="198" t="s">
        <v>81</v>
      </c>
      <c r="AV185" s="13" t="s">
        <v>79</v>
      </c>
      <c r="AW185" s="13" t="s">
        <v>33</v>
      </c>
      <c r="AX185" s="13" t="s">
        <v>71</v>
      </c>
      <c r="AY185" s="198" t="s">
        <v>155</v>
      </c>
    </row>
    <row r="186" spans="2:51" s="14" customFormat="1" ht="12">
      <c r="B186" s="199"/>
      <c r="C186" s="200"/>
      <c r="D186" s="190" t="s">
        <v>164</v>
      </c>
      <c r="E186" s="201" t="s">
        <v>19</v>
      </c>
      <c r="F186" s="202" t="s">
        <v>313</v>
      </c>
      <c r="G186" s="200"/>
      <c r="H186" s="203">
        <v>-1.8</v>
      </c>
      <c r="I186" s="204"/>
      <c r="J186" s="200"/>
      <c r="K186" s="200"/>
      <c r="L186" s="205"/>
      <c r="M186" s="206"/>
      <c r="N186" s="207"/>
      <c r="O186" s="207"/>
      <c r="P186" s="207"/>
      <c r="Q186" s="207"/>
      <c r="R186" s="207"/>
      <c r="S186" s="207"/>
      <c r="T186" s="208"/>
      <c r="AT186" s="209" t="s">
        <v>164</v>
      </c>
      <c r="AU186" s="209" t="s">
        <v>81</v>
      </c>
      <c r="AV186" s="14" t="s">
        <v>81</v>
      </c>
      <c r="AW186" s="14" t="s">
        <v>33</v>
      </c>
      <c r="AX186" s="14" t="s">
        <v>71</v>
      </c>
      <c r="AY186" s="209" t="s">
        <v>155</v>
      </c>
    </row>
    <row r="187" spans="2:51" s="15" customFormat="1" ht="12">
      <c r="B187" s="210"/>
      <c r="C187" s="211"/>
      <c r="D187" s="190" t="s">
        <v>164</v>
      </c>
      <c r="E187" s="212" t="s">
        <v>19</v>
      </c>
      <c r="F187" s="213" t="s">
        <v>168</v>
      </c>
      <c r="G187" s="211"/>
      <c r="H187" s="214">
        <v>253.06099999999992</v>
      </c>
      <c r="I187" s="215"/>
      <c r="J187" s="211"/>
      <c r="K187" s="211"/>
      <c r="L187" s="216"/>
      <c r="M187" s="217"/>
      <c r="N187" s="218"/>
      <c r="O187" s="218"/>
      <c r="P187" s="218"/>
      <c r="Q187" s="218"/>
      <c r="R187" s="218"/>
      <c r="S187" s="218"/>
      <c r="T187" s="219"/>
      <c r="AT187" s="220" t="s">
        <v>164</v>
      </c>
      <c r="AU187" s="220" t="s">
        <v>81</v>
      </c>
      <c r="AV187" s="15" t="s">
        <v>162</v>
      </c>
      <c r="AW187" s="15" t="s">
        <v>33</v>
      </c>
      <c r="AX187" s="15" t="s">
        <v>79</v>
      </c>
      <c r="AY187" s="220" t="s">
        <v>155</v>
      </c>
    </row>
    <row r="188" spans="1:65" s="2" customFormat="1" ht="24">
      <c r="A188" s="36"/>
      <c r="B188" s="37"/>
      <c r="C188" s="175" t="s">
        <v>187</v>
      </c>
      <c r="D188" s="175" t="s">
        <v>158</v>
      </c>
      <c r="E188" s="176" t="s">
        <v>159</v>
      </c>
      <c r="F188" s="177" t="s">
        <v>160</v>
      </c>
      <c r="G188" s="178" t="s">
        <v>161</v>
      </c>
      <c r="H188" s="179">
        <v>25.262</v>
      </c>
      <c r="I188" s="180">
        <v>30</v>
      </c>
      <c r="J188" s="181">
        <f>ROUND(I188*H188,2)</f>
        <v>757.86</v>
      </c>
      <c r="K188" s="177" t="s">
        <v>19</v>
      </c>
      <c r="L188" s="41"/>
      <c r="M188" s="182" t="s">
        <v>19</v>
      </c>
      <c r="N188" s="183" t="s">
        <v>42</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162</v>
      </c>
      <c r="AT188" s="186" t="s">
        <v>158</v>
      </c>
      <c r="AU188" s="186" t="s">
        <v>81</v>
      </c>
      <c r="AY188" s="19" t="s">
        <v>155</v>
      </c>
      <c r="BE188" s="187">
        <f>IF(N188="základní",J188,0)</f>
        <v>757.86</v>
      </c>
      <c r="BF188" s="187">
        <f>IF(N188="snížená",J188,0)</f>
        <v>0</v>
      </c>
      <c r="BG188" s="187">
        <f>IF(N188="zákl. přenesená",J188,0)</f>
        <v>0</v>
      </c>
      <c r="BH188" s="187">
        <f>IF(N188="sníž. přenesená",J188,0)</f>
        <v>0</v>
      </c>
      <c r="BI188" s="187">
        <f>IF(N188="nulová",J188,0)</f>
        <v>0</v>
      </c>
      <c r="BJ188" s="19" t="s">
        <v>79</v>
      </c>
      <c r="BK188" s="187">
        <f>ROUND(I188*H188,2)</f>
        <v>757.86</v>
      </c>
      <c r="BL188" s="19" t="s">
        <v>162</v>
      </c>
      <c r="BM188" s="186" t="s">
        <v>577</v>
      </c>
    </row>
    <row r="189" spans="2:51" s="13" customFormat="1" ht="12">
      <c r="B189" s="188"/>
      <c r="C189" s="189"/>
      <c r="D189" s="190" t="s">
        <v>164</v>
      </c>
      <c r="E189" s="191" t="s">
        <v>19</v>
      </c>
      <c r="F189" s="192" t="s">
        <v>578</v>
      </c>
      <c r="G189" s="189"/>
      <c r="H189" s="191" t="s">
        <v>19</v>
      </c>
      <c r="I189" s="193"/>
      <c r="J189" s="189"/>
      <c r="K189" s="189"/>
      <c r="L189" s="194"/>
      <c r="M189" s="195"/>
      <c r="N189" s="196"/>
      <c r="O189" s="196"/>
      <c r="P189" s="196"/>
      <c r="Q189" s="196"/>
      <c r="R189" s="196"/>
      <c r="S189" s="196"/>
      <c r="T189" s="197"/>
      <c r="AT189" s="198" t="s">
        <v>164</v>
      </c>
      <c r="AU189" s="198" t="s">
        <v>81</v>
      </c>
      <c r="AV189" s="13" t="s">
        <v>79</v>
      </c>
      <c r="AW189" s="13" t="s">
        <v>33</v>
      </c>
      <c r="AX189" s="13" t="s">
        <v>71</v>
      </c>
      <c r="AY189" s="198" t="s">
        <v>155</v>
      </c>
    </row>
    <row r="190" spans="2:51" s="14" customFormat="1" ht="12">
      <c r="B190" s="199"/>
      <c r="C190" s="200"/>
      <c r="D190" s="190" t="s">
        <v>164</v>
      </c>
      <c r="E190" s="201" t="s">
        <v>19</v>
      </c>
      <c r="F190" s="202" t="s">
        <v>579</v>
      </c>
      <c r="G190" s="200"/>
      <c r="H190" s="203">
        <v>16.83</v>
      </c>
      <c r="I190" s="204"/>
      <c r="J190" s="200"/>
      <c r="K190" s="200"/>
      <c r="L190" s="205"/>
      <c r="M190" s="206"/>
      <c r="N190" s="207"/>
      <c r="O190" s="207"/>
      <c r="P190" s="207"/>
      <c r="Q190" s="207"/>
      <c r="R190" s="207"/>
      <c r="S190" s="207"/>
      <c r="T190" s="208"/>
      <c r="AT190" s="209" t="s">
        <v>164</v>
      </c>
      <c r="AU190" s="209" t="s">
        <v>81</v>
      </c>
      <c r="AV190" s="14" t="s">
        <v>81</v>
      </c>
      <c r="AW190" s="14" t="s">
        <v>33</v>
      </c>
      <c r="AX190" s="14" t="s">
        <v>71</v>
      </c>
      <c r="AY190" s="209" t="s">
        <v>155</v>
      </c>
    </row>
    <row r="191" spans="2:51" s="14" customFormat="1" ht="12">
      <c r="B191" s="199"/>
      <c r="C191" s="200"/>
      <c r="D191" s="190" t="s">
        <v>164</v>
      </c>
      <c r="E191" s="201" t="s">
        <v>19</v>
      </c>
      <c r="F191" s="202" t="s">
        <v>580</v>
      </c>
      <c r="G191" s="200"/>
      <c r="H191" s="203">
        <v>8.432</v>
      </c>
      <c r="I191" s="204"/>
      <c r="J191" s="200"/>
      <c r="K191" s="200"/>
      <c r="L191" s="205"/>
      <c r="M191" s="206"/>
      <c r="N191" s="207"/>
      <c r="O191" s="207"/>
      <c r="P191" s="207"/>
      <c r="Q191" s="207"/>
      <c r="R191" s="207"/>
      <c r="S191" s="207"/>
      <c r="T191" s="208"/>
      <c r="AT191" s="209" t="s">
        <v>164</v>
      </c>
      <c r="AU191" s="209" t="s">
        <v>81</v>
      </c>
      <c r="AV191" s="14" t="s">
        <v>81</v>
      </c>
      <c r="AW191" s="14" t="s">
        <v>33</v>
      </c>
      <c r="AX191" s="14" t="s">
        <v>71</v>
      </c>
      <c r="AY191" s="209" t="s">
        <v>155</v>
      </c>
    </row>
    <row r="192" spans="2:51" s="15" customFormat="1" ht="12">
      <c r="B192" s="210"/>
      <c r="C192" s="211"/>
      <c r="D192" s="190" t="s">
        <v>164</v>
      </c>
      <c r="E192" s="212" t="s">
        <v>19</v>
      </c>
      <c r="F192" s="213" t="s">
        <v>168</v>
      </c>
      <c r="G192" s="211"/>
      <c r="H192" s="214">
        <v>25.262</v>
      </c>
      <c r="I192" s="215"/>
      <c r="J192" s="211"/>
      <c r="K192" s="211"/>
      <c r="L192" s="216"/>
      <c r="M192" s="217"/>
      <c r="N192" s="218"/>
      <c r="O192" s="218"/>
      <c r="P192" s="218"/>
      <c r="Q192" s="218"/>
      <c r="R192" s="218"/>
      <c r="S192" s="218"/>
      <c r="T192" s="219"/>
      <c r="AT192" s="220" t="s">
        <v>164</v>
      </c>
      <c r="AU192" s="220" t="s">
        <v>81</v>
      </c>
      <c r="AV192" s="15" t="s">
        <v>162</v>
      </c>
      <c r="AW192" s="15" t="s">
        <v>33</v>
      </c>
      <c r="AX192" s="15" t="s">
        <v>79</v>
      </c>
      <c r="AY192" s="220" t="s">
        <v>155</v>
      </c>
    </row>
    <row r="193" spans="1:65" s="2" customFormat="1" ht="24">
      <c r="A193" s="36"/>
      <c r="B193" s="37"/>
      <c r="C193" s="175" t="s">
        <v>156</v>
      </c>
      <c r="D193" s="175" t="s">
        <v>158</v>
      </c>
      <c r="E193" s="176" t="s">
        <v>581</v>
      </c>
      <c r="F193" s="177" t="s">
        <v>582</v>
      </c>
      <c r="G193" s="178" t="s">
        <v>161</v>
      </c>
      <c r="H193" s="179">
        <v>59.25</v>
      </c>
      <c r="I193" s="180">
        <v>185</v>
      </c>
      <c r="J193" s="181">
        <f>ROUND(I193*H193,2)</f>
        <v>10961.25</v>
      </c>
      <c r="K193" s="177" t="s">
        <v>174</v>
      </c>
      <c r="L193" s="41"/>
      <c r="M193" s="182" t="s">
        <v>19</v>
      </c>
      <c r="N193" s="183" t="s">
        <v>42</v>
      </c>
      <c r="O193" s="66"/>
      <c r="P193" s="184">
        <f>O193*H193</f>
        <v>0</v>
      </c>
      <c r="Q193" s="184">
        <v>0.00438</v>
      </c>
      <c r="R193" s="184">
        <f>Q193*H193</f>
        <v>0.259515</v>
      </c>
      <c r="S193" s="184">
        <v>0</v>
      </c>
      <c r="T193" s="185">
        <f>S193*H193</f>
        <v>0</v>
      </c>
      <c r="U193" s="36"/>
      <c r="V193" s="36"/>
      <c r="W193" s="36"/>
      <c r="X193" s="36"/>
      <c r="Y193" s="36"/>
      <c r="Z193" s="36"/>
      <c r="AA193" s="36"/>
      <c r="AB193" s="36"/>
      <c r="AC193" s="36"/>
      <c r="AD193" s="36"/>
      <c r="AE193" s="36"/>
      <c r="AR193" s="186" t="s">
        <v>162</v>
      </c>
      <c r="AT193" s="186" t="s">
        <v>158</v>
      </c>
      <c r="AU193" s="186" t="s">
        <v>81</v>
      </c>
      <c r="AY193" s="19" t="s">
        <v>155</v>
      </c>
      <c r="BE193" s="187">
        <f>IF(N193="základní",J193,0)</f>
        <v>10961.25</v>
      </c>
      <c r="BF193" s="187">
        <f>IF(N193="snížená",J193,0)</f>
        <v>0</v>
      </c>
      <c r="BG193" s="187">
        <f>IF(N193="zákl. přenesená",J193,0)</f>
        <v>0</v>
      </c>
      <c r="BH193" s="187">
        <f>IF(N193="sníž. přenesená",J193,0)</f>
        <v>0</v>
      </c>
      <c r="BI193" s="187">
        <f>IF(N193="nulová",J193,0)</f>
        <v>0</v>
      </c>
      <c r="BJ193" s="19" t="s">
        <v>79</v>
      </c>
      <c r="BK193" s="187">
        <f>ROUND(I193*H193,2)</f>
        <v>10961.25</v>
      </c>
      <c r="BL193" s="19" t="s">
        <v>162</v>
      </c>
      <c r="BM193" s="186" t="s">
        <v>583</v>
      </c>
    </row>
    <row r="194" spans="2:51" s="13" customFormat="1" ht="12">
      <c r="B194" s="188"/>
      <c r="C194" s="189"/>
      <c r="D194" s="190" t="s">
        <v>164</v>
      </c>
      <c r="E194" s="191" t="s">
        <v>19</v>
      </c>
      <c r="F194" s="192" t="s">
        <v>584</v>
      </c>
      <c r="G194" s="189"/>
      <c r="H194" s="191" t="s">
        <v>19</v>
      </c>
      <c r="I194" s="193"/>
      <c r="J194" s="189"/>
      <c r="K194" s="189"/>
      <c r="L194" s="194"/>
      <c r="M194" s="195"/>
      <c r="N194" s="196"/>
      <c r="O194" s="196"/>
      <c r="P194" s="196"/>
      <c r="Q194" s="196"/>
      <c r="R194" s="196"/>
      <c r="S194" s="196"/>
      <c r="T194" s="197"/>
      <c r="AT194" s="198" t="s">
        <v>164</v>
      </c>
      <c r="AU194" s="198" t="s">
        <v>81</v>
      </c>
      <c r="AV194" s="13" t="s">
        <v>79</v>
      </c>
      <c r="AW194" s="13" t="s">
        <v>33</v>
      </c>
      <c r="AX194" s="13" t="s">
        <v>71</v>
      </c>
      <c r="AY194" s="198" t="s">
        <v>155</v>
      </c>
    </row>
    <row r="195" spans="2:51" s="14" customFormat="1" ht="12">
      <c r="B195" s="199"/>
      <c r="C195" s="200"/>
      <c r="D195" s="190" t="s">
        <v>164</v>
      </c>
      <c r="E195" s="201" t="s">
        <v>19</v>
      </c>
      <c r="F195" s="202" t="s">
        <v>585</v>
      </c>
      <c r="G195" s="200"/>
      <c r="H195" s="203">
        <v>59.25</v>
      </c>
      <c r="I195" s="204"/>
      <c r="J195" s="200"/>
      <c r="K195" s="200"/>
      <c r="L195" s="205"/>
      <c r="M195" s="206"/>
      <c r="N195" s="207"/>
      <c r="O195" s="207"/>
      <c r="P195" s="207"/>
      <c r="Q195" s="207"/>
      <c r="R195" s="207"/>
      <c r="S195" s="207"/>
      <c r="T195" s="208"/>
      <c r="AT195" s="209" t="s">
        <v>164</v>
      </c>
      <c r="AU195" s="209" t="s">
        <v>81</v>
      </c>
      <c r="AV195" s="14" t="s">
        <v>81</v>
      </c>
      <c r="AW195" s="14" t="s">
        <v>33</v>
      </c>
      <c r="AX195" s="14" t="s">
        <v>71</v>
      </c>
      <c r="AY195" s="209" t="s">
        <v>155</v>
      </c>
    </row>
    <row r="196" spans="2:51" s="15" customFormat="1" ht="12">
      <c r="B196" s="210"/>
      <c r="C196" s="211"/>
      <c r="D196" s="190" t="s">
        <v>164</v>
      </c>
      <c r="E196" s="212" t="s">
        <v>19</v>
      </c>
      <c r="F196" s="213" t="s">
        <v>168</v>
      </c>
      <c r="G196" s="211"/>
      <c r="H196" s="214">
        <v>59.25</v>
      </c>
      <c r="I196" s="215"/>
      <c r="J196" s="211"/>
      <c r="K196" s="211"/>
      <c r="L196" s="216"/>
      <c r="M196" s="217"/>
      <c r="N196" s="218"/>
      <c r="O196" s="218"/>
      <c r="P196" s="218"/>
      <c r="Q196" s="218"/>
      <c r="R196" s="218"/>
      <c r="S196" s="218"/>
      <c r="T196" s="219"/>
      <c r="AT196" s="220" t="s">
        <v>164</v>
      </c>
      <c r="AU196" s="220" t="s">
        <v>81</v>
      </c>
      <c r="AV196" s="15" t="s">
        <v>162</v>
      </c>
      <c r="AW196" s="15" t="s">
        <v>33</v>
      </c>
      <c r="AX196" s="15" t="s">
        <v>79</v>
      </c>
      <c r="AY196" s="220" t="s">
        <v>155</v>
      </c>
    </row>
    <row r="197" spans="1:65" s="2" customFormat="1" ht="24">
      <c r="A197" s="36"/>
      <c r="B197" s="37"/>
      <c r="C197" s="175" t="s">
        <v>239</v>
      </c>
      <c r="D197" s="175" t="s">
        <v>158</v>
      </c>
      <c r="E197" s="176" t="s">
        <v>586</v>
      </c>
      <c r="F197" s="177" t="s">
        <v>587</v>
      </c>
      <c r="G197" s="178" t="s">
        <v>161</v>
      </c>
      <c r="H197" s="179">
        <v>59.25</v>
      </c>
      <c r="I197" s="180">
        <v>390</v>
      </c>
      <c r="J197" s="181">
        <f>ROUND(I197*H197,2)</f>
        <v>23107.5</v>
      </c>
      <c r="K197" s="177" t="s">
        <v>174</v>
      </c>
      <c r="L197" s="41"/>
      <c r="M197" s="182" t="s">
        <v>19</v>
      </c>
      <c r="N197" s="183" t="s">
        <v>42</v>
      </c>
      <c r="O197" s="66"/>
      <c r="P197" s="184">
        <f>O197*H197</f>
        <v>0</v>
      </c>
      <c r="Q197" s="184">
        <v>0.02636</v>
      </c>
      <c r="R197" s="184">
        <f>Q197*H197</f>
        <v>1.56183</v>
      </c>
      <c r="S197" s="184">
        <v>0</v>
      </c>
      <c r="T197" s="185">
        <f>S197*H197</f>
        <v>0</v>
      </c>
      <c r="U197" s="36"/>
      <c r="V197" s="36"/>
      <c r="W197" s="36"/>
      <c r="X197" s="36"/>
      <c r="Y197" s="36"/>
      <c r="Z197" s="36"/>
      <c r="AA197" s="36"/>
      <c r="AB197" s="36"/>
      <c r="AC197" s="36"/>
      <c r="AD197" s="36"/>
      <c r="AE197" s="36"/>
      <c r="AR197" s="186" t="s">
        <v>162</v>
      </c>
      <c r="AT197" s="186" t="s">
        <v>158</v>
      </c>
      <c r="AU197" s="186" t="s">
        <v>81</v>
      </c>
      <c r="AY197" s="19" t="s">
        <v>155</v>
      </c>
      <c r="BE197" s="187">
        <f>IF(N197="základní",J197,0)</f>
        <v>23107.5</v>
      </c>
      <c r="BF197" s="187">
        <f>IF(N197="snížená",J197,0)</f>
        <v>0</v>
      </c>
      <c r="BG197" s="187">
        <f>IF(N197="zákl. přenesená",J197,0)</f>
        <v>0</v>
      </c>
      <c r="BH197" s="187">
        <f>IF(N197="sníž. přenesená",J197,0)</f>
        <v>0</v>
      </c>
      <c r="BI197" s="187">
        <f>IF(N197="nulová",J197,0)</f>
        <v>0</v>
      </c>
      <c r="BJ197" s="19" t="s">
        <v>79</v>
      </c>
      <c r="BK197" s="187">
        <f>ROUND(I197*H197,2)</f>
        <v>23107.5</v>
      </c>
      <c r="BL197" s="19" t="s">
        <v>162</v>
      </c>
      <c r="BM197" s="186" t="s">
        <v>588</v>
      </c>
    </row>
    <row r="198" spans="2:51" s="13" customFormat="1" ht="12">
      <c r="B198" s="188"/>
      <c r="C198" s="189"/>
      <c r="D198" s="190" t="s">
        <v>164</v>
      </c>
      <c r="E198" s="191" t="s">
        <v>19</v>
      </c>
      <c r="F198" s="192" t="s">
        <v>584</v>
      </c>
      <c r="G198" s="189"/>
      <c r="H198" s="191" t="s">
        <v>19</v>
      </c>
      <c r="I198" s="193"/>
      <c r="J198" s="189"/>
      <c r="K198" s="189"/>
      <c r="L198" s="194"/>
      <c r="M198" s="195"/>
      <c r="N198" s="196"/>
      <c r="O198" s="196"/>
      <c r="P198" s="196"/>
      <c r="Q198" s="196"/>
      <c r="R198" s="196"/>
      <c r="S198" s="196"/>
      <c r="T198" s="197"/>
      <c r="AT198" s="198" t="s">
        <v>164</v>
      </c>
      <c r="AU198" s="198" t="s">
        <v>81</v>
      </c>
      <c r="AV198" s="13" t="s">
        <v>79</v>
      </c>
      <c r="AW198" s="13" t="s">
        <v>33</v>
      </c>
      <c r="AX198" s="13" t="s">
        <v>71</v>
      </c>
      <c r="AY198" s="198" t="s">
        <v>155</v>
      </c>
    </row>
    <row r="199" spans="2:51" s="14" customFormat="1" ht="12">
      <c r="B199" s="199"/>
      <c r="C199" s="200"/>
      <c r="D199" s="190" t="s">
        <v>164</v>
      </c>
      <c r="E199" s="201" t="s">
        <v>19</v>
      </c>
      <c r="F199" s="202" t="s">
        <v>585</v>
      </c>
      <c r="G199" s="200"/>
      <c r="H199" s="203">
        <v>59.25</v>
      </c>
      <c r="I199" s="204"/>
      <c r="J199" s="200"/>
      <c r="K199" s="200"/>
      <c r="L199" s="205"/>
      <c r="M199" s="206"/>
      <c r="N199" s="207"/>
      <c r="O199" s="207"/>
      <c r="P199" s="207"/>
      <c r="Q199" s="207"/>
      <c r="R199" s="207"/>
      <c r="S199" s="207"/>
      <c r="T199" s="208"/>
      <c r="AT199" s="209" t="s">
        <v>164</v>
      </c>
      <c r="AU199" s="209" t="s">
        <v>81</v>
      </c>
      <c r="AV199" s="14" t="s">
        <v>81</v>
      </c>
      <c r="AW199" s="14" t="s">
        <v>33</v>
      </c>
      <c r="AX199" s="14" t="s">
        <v>71</v>
      </c>
      <c r="AY199" s="209" t="s">
        <v>155</v>
      </c>
    </row>
    <row r="200" spans="2:51" s="15" customFormat="1" ht="12">
      <c r="B200" s="210"/>
      <c r="C200" s="211"/>
      <c r="D200" s="190" t="s">
        <v>164</v>
      </c>
      <c r="E200" s="212" t="s">
        <v>19</v>
      </c>
      <c r="F200" s="213" t="s">
        <v>168</v>
      </c>
      <c r="G200" s="211"/>
      <c r="H200" s="214">
        <v>59.25</v>
      </c>
      <c r="I200" s="215"/>
      <c r="J200" s="211"/>
      <c r="K200" s="211"/>
      <c r="L200" s="216"/>
      <c r="M200" s="217"/>
      <c r="N200" s="218"/>
      <c r="O200" s="218"/>
      <c r="P200" s="218"/>
      <c r="Q200" s="218"/>
      <c r="R200" s="218"/>
      <c r="S200" s="218"/>
      <c r="T200" s="219"/>
      <c r="AT200" s="220" t="s">
        <v>164</v>
      </c>
      <c r="AU200" s="220" t="s">
        <v>81</v>
      </c>
      <c r="AV200" s="15" t="s">
        <v>162</v>
      </c>
      <c r="AW200" s="15" t="s">
        <v>33</v>
      </c>
      <c r="AX200" s="15" t="s">
        <v>79</v>
      </c>
      <c r="AY200" s="220" t="s">
        <v>155</v>
      </c>
    </row>
    <row r="201" spans="1:65" s="2" customFormat="1" ht="24">
      <c r="A201" s="36"/>
      <c r="B201" s="37"/>
      <c r="C201" s="175" t="s">
        <v>269</v>
      </c>
      <c r="D201" s="175" t="s">
        <v>158</v>
      </c>
      <c r="E201" s="176" t="s">
        <v>589</v>
      </c>
      <c r="F201" s="177" t="s">
        <v>590</v>
      </c>
      <c r="G201" s="178" t="s">
        <v>173</v>
      </c>
      <c r="H201" s="179">
        <v>1.356</v>
      </c>
      <c r="I201" s="180">
        <v>4630</v>
      </c>
      <c r="J201" s="181">
        <f>ROUND(I201*H201,2)</f>
        <v>6278.28</v>
      </c>
      <c r="K201" s="177" t="s">
        <v>174</v>
      </c>
      <c r="L201" s="41"/>
      <c r="M201" s="182" t="s">
        <v>19</v>
      </c>
      <c r="N201" s="183" t="s">
        <v>42</v>
      </c>
      <c r="O201" s="66"/>
      <c r="P201" s="184">
        <f>O201*H201</f>
        <v>0</v>
      </c>
      <c r="Q201" s="184">
        <v>0.707</v>
      </c>
      <c r="R201" s="184">
        <f>Q201*H201</f>
        <v>0.958692</v>
      </c>
      <c r="S201" s="184">
        <v>0</v>
      </c>
      <c r="T201" s="185">
        <f>S201*H201</f>
        <v>0</v>
      </c>
      <c r="U201" s="36"/>
      <c r="V201" s="36"/>
      <c r="W201" s="36"/>
      <c r="X201" s="36"/>
      <c r="Y201" s="36"/>
      <c r="Z201" s="36"/>
      <c r="AA201" s="36"/>
      <c r="AB201" s="36"/>
      <c r="AC201" s="36"/>
      <c r="AD201" s="36"/>
      <c r="AE201" s="36"/>
      <c r="AR201" s="186" t="s">
        <v>162</v>
      </c>
      <c r="AT201" s="186" t="s">
        <v>158</v>
      </c>
      <c r="AU201" s="186" t="s">
        <v>81</v>
      </c>
      <c r="AY201" s="19" t="s">
        <v>155</v>
      </c>
      <c r="BE201" s="187">
        <f>IF(N201="základní",J201,0)</f>
        <v>6278.28</v>
      </c>
      <c r="BF201" s="187">
        <f>IF(N201="snížená",J201,0)</f>
        <v>0</v>
      </c>
      <c r="BG201" s="187">
        <f>IF(N201="zákl. přenesená",J201,0)</f>
        <v>0</v>
      </c>
      <c r="BH201" s="187">
        <f>IF(N201="sníž. přenesená",J201,0)</f>
        <v>0</v>
      </c>
      <c r="BI201" s="187">
        <f>IF(N201="nulová",J201,0)</f>
        <v>0</v>
      </c>
      <c r="BJ201" s="19" t="s">
        <v>79</v>
      </c>
      <c r="BK201" s="187">
        <f>ROUND(I201*H201,2)</f>
        <v>6278.28</v>
      </c>
      <c r="BL201" s="19" t="s">
        <v>162</v>
      </c>
      <c r="BM201" s="186" t="s">
        <v>591</v>
      </c>
    </row>
    <row r="202" spans="2:51" s="13" customFormat="1" ht="12">
      <c r="B202" s="188"/>
      <c r="C202" s="189"/>
      <c r="D202" s="190" t="s">
        <v>164</v>
      </c>
      <c r="E202" s="191" t="s">
        <v>19</v>
      </c>
      <c r="F202" s="192" t="s">
        <v>592</v>
      </c>
      <c r="G202" s="189"/>
      <c r="H202" s="191" t="s">
        <v>19</v>
      </c>
      <c r="I202" s="193"/>
      <c r="J202" s="189"/>
      <c r="K202" s="189"/>
      <c r="L202" s="194"/>
      <c r="M202" s="195"/>
      <c r="N202" s="196"/>
      <c r="O202" s="196"/>
      <c r="P202" s="196"/>
      <c r="Q202" s="196"/>
      <c r="R202" s="196"/>
      <c r="S202" s="196"/>
      <c r="T202" s="197"/>
      <c r="AT202" s="198" t="s">
        <v>164</v>
      </c>
      <c r="AU202" s="198" t="s">
        <v>81</v>
      </c>
      <c r="AV202" s="13" t="s">
        <v>79</v>
      </c>
      <c r="AW202" s="13" t="s">
        <v>33</v>
      </c>
      <c r="AX202" s="13" t="s">
        <v>71</v>
      </c>
      <c r="AY202" s="198" t="s">
        <v>155</v>
      </c>
    </row>
    <row r="203" spans="2:51" s="13" customFormat="1" ht="12">
      <c r="B203" s="188"/>
      <c r="C203" s="189"/>
      <c r="D203" s="190" t="s">
        <v>164</v>
      </c>
      <c r="E203" s="191" t="s">
        <v>19</v>
      </c>
      <c r="F203" s="192" t="s">
        <v>204</v>
      </c>
      <c r="G203" s="189"/>
      <c r="H203" s="191" t="s">
        <v>19</v>
      </c>
      <c r="I203" s="193"/>
      <c r="J203" s="189"/>
      <c r="K203" s="189"/>
      <c r="L203" s="194"/>
      <c r="M203" s="195"/>
      <c r="N203" s="196"/>
      <c r="O203" s="196"/>
      <c r="P203" s="196"/>
      <c r="Q203" s="196"/>
      <c r="R203" s="196"/>
      <c r="S203" s="196"/>
      <c r="T203" s="197"/>
      <c r="AT203" s="198" t="s">
        <v>164</v>
      </c>
      <c r="AU203" s="198" t="s">
        <v>81</v>
      </c>
      <c r="AV203" s="13" t="s">
        <v>79</v>
      </c>
      <c r="AW203" s="13" t="s">
        <v>33</v>
      </c>
      <c r="AX203" s="13" t="s">
        <v>71</v>
      </c>
      <c r="AY203" s="198" t="s">
        <v>155</v>
      </c>
    </row>
    <row r="204" spans="2:51" s="14" customFormat="1" ht="12">
      <c r="B204" s="199"/>
      <c r="C204" s="200"/>
      <c r="D204" s="190" t="s">
        <v>164</v>
      </c>
      <c r="E204" s="201" t="s">
        <v>19</v>
      </c>
      <c r="F204" s="202" t="s">
        <v>593</v>
      </c>
      <c r="G204" s="200"/>
      <c r="H204" s="203">
        <v>0.142</v>
      </c>
      <c r="I204" s="204"/>
      <c r="J204" s="200"/>
      <c r="K204" s="200"/>
      <c r="L204" s="205"/>
      <c r="M204" s="206"/>
      <c r="N204" s="207"/>
      <c r="O204" s="207"/>
      <c r="P204" s="207"/>
      <c r="Q204" s="207"/>
      <c r="R204" s="207"/>
      <c r="S204" s="207"/>
      <c r="T204" s="208"/>
      <c r="AT204" s="209" t="s">
        <v>164</v>
      </c>
      <c r="AU204" s="209" t="s">
        <v>81</v>
      </c>
      <c r="AV204" s="14" t="s">
        <v>81</v>
      </c>
      <c r="AW204" s="14" t="s">
        <v>33</v>
      </c>
      <c r="AX204" s="14" t="s">
        <v>71</v>
      </c>
      <c r="AY204" s="209" t="s">
        <v>155</v>
      </c>
    </row>
    <row r="205" spans="2:51" s="13" customFormat="1" ht="12">
      <c r="B205" s="188"/>
      <c r="C205" s="189"/>
      <c r="D205" s="190" t="s">
        <v>164</v>
      </c>
      <c r="E205" s="191" t="s">
        <v>19</v>
      </c>
      <c r="F205" s="192" t="s">
        <v>206</v>
      </c>
      <c r="G205" s="189"/>
      <c r="H205" s="191" t="s">
        <v>19</v>
      </c>
      <c r="I205" s="193"/>
      <c r="J205" s="189"/>
      <c r="K205" s="189"/>
      <c r="L205" s="194"/>
      <c r="M205" s="195"/>
      <c r="N205" s="196"/>
      <c r="O205" s="196"/>
      <c r="P205" s="196"/>
      <c r="Q205" s="196"/>
      <c r="R205" s="196"/>
      <c r="S205" s="196"/>
      <c r="T205" s="197"/>
      <c r="AT205" s="198" t="s">
        <v>164</v>
      </c>
      <c r="AU205" s="198" t="s">
        <v>81</v>
      </c>
      <c r="AV205" s="13" t="s">
        <v>79</v>
      </c>
      <c r="AW205" s="13" t="s">
        <v>33</v>
      </c>
      <c r="AX205" s="13" t="s">
        <v>71</v>
      </c>
      <c r="AY205" s="198" t="s">
        <v>155</v>
      </c>
    </row>
    <row r="206" spans="2:51" s="14" customFormat="1" ht="12">
      <c r="B206" s="199"/>
      <c r="C206" s="200"/>
      <c r="D206" s="190" t="s">
        <v>164</v>
      </c>
      <c r="E206" s="201" t="s">
        <v>19</v>
      </c>
      <c r="F206" s="202" t="s">
        <v>594</v>
      </c>
      <c r="G206" s="200"/>
      <c r="H206" s="203">
        <v>0.109</v>
      </c>
      <c r="I206" s="204"/>
      <c r="J206" s="200"/>
      <c r="K206" s="200"/>
      <c r="L206" s="205"/>
      <c r="M206" s="206"/>
      <c r="N206" s="207"/>
      <c r="O206" s="207"/>
      <c r="P206" s="207"/>
      <c r="Q206" s="207"/>
      <c r="R206" s="207"/>
      <c r="S206" s="207"/>
      <c r="T206" s="208"/>
      <c r="AT206" s="209" t="s">
        <v>164</v>
      </c>
      <c r="AU206" s="209" t="s">
        <v>81</v>
      </c>
      <c r="AV206" s="14" t="s">
        <v>81</v>
      </c>
      <c r="AW206" s="14" t="s">
        <v>33</v>
      </c>
      <c r="AX206" s="14" t="s">
        <v>71</v>
      </c>
      <c r="AY206" s="209" t="s">
        <v>155</v>
      </c>
    </row>
    <row r="207" spans="2:51" s="13" customFormat="1" ht="12">
      <c r="B207" s="188"/>
      <c r="C207" s="189"/>
      <c r="D207" s="190" t="s">
        <v>164</v>
      </c>
      <c r="E207" s="191" t="s">
        <v>19</v>
      </c>
      <c r="F207" s="192" t="s">
        <v>208</v>
      </c>
      <c r="G207" s="189"/>
      <c r="H207" s="191" t="s">
        <v>19</v>
      </c>
      <c r="I207" s="193"/>
      <c r="J207" s="189"/>
      <c r="K207" s="189"/>
      <c r="L207" s="194"/>
      <c r="M207" s="195"/>
      <c r="N207" s="196"/>
      <c r="O207" s="196"/>
      <c r="P207" s="196"/>
      <c r="Q207" s="196"/>
      <c r="R207" s="196"/>
      <c r="S207" s="196"/>
      <c r="T207" s="197"/>
      <c r="AT207" s="198" t="s">
        <v>164</v>
      </c>
      <c r="AU207" s="198" t="s">
        <v>81</v>
      </c>
      <c r="AV207" s="13" t="s">
        <v>79</v>
      </c>
      <c r="AW207" s="13" t="s">
        <v>33</v>
      </c>
      <c r="AX207" s="13" t="s">
        <v>71</v>
      </c>
      <c r="AY207" s="198" t="s">
        <v>155</v>
      </c>
    </row>
    <row r="208" spans="2:51" s="14" customFormat="1" ht="12">
      <c r="B208" s="199"/>
      <c r="C208" s="200"/>
      <c r="D208" s="190" t="s">
        <v>164</v>
      </c>
      <c r="E208" s="201" t="s">
        <v>19</v>
      </c>
      <c r="F208" s="202" t="s">
        <v>595</v>
      </c>
      <c r="G208" s="200"/>
      <c r="H208" s="203">
        <v>0.466</v>
      </c>
      <c r="I208" s="204"/>
      <c r="J208" s="200"/>
      <c r="K208" s="200"/>
      <c r="L208" s="205"/>
      <c r="M208" s="206"/>
      <c r="N208" s="207"/>
      <c r="O208" s="207"/>
      <c r="P208" s="207"/>
      <c r="Q208" s="207"/>
      <c r="R208" s="207"/>
      <c r="S208" s="207"/>
      <c r="T208" s="208"/>
      <c r="AT208" s="209" t="s">
        <v>164</v>
      </c>
      <c r="AU208" s="209" t="s">
        <v>81</v>
      </c>
      <c r="AV208" s="14" t="s">
        <v>81</v>
      </c>
      <c r="AW208" s="14" t="s">
        <v>33</v>
      </c>
      <c r="AX208" s="14" t="s">
        <v>71</v>
      </c>
      <c r="AY208" s="209" t="s">
        <v>155</v>
      </c>
    </row>
    <row r="209" spans="2:51" s="16" customFormat="1" ht="12">
      <c r="B209" s="221"/>
      <c r="C209" s="222"/>
      <c r="D209" s="190" t="s">
        <v>164</v>
      </c>
      <c r="E209" s="223" t="s">
        <v>19</v>
      </c>
      <c r="F209" s="224" t="s">
        <v>210</v>
      </c>
      <c r="G209" s="222"/>
      <c r="H209" s="225">
        <v>0.7170000000000001</v>
      </c>
      <c r="I209" s="226"/>
      <c r="J209" s="222"/>
      <c r="K209" s="222"/>
      <c r="L209" s="227"/>
      <c r="M209" s="228"/>
      <c r="N209" s="229"/>
      <c r="O209" s="229"/>
      <c r="P209" s="229"/>
      <c r="Q209" s="229"/>
      <c r="R209" s="229"/>
      <c r="S209" s="229"/>
      <c r="T209" s="230"/>
      <c r="AT209" s="231" t="s">
        <v>164</v>
      </c>
      <c r="AU209" s="231" t="s">
        <v>81</v>
      </c>
      <c r="AV209" s="16" t="s">
        <v>179</v>
      </c>
      <c r="AW209" s="16" t="s">
        <v>33</v>
      </c>
      <c r="AX209" s="16" t="s">
        <v>71</v>
      </c>
      <c r="AY209" s="231" t="s">
        <v>155</v>
      </c>
    </row>
    <row r="210" spans="2:51" s="13" customFormat="1" ht="12">
      <c r="B210" s="188"/>
      <c r="C210" s="189"/>
      <c r="D210" s="190" t="s">
        <v>164</v>
      </c>
      <c r="E210" s="191" t="s">
        <v>19</v>
      </c>
      <c r="F210" s="192" t="s">
        <v>596</v>
      </c>
      <c r="G210" s="189"/>
      <c r="H210" s="191" t="s">
        <v>19</v>
      </c>
      <c r="I210" s="193"/>
      <c r="J210" s="189"/>
      <c r="K210" s="189"/>
      <c r="L210" s="194"/>
      <c r="M210" s="195"/>
      <c r="N210" s="196"/>
      <c r="O210" s="196"/>
      <c r="P210" s="196"/>
      <c r="Q210" s="196"/>
      <c r="R210" s="196"/>
      <c r="S210" s="196"/>
      <c r="T210" s="197"/>
      <c r="AT210" s="198" t="s">
        <v>164</v>
      </c>
      <c r="AU210" s="198" t="s">
        <v>81</v>
      </c>
      <c r="AV210" s="13" t="s">
        <v>79</v>
      </c>
      <c r="AW210" s="13" t="s">
        <v>33</v>
      </c>
      <c r="AX210" s="13" t="s">
        <v>71</v>
      </c>
      <c r="AY210" s="198" t="s">
        <v>155</v>
      </c>
    </row>
    <row r="211" spans="2:51" s="13" customFormat="1" ht="12">
      <c r="B211" s="188"/>
      <c r="C211" s="189"/>
      <c r="D211" s="190" t="s">
        <v>164</v>
      </c>
      <c r="E211" s="191" t="s">
        <v>19</v>
      </c>
      <c r="F211" s="192" t="s">
        <v>220</v>
      </c>
      <c r="G211" s="189"/>
      <c r="H211" s="191" t="s">
        <v>19</v>
      </c>
      <c r="I211" s="193"/>
      <c r="J211" s="189"/>
      <c r="K211" s="189"/>
      <c r="L211" s="194"/>
      <c r="M211" s="195"/>
      <c r="N211" s="196"/>
      <c r="O211" s="196"/>
      <c r="P211" s="196"/>
      <c r="Q211" s="196"/>
      <c r="R211" s="196"/>
      <c r="S211" s="196"/>
      <c r="T211" s="197"/>
      <c r="AT211" s="198" t="s">
        <v>164</v>
      </c>
      <c r="AU211" s="198" t="s">
        <v>81</v>
      </c>
      <c r="AV211" s="13" t="s">
        <v>79</v>
      </c>
      <c r="AW211" s="13" t="s">
        <v>33</v>
      </c>
      <c r="AX211" s="13" t="s">
        <v>71</v>
      </c>
      <c r="AY211" s="198" t="s">
        <v>155</v>
      </c>
    </row>
    <row r="212" spans="2:51" s="14" customFormat="1" ht="12">
      <c r="B212" s="199"/>
      <c r="C212" s="200"/>
      <c r="D212" s="190" t="s">
        <v>164</v>
      </c>
      <c r="E212" s="201" t="s">
        <v>19</v>
      </c>
      <c r="F212" s="202" t="s">
        <v>597</v>
      </c>
      <c r="G212" s="200"/>
      <c r="H212" s="203">
        <v>0.53</v>
      </c>
      <c r="I212" s="204"/>
      <c r="J212" s="200"/>
      <c r="K212" s="200"/>
      <c r="L212" s="205"/>
      <c r="M212" s="206"/>
      <c r="N212" s="207"/>
      <c r="O212" s="207"/>
      <c r="P212" s="207"/>
      <c r="Q212" s="207"/>
      <c r="R212" s="207"/>
      <c r="S212" s="207"/>
      <c r="T212" s="208"/>
      <c r="AT212" s="209" t="s">
        <v>164</v>
      </c>
      <c r="AU212" s="209" t="s">
        <v>81</v>
      </c>
      <c r="AV212" s="14" t="s">
        <v>81</v>
      </c>
      <c r="AW212" s="14" t="s">
        <v>33</v>
      </c>
      <c r="AX212" s="14" t="s">
        <v>71</v>
      </c>
      <c r="AY212" s="209" t="s">
        <v>155</v>
      </c>
    </row>
    <row r="213" spans="2:51" s="13" customFormat="1" ht="12">
      <c r="B213" s="188"/>
      <c r="C213" s="189"/>
      <c r="D213" s="190" t="s">
        <v>164</v>
      </c>
      <c r="E213" s="191" t="s">
        <v>19</v>
      </c>
      <c r="F213" s="192" t="s">
        <v>222</v>
      </c>
      <c r="G213" s="189"/>
      <c r="H213" s="191" t="s">
        <v>19</v>
      </c>
      <c r="I213" s="193"/>
      <c r="J213" s="189"/>
      <c r="K213" s="189"/>
      <c r="L213" s="194"/>
      <c r="M213" s="195"/>
      <c r="N213" s="196"/>
      <c r="O213" s="196"/>
      <c r="P213" s="196"/>
      <c r="Q213" s="196"/>
      <c r="R213" s="196"/>
      <c r="S213" s="196"/>
      <c r="T213" s="197"/>
      <c r="AT213" s="198" t="s">
        <v>164</v>
      </c>
      <c r="AU213" s="198" t="s">
        <v>81</v>
      </c>
      <c r="AV213" s="13" t="s">
        <v>79</v>
      </c>
      <c r="AW213" s="13" t="s">
        <v>33</v>
      </c>
      <c r="AX213" s="13" t="s">
        <v>71</v>
      </c>
      <c r="AY213" s="198" t="s">
        <v>155</v>
      </c>
    </row>
    <row r="214" spans="2:51" s="14" customFormat="1" ht="12">
      <c r="B214" s="199"/>
      <c r="C214" s="200"/>
      <c r="D214" s="190" t="s">
        <v>164</v>
      </c>
      <c r="E214" s="201" t="s">
        <v>19</v>
      </c>
      <c r="F214" s="202" t="s">
        <v>594</v>
      </c>
      <c r="G214" s="200"/>
      <c r="H214" s="203">
        <v>0.109</v>
      </c>
      <c r="I214" s="204"/>
      <c r="J214" s="200"/>
      <c r="K214" s="200"/>
      <c r="L214" s="205"/>
      <c r="M214" s="206"/>
      <c r="N214" s="207"/>
      <c r="O214" s="207"/>
      <c r="P214" s="207"/>
      <c r="Q214" s="207"/>
      <c r="R214" s="207"/>
      <c r="S214" s="207"/>
      <c r="T214" s="208"/>
      <c r="AT214" s="209" t="s">
        <v>164</v>
      </c>
      <c r="AU214" s="209" t="s">
        <v>81</v>
      </c>
      <c r="AV214" s="14" t="s">
        <v>81</v>
      </c>
      <c r="AW214" s="14" t="s">
        <v>33</v>
      </c>
      <c r="AX214" s="14" t="s">
        <v>71</v>
      </c>
      <c r="AY214" s="209" t="s">
        <v>155</v>
      </c>
    </row>
    <row r="215" spans="2:51" s="15" customFormat="1" ht="12">
      <c r="B215" s="210"/>
      <c r="C215" s="211"/>
      <c r="D215" s="190" t="s">
        <v>164</v>
      </c>
      <c r="E215" s="212" t="s">
        <v>19</v>
      </c>
      <c r="F215" s="213" t="s">
        <v>168</v>
      </c>
      <c r="G215" s="211"/>
      <c r="H215" s="214">
        <v>1.356</v>
      </c>
      <c r="I215" s="215"/>
      <c r="J215" s="211"/>
      <c r="K215" s="211"/>
      <c r="L215" s="216"/>
      <c r="M215" s="217"/>
      <c r="N215" s="218"/>
      <c r="O215" s="218"/>
      <c r="P215" s="218"/>
      <c r="Q215" s="218"/>
      <c r="R215" s="218"/>
      <c r="S215" s="218"/>
      <c r="T215" s="219"/>
      <c r="AT215" s="220" t="s">
        <v>164</v>
      </c>
      <c r="AU215" s="220" t="s">
        <v>81</v>
      </c>
      <c r="AV215" s="15" t="s">
        <v>162</v>
      </c>
      <c r="AW215" s="15" t="s">
        <v>33</v>
      </c>
      <c r="AX215" s="15" t="s">
        <v>79</v>
      </c>
      <c r="AY215" s="220" t="s">
        <v>155</v>
      </c>
    </row>
    <row r="216" spans="1:65" s="2" customFormat="1" ht="24">
      <c r="A216" s="36"/>
      <c r="B216" s="37"/>
      <c r="C216" s="175" t="s">
        <v>169</v>
      </c>
      <c r="D216" s="175" t="s">
        <v>158</v>
      </c>
      <c r="E216" s="176" t="s">
        <v>598</v>
      </c>
      <c r="F216" s="177" t="s">
        <v>599</v>
      </c>
      <c r="G216" s="178" t="s">
        <v>173</v>
      </c>
      <c r="H216" s="179">
        <v>35.04</v>
      </c>
      <c r="I216" s="180">
        <v>4077</v>
      </c>
      <c r="J216" s="181">
        <f>ROUND(I216*H216,2)</f>
        <v>142858.08</v>
      </c>
      <c r="K216" s="177" t="s">
        <v>174</v>
      </c>
      <c r="L216" s="41"/>
      <c r="M216" s="182" t="s">
        <v>19</v>
      </c>
      <c r="N216" s="183" t="s">
        <v>42</v>
      </c>
      <c r="O216" s="66"/>
      <c r="P216" s="184">
        <f>O216*H216</f>
        <v>0</v>
      </c>
      <c r="Q216" s="184">
        <v>0.707</v>
      </c>
      <c r="R216" s="184">
        <f>Q216*H216</f>
        <v>24.77328</v>
      </c>
      <c r="S216" s="184">
        <v>0</v>
      </c>
      <c r="T216" s="185">
        <f>S216*H216</f>
        <v>0</v>
      </c>
      <c r="U216" s="36"/>
      <c r="V216" s="36"/>
      <c r="W216" s="36"/>
      <c r="X216" s="36"/>
      <c r="Y216" s="36"/>
      <c r="Z216" s="36"/>
      <c r="AA216" s="36"/>
      <c r="AB216" s="36"/>
      <c r="AC216" s="36"/>
      <c r="AD216" s="36"/>
      <c r="AE216" s="36"/>
      <c r="AR216" s="186" t="s">
        <v>162</v>
      </c>
      <c r="AT216" s="186" t="s">
        <v>158</v>
      </c>
      <c r="AU216" s="186" t="s">
        <v>81</v>
      </c>
      <c r="AY216" s="19" t="s">
        <v>155</v>
      </c>
      <c r="BE216" s="187">
        <f>IF(N216="základní",J216,0)</f>
        <v>142858.08</v>
      </c>
      <c r="BF216" s="187">
        <f>IF(N216="snížená",J216,0)</f>
        <v>0</v>
      </c>
      <c r="BG216" s="187">
        <f>IF(N216="zákl. přenesená",J216,0)</f>
        <v>0</v>
      </c>
      <c r="BH216" s="187">
        <f>IF(N216="sníž. přenesená",J216,0)</f>
        <v>0</v>
      </c>
      <c r="BI216" s="187">
        <f>IF(N216="nulová",J216,0)</f>
        <v>0</v>
      </c>
      <c r="BJ216" s="19" t="s">
        <v>79</v>
      </c>
      <c r="BK216" s="187">
        <f>ROUND(I216*H216,2)</f>
        <v>142858.08</v>
      </c>
      <c r="BL216" s="19" t="s">
        <v>162</v>
      </c>
      <c r="BM216" s="186" t="s">
        <v>600</v>
      </c>
    </row>
    <row r="217" spans="2:51" s="13" customFormat="1" ht="12">
      <c r="B217" s="188"/>
      <c r="C217" s="189"/>
      <c r="D217" s="190" t="s">
        <v>164</v>
      </c>
      <c r="E217" s="191" t="s">
        <v>19</v>
      </c>
      <c r="F217" s="192" t="s">
        <v>592</v>
      </c>
      <c r="G217" s="189"/>
      <c r="H217" s="191" t="s">
        <v>19</v>
      </c>
      <c r="I217" s="193"/>
      <c r="J217" s="189"/>
      <c r="K217" s="189"/>
      <c r="L217" s="194"/>
      <c r="M217" s="195"/>
      <c r="N217" s="196"/>
      <c r="O217" s="196"/>
      <c r="P217" s="196"/>
      <c r="Q217" s="196"/>
      <c r="R217" s="196"/>
      <c r="S217" s="196"/>
      <c r="T217" s="197"/>
      <c r="AT217" s="198" t="s">
        <v>164</v>
      </c>
      <c r="AU217" s="198" t="s">
        <v>81</v>
      </c>
      <c r="AV217" s="13" t="s">
        <v>79</v>
      </c>
      <c r="AW217" s="13" t="s">
        <v>33</v>
      </c>
      <c r="AX217" s="13" t="s">
        <v>71</v>
      </c>
      <c r="AY217" s="198" t="s">
        <v>155</v>
      </c>
    </row>
    <row r="218" spans="2:51" s="13" customFormat="1" ht="12">
      <c r="B218" s="188"/>
      <c r="C218" s="189"/>
      <c r="D218" s="190" t="s">
        <v>164</v>
      </c>
      <c r="E218" s="191" t="s">
        <v>19</v>
      </c>
      <c r="F218" s="192" t="s">
        <v>192</v>
      </c>
      <c r="G218" s="189"/>
      <c r="H218" s="191" t="s">
        <v>19</v>
      </c>
      <c r="I218" s="193"/>
      <c r="J218" s="189"/>
      <c r="K218" s="189"/>
      <c r="L218" s="194"/>
      <c r="M218" s="195"/>
      <c r="N218" s="196"/>
      <c r="O218" s="196"/>
      <c r="P218" s="196"/>
      <c r="Q218" s="196"/>
      <c r="R218" s="196"/>
      <c r="S218" s="196"/>
      <c r="T218" s="197"/>
      <c r="AT218" s="198" t="s">
        <v>164</v>
      </c>
      <c r="AU218" s="198" t="s">
        <v>81</v>
      </c>
      <c r="AV218" s="13" t="s">
        <v>79</v>
      </c>
      <c r="AW218" s="13" t="s">
        <v>33</v>
      </c>
      <c r="AX218" s="13" t="s">
        <v>71</v>
      </c>
      <c r="AY218" s="198" t="s">
        <v>155</v>
      </c>
    </row>
    <row r="219" spans="2:51" s="14" customFormat="1" ht="12">
      <c r="B219" s="199"/>
      <c r="C219" s="200"/>
      <c r="D219" s="190" t="s">
        <v>164</v>
      </c>
      <c r="E219" s="201" t="s">
        <v>19</v>
      </c>
      <c r="F219" s="202" t="s">
        <v>601</v>
      </c>
      <c r="G219" s="200"/>
      <c r="H219" s="203">
        <v>3.683</v>
      </c>
      <c r="I219" s="204"/>
      <c r="J219" s="200"/>
      <c r="K219" s="200"/>
      <c r="L219" s="205"/>
      <c r="M219" s="206"/>
      <c r="N219" s="207"/>
      <c r="O219" s="207"/>
      <c r="P219" s="207"/>
      <c r="Q219" s="207"/>
      <c r="R219" s="207"/>
      <c r="S219" s="207"/>
      <c r="T219" s="208"/>
      <c r="AT219" s="209" t="s">
        <v>164</v>
      </c>
      <c r="AU219" s="209" t="s">
        <v>81</v>
      </c>
      <c r="AV219" s="14" t="s">
        <v>81</v>
      </c>
      <c r="AW219" s="14" t="s">
        <v>33</v>
      </c>
      <c r="AX219" s="14" t="s">
        <v>71</v>
      </c>
      <c r="AY219" s="209" t="s">
        <v>155</v>
      </c>
    </row>
    <row r="220" spans="2:51" s="13" customFormat="1" ht="12">
      <c r="B220" s="188"/>
      <c r="C220" s="189"/>
      <c r="D220" s="190" t="s">
        <v>164</v>
      </c>
      <c r="E220" s="191" t="s">
        <v>19</v>
      </c>
      <c r="F220" s="192" t="s">
        <v>194</v>
      </c>
      <c r="G220" s="189"/>
      <c r="H220" s="191" t="s">
        <v>19</v>
      </c>
      <c r="I220" s="193"/>
      <c r="J220" s="189"/>
      <c r="K220" s="189"/>
      <c r="L220" s="194"/>
      <c r="M220" s="195"/>
      <c r="N220" s="196"/>
      <c r="O220" s="196"/>
      <c r="P220" s="196"/>
      <c r="Q220" s="196"/>
      <c r="R220" s="196"/>
      <c r="S220" s="196"/>
      <c r="T220" s="197"/>
      <c r="AT220" s="198" t="s">
        <v>164</v>
      </c>
      <c r="AU220" s="198" t="s">
        <v>81</v>
      </c>
      <c r="AV220" s="13" t="s">
        <v>79</v>
      </c>
      <c r="AW220" s="13" t="s">
        <v>33</v>
      </c>
      <c r="AX220" s="13" t="s">
        <v>71</v>
      </c>
      <c r="AY220" s="198" t="s">
        <v>155</v>
      </c>
    </row>
    <row r="221" spans="2:51" s="14" customFormat="1" ht="12">
      <c r="B221" s="199"/>
      <c r="C221" s="200"/>
      <c r="D221" s="190" t="s">
        <v>164</v>
      </c>
      <c r="E221" s="201" t="s">
        <v>19</v>
      </c>
      <c r="F221" s="202" t="s">
        <v>602</v>
      </c>
      <c r="G221" s="200"/>
      <c r="H221" s="203">
        <v>1.754</v>
      </c>
      <c r="I221" s="204"/>
      <c r="J221" s="200"/>
      <c r="K221" s="200"/>
      <c r="L221" s="205"/>
      <c r="M221" s="206"/>
      <c r="N221" s="207"/>
      <c r="O221" s="207"/>
      <c r="P221" s="207"/>
      <c r="Q221" s="207"/>
      <c r="R221" s="207"/>
      <c r="S221" s="207"/>
      <c r="T221" s="208"/>
      <c r="AT221" s="209" t="s">
        <v>164</v>
      </c>
      <c r="AU221" s="209" t="s">
        <v>81</v>
      </c>
      <c r="AV221" s="14" t="s">
        <v>81</v>
      </c>
      <c r="AW221" s="14" t="s">
        <v>33</v>
      </c>
      <c r="AX221" s="14" t="s">
        <v>71</v>
      </c>
      <c r="AY221" s="209" t="s">
        <v>155</v>
      </c>
    </row>
    <row r="222" spans="2:51" s="13" customFormat="1" ht="12">
      <c r="B222" s="188"/>
      <c r="C222" s="189"/>
      <c r="D222" s="190" t="s">
        <v>164</v>
      </c>
      <c r="E222" s="191" t="s">
        <v>19</v>
      </c>
      <c r="F222" s="192" t="s">
        <v>196</v>
      </c>
      <c r="G222" s="189"/>
      <c r="H222" s="191" t="s">
        <v>19</v>
      </c>
      <c r="I222" s="193"/>
      <c r="J222" s="189"/>
      <c r="K222" s="189"/>
      <c r="L222" s="194"/>
      <c r="M222" s="195"/>
      <c r="N222" s="196"/>
      <c r="O222" s="196"/>
      <c r="P222" s="196"/>
      <c r="Q222" s="196"/>
      <c r="R222" s="196"/>
      <c r="S222" s="196"/>
      <c r="T222" s="197"/>
      <c r="AT222" s="198" t="s">
        <v>164</v>
      </c>
      <c r="AU222" s="198" t="s">
        <v>81</v>
      </c>
      <c r="AV222" s="13" t="s">
        <v>79</v>
      </c>
      <c r="AW222" s="13" t="s">
        <v>33</v>
      </c>
      <c r="AX222" s="13" t="s">
        <v>71</v>
      </c>
      <c r="AY222" s="198" t="s">
        <v>155</v>
      </c>
    </row>
    <row r="223" spans="2:51" s="14" customFormat="1" ht="12">
      <c r="B223" s="199"/>
      <c r="C223" s="200"/>
      <c r="D223" s="190" t="s">
        <v>164</v>
      </c>
      <c r="E223" s="201" t="s">
        <v>19</v>
      </c>
      <c r="F223" s="202" t="s">
        <v>603</v>
      </c>
      <c r="G223" s="200"/>
      <c r="H223" s="203">
        <v>2.05</v>
      </c>
      <c r="I223" s="204"/>
      <c r="J223" s="200"/>
      <c r="K223" s="200"/>
      <c r="L223" s="205"/>
      <c r="M223" s="206"/>
      <c r="N223" s="207"/>
      <c r="O223" s="207"/>
      <c r="P223" s="207"/>
      <c r="Q223" s="207"/>
      <c r="R223" s="207"/>
      <c r="S223" s="207"/>
      <c r="T223" s="208"/>
      <c r="AT223" s="209" t="s">
        <v>164</v>
      </c>
      <c r="AU223" s="209" t="s">
        <v>81</v>
      </c>
      <c r="AV223" s="14" t="s">
        <v>81</v>
      </c>
      <c r="AW223" s="14" t="s">
        <v>33</v>
      </c>
      <c r="AX223" s="14" t="s">
        <v>71</v>
      </c>
      <c r="AY223" s="209" t="s">
        <v>155</v>
      </c>
    </row>
    <row r="224" spans="2:51" s="13" customFormat="1" ht="12">
      <c r="B224" s="188"/>
      <c r="C224" s="189"/>
      <c r="D224" s="190" t="s">
        <v>164</v>
      </c>
      <c r="E224" s="191" t="s">
        <v>19</v>
      </c>
      <c r="F224" s="192" t="s">
        <v>198</v>
      </c>
      <c r="G224" s="189"/>
      <c r="H224" s="191" t="s">
        <v>19</v>
      </c>
      <c r="I224" s="193"/>
      <c r="J224" s="189"/>
      <c r="K224" s="189"/>
      <c r="L224" s="194"/>
      <c r="M224" s="195"/>
      <c r="N224" s="196"/>
      <c r="O224" s="196"/>
      <c r="P224" s="196"/>
      <c r="Q224" s="196"/>
      <c r="R224" s="196"/>
      <c r="S224" s="196"/>
      <c r="T224" s="197"/>
      <c r="AT224" s="198" t="s">
        <v>164</v>
      </c>
      <c r="AU224" s="198" t="s">
        <v>81</v>
      </c>
      <c r="AV224" s="13" t="s">
        <v>79</v>
      </c>
      <c r="AW224" s="13" t="s">
        <v>33</v>
      </c>
      <c r="AX224" s="13" t="s">
        <v>71</v>
      </c>
      <c r="AY224" s="198" t="s">
        <v>155</v>
      </c>
    </row>
    <row r="225" spans="2:51" s="14" customFormat="1" ht="12">
      <c r="B225" s="199"/>
      <c r="C225" s="200"/>
      <c r="D225" s="190" t="s">
        <v>164</v>
      </c>
      <c r="E225" s="201" t="s">
        <v>19</v>
      </c>
      <c r="F225" s="202" t="s">
        <v>604</v>
      </c>
      <c r="G225" s="200"/>
      <c r="H225" s="203">
        <v>2.397</v>
      </c>
      <c r="I225" s="204"/>
      <c r="J225" s="200"/>
      <c r="K225" s="200"/>
      <c r="L225" s="205"/>
      <c r="M225" s="206"/>
      <c r="N225" s="207"/>
      <c r="O225" s="207"/>
      <c r="P225" s="207"/>
      <c r="Q225" s="207"/>
      <c r="R225" s="207"/>
      <c r="S225" s="207"/>
      <c r="T225" s="208"/>
      <c r="AT225" s="209" t="s">
        <v>164</v>
      </c>
      <c r="AU225" s="209" t="s">
        <v>81</v>
      </c>
      <c r="AV225" s="14" t="s">
        <v>81</v>
      </c>
      <c r="AW225" s="14" t="s">
        <v>33</v>
      </c>
      <c r="AX225" s="14" t="s">
        <v>71</v>
      </c>
      <c r="AY225" s="209" t="s">
        <v>155</v>
      </c>
    </row>
    <row r="226" spans="2:51" s="13" customFormat="1" ht="12">
      <c r="B226" s="188"/>
      <c r="C226" s="189"/>
      <c r="D226" s="190" t="s">
        <v>164</v>
      </c>
      <c r="E226" s="191" t="s">
        <v>19</v>
      </c>
      <c r="F226" s="192" t="s">
        <v>200</v>
      </c>
      <c r="G226" s="189"/>
      <c r="H226" s="191" t="s">
        <v>19</v>
      </c>
      <c r="I226" s="193"/>
      <c r="J226" s="189"/>
      <c r="K226" s="189"/>
      <c r="L226" s="194"/>
      <c r="M226" s="195"/>
      <c r="N226" s="196"/>
      <c r="O226" s="196"/>
      <c r="P226" s="196"/>
      <c r="Q226" s="196"/>
      <c r="R226" s="196"/>
      <c r="S226" s="196"/>
      <c r="T226" s="197"/>
      <c r="AT226" s="198" t="s">
        <v>164</v>
      </c>
      <c r="AU226" s="198" t="s">
        <v>81</v>
      </c>
      <c r="AV226" s="13" t="s">
        <v>79</v>
      </c>
      <c r="AW226" s="13" t="s">
        <v>33</v>
      </c>
      <c r="AX226" s="13" t="s">
        <v>71</v>
      </c>
      <c r="AY226" s="198" t="s">
        <v>155</v>
      </c>
    </row>
    <row r="227" spans="2:51" s="14" customFormat="1" ht="12">
      <c r="B227" s="199"/>
      <c r="C227" s="200"/>
      <c r="D227" s="190" t="s">
        <v>164</v>
      </c>
      <c r="E227" s="201" t="s">
        <v>19</v>
      </c>
      <c r="F227" s="202" t="s">
        <v>605</v>
      </c>
      <c r="G227" s="200"/>
      <c r="H227" s="203">
        <v>1.814</v>
      </c>
      <c r="I227" s="204"/>
      <c r="J227" s="200"/>
      <c r="K227" s="200"/>
      <c r="L227" s="205"/>
      <c r="M227" s="206"/>
      <c r="N227" s="207"/>
      <c r="O227" s="207"/>
      <c r="P227" s="207"/>
      <c r="Q227" s="207"/>
      <c r="R227" s="207"/>
      <c r="S227" s="207"/>
      <c r="T227" s="208"/>
      <c r="AT227" s="209" t="s">
        <v>164</v>
      </c>
      <c r="AU227" s="209" t="s">
        <v>81</v>
      </c>
      <c r="AV227" s="14" t="s">
        <v>81</v>
      </c>
      <c r="AW227" s="14" t="s">
        <v>33</v>
      </c>
      <c r="AX227" s="14" t="s">
        <v>71</v>
      </c>
      <c r="AY227" s="209" t="s">
        <v>155</v>
      </c>
    </row>
    <row r="228" spans="2:51" s="13" customFormat="1" ht="12">
      <c r="B228" s="188"/>
      <c r="C228" s="189"/>
      <c r="D228" s="190" t="s">
        <v>164</v>
      </c>
      <c r="E228" s="191" t="s">
        <v>19</v>
      </c>
      <c r="F228" s="192" t="s">
        <v>202</v>
      </c>
      <c r="G228" s="189"/>
      <c r="H228" s="191" t="s">
        <v>19</v>
      </c>
      <c r="I228" s="193"/>
      <c r="J228" s="189"/>
      <c r="K228" s="189"/>
      <c r="L228" s="194"/>
      <c r="M228" s="195"/>
      <c r="N228" s="196"/>
      <c r="O228" s="196"/>
      <c r="P228" s="196"/>
      <c r="Q228" s="196"/>
      <c r="R228" s="196"/>
      <c r="S228" s="196"/>
      <c r="T228" s="197"/>
      <c r="AT228" s="198" t="s">
        <v>164</v>
      </c>
      <c r="AU228" s="198" t="s">
        <v>81</v>
      </c>
      <c r="AV228" s="13" t="s">
        <v>79</v>
      </c>
      <c r="AW228" s="13" t="s">
        <v>33</v>
      </c>
      <c r="AX228" s="13" t="s">
        <v>71</v>
      </c>
      <c r="AY228" s="198" t="s">
        <v>155</v>
      </c>
    </row>
    <row r="229" spans="2:51" s="14" customFormat="1" ht="12">
      <c r="B229" s="199"/>
      <c r="C229" s="200"/>
      <c r="D229" s="190" t="s">
        <v>164</v>
      </c>
      <c r="E229" s="201" t="s">
        <v>19</v>
      </c>
      <c r="F229" s="202" t="s">
        <v>606</v>
      </c>
      <c r="G229" s="200"/>
      <c r="H229" s="203">
        <v>2.599</v>
      </c>
      <c r="I229" s="204"/>
      <c r="J229" s="200"/>
      <c r="K229" s="200"/>
      <c r="L229" s="205"/>
      <c r="M229" s="206"/>
      <c r="N229" s="207"/>
      <c r="O229" s="207"/>
      <c r="P229" s="207"/>
      <c r="Q229" s="207"/>
      <c r="R229" s="207"/>
      <c r="S229" s="207"/>
      <c r="T229" s="208"/>
      <c r="AT229" s="209" t="s">
        <v>164</v>
      </c>
      <c r="AU229" s="209" t="s">
        <v>81</v>
      </c>
      <c r="AV229" s="14" t="s">
        <v>81</v>
      </c>
      <c r="AW229" s="14" t="s">
        <v>33</v>
      </c>
      <c r="AX229" s="14" t="s">
        <v>71</v>
      </c>
      <c r="AY229" s="209" t="s">
        <v>155</v>
      </c>
    </row>
    <row r="230" spans="2:51" s="16" customFormat="1" ht="12">
      <c r="B230" s="221"/>
      <c r="C230" s="222"/>
      <c r="D230" s="190" t="s">
        <v>164</v>
      </c>
      <c r="E230" s="223" t="s">
        <v>19</v>
      </c>
      <c r="F230" s="224" t="s">
        <v>210</v>
      </c>
      <c r="G230" s="222"/>
      <c r="H230" s="225">
        <v>14.296999999999999</v>
      </c>
      <c r="I230" s="226"/>
      <c r="J230" s="222"/>
      <c r="K230" s="222"/>
      <c r="L230" s="227"/>
      <c r="M230" s="228"/>
      <c r="N230" s="229"/>
      <c r="O230" s="229"/>
      <c r="P230" s="229"/>
      <c r="Q230" s="229"/>
      <c r="R230" s="229"/>
      <c r="S230" s="229"/>
      <c r="T230" s="230"/>
      <c r="AT230" s="231" t="s">
        <v>164</v>
      </c>
      <c r="AU230" s="231" t="s">
        <v>81</v>
      </c>
      <c r="AV230" s="16" t="s">
        <v>179</v>
      </c>
      <c r="AW230" s="16" t="s">
        <v>33</v>
      </c>
      <c r="AX230" s="16" t="s">
        <v>71</v>
      </c>
      <c r="AY230" s="231" t="s">
        <v>155</v>
      </c>
    </row>
    <row r="231" spans="2:51" s="13" customFormat="1" ht="12">
      <c r="B231" s="188"/>
      <c r="C231" s="189"/>
      <c r="D231" s="190" t="s">
        <v>164</v>
      </c>
      <c r="E231" s="191" t="s">
        <v>19</v>
      </c>
      <c r="F231" s="192" t="s">
        <v>596</v>
      </c>
      <c r="G231" s="189"/>
      <c r="H231" s="191" t="s">
        <v>19</v>
      </c>
      <c r="I231" s="193"/>
      <c r="J231" s="189"/>
      <c r="K231" s="189"/>
      <c r="L231" s="194"/>
      <c r="M231" s="195"/>
      <c r="N231" s="196"/>
      <c r="O231" s="196"/>
      <c r="P231" s="196"/>
      <c r="Q231" s="196"/>
      <c r="R231" s="196"/>
      <c r="S231" s="196"/>
      <c r="T231" s="197"/>
      <c r="AT231" s="198" t="s">
        <v>164</v>
      </c>
      <c r="AU231" s="198" t="s">
        <v>81</v>
      </c>
      <c r="AV231" s="13" t="s">
        <v>79</v>
      </c>
      <c r="AW231" s="13" t="s">
        <v>33</v>
      </c>
      <c r="AX231" s="13" t="s">
        <v>71</v>
      </c>
      <c r="AY231" s="198" t="s">
        <v>155</v>
      </c>
    </row>
    <row r="232" spans="2:51" s="13" customFormat="1" ht="12">
      <c r="B232" s="188"/>
      <c r="C232" s="189"/>
      <c r="D232" s="190" t="s">
        <v>164</v>
      </c>
      <c r="E232" s="191" t="s">
        <v>19</v>
      </c>
      <c r="F232" s="192" t="s">
        <v>211</v>
      </c>
      <c r="G232" s="189"/>
      <c r="H232" s="191" t="s">
        <v>19</v>
      </c>
      <c r="I232" s="193"/>
      <c r="J232" s="189"/>
      <c r="K232" s="189"/>
      <c r="L232" s="194"/>
      <c r="M232" s="195"/>
      <c r="N232" s="196"/>
      <c r="O232" s="196"/>
      <c r="P232" s="196"/>
      <c r="Q232" s="196"/>
      <c r="R232" s="196"/>
      <c r="S232" s="196"/>
      <c r="T232" s="197"/>
      <c r="AT232" s="198" t="s">
        <v>164</v>
      </c>
      <c r="AU232" s="198" t="s">
        <v>81</v>
      </c>
      <c r="AV232" s="13" t="s">
        <v>79</v>
      </c>
      <c r="AW232" s="13" t="s">
        <v>33</v>
      </c>
      <c r="AX232" s="13" t="s">
        <v>71</v>
      </c>
      <c r="AY232" s="198" t="s">
        <v>155</v>
      </c>
    </row>
    <row r="233" spans="2:51" s="14" customFormat="1" ht="12">
      <c r="B233" s="199"/>
      <c r="C233" s="200"/>
      <c r="D233" s="190" t="s">
        <v>164</v>
      </c>
      <c r="E233" s="201" t="s">
        <v>19</v>
      </c>
      <c r="F233" s="202" t="s">
        <v>607</v>
      </c>
      <c r="G233" s="200"/>
      <c r="H233" s="203">
        <v>0.462</v>
      </c>
      <c r="I233" s="204"/>
      <c r="J233" s="200"/>
      <c r="K233" s="200"/>
      <c r="L233" s="205"/>
      <c r="M233" s="206"/>
      <c r="N233" s="207"/>
      <c r="O233" s="207"/>
      <c r="P233" s="207"/>
      <c r="Q233" s="207"/>
      <c r="R233" s="207"/>
      <c r="S233" s="207"/>
      <c r="T233" s="208"/>
      <c r="AT233" s="209" t="s">
        <v>164</v>
      </c>
      <c r="AU233" s="209" t="s">
        <v>81</v>
      </c>
      <c r="AV233" s="14" t="s">
        <v>81</v>
      </c>
      <c r="AW233" s="14" t="s">
        <v>33</v>
      </c>
      <c r="AX233" s="14" t="s">
        <v>71</v>
      </c>
      <c r="AY233" s="209" t="s">
        <v>155</v>
      </c>
    </row>
    <row r="234" spans="2:51" s="13" customFormat="1" ht="12">
      <c r="B234" s="188"/>
      <c r="C234" s="189"/>
      <c r="D234" s="190" t="s">
        <v>164</v>
      </c>
      <c r="E234" s="191" t="s">
        <v>19</v>
      </c>
      <c r="F234" s="192" t="s">
        <v>213</v>
      </c>
      <c r="G234" s="189"/>
      <c r="H234" s="191" t="s">
        <v>19</v>
      </c>
      <c r="I234" s="193"/>
      <c r="J234" s="189"/>
      <c r="K234" s="189"/>
      <c r="L234" s="194"/>
      <c r="M234" s="195"/>
      <c r="N234" s="196"/>
      <c r="O234" s="196"/>
      <c r="P234" s="196"/>
      <c r="Q234" s="196"/>
      <c r="R234" s="196"/>
      <c r="S234" s="196"/>
      <c r="T234" s="197"/>
      <c r="AT234" s="198" t="s">
        <v>164</v>
      </c>
      <c r="AU234" s="198" t="s">
        <v>81</v>
      </c>
      <c r="AV234" s="13" t="s">
        <v>79</v>
      </c>
      <c r="AW234" s="13" t="s">
        <v>33</v>
      </c>
      <c r="AX234" s="13" t="s">
        <v>71</v>
      </c>
      <c r="AY234" s="198" t="s">
        <v>155</v>
      </c>
    </row>
    <row r="235" spans="2:51" s="14" customFormat="1" ht="12">
      <c r="B235" s="199"/>
      <c r="C235" s="200"/>
      <c r="D235" s="190" t="s">
        <v>164</v>
      </c>
      <c r="E235" s="201" t="s">
        <v>19</v>
      </c>
      <c r="F235" s="202" t="s">
        <v>608</v>
      </c>
      <c r="G235" s="200"/>
      <c r="H235" s="203">
        <v>2.543</v>
      </c>
      <c r="I235" s="204"/>
      <c r="J235" s="200"/>
      <c r="K235" s="200"/>
      <c r="L235" s="205"/>
      <c r="M235" s="206"/>
      <c r="N235" s="207"/>
      <c r="O235" s="207"/>
      <c r="P235" s="207"/>
      <c r="Q235" s="207"/>
      <c r="R235" s="207"/>
      <c r="S235" s="207"/>
      <c r="T235" s="208"/>
      <c r="AT235" s="209" t="s">
        <v>164</v>
      </c>
      <c r="AU235" s="209" t="s">
        <v>81</v>
      </c>
      <c r="AV235" s="14" t="s">
        <v>81</v>
      </c>
      <c r="AW235" s="14" t="s">
        <v>33</v>
      </c>
      <c r="AX235" s="14" t="s">
        <v>71</v>
      </c>
      <c r="AY235" s="209" t="s">
        <v>155</v>
      </c>
    </row>
    <row r="236" spans="2:51" s="13" customFormat="1" ht="12">
      <c r="B236" s="188"/>
      <c r="C236" s="189"/>
      <c r="D236" s="190" t="s">
        <v>164</v>
      </c>
      <c r="E236" s="191" t="s">
        <v>19</v>
      </c>
      <c r="F236" s="192" t="s">
        <v>215</v>
      </c>
      <c r="G236" s="189"/>
      <c r="H236" s="191" t="s">
        <v>19</v>
      </c>
      <c r="I236" s="193"/>
      <c r="J236" s="189"/>
      <c r="K236" s="189"/>
      <c r="L236" s="194"/>
      <c r="M236" s="195"/>
      <c r="N236" s="196"/>
      <c r="O236" s="196"/>
      <c r="P236" s="196"/>
      <c r="Q236" s="196"/>
      <c r="R236" s="196"/>
      <c r="S236" s="196"/>
      <c r="T236" s="197"/>
      <c r="AT236" s="198" t="s">
        <v>164</v>
      </c>
      <c r="AU236" s="198" t="s">
        <v>81</v>
      </c>
      <c r="AV236" s="13" t="s">
        <v>79</v>
      </c>
      <c r="AW236" s="13" t="s">
        <v>33</v>
      </c>
      <c r="AX236" s="13" t="s">
        <v>71</v>
      </c>
      <c r="AY236" s="198" t="s">
        <v>155</v>
      </c>
    </row>
    <row r="237" spans="2:51" s="14" customFormat="1" ht="12">
      <c r="B237" s="199"/>
      <c r="C237" s="200"/>
      <c r="D237" s="190" t="s">
        <v>164</v>
      </c>
      <c r="E237" s="201" t="s">
        <v>19</v>
      </c>
      <c r="F237" s="202" t="s">
        <v>602</v>
      </c>
      <c r="G237" s="200"/>
      <c r="H237" s="203">
        <v>1.754</v>
      </c>
      <c r="I237" s="204"/>
      <c r="J237" s="200"/>
      <c r="K237" s="200"/>
      <c r="L237" s="205"/>
      <c r="M237" s="206"/>
      <c r="N237" s="207"/>
      <c r="O237" s="207"/>
      <c r="P237" s="207"/>
      <c r="Q237" s="207"/>
      <c r="R237" s="207"/>
      <c r="S237" s="207"/>
      <c r="T237" s="208"/>
      <c r="AT237" s="209" t="s">
        <v>164</v>
      </c>
      <c r="AU237" s="209" t="s">
        <v>81</v>
      </c>
      <c r="AV237" s="14" t="s">
        <v>81</v>
      </c>
      <c r="AW237" s="14" t="s">
        <v>33</v>
      </c>
      <c r="AX237" s="14" t="s">
        <v>71</v>
      </c>
      <c r="AY237" s="209" t="s">
        <v>155</v>
      </c>
    </row>
    <row r="238" spans="2:51" s="13" customFormat="1" ht="12">
      <c r="B238" s="188"/>
      <c r="C238" s="189"/>
      <c r="D238" s="190" t="s">
        <v>164</v>
      </c>
      <c r="E238" s="191" t="s">
        <v>19</v>
      </c>
      <c r="F238" s="192" t="s">
        <v>216</v>
      </c>
      <c r="G238" s="189"/>
      <c r="H238" s="191" t="s">
        <v>19</v>
      </c>
      <c r="I238" s="193"/>
      <c r="J238" s="189"/>
      <c r="K238" s="189"/>
      <c r="L238" s="194"/>
      <c r="M238" s="195"/>
      <c r="N238" s="196"/>
      <c r="O238" s="196"/>
      <c r="P238" s="196"/>
      <c r="Q238" s="196"/>
      <c r="R238" s="196"/>
      <c r="S238" s="196"/>
      <c r="T238" s="197"/>
      <c r="AT238" s="198" t="s">
        <v>164</v>
      </c>
      <c r="AU238" s="198" t="s">
        <v>81</v>
      </c>
      <c r="AV238" s="13" t="s">
        <v>79</v>
      </c>
      <c r="AW238" s="13" t="s">
        <v>33</v>
      </c>
      <c r="AX238" s="13" t="s">
        <v>71</v>
      </c>
      <c r="AY238" s="198" t="s">
        <v>155</v>
      </c>
    </row>
    <row r="239" spans="2:51" s="14" customFormat="1" ht="12">
      <c r="B239" s="199"/>
      <c r="C239" s="200"/>
      <c r="D239" s="190" t="s">
        <v>164</v>
      </c>
      <c r="E239" s="201" t="s">
        <v>19</v>
      </c>
      <c r="F239" s="202" t="s">
        <v>603</v>
      </c>
      <c r="G239" s="200"/>
      <c r="H239" s="203">
        <v>2.05</v>
      </c>
      <c r="I239" s="204"/>
      <c r="J239" s="200"/>
      <c r="K239" s="200"/>
      <c r="L239" s="205"/>
      <c r="M239" s="206"/>
      <c r="N239" s="207"/>
      <c r="O239" s="207"/>
      <c r="P239" s="207"/>
      <c r="Q239" s="207"/>
      <c r="R239" s="207"/>
      <c r="S239" s="207"/>
      <c r="T239" s="208"/>
      <c r="AT239" s="209" t="s">
        <v>164</v>
      </c>
      <c r="AU239" s="209" t="s">
        <v>81</v>
      </c>
      <c r="AV239" s="14" t="s">
        <v>81</v>
      </c>
      <c r="AW239" s="14" t="s">
        <v>33</v>
      </c>
      <c r="AX239" s="14" t="s">
        <v>71</v>
      </c>
      <c r="AY239" s="209" t="s">
        <v>155</v>
      </c>
    </row>
    <row r="240" spans="2:51" s="13" customFormat="1" ht="12">
      <c r="B240" s="188"/>
      <c r="C240" s="189"/>
      <c r="D240" s="190" t="s">
        <v>164</v>
      </c>
      <c r="E240" s="191" t="s">
        <v>19</v>
      </c>
      <c r="F240" s="192" t="s">
        <v>217</v>
      </c>
      <c r="G240" s="189"/>
      <c r="H240" s="191" t="s">
        <v>19</v>
      </c>
      <c r="I240" s="193"/>
      <c r="J240" s="189"/>
      <c r="K240" s="189"/>
      <c r="L240" s="194"/>
      <c r="M240" s="195"/>
      <c r="N240" s="196"/>
      <c r="O240" s="196"/>
      <c r="P240" s="196"/>
      <c r="Q240" s="196"/>
      <c r="R240" s="196"/>
      <c r="S240" s="196"/>
      <c r="T240" s="197"/>
      <c r="AT240" s="198" t="s">
        <v>164</v>
      </c>
      <c r="AU240" s="198" t="s">
        <v>81</v>
      </c>
      <c r="AV240" s="13" t="s">
        <v>79</v>
      </c>
      <c r="AW240" s="13" t="s">
        <v>33</v>
      </c>
      <c r="AX240" s="13" t="s">
        <v>71</v>
      </c>
      <c r="AY240" s="198" t="s">
        <v>155</v>
      </c>
    </row>
    <row r="241" spans="2:51" s="14" customFormat="1" ht="12">
      <c r="B241" s="199"/>
      <c r="C241" s="200"/>
      <c r="D241" s="190" t="s">
        <v>164</v>
      </c>
      <c r="E241" s="201" t="s">
        <v>19</v>
      </c>
      <c r="F241" s="202" t="s">
        <v>604</v>
      </c>
      <c r="G241" s="200"/>
      <c r="H241" s="203">
        <v>2.397</v>
      </c>
      <c r="I241" s="204"/>
      <c r="J241" s="200"/>
      <c r="K241" s="200"/>
      <c r="L241" s="205"/>
      <c r="M241" s="206"/>
      <c r="N241" s="207"/>
      <c r="O241" s="207"/>
      <c r="P241" s="207"/>
      <c r="Q241" s="207"/>
      <c r="R241" s="207"/>
      <c r="S241" s="207"/>
      <c r="T241" s="208"/>
      <c r="AT241" s="209" t="s">
        <v>164</v>
      </c>
      <c r="AU241" s="209" t="s">
        <v>81</v>
      </c>
      <c r="AV241" s="14" t="s">
        <v>81</v>
      </c>
      <c r="AW241" s="14" t="s">
        <v>33</v>
      </c>
      <c r="AX241" s="14" t="s">
        <v>71</v>
      </c>
      <c r="AY241" s="209" t="s">
        <v>155</v>
      </c>
    </row>
    <row r="242" spans="2:51" s="13" customFormat="1" ht="12">
      <c r="B242" s="188"/>
      <c r="C242" s="189"/>
      <c r="D242" s="190" t="s">
        <v>164</v>
      </c>
      <c r="E242" s="191" t="s">
        <v>19</v>
      </c>
      <c r="F242" s="192" t="s">
        <v>218</v>
      </c>
      <c r="G242" s="189"/>
      <c r="H242" s="191" t="s">
        <v>19</v>
      </c>
      <c r="I242" s="193"/>
      <c r="J242" s="189"/>
      <c r="K242" s="189"/>
      <c r="L242" s="194"/>
      <c r="M242" s="195"/>
      <c r="N242" s="196"/>
      <c r="O242" s="196"/>
      <c r="P242" s="196"/>
      <c r="Q242" s="196"/>
      <c r="R242" s="196"/>
      <c r="S242" s="196"/>
      <c r="T242" s="197"/>
      <c r="AT242" s="198" t="s">
        <v>164</v>
      </c>
      <c r="AU242" s="198" t="s">
        <v>81</v>
      </c>
      <c r="AV242" s="13" t="s">
        <v>79</v>
      </c>
      <c r="AW242" s="13" t="s">
        <v>33</v>
      </c>
      <c r="AX242" s="13" t="s">
        <v>71</v>
      </c>
      <c r="AY242" s="198" t="s">
        <v>155</v>
      </c>
    </row>
    <row r="243" spans="2:51" s="14" customFormat="1" ht="12">
      <c r="B243" s="199"/>
      <c r="C243" s="200"/>
      <c r="D243" s="190" t="s">
        <v>164</v>
      </c>
      <c r="E243" s="201" t="s">
        <v>19</v>
      </c>
      <c r="F243" s="202" t="s">
        <v>609</v>
      </c>
      <c r="G243" s="200"/>
      <c r="H243" s="203">
        <v>11.537</v>
      </c>
      <c r="I243" s="204"/>
      <c r="J243" s="200"/>
      <c r="K243" s="200"/>
      <c r="L243" s="205"/>
      <c r="M243" s="206"/>
      <c r="N243" s="207"/>
      <c r="O243" s="207"/>
      <c r="P243" s="207"/>
      <c r="Q243" s="207"/>
      <c r="R243" s="207"/>
      <c r="S243" s="207"/>
      <c r="T243" s="208"/>
      <c r="AT243" s="209" t="s">
        <v>164</v>
      </c>
      <c r="AU243" s="209" t="s">
        <v>81</v>
      </c>
      <c r="AV243" s="14" t="s">
        <v>81</v>
      </c>
      <c r="AW243" s="14" t="s">
        <v>33</v>
      </c>
      <c r="AX243" s="14" t="s">
        <v>71</v>
      </c>
      <c r="AY243" s="209" t="s">
        <v>155</v>
      </c>
    </row>
    <row r="244" spans="2:51" s="15" customFormat="1" ht="12">
      <c r="B244" s="210"/>
      <c r="C244" s="211"/>
      <c r="D244" s="190" t="s">
        <v>164</v>
      </c>
      <c r="E244" s="212" t="s">
        <v>19</v>
      </c>
      <c r="F244" s="213" t="s">
        <v>168</v>
      </c>
      <c r="G244" s="211"/>
      <c r="H244" s="214">
        <v>35.04</v>
      </c>
      <c r="I244" s="215"/>
      <c r="J244" s="211"/>
      <c r="K244" s="211"/>
      <c r="L244" s="216"/>
      <c r="M244" s="217"/>
      <c r="N244" s="218"/>
      <c r="O244" s="218"/>
      <c r="P244" s="218"/>
      <c r="Q244" s="218"/>
      <c r="R244" s="218"/>
      <c r="S244" s="218"/>
      <c r="T244" s="219"/>
      <c r="AT244" s="220" t="s">
        <v>164</v>
      </c>
      <c r="AU244" s="220" t="s">
        <v>81</v>
      </c>
      <c r="AV244" s="15" t="s">
        <v>162</v>
      </c>
      <c r="AW244" s="15" t="s">
        <v>33</v>
      </c>
      <c r="AX244" s="15" t="s">
        <v>79</v>
      </c>
      <c r="AY244" s="220" t="s">
        <v>155</v>
      </c>
    </row>
    <row r="245" spans="2:63" s="12" customFormat="1" ht="22.9" customHeight="1">
      <c r="B245" s="159"/>
      <c r="C245" s="160"/>
      <c r="D245" s="161" t="s">
        <v>70</v>
      </c>
      <c r="E245" s="173" t="s">
        <v>169</v>
      </c>
      <c r="F245" s="173" t="s">
        <v>170</v>
      </c>
      <c r="G245" s="160"/>
      <c r="H245" s="160"/>
      <c r="I245" s="163"/>
      <c r="J245" s="174">
        <f>BK245</f>
        <v>382426.42</v>
      </c>
      <c r="K245" s="160"/>
      <c r="L245" s="165"/>
      <c r="M245" s="166"/>
      <c r="N245" s="167"/>
      <c r="O245" s="167"/>
      <c r="P245" s="168">
        <f>SUM(P246:P438)</f>
        <v>0</v>
      </c>
      <c r="Q245" s="167"/>
      <c r="R245" s="168">
        <f>SUM(R246:R438)</f>
        <v>0.07618382</v>
      </c>
      <c r="S245" s="167"/>
      <c r="T245" s="169">
        <f>SUM(T246:T438)</f>
        <v>0</v>
      </c>
      <c r="AR245" s="170" t="s">
        <v>79</v>
      </c>
      <c r="AT245" s="171" t="s">
        <v>70</v>
      </c>
      <c r="AU245" s="171" t="s">
        <v>79</v>
      </c>
      <c r="AY245" s="170" t="s">
        <v>155</v>
      </c>
      <c r="BK245" s="172">
        <f>SUM(BK246:BK438)</f>
        <v>382426.42</v>
      </c>
    </row>
    <row r="246" spans="1:65" s="2" customFormat="1" ht="24">
      <c r="A246" s="36"/>
      <c r="B246" s="37"/>
      <c r="C246" s="175" t="s">
        <v>106</v>
      </c>
      <c r="D246" s="175" t="s">
        <v>158</v>
      </c>
      <c r="E246" s="176" t="s">
        <v>610</v>
      </c>
      <c r="F246" s="177" t="s">
        <v>611</v>
      </c>
      <c r="G246" s="178" t="s">
        <v>161</v>
      </c>
      <c r="H246" s="179">
        <v>648.3</v>
      </c>
      <c r="I246" s="180">
        <v>60</v>
      </c>
      <c r="J246" s="181">
        <f>ROUND(I246*H246,2)</f>
        <v>38898</v>
      </c>
      <c r="K246" s="177" t="s">
        <v>174</v>
      </c>
      <c r="L246" s="41"/>
      <c r="M246" s="182" t="s">
        <v>19</v>
      </c>
      <c r="N246" s="183" t="s">
        <v>42</v>
      </c>
      <c r="O246" s="66"/>
      <c r="P246" s="184">
        <f>O246*H246</f>
        <v>0</v>
      </c>
      <c r="Q246" s="184">
        <v>0</v>
      </c>
      <c r="R246" s="184">
        <f>Q246*H246</f>
        <v>0</v>
      </c>
      <c r="S246" s="184">
        <v>0</v>
      </c>
      <c r="T246" s="185">
        <f>S246*H246</f>
        <v>0</v>
      </c>
      <c r="U246" s="36"/>
      <c r="V246" s="36"/>
      <c r="W246" s="36"/>
      <c r="X246" s="36"/>
      <c r="Y246" s="36"/>
      <c r="Z246" s="36"/>
      <c r="AA246" s="36"/>
      <c r="AB246" s="36"/>
      <c r="AC246" s="36"/>
      <c r="AD246" s="36"/>
      <c r="AE246" s="36"/>
      <c r="AR246" s="186" t="s">
        <v>162</v>
      </c>
      <c r="AT246" s="186" t="s">
        <v>158</v>
      </c>
      <c r="AU246" s="186" t="s">
        <v>81</v>
      </c>
      <c r="AY246" s="19" t="s">
        <v>155</v>
      </c>
      <c r="BE246" s="187">
        <f>IF(N246="základní",J246,0)</f>
        <v>38898</v>
      </c>
      <c r="BF246" s="187">
        <f>IF(N246="snížená",J246,0)</f>
        <v>0</v>
      </c>
      <c r="BG246" s="187">
        <f>IF(N246="zákl. přenesená",J246,0)</f>
        <v>0</v>
      </c>
      <c r="BH246" s="187">
        <f>IF(N246="sníž. přenesená",J246,0)</f>
        <v>0</v>
      </c>
      <c r="BI246" s="187">
        <f>IF(N246="nulová",J246,0)</f>
        <v>0</v>
      </c>
      <c r="BJ246" s="19" t="s">
        <v>79</v>
      </c>
      <c r="BK246" s="187">
        <f>ROUND(I246*H246,2)</f>
        <v>38898</v>
      </c>
      <c r="BL246" s="19" t="s">
        <v>162</v>
      </c>
      <c r="BM246" s="186" t="s">
        <v>612</v>
      </c>
    </row>
    <row r="247" spans="2:51" s="13" customFormat="1" ht="12">
      <c r="B247" s="188"/>
      <c r="C247" s="189"/>
      <c r="D247" s="190" t="s">
        <v>164</v>
      </c>
      <c r="E247" s="191" t="s">
        <v>19</v>
      </c>
      <c r="F247" s="192" t="s">
        <v>613</v>
      </c>
      <c r="G247" s="189"/>
      <c r="H247" s="191" t="s">
        <v>19</v>
      </c>
      <c r="I247" s="193"/>
      <c r="J247" s="189"/>
      <c r="K247" s="189"/>
      <c r="L247" s="194"/>
      <c r="M247" s="195"/>
      <c r="N247" s="196"/>
      <c r="O247" s="196"/>
      <c r="P247" s="196"/>
      <c r="Q247" s="196"/>
      <c r="R247" s="196"/>
      <c r="S247" s="196"/>
      <c r="T247" s="197"/>
      <c r="AT247" s="198" t="s">
        <v>164</v>
      </c>
      <c r="AU247" s="198" t="s">
        <v>81</v>
      </c>
      <c r="AV247" s="13" t="s">
        <v>79</v>
      </c>
      <c r="AW247" s="13" t="s">
        <v>33</v>
      </c>
      <c r="AX247" s="13" t="s">
        <v>71</v>
      </c>
      <c r="AY247" s="198" t="s">
        <v>155</v>
      </c>
    </row>
    <row r="248" spans="2:51" s="14" customFormat="1" ht="12">
      <c r="B248" s="199"/>
      <c r="C248" s="200"/>
      <c r="D248" s="190" t="s">
        <v>164</v>
      </c>
      <c r="E248" s="201" t="s">
        <v>19</v>
      </c>
      <c r="F248" s="202" t="s">
        <v>614</v>
      </c>
      <c r="G248" s="200"/>
      <c r="H248" s="203">
        <v>319.8</v>
      </c>
      <c r="I248" s="204"/>
      <c r="J248" s="200"/>
      <c r="K248" s="200"/>
      <c r="L248" s="205"/>
      <c r="M248" s="206"/>
      <c r="N248" s="207"/>
      <c r="O248" s="207"/>
      <c r="P248" s="207"/>
      <c r="Q248" s="207"/>
      <c r="R248" s="207"/>
      <c r="S248" s="207"/>
      <c r="T248" s="208"/>
      <c r="AT248" s="209" t="s">
        <v>164</v>
      </c>
      <c r="AU248" s="209" t="s">
        <v>81</v>
      </c>
      <c r="AV248" s="14" t="s">
        <v>81</v>
      </c>
      <c r="AW248" s="14" t="s">
        <v>33</v>
      </c>
      <c r="AX248" s="14" t="s">
        <v>71</v>
      </c>
      <c r="AY248" s="209" t="s">
        <v>155</v>
      </c>
    </row>
    <row r="249" spans="2:51" s="13" customFormat="1" ht="12">
      <c r="B249" s="188"/>
      <c r="C249" s="189"/>
      <c r="D249" s="190" t="s">
        <v>164</v>
      </c>
      <c r="E249" s="191" t="s">
        <v>19</v>
      </c>
      <c r="F249" s="192" t="s">
        <v>615</v>
      </c>
      <c r="G249" s="189"/>
      <c r="H249" s="191" t="s">
        <v>19</v>
      </c>
      <c r="I249" s="193"/>
      <c r="J249" s="189"/>
      <c r="K249" s="189"/>
      <c r="L249" s="194"/>
      <c r="M249" s="195"/>
      <c r="N249" s="196"/>
      <c r="O249" s="196"/>
      <c r="P249" s="196"/>
      <c r="Q249" s="196"/>
      <c r="R249" s="196"/>
      <c r="S249" s="196"/>
      <c r="T249" s="197"/>
      <c r="AT249" s="198" t="s">
        <v>164</v>
      </c>
      <c r="AU249" s="198" t="s">
        <v>81</v>
      </c>
      <c r="AV249" s="13" t="s">
        <v>79</v>
      </c>
      <c r="AW249" s="13" t="s">
        <v>33</v>
      </c>
      <c r="AX249" s="13" t="s">
        <v>71</v>
      </c>
      <c r="AY249" s="198" t="s">
        <v>155</v>
      </c>
    </row>
    <row r="250" spans="2:51" s="14" customFormat="1" ht="12">
      <c r="B250" s="199"/>
      <c r="C250" s="200"/>
      <c r="D250" s="190" t="s">
        <v>164</v>
      </c>
      <c r="E250" s="201" t="s">
        <v>19</v>
      </c>
      <c r="F250" s="202" t="s">
        <v>616</v>
      </c>
      <c r="G250" s="200"/>
      <c r="H250" s="203">
        <v>93.6</v>
      </c>
      <c r="I250" s="204"/>
      <c r="J250" s="200"/>
      <c r="K250" s="200"/>
      <c r="L250" s="205"/>
      <c r="M250" s="206"/>
      <c r="N250" s="207"/>
      <c r="O250" s="207"/>
      <c r="P250" s="207"/>
      <c r="Q250" s="207"/>
      <c r="R250" s="207"/>
      <c r="S250" s="207"/>
      <c r="T250" s="208"/>
      <c r="AT250" s="209" t="s">
        <v>164</v>
      </c>
      <c r="AU250" s="209" t="s">
        <v>81</v>
      </c>
      <c r="AV250" s="14" t="s">
        <v>81</v>
      </c>
      <c r="AW250" s="14" t="s">
        <v>33</v>
      </c>
      <c r="AX250" s="14" t="s">
        <v>71</v>
      </c>
      <c r="AY250" s="209" t="s">
        <v>155</v>
      </c>
    </row>
    <row r="251" spans="2:51" s="14" customFormat="1" ht="12">
      <c r="B251" s="199"/>
      <c r="C251" s="200"/>
      <c r="D251" s="190" t="s">
        <v>164</v>
      </c>
      <c r="E251" s="201" t="s">
        <v>19</v>
      </c>
      <c r="F251" s="202" t="s">
        <v>617</v>
      </c>
      <c r="G251" s="200"/>
      <c r="H251" s="203">
        <v>104</v>
      </c>
      <c r="I251" s="204"/>
      <c r="J251" s="200"/>
      <c r="K251" s="200"/>
      <c r="L251" s="205"/>
      <c r="M251" s="206"/>
      <c r="N251" s="207"/>
      <c r="O251" s="207"/>
      <c r="P251" s="207"/>
      <c r="Q251" s="207"/>
      <c r="R251" s="207"/>
      <c r="S251" s="207"/>
      <c r="T251" s="208"/>
      <c r="AT251" s="209" t="s">
        <v>164</v>
      </c>
      <c r="AU251" s="209" t="s">
        <v>81</v>
      </c>
      <c r="AV251" s="14" t="s">
        <v>81</v>
      </c>
      <c r="AW251" s="14" t="s">
        <v>33</v>
      </c>
      <c r="AX251" s="14" t="s">
        <v>71</v>
      </c>
      <c r="AY251" s="209" t="s">
        <v>155</v>
      </c>
    </row>
    <row r="252" spans="2:51" s="13" customFormat="1" ht="12">
      <c r="B252" s="188"/>
      <c r="C252" s="189"/>
      <c r="D252" s="190" t="s">
        <v>164</v>
      </c>
      <c r="E252" s="191" t="s">
        <v>19</v>
      </c>
      <c r="F252" s="192" t="s">
        <v>618</v>
      </c>
      <c r="G252" s="189"/>
      <c r="H252" s="191" t="s">
        <v>19</v>
      </c>
      <c r="I252" s="193"/>
      <c r="J252" s="189"/>
      <c r="K252" s="189"/>
      <c r="L252" s="194"/>
      <c r="M252" s="195"/>
      <c r="N252" s="196"/>
      <c r="O252" s="196"/>
      <c r="P252" s="196"/>
      <c r="Q252" s="196"/>
      <c r="R252" s="196"/>
      <c r="S252" s="196"/>
      <c r="T252" s="197"/>
      <c r="AT252" s="198" t="s">
        <v>164</v>
      </c>
      <c r="AU252" s="198" t="s">
        <v>81</v>
      </c>
      <c r="AV252" s="13" t="s">
        <v>79</v>
      </c>
      <c r="AW252" s="13" t="s">
        <v>33</v>
      </c>
      <c r="AX252" s="13" t="s">
        <v>71</v>
      </c>
      <c r="AY252" s="198" t="s">
        <v>155</v>
      </c>
    </row>
    <row r="253" spans="2:51" s="14" customFormat="1" ht="12">
      <c r="B253" s="199"/>
      <c r="C253" s="200"/>
      <c r="D253" s="190" t="s">
        <v>164</v>
      </c>
      <c r="E253" s="201" t="s">
        <v>19</v>
      </c>
      <c r="F253" s="202" t="s">
        <v>619</v>
      </c>
      <c r="G253" s="200"/>
      <c r="H253" s="203">
        <v>130.9</v>
      </c>
      <c r="I253" s="204"/>
      <c r="J253" s="200"/>
      <c r="K253" s="200"/>
      <c r="L253" s="205"/>
      <c r="M253" s="206"/>
      <c r="N253" s="207"/>
      <c r="O253" s="207"/>
      <c r="P253" s="207"/>
      <c r="Q253" s="207"/>
      <c r="R253" s="207"/>
      <c r="S253" s="207"/>
      <c r="T253" s="208"/>
      <c r="AT253" s="209" t="s">
        <v>164</v>
      </c>
      <c r="AU253" s="209" t="s">
        <v>81</v>
      </c>
      <c r="AV253" s="14" t="s">
        <v>81</v>
      </c>
      <c r="AW253" s="14" t="s">
        <v>33</v>
      </c>
      <c r="AX253" s="14" t="s">
        <v>71</v>
      </c>
      <c r="AY253" s="209" t="s">
        <v>155</v>
      </c>
    </row>
    <row r="254" spans="2:51" s="15" customFormat="1" ht="12">
      <c r="B254" s="210"/>
      <c r="C254" s="211"/>
      <c r="D254" s="190" t="s">
        <v>164</v>
      </c>
      <c r="E254" s="212" t="s">
        <v>19</v>
      </c>
      <c r="F254" s="213" t="s">
        <v>168</v>
      </c>
      <c r="G254" s="211"/>
      <c r="H254" s="214">
        <v>648.3</v>
      </c>
      <c r="I254" s="215"/>
      <c r="J254" s="211"/>
      <c r="K254" s="211"/>
      <c r="L254" s="216"/>
      <c r="M254" s="217"/>
      <c r="N254" s="218"/>
      <c r="O254" s="218"/>
      <c r="P254" s="218"/>
      <c r="Q254" s="218"/>
      <c r="R254" s="218"/>
      <c r="S254" s="218"/>
      <c r="T254" s="219"/>
      <c r="AT254" s="220" t="s">
        <v>164</v>
      </c>
      <c r="AU254" s="220" t="s">
        <v>81</v>
      </c>
      <c r="AV254" s="15" t="s">
        <v>162</v>
      </c>
      <c r="AW254" s="15" t="s">
        <v>33</v>
      </c>
      <c r="AX254" s="15" t="s">
        <v>79</v>
      </c>
      <c r="AY254" s="220" t="s">
        <v>155</v>
      </c>
    </row>
    <row r="255" spans="1:65" s="2" customFormat="1" ht="24">
      <c r="A255" s="36"/>
      <c r="B255" s="37"/>
      <c r="C255" s="175" t="s">
        <v>109</v>
      </c>
      <c r="D255" s="175" t="s">
        <v>158</v>
      </c>
      <c r="E255" s="176" t="s">
        <v>620</v>
      </c>
      <c r="F255" s="177" t="s">
        <v>621</v>
      </c>
      <c r="G255" s="178" t="s">
        <v>161</v>
      </c>
      <c r="H255" s="179">
        <v>77796</v>
      </c>
      <c r="I255" s="180">
        <v>0.75</v>
      </c>
      <c r="J255" s="181">
        <f>ROUND(I255*H255,2)</f>
        <v>58347</v>
      </c>
      <c r="K255" s="177" t="s">
        <v>174</v>
      </c>
      <c r="L255" s="41"/>
      <c r="M255" s="182" t="s">
        <v>19</v>
      </c>
      <c r="N255" s="183" t="s">
        <v>42</v>
      </c>
      <c r="O255" s="66"/>
      <c r="P255" s="184">
        <f>O255*H255</f>
        <v>0</v>
      </c>
      <c r="Q255" s="184">
        <v>0</v>
      </c>
      <c r="R255" s="184">
        <f>Q255*H255</f>
        <v>0</v>
      </c>
      <c r="S255" s="184">
        <v>0</v>
      </c>
      <c r="T255" s="185">
        <f>S255*H255</f>
        <v>0</v>
      </c>
      <c r="U255" s="36"/>
      <c r="V255" s="36"/>
      <c r="W255" s="36"/>
      <c r="X255" s="36"/>
      <c r="Y255" s="36"/>
      <c r="Z255" s="36"/>
      <c r="AA255" s="36"/>
      <c r="AB255" s="36"/>
      <c r="AC255" s="36"/>
      <c r="AD255" s="36"/>
      <c r="AE255" s="36"/>
      <c r="AR255" s="186" t="s">
        <v>162</v>
      </c>
      <c r="AT255" s="186" t="s">
        <v>158</v>
      </c>
      <c r="AU255" s="186" t="s">
        <v>81</v>
      </c>
      <c r="AY255" s="19" t="s">
        <v>155</v>
      </c>
      <c r="BE255" s="187">
        <f>IF(N255="základní",J255,0)</f>
        <v>58347</v>
      </c>
      <c r="BF255" s="187">
        <f>IF(N255="snížená",J255,0)</f>
        <v>0</v>
      </c>
      <c r="BG255" s="187">
        <f>IF(N255="zákl. přenesená",J255,0)</f>
        <v>0</v>
      </c>
      <c r="BH255" s="187">
        <f>IF(N255="sníž. přenesená",J255,0)</f>
        <v>0</v>
      </c>
      <c r="BI255" s="187">
        <f>IF(N255="nulová",J255,0)</f>
        <v>0</v>
      </c>
      <c r="BJ255" s="19" t="s">
        <v>79</v>
      </c>
      <c r="BK255" s="187">
        <f>ROUND(I255*H255,2)</f>
        <v>58347</v>
      </c>
      <c r="BL255" s="19" t="s">
        <v>162</v>
      </c>
      <c r="BM255" s="186" t="s">
        <v>622</v>
      </c>
    </row>
    <row r="256" spans="2:51" s="13" customFormat="1" ht="12">
      <c r="B256" s="188"/>
      <c r="C256" s="189"/>
      <c r="D256" s="190" t="s">
        <v>164</v>
      </c>
      <c r="E256" s="191" t="s">
        <v>19</v>
      </c>
      <c r="F256" s="192" t="s">
        <v>613</v>
      </c>
      <c r="G256" s="189"/>
      <c r="H256" s="191" t="s">
        <v>19</v>
      </c>
      <c r="I256" s="193"/>
      <c r="J256" s="189"/>
      <c r="K256" s="189"/>
      <c r="L256" s="194"/>
      <c r="M256" s="195"/>
      <c r="N256" s="196"/>
      <c r="O256" s="196"/>
      <c r="P256" s="196"/>
      <c r="Q256" s="196"/>
      <c r="R256" s="196"/>
      <c r="S256" s="196"/>
      <c r="T256" s="197"/>
      <c r="AT256" s="198" t="s">
        <v>164</v>
      </c>
      <c r="AU256" s="198" t="s">
        <v>81</v>
      </c>
      <c r="AV256" s="13" t="s">
        <v>79</v>
      </c>
      <c r="AW256" s="13" t="s">
        <v>33</v>
      </c>
      <c r="AX256" s="13" t="s">
        <v>71</v>
      </c>
      <c r="AY256" s="198" t="s">
        <v>155</v>
      </c>
    </row>
    <row r="257" spans="2:51" s="14" customFormat="1" ht="12">
      <c r="B257" s="199"/>
      <c r="C257" s="200"/>
      <c r="D257" s="190" t="s">
        <v>164</v>
      </c>
      <c r="E257" s="201" t="s">
        <v>19</v>
      </c>
      <c r="F257" s="202" t="s">
        <v>614</v>
      </c>
      <c r="G257" s="200"/>
      <c r="H257" s="203">
        <v>319.8</v>
      </c>
      <c r="I257" s="204"/>
      <c r="J257" s="200"/>
      <c r="K257" s="200"/>
      <c r="L257" s="205"/>
      <c r="M257" s="206"/>
      <c r="N257" s="207"/>
      <c r="O257" s="207"/>
      <c r="P257" s="207"/>
      <c r="Q257" s="207"/>
      <c r="R257" s="207"/>
      <c r="S257" s="207"/>
      <c r="T257" s="208"/>
      <c r="AT257" s="209" t="s">
        <v>164</v>
      </c>
      <c r="AU257" s="209" t="s">
        <v>81</v>
      </c>
      <c r="AV257" s="14" t="s">
        <v>81</v>
      </c>
      <c r="AW257" s="14" t="s">
        <v>33</v>
      </c>
      <c r="AX257" s="14" t="s">
        <v>71</v>
      </c>
      <c r="AY257" s="209" t="s">
        <v>155</v>
      </c>
    </row>
    <row r="258" spans="2:51" s="13" customFormat="1" ht="12">
      <c r="B258" s="188"/>
      <c r="C258" s="189"/>
      <c r="D258" s="190" t="s">
        <v>164</v>
      </c>
      <c r="E258" s="191" t="s">
        <v>19</v>
      </c>
      <c r="F258" s="192" t="s">
        <v>615</v>
      </c>
      <c r="G258" s="189"/>
      <c r="H258" s="191" t="s">
        <v>19</v>
      </c>
      <c r="I258" s="193"/>
      <c r="J258" s="189"/>
      <c r="K258" s="189"/>
      <c r="L258" s="194"/>
      <c r="M258" s="195"/>
      <c r="N258" s="196"/>
      <c r="O258" s="196"/>
      <c r="P258" s="196"/>
      <c r="Q258" s="196"/>
      <c r="R258" s="196"/>
      <c r="S258" s="196"/>
      <c r="T258" s="197"/>
      <c r="AT258" s="198" t="s">
        <v>164</v>
      </c>
      <c r="AU258" s="198" t="s">
        <v>81</v>
      </c>
      <c r="AV258" s="13" t="s">
        <v>79</v>
      </c>
      <c r="AW258" s="13" t="s">
        <v>33</v>
      </c>
      <c r="AX258" s="13" t="s">
        <v>71</v>
      </c>
      <c r="AY258" s="198" t="s">
        <v>155</v>
      </c>
    </row>
    <row r="259" spans="2:51" s="14" customFormat="1" ht="12">
      <c r="B259" s="199"/>
      <c r="C259" s="200"/>
      <c r="D259" s="190" t="s">
        <v>164</v>
      </c>
      <c r="E259" s="201" t="s">
        <v>19</v>
      </c>
      <c r="F259" s="202" t="s">
        <v>616</v>
      </c>
      <c r="G259" s="200"/>
      <c r="H259" s="203">
        <v>93.6</v>
      </c>
      <c r="I259" s="204"/>
      <c r="J259" s="200"/>
      <c r="K259" s="200"/>
      <c r="L259" s="205"/>
      <c r="M259" s="206"/>
      <c r="N259" s="207"/>
      <c r="O259" s="207"/>
      <c r="P259" s="207"/>
      <c r="Q259" s="207"/>
      <c r="R259" s="207"/>
      <c r="S259" s="207"/>
      <c r="T259" s="208"/>
      <c r="AT259" s="209" t="s">
        <v>164</v>
      </c>
      <c r="AU259" s="209" t="s">
        <v>81</v>
      </c>
      <c r="AV259" s="14" t="s">
        <v>81</v>
      </c>
      <c r="AW259" s="14" t="s">
        <v>33</v>
      </c>
      <c r="AX259" s="14" t="s">
        <v>71</v>
      </c>
      <c r="AY259" s="209" t="s">
        <v>155</v>
      </c>
    </row>
    <row r="260" spans="2:51" s="14" customFormat="1" ht="12">
      <c r="B260" s="199"/>
      <c r="C260" s="200"/>
      <c r="D260" s="190" t="s">
        <v>164</v>
      </c>
      <c r="E260" s="201" t="s">
        <v>19</v>
      </c>
      <c r="F260" s="202" t="s">
        <v>617</v>
      </c>
      <c r="G260" s="200"/>
      <c r="H260" s="203">
        <v>104</v>
      </c>
      <c r="I260" s="204"/>
      <c r="J260" s="200"/>
      <c r="K260" s="200"/>
      <c r="L260" s="205"/>
      <c r="M260" s="206"/>
      <c r="N260" s="207"/>
      <c r="O260" s="207"/>
      <c r="P260" s="207"/>
      <c r="Q260" s="207"/>
      <c r="R260" s="207"/>
      <c r="S260" s="207"/>
      <c r="T260" s="208"/>
      <c r="AT260" s="209" t="s">
        <v>164</v>
      </c>
      <c r="AU260" s="209" t="s">
        <v>81</v>
      </c>
      <c r="AV260" s="14" t="s">
        <v>81</v>
      </c>
      <c r="AW260" s="14" t="s">
        <v>33</v>
      </c>
      <c r="AX260" s="14" t="s">
        <v>71</v>
      </c>
      <c r="AY260" s="209" t="s">
        <v>155</v>
      </c>
    </row>
    <row r="261" spans="2:51" s="13" customFormat="1" ht="12">
      <c r="B261" s="188"/>
      <c r="C261" s="189"/>
      <c r="D261" s="190" t="s">
        <v>164</v>
      </c>
      <c r="E261" s="191" t="s">
        <v>19</v>
      </c>
      <c r="F261" s="192" t="s">
        <v>618</v>
      </c>
      <c r="G261" s="189"/>
      <c r="H261" s="191" t="s">
        <v>19</v>
      </c>
      <c r="I261" s="193"/>
      <c r="J261" s="189"/>
      <c r="K261" s="189"/>
      <c r="L261" s="194"/>
      <c r="M261" s="195"/>
      <c r="N261" s="196"/>
      <c r="O261" s="196"/>
      <c r="P261" s="196"/>
      <c r="Q261" s="196"/>
      <c r="R261" s="196"/>
      <c r="S261" s="196"/>
      <c r="T261" s="197"/>
      <c r="AT261" s="198" t="s">
        <v>164</v>
      </c>
      <c r="AU261" s="198" t="s">
        <v>81</v>
      </c>
      <c r="AV261" s="13" t="s">
        <v>79</v>
      </c>
      <c r="AW261" s="13" t="s">
        <v>33</v>
      </c>
      <c r="AX261" s="13" t="s">
        <v>71</v>
      </c>
      <c r="AY261" s="198" t="s">
        <v>155</v>
      </c>
    </row>
    <row r="262" spans="2:51" s="14" customFormat="1" ht="12">
      <c r="B262" s="199"/>
      <c r="C262" s="200"/>
      <c r="D262" s="190" t="s">
        <v>164</v>
      </c>
      <c r="E262" s="201" t="s">
        <v>19</v>
      </c>
      <c r="F262" s="202" t="s">
        <v>619</v>
      </c>
      <c r="G262" s="200"/>
      <c r="H262" s="203">
        <v>130.9</v>
      </c>
      <c r="I262" s="204"/>
      <c r="J262" s="200"/>
      <c r="K262" s="200"/>
      <c r="L262" s="205"/>
      <c r="M262" s="206"/>
      <c r="N262" s="207"/>
      <c r="O262" s="207"/>
      <c r="P262" s="207"/>
      <c r="Q262" s="207"/>
      <c r="R262" s="207"/>
      <c r="S262" s="207"/>
      <c r="T262" s="208"/>
      <c r="AT262" s="209" t="s">
        <v>164</v>
      </c>
      <c r="AU262" s="209" t="s">
        <v>81</v>
      </c>
      <c r="AV262" s="14" t="s">
        <v>81</v>
      </c>
      <c r="AW262" s="14" t="s">
        <v>33</v>
      </c>
      <c r="AX262" s="14" t="s">
        <v>71</v>
      </c>
      <c r="AY262" s="209" t="s">
        <v>155</v>
      </c>
    </row>
    <row r="263" spans="2:51" s="15" customFormat="1" ht="12">
      <c r="B263" s="210"/>
      <c r="C263" s="211"/>
      <c r="D263" s="190" t="s">
        <v>164</v>
      </c>
      <c r="E263" s="212" t="s">
        <v>19</v>
      </c>
      <c r="F263" s="213" t="s">
        <v>168</v>
      </c>
      <c r="G263" s="211"/>
      <c r="H263" s="214">
        <v>648.3</v>
      </c>
      <c r="I263" s="215"/>
      <c r="J263" s="211"/>
      <c r="K263" s="211"/>
      <c r="L263" s="216"/>
      <c r="M263" s="217"/>
      <c r="N263" s="218"/>
      <c r="O263" s="218"/>
      <c r="P263" s="218"/>
      <c r="Q263" s="218"/>
      <c r="R263" s="218"/>
      <c r="S263" s="218"/>
      <c r="T263" s="219"/>
      <c r="AT263" s="220" t="s">
        <v>164</v>
      </c>
      <c r="AU263" s="220" t="s">
        <v>81</v>
      </c>
      <c r="AV263" s="15" t="s">
        <v>162</v>
      </c>
      <c r="AW263" s="15" t="s">
        <v>33</v>
      </c>
      <c r="AX263" s="15" t="s">
        <v>79</v>
      </c>
      <c r="AY263" s="220" t="s">
        <v>155</v>
      </c>
    </row>
    <row r="264" spans="2:51" s="14" customFormat="1" ht="12">
      <c r="B264" s="199"/>
      <c r="C264" s="200"/>
      <c r="D264" s="190" t="s">
        <v>164</v>
      </c>
      <c r="E264" s="200"/>
      <c r="F264" s="202" t="s">
        <v>623</v>
      </c>
      <c r="G264" s="200"/>
      <c r="H264" s="203">
        <v>77796</v>
      </c>
      <c r="I264" s="204"/>
      <c r="J264" s="200"/>
      <c r="K264" s="200"/>
      <c r="L264" s="205"/>
      <c r="M264" s="206"/>
      <c r="N264" s="207"/>
      <c r="O264" s="207"/>
      <c r="P264" s="207"/>
      <c r="Q264" s="207"/>
      <c r="R264" s="207"/>
      <c r="S264" s="207"/>
      <c r="T264" s="208"/>
      <c r="AT264" s="209" t="s">
        <v>164</v>
      </c>
      <c r="AU264" s="209" t="s">
        <v>81</v>
      </c>
      <c r="AV264" s="14" t="s">
        <v>81</v>
      </c>
      <c r="AW264" s="14" t="s">
        <v>4</v>
      </c>
      <c r="AX264" s="14" t="s">
        <v>79</v>
      </c>
      <c r="AY264" s="209" t="s">
        <v>155</v>
      </c>
    </row>
    <row r="265" spans="1:65" s="2" customFormat="1" ht="24">
      <c r="A265" s="36"/>
      <c r="B265" s="37"/>
      <c r="C265" s="175" t="s">
        <v>112</v>
      </c>
      <c r="D265" s="175" t="s">
        <v>158</v>
      </c>
      <c r="E265" s="176" t="s">
        <v>624</v>
      </c>
      <c r="F265" s="177" t="s">
        <v>625</v>
      </c>
      <c r="G265" s="178" t="s">
        <v>161</v>
      </c>
      <c r="H265" s="179">
        <v>648.3</v>
      </c>
      <c r="I265" s="180">
        <v>27</v>
      </c>
      <c r="J265" s="181">
        <f>ROUND(I265*H265,2)</f>
        <v>17504.1</v>
      </c>
      <c r="K265" s="177" t="s">
        <v>174</v>
      </c>
      <c r="L265" s="41"/>
      <c r="M265" s="182" t="s">
        <v>19</v>
      </c>
      <c r="N265" s="183" t="s">
        <v>42</v>
      </c>
      <c r="O265" s="66"/>
      <c r="P265" s="184">
        <f>O265*H265</f>
        <v>0</v>
      </c>
      <c r="Q265" s="184">
        <v>0</v>
      </c>
      <c r="R265" s="184">
        <f>Q265*H265</f>
        <v>0</v>
      </c>
      <c r="S265" s="184">
        <v>0</v>
      </c>
      <c r="T265" s="185">
        <f>S265*H265</f>
        <v>0</v>
      </c>
      <c r="U265" s="36"/>
      <c r="V265" s="36"/>
      <c r="W265" s="36"/>
      <c r="X265" s="36"/>
      <c r="Y265" s="36"/>
      <c r="Z265" s="36"/>
      <c r="AA265" s="36"/>
      <c r="AB265" s="36"/>
      <c r="AC265" s="36"/>
      <c r="AD265" s="36"/>
      <c r="AE265" s="36"/>
      <c r="AR265" s="186" t="s">
        <v>162</v>
      </c>
      <c r="AT265" s="186" t="s">
        <v>158</v>
      </c>
      <c r="AU265" s="186" t="s">
        <v>81</v>
      </c>
      <c r="AY265" s="19" t="s">
        <v>155</v>
      </c>
      <c r="BE265" s="187">
        <f>IF(N265="základní",J265,0)</f>
        <v>17504.1</v>
      </c>
      <c r="BF265" s="187">
        <f>IF(N265="snížená",J265,0)</f>
        <v>0</v>
      </c>
      <c r="BG265" s="187">
        <f>IF(N265="zákl. přenesená",J265,0)</f>
        <v>0</v>
      </c>
      <c r="BH265" s="187">
        <f>IF(N265="sníž. přenesená",J265,0)</f>
        <v>0</v>
      </c>
      <c r="BI265" s="187">
        <f>IF(N265="nulová",J265,0)</f>
        <v>0</v>
      </c>
      <c r="BJ265" s="19" t="s">
        <v>79</v>
      </c>
      <c r="BK265" s="187">
        <f>ROUND(I265*H265,2)</f>
        <v>17504.1</v>
      </c>
      <c r="BL265" s="19" t="s">
        <v>162</v>
      </c>
      <c r="BM265" s="186" t="s">
        <v>626</v>
      </c>
    </row>
    <row r="266" spans="2:51" s="13" customFormat="1" ht="12">
      <c r="B266" s="188"/>
      <c r="C266" s="189"/>
      <c r="D266" s="190" t="s">
        <v>164</v>
      </c>
      <c r="E266" s="191" t="s">
        <v>19</v>
      </c>
      <c r="F266" s="192" t="s">
        <v>613</v>
      </c>
      <c r="G266" s="189"/>
      <c r="H266" s="191" t="s">
        <v>19</v>
      </c>
      <c r="I266" s="193"/>
      <c r="J266" s="189"/>
      <c r="K266" s="189"/>
      <c r="L266" s="194"/>
      <c r="M266" s="195"/>
      <c r="N266" s="196"/>
      <c r="O266" s="196"/>
      <c r="P266" s="196"/>
      <c r="Q266" s="196"/>
      <c r="R266" s="196"/>
      <c r="S266" s="196"/>
      <c r="T266" s="197"/>
      <c r="AT266" s="198" t="s">
        <v>164</v>
      </c>
      <c r="AU266" s="198" t="s">
        <v>81</v>
      </c>
      <c r="AV266" s="13" t="s">
        <v>79</v>
      </c>
      <c r="AW266" s="13" t="s">
        <v>33</v>
      </c>
      <c r="AX266" s="13" t="s">
        <v>71</v>
      </c>
      <c r="AY266" s="198" t="s">
        <v>155</v>
      </c>
    </row>
    <row r="267" spans="2:51" s="14" customFormat="1" ht="12">
      <c r="B267" s="199"/>
      <c r="C267" s="200"/>
      <c r="D267" s="190" t="s">
        <v>164</v>
      </c>
      <c r="E267" s="201" t="s">
        <v>19</v>
      </c>
      <c r="F267" s="202" t="s">
        <v>614</v>
      </c>
      <c r="G267" s="200"/>
      <c r="H267" s="203">
        <v>319.8</v>
      </c>
      <c r="I267" s="204"/>
      <c r="J267" s="200"/>
      <c r="K267" s="200"/>
      <c r="L267" s="205"/>
      <c r="M267" s="206"/>
      <c r="N267" s="207"/>
      <c r="O267" s="207"/>
      <c r="P267" s="207"/>
      <c r="Q267" s="207"/>
      <c r="R267" s="207"/>
      <c r="S267" s="207"/>
      <c r="T267" s="208"/>
      <c r="AT267" s="209" t="s">
        <v>164</v>
      </c>
      <c r="AU267" s="209" t="s">
        <v>81</v>
      </c>
      <c r="AV267" s="14" t="s">
        <v>81</v>
      </c>
      <c r="AW267" s="14" t="s">
        <v>33</v>
      </c>
      <c r="AX267" s="14" t="s">
        <v>71</v>
      </c>
      <c r="AY267" s="209" t="s">
        <v>155</v>
      </c>
    </row>
    <row r="268" spans="2:51" s="13" customFormat="1" ht="12">
      <c r="B268" s="188"/>
      <c r="C268" s="189"/>
      <c r="D268" s="190" t="s">
        <v>164</v>
      </c>
      <c r="E268" s="191" t="s">
        <v>19</v>
      </c>
      <c r="F268" s="192" t="s">
        <v>615</v>
      </c>
      <c r="G268" s="189"/>
      <c r="H268" s="191" t="s">
        <v>19</v>
      </c>
      <c r="I268" s="193"/>
      <c r="J268" s="189"/>
      <c r="K268" s="189"/>
      <c r="L268" s="194"/>
      <c r="M268" s="195"/>
      <c r="N268" s="196"/>
      <c r="O268" s="196"/>
      <c r="P268" s="196"/>
      <c r="Q268" s="196"/>
      <c r="R268" s="196"/>
      <c r="S268" s="196"/>
      <c r="T268" s="197"/>
      <c r="AT268" s="198" t="s">
        <v>164</v>
      </c>
      <c r="AU268" s="198" t="s">
        <v>81</v>
      </c>
      <c r="AV268" s="13" t="s">
        <v>79</v>
      </c>
      <c r="AW268" s="13" t="s">
        <v>33</v>
      </c>
      <c r="AX268" s="13" t="s">
        <v>71</v>
      </c>
      <c r="AY268" s="198" t="s">
        <v>155</v>
      </c>
    </row>
    <row r="269" spans="2:51" s="14" customFormat="1" ht="12">
      <c r="B269" s="199"/>
      <c r="C269" s="200"/>
      <c r="D269" s="190" t="s">
        <v>164</v>
      </c>
      <c r="E269" s="201" t="s">
        <v>19</v>
      </c>
      <c r="F269" s="202" t="s">
        <v>616</v>
      </c>
      <c r="G269" s="200"/>
      <c r="H269" s="203">
        <v>93.6</v>
      </c>
      <c r="I269" s="204"/>
      <c r="J269" s="200"/>
      <c r="K269" s="200"/>
      <c r="L269" s="205"/>
      <c r="M269" s="206"/>
      <c r="N269" s="207"/>
      <c r="O269" s="207"/>
      <c r="P269" s="207"/>
      <c r="Q269" s="207"/>
      <c r="R269" s="207"/>
      <c r="S269" s="207"/>
      <c r="T269" s="208"/>
      <c r="AT269" s="209" t="s">
        <v>164</v>
      </c>
      <c r="AU269" s="209" t="s">
        <v>81</v>
      </c>
      <c r="AV269" s="14" t="s">
        <v>81</v>
      </c>
      <c r="AW269" s="14" t="s">
        <v>33</v>
      </c>
      <c r="AX269" s="14" t="s">
        <v>71</v>
      </c>
      <c r="AY269" s="209" t="s">
        <v>155</v>
      </c>
    </row>
    <row r="270" spans="2:51" s="14" customFormat="1" ht="12">
      <c r="B270" s="199"/>
      <c r="C270" s="200"/>
      <c r="D270" s="190" t="s">
        <v>164</v>
      </c>
      <c r="E270" s="201" t="s">
        <v>19</v>
      </c>
      <c r="F270" s="202" t="s">
        <v>617</v>
      </c>
      <c r="G270" s="200"/>
      <c r="H270" s="203">
        <v>104</v>
      </c>
      <c r="I270" s="204"/>
      <c r="J270" s="200"/>
      <c r="K270" s="200"/>
      <c r="L270" s="205"/>
      <c r="M270" s="206"/>
      <c r="N270" s="207"/>
      <c r="O270" s="207"/>
      <c r="P270" s="207"/>
      <c r="Q270" s="207"/>
      <c r="R270" s="207"/>
      <c r="S270" s="207"/>
      <c r="T270" s="208"/>
      <c r="AT270" s="209" t="s">
        <v>164</v>
      </c>
      <c r="AU270" s="209" t="s">
        <v>81</v>
      </c>
      <c r="AV270" s="14" t="s">
        <v>81</v>
      </c>
      <c r="AW270" s="14" t="s">
        <v>33</v>
      </c>
      <c r="AX270" s="14" t="s">
        <v>71</v>
      </c>
      <c r="AY270" s="209" t="s">
        <v>155</v>
      </c>
    </row>
    <row r="271" spans="2:51" s="13" customFormat="1" ht="12">
      <c r="B271" s="188"/>
      <c r="C271" s="189"/>
      <c r="D271" s="190" t="s">
        <v>164</v>
      </c>
      <c r="E271" s="191" t="s">
        <v>19</v>
      </c>
      <c r="F271" s="192" t="s">
        <v>618</v>
      </c>
      <c r="G271" s="189"/>
      <c r="H271" s="191" t="s">
        <v>19</v>
      </c>
      <c r="I271" s="193"/>
      <c r="J271" s="189"/>
      <c r="K271" s="189"/>
      <c r="L271" s="194"/>
      <c r="M271" s="195"/>
      <c r="N271" s="196"/>
      <c r="O271" s="196"/>
      <c r="P271" s="196"/>
      <c r="Q271" s="196"/>
      <c r="R271" s="196"/>
      <c r="S271" s="196"/>
      <c r="T271" s="197"/>
      <c r="AT271" s="198" t="s">
        <v>164</v>
      </c>
      <c r="AU271" s="198" t="s">
        <v>81</v>
      </c>
      <c r="AV271" s="13" t="s">
        <v>79</v>
      </c>
      <c r="AW271" s="13" t="s">
        <v>33</v>
      </c>
      <c r="AX271" s="13" t="s">
        <v>71</v>
      </c>
      <c r="AY271" s="198" t="s">
        <v>155</v>
      </c>
    </row>
    <row r="272" spans="2:51" s="14" customFormat="1" ht="12">
      <c r="B272" s="199"/>
      <c r="C272" s="200"/>
      <c r="D272" s="190" t="s">
        <v>164</v>
      </c>
      <c r="E272" s="201" t="s">
        <v>19</v>
      </c>
      <c r="F272" s="202" t="s">
        <v>619</v>
      </c>
      <c r="G272" s="200"/>
      <c r="H272" s="203">
        <v>130.9</v>
      </c>
      <c r="I272" s="204"/>
      <c r="J272" s="200"/>
      <c r="K272" s="200"/>
      <c r="L272" s="205"/>
      <c r="M272" s="206"/>
      <c r="N272" s="207"/>
      <c r="O272" s="207"/>
      <c r="P272" s="207"/>
      <c r="Q272" s="207"/>
      <c r="R272" s="207"/>
      <c r="S272" s="207"/>
      <c r="T272" s="208"/>
      <c r="AT272" s="209" t="s">
        <v>164</v>
      </c>
      <c r="AU272" s="209" t="s">
        <v>81</v>
      </c>
      <c r="AV272" s="14" t="s">
        <v>81</v>
      </c>
      <c r="AW272" s="14" t="s">
        <v>33</v>
      </c>
      <c r="AX272" s="14" t="s">
        <v>71</v>
      </c>
      <c r="AY272" s="209" t="s">
        <v>155</v>
      </c>
    </row>
    <row r="273" spans="2:51" s="15" customFormat="1" ht="12">
      <c r="B273" s="210"/>
      <c r="C273" s="211"/>
      <c r="D273" s="190" t="s">
        <v>164</v>
      </c>
      <c r="E273" s="212" t="s">
        <v>19</v>
      </c>
      <c r="F273" s="213" t="s">
        <v>168</v>
      </c>
      <c r="G273" s="211"/>
      <c r="H273" s="214">
        <v>648.3</v>
      </c>
      <c r="I273" s="215"/>
      <c r="J273" s="211"/>
      <c r="K273" s="211"/>
      <c r="L273" s="216"/>
      <c r="M273" s="217"/>
      <c r="N273" s="218"/>
      <c r="O273" s="218"/>
      <c r="P273" s="218"/>
      <c r="Q273" s="218"/>
      <c r="R273" s="218"/>
      <c r="S273" s="218"/>
      <c r="T273" s="219"/>
      <c r="AT273" s="220" t="s">
        <v>164</v>
      </c>
      <c r="AU273" s="220" t="s">
        <v>81</v>
      </c>
      <c r="AV273" s="15" t="s">
        <v>162</v>
      </c>
      <c r="AW273" s="15" t="s">
        <v>33</v>
      </c>
      <c r="AX273" s="15" t="s">
        <v>79</v>
      </c>
      <c r="AY273" s="220" t="s">
        <v>155</v>
      </c>
    </row>
    <row r="274" spans="1:65" s="2" customFormat="1" ht="24">
      <c r="A274" s="36"/>
      <c r="B274" s="37"/>
      <c r="C274" s="175" t="s">
        <v>308</v>
      </c>
      <c r="D274" s="175" t="s">
        <v>158</v>
      </c>
      <c r="E274" s="176" t="s">
        <v>171</v>
      </c>
      <c r="F274" s="177" t="s">
        <v>172</v>
      </c>
      <c r="G274" s="178" t="s">
        <v>173</v>
      </c>
      <c r="H274" s="179">
        <v>796.063</v>
      </c>
      <c r="I274" s="180">
        <v>39</v>
      </c>
      <c r="J274" s="181">
        <f>ROUND(I274*H274,2)</f>
        <v>31046.46</v>
      </c>
      <c r="K274" s="177" t="s">
        <v>174</v>
      </c>
      <c r="L274" s="41"/>
      <c r="M274" s="182" t="s">
        <v>19</v>
      </c>
      <c r="N274" s="183" t="s">
        <v>42</v>
      </c>
      <c r="O274" s="66"/>
      <c r="P274" s="184">
        <f>O274*H274</f>
        <v>0</v>
      </c>
      <c r="Q274" s="184">
        <v>0</v>
      </c>
      <c r="R274" s="184">
        <f>Q274*H274</f>
        <v>0</v>
      </c>
      <c r="S274" s="184">
        <v>0</v>
      </c>
      <c r="T274" s="185">
        <f>S274*H274</f>
        <v>0</v>
      </c>
      <c r="U274" s="36"/>
      <c r="V274" s="36"/>
      <c r="W274" s="36"/>
      <c r="X274" s="36"/>
      <c r="Y274" s="36"/>
      <c r="Z274" s="36"/>
      <c r="AA274" s="36"/>
      <c r="AB274" s="36"/>
      <c r="AC274" s="36"/>
      <c r="AD274" s="36"/>
      <c r="AE274" s="36"/>
      <c r="AR274" s="186" t="s">
        <v>162</v>
      </c>
      <c r="AT274" s="186" t="s">
        <v>158</v>
      </c>
      <c r="AU274" s="186" t="s">
        <v>81</v>
      </c>
      <c r="AY274" s="19" t="s">
        <v>155</v>
      </c>
      <c r="BE274" s="187">
        <f>IF(N274="základní",J274,0)</f>
        <v>31046.46</v>
      </c>
      <c r="BF274" s="187">
        <f>IF(N274="snížená",J274,0)</f>
        <v>0</v>
      </c>
      <c r="BG274" s="187">
        <f>IF(N274="zákl. přenesená",J274,0)</f>
        <v>0</v>
      </c>
      <c r="BH274" s="187">
        <f>IF(N274="sníž. přenesená",J274,0)</f>
        <v>0</v>
      </c>
      <c r="BI274" s="187">
        <f>IF(N274="nulová",J274,0)</f>
        <v>0</v>
      </c>
      <c r="BJ274" s="19" t="s">
        <v>79</v>
      </c>
      <c r="BK274" s="187">
        <f>ROUND(I274*H274,2)</f>
        <v>31046.46</v>
      </c>
      <c r="BL274" s="19" t="s">
        <v>162</v>
      </c>
      <c r="BM274" s="186" t="s">
        <v>627</v>
      </c>
    </row>
    <row r="275" spans="2:51" s="13" customFormat="1" ht="12">
      <c r="B275" s="188"/>
      <c r="C275" s="189"/>
      <c r="D275" s="190" t="s">
        <v>164</v>
      </c>
      <c r="E275" s="191" t="s">
        <v>19</v>
      </c>
      <c r="F275" s="192" t="s">
        <v>628</v>
      </c>
      <c r="G275" s="189"/>
      <c r="H275" s="191" t="s">
        <v>19</v>
      </c>
      <c r="I275" s="193"/>
      <c r="J275" s="189"/>
      <c r="K275" s="189"/>
      <c r="L275" s="194"/>
      <c r="M275" s="195"/>
      <c r="N275" s="196"/>
      <c r="O275" s="196"/>
      <c r="P275" s="196"/>
      <c r="Q275" s="196"/>
      <c r="R275" s="196"/>
      <c r="S275" s="196"/>
      <c r="T275" s="197"/>
      <c r="AT275" s="198" t="s">
        <v>164</v>
      </c>
      <c r="AU275" s="198" t="s">
        <v>81</v>
      </c>
      <c r="AV275" s="13" t="s">
        <v>79</v>
      </c>
      <c r="AW275" s="13" t="s">
        <v>33</v>
      </c>
      <c r="AX275" s="13" t="s">
        <v>71</v>
      </c>
      <c r="AY275" s="198" t="s">
        <v>155</v>
      </c>
    </row>
    <row r="276" spans="2:51" s="13" customFormat="1" ht="12">
      <c r="B276" s="188"/>
      <c r="C276" s="189"/>
      <c r="D276" s="190" t="s">
        <v>164</v>
      </c>
      <c r="E276" s="191" t="s">
        <v>19</v>
      </c>
      <c r="F276" s="192" t="s">
        <v>177</v>
      </c>
      <c r="G276" s="189"/>
      <c r="H276" s="191" t="s">
        <v>19</v>
      </c>
      <c r="I276" s="193"/>
      <c r="J276" s="189"/>
      <c r="K276" s="189"/>
      <c r="L276" s="194"/>
      <c r="M276" s="195"/>
      <c r="N276" s="196"/>
      <c r="O276" s="196"/>
      <c r="P276" s="196"/>
      <c r="Q276" s="196"/>
      <c r="R276" s="196"/>
      <c r="S276" s="196"/>
      <c r="T276" s="197"/>
      <c r="AT276" s="198" t="s">
        <v>164</v>
      </c>
      <c r="AU276" s="198" t="s">
        <v>81</v>
      </c>
      <c r="AV276" s="13" t="s">
        <v>79</v>
      </c>
      <c r="AW276" s="13" t="s">
        <v>33</v>
      </c>
      <c r="AX276" s="13" t="s">
        <v>71</v>
      </c>
      <c r="AY276" s="198" t="s">
        <v>155</v>
      </c>
    </row>
    <row r="277" spans="2:51" s="14" customFormat="1" ht="12">
      <c r="B277" s="199"/>
      <c r="C277" s="200"/>
      <c r="D277" s="190" t="s">
        <v>164</v>
      </c>
      <c r="E277" s="201" t="s">
        <v>19</v>
      </c>
      <c r="F277" s="202" t="s">
        <v>178</v>
      </c>
      <c r="G277" s="200"/>
      <c r="H277" s="203">
        <v>425.938</v>
      </c>
      <c r="I277" s="204"/>
      <c r="J277" s="200"/>
      <c r="K277" s="200"/>
      <c r="L277" s="205"/>
      <c r="M277" s="206"/>
      <c r="N277" s="207"/>
      <c r="O277" s="207"/>
      <c r="P277" s="207"/>
      <c r="Q277" s="207"/>
      <c r="R277" s="207"/>
      <c r="S277" s="207"/>
      <c r="T277" s="208"/>
      <c r="AT277" s="209" t="s">
        <v>164</v>
      </c>
      <c r="AU277" s="209" t="s">
        <v>81</v>
      </c>
      <c r="AV277" s="14" t="s">
        <v>81</v>
      </c>
      <c r="AW277" s="14" t="s">
        <v>33</v>
      </c>
      <c r="AX277" s="14" t="s">
        <v>71</v>
      </c>
      <c r="AY277" s="209" t="s">
        <v>155</v>
      </c>
    </row>
    <row r="278" spans="2:51" s="13" customFormat="1" ht="12">
      <c r="B278" s="188"/>
      <c r="C278" s="189"/>
      <c r="D278" s="190" t="s">
        <v>164</v>
      </c>
      <c r="E278" s="191" t="s">
        <v>19</v>
      </c>
      <c r="F278" s="192" t="s">
        <v>629</v>
      </c>
      <c r="G278" s="189"/>
      <c r="H278" s="191" t="s">
        <v>19</v>
      </c>
      <c r="I278" s="193"/>
      <c r="J278" s="189"/>
      <c r="K278" s="189"/>
      <c r="L278" s="194"/>
      <c r="M278" s="195"/>
      <c r="N278" s="196"/>
      <c r="O278" s="196"/>
      <c r="P278" s="196"/>
      <c r="Q278" s="196"/>
      <c r="R278" s="196"/>
      <c r="S278" s="196"/>
      <c r="T278" s="197"/>
      <c r="AT278" s="198" t="s">
        <v>164</v>
      </c>
      <c r="AU278" s="198" t="s">
        <v>81</v>
      </c>
      <c r="AV278" s="13" t="s">
        <v>79</v>
      </c>
      <c r="AW278" s="13" t="s">
        <v>33</v>
      </c>
      <c r="AX278" s="13" t="s">
        <v>71</v>
      </c>
      <c r="AY278" s="198" t="s">
        <v>155</v>
      </c>
    </row>
    <row r="279" spans="2:51" s="14" customFormat="1" ht="12">
      <c r="B279" s="199"/>
      <c r="C279" s="200"/>
      <c r="D279" s="190" t="s">
        <v>164</v>
      </c>
      <c r="E279" s="201" t="s">
        <v>19</v>
      </c>
      <c r="F279" s="202" t="s">
        <v>630</v>
      </c>
      <c r="G279" s="200"/>
      <c r="H279" s="203">
        <v>370.125</v>
      </c>
      <c r="I279" s="204"/>
      <c r="J279" s="200"/>
      <c r="K279" s="200"/>
      <c r="L279" s="205"/>
      <c r="M279" s="206"/>
      <c r="N279" s="207"/>
      <c r="O279" s="207"/>
      <c r="P279" s="207"/>
      <c r="Q279" s="207"/>
      <c r="R279" s="207"/>
      <c r="S279" s="207"/>
      <c r="T279" s="208"/>
      <c r="AT279" s="209" t="s">
        <v>164</v>
      </c>
      <c r="AU279" s="209" t="s">
        <v>81</v>
      </c>
      <c r="AV279" s="14" t="s">
        <v>81</v>
      </c>
      <c r="AW279" s="14" t="s">
        <v>33</v>
      </c>
      <c r="AX279" s="14" t="s">
        <v>71</v>
      </c>
      <c r="AY279" s="209" t="s">
        <v>155</v>
      </c>
    </row>
    <row r="280" spans="2:51" s="15" customFormat="1" ht="12">
      <c r="B280" s="210"/>
      <c r="C280" s="211"/>
      <c r="D280" s="190" t="s">
        <v>164</v>
      </c>
      <c r="E280" s="212" t="s">
        <v>19</v>
      </c>
      <c r="F280" s="213" t="s">
        <v>168</v>
      </c>
      <c r="G280" s="211"/>
      <c r="H280" s="214">
        <v>796.063</v>
      </c>
      <c r="I280" s="215"/>
      <c r="J280" s="211"/>
      <c r="K280" s="211"/>
      <c r="L280" s="216"/>
      <c r="M280" s="217"/>
      <c r="N280" s="218"/>
      <c r="O280" s="218"/>
      <c r="P280" s="218"/>
      <c r="Q280" s="218"/>
      <c r="R280" s="218"/>
      <c r="S280" s="218"/>
      <c r="T280" s="219"/>
      <c r="AT280" s="220" t="s">
        <v>164</v>
      </c>
      <c r="AU280" s="220" t="s">
        <v>81</v>
      </c>
      <c r="AV280" s="15" t="s">
        <v>162</v>
      </c>
      <c r="AW280" s="15" t="s">
        <v>33</v>
      </c>
      <c r="AX280" s="15" t="s">
        <v>79</v>
      </c>
      <c r="AY280" s="220" t="s">
        <v>155</v>
      </c>
    </row>
    <row r="281" spans="1:65" s="2" customFormat="1" ht="24">
      <c r="A281" s="36"/>
      <c r="B281" s="37"/>
      <c r="C281" s="175" t="s">
        <v>335</v>
      </c>
      <c r="D281" s="175" t="s">
        <v>158</v>
      </c>
      <c r="E281" s="176" t="s">
        <v>180</v>
      </c>
      <c r="F281" s="177" t="s">
        <v>181</v>
      </c>
      <c r="G281" s="178" t="s">
        <v>173</v>
      </c>
      <c r="H281" s="179">
        <v>23881.89</v>
      </c>
      <c r="I281" s="180">
        <v>1.5</v>
      </c>
      <c r="J281" s="181">
        <f>ROUND(I281*H281,2)</f>
        <v>35822.84</v>
      </c>
      <c r="K281" s="177" t="s">
        <v>174</v>
      </c>
      <c r="L281" s="41"/>
      <c r="M281" s="182" t="s">
        <v>19</v>
      </c>
      <c r="N281" s="183" t="s">
        <v>42</v>
      </c>
      <c r="O281" s="66"/>
      <c r="P281" s="184">
        <f>O281*H281</f>
        <v>0</v>
      </c>
      <c r="Q281" s="184">
        <v>0</v>
      </c>
      <c r="R281" s="184">
        <f>Q281*H281</f>
        <v>0</v>
      </c>
      <c r="S281" s="184">
        <v>0</v>
      </c>
      <c r="T281" s="185">
        <f>S281*H281</f>
        <v>0</v>
      </c>
      <c r="U281" s="36"/>
      <c r="V281" s="36"/>
      <c r="W281" s="36"/>
      <c r="X281" s="36"/>
      <c r="Y281" s="36"/>
      <c r="Z281" s="36"/>
      <c r="AA281" s="36"/>
      <c r="AB281" s="36"/>
      <c r="AC281" s="36"/>
      <c r="AD281" s="36"/>
      <c r="AE281" s="36"/>
      <c r="AR281" s="186" t="s">
        <v>162</v>
      </c>
      <c r="AT281" s="186" t="s">
        <v>158</v>
      </c>
      <c r="AU281" s="186" t="s">
        <v>81</v>
      </c>
      <c r="AY281" s="19" t="s">
        <v>155</v>
      </c>
      <c r="BE281" s="187">
        <f>IF(N281="základní",J281,0)</f>
        <v>35822.84</v>
      </c>
      <c r="BF281" s="187">
        <f>IF(N281="snížená",J281,0)</f>
        <v>0</v>
      </c>
      <c r="BG281" s="187">
        <f>IF(N281="zákl. přenesená",J281,0)</f>
        <v>0</v>
      </c>
      <c r="BH281" s="187">
        <f>IF(N281="sníž. přenesená",J281,0)</f>
        <v>0</v>
      </c>
      <c r="BI281" s="187">
        <f>IF(N281="nulová",J281,0)</f>
        <v>0</v>
      </c>
      <c r="BJ281" s="19" t="s">
        <v>79</v>
      </c>
      <c r="BK281" s="187">
        <f>ROUND(I281*H281,2)</f>
        <v>35822.84</v>
      </c>
      <c r="BL281" s="19" t="s">
        <v>162</v>
      </c>
      <c r="BM281" s="186" t="s">
        <v>631</v>
      </c>
    </row>
    <row r="282" spans="2:51" s="13" customFormat="1" ht="12">
      <c r="B282" s="188"/>
      <c r="C282" s="189"/>
      <c r="D282" s="190" t="s">
        <v>164</v>
      </c>
      <c r="E282" s="191" t="s">
        <v>19</v>
      </c>
      <c r="F282" s="192" t="s">
        <v>628</v>
      </c>
      <c r="G282" s="189"/>
      <c r="H282" s="191" t="s">
        <v>19</v>
      </c>
      <c r="I282" s="193"/>
      <c r="J282" s="189"/>
      <c r="K282" s="189"/>
      <c r="L282" s="194"/>
      <c r="M282" s="195"/>
      <c r="N282" s="196"/>
      <c r="O282" s="196"/>
      <c r="P282" s="196"/>
      <c r="Q282" s="196"/>
      <c r="R282" s="196"/>
      <c r="S282" s="196"/>
      <c r="T282" s="197"/>
      <c r="AT282" s="198" t="s">
        <v>164</v>
      </c>
      <c r="AU282" s="198" t="s">
        <v>81</v>
      </c>
      <c r="AV282" s="13" t="s">
        <v>79</v>
      </c>
      <c r="AW282" s="13" t="s">
        <v>33</v>
      </c>
      <c r="AX282" s="13" t="s">
        <v>71</v>
      </c>
      <c r="AY282" s="198" t="s">
        <v>155</v>
      </c>
    </row>
    <row r="283" spans="2:51" s="13" customFormat="1" ht="12">
      <c r="B283" s="188"/>
      <c r="C283" s="189"/>
      <c r="D283" s="190" t="s">
        <v>164</v>
      </c>
      <c r="E283" s="191" t="s">
        <v>19</v>
      </c>
      <c r="F283" s="192" t="s">
        <v>177</v>
      </c>
      <c r="G283" s="189"/>
      <c r="H283" s="191" t="s">
        <v>19</v>
      </c>
      <c r="I283" s="193"/>
      <c r="J283" s="189"/>
      <c r="K283" s="189"/>
      <c r="L283" s="194"/>
      <c r="M283" s="195"/>
      <c r="N283" s="196"/>
      <c r="O283" s="196"/>
      <c r="P283" s="196"/>
      <c r="Q283" s="196"/>
      <c r="R283" s="196"/>
      <c r="S283" s="196"/>
      <c r="T283" s="197"/>
      <c r="AT283" s="198" t="s">
        <v>164</v>
      </c>
      <c r="AU283" s="198" t="s">
        <v>81</v>
      </c>
      <c r="AV283" s="13" t="s">
        <v>79</v>
      </c>
      <c r="AW283" s="13" t="s">
        <v>33</v>
      </c>
      <c r="AX283" s="13" t="s">
        <v>71</v>
      </c>
      <c r="AY283" s="198" t="s">
        <v>155</v>
      </c>
    </row>
    <row r="284" spans="2:51" s="14" customFormat="1" ht="12">
      <c r="B284" s="199"/>
      <c r="C284" s="200"/>
      <c r="D284" s="190" t="s">
        <v>164</v>
      </c>
      <c r="E284" s="201" t="s">
        <v>19</v>
      </c>
      <c r="F284" s="202" t="s">
        <v>178</v>
      </c>
      <c r="G284" s="200"/>
      <c r="H284" s="203">
        <v>425.938</v>
      </c>
      <c r="I284" s="204"/>
      <c r="J284" s="200"/>
      <c r="K284" s="200"/>
      <c r="L284" s="205"/>
      <c r="M284" s="206"/>
      <c r="N284" s="207"/>
      <c r="O284" s="207"/>
      <c r="P284" s="207"/>
      <c r="Q284" s="207"/>
      <c r="R284" s="207"/>
      <c r="S284" s="207"/>
      <c r="T284" s="208"/>
      <c r="AT284" s="209" t="s">
        <v>164</v>
      </c>
      <c r="AU284" s="209" t="s">
        <v>81</v>
      </c>
      <c r="AV284" s="14" t="s">
        <v>81</v>
      </c>
      <c r="AW284" s="14" t="s">
        <v>33</v>
      </c>
      <c r="AX284" s="14" t="s">
        <v>71</v>
      </c>
      <c r="AY284" s="209" t="s">
        <v>155</v>
      </c>
    </row>
    <row r="285" spans="2:51" s="13" customFormat="1" ht="12">
      <c r="B285" s="188"/>
      <c r="C285" s="189"/>
      <c r="D285" s="190" t="s">
        <v>164</v>
      </c>
      <c r="E285" s="191" t="s">
        <v>19</v>
      </c>
      <c r="F285" s="192" t="s">
        <v>629</v>
      </c>
      <c r="G285" s="189"/>
      <c r="H285" s="191" t="s">
        <v>19</v>
      </c>
      <c r="I285" s="193"/>
      <c r="J285" s="189"/>
      <c r="K285" s="189"/>
      <c r="L285" s="194"/>
      <c r="M285" s="195"/>
      <c r="N285" s="196"/>
      <c r="O285" s="196"/>
      <c r="P285" s="196"/>
      <c r="Q285" s="196"/>
      <c r="R285" s="196"/>
      <c r="S285" s="196"/>
      <c r="T285" s="197"/>
      <c r="AT285" s="198" t="s">
        <v>164</v>
      </c>
      <c r="AU285" s="198" t="s">
        <v>81</v>
      </c>
      <c r="AV285" s="13" t="s">
        <v>79</v>
      </c>
      <c r="AW285" s="13" t="s">
        <v>33</v>
      </c>
      <c r="AX285" s="13" t="s">
        <v>71</v>
      </c>
      <c r="AY285" s="198" t="s">
        <v>155</v>
      </c>
    </row>
    <row r="286" spans="2:51" s="14" customFormat="1" ht="12">
      <c r="B286" s="199"/>
      <c r="C286" s="200"/>
      <c r="D286" s="190" t="s">
        <v>164</v>
      </c>
      <c r="E286" s="201" t="s">
        <v>19</v>
      </c>
      <c r="F286" s="202" t="s">
        <v>630</v>
      </c>
      <c r="G286" s="200"/>
      <c r="H286" s="203">
        <v>370.125</v>
      </c>
      <c r="I286" s="204"/>
      <c r="J286" s="200"/>
      <c r="K286" s="200"/>
      <c r="L286" s="205"/>
      <c r="M286" s="206"/>
      <c r="N286" s="207"/>
      <c r="O286" s="207"/>
      <c r="P286" s="207"/>
      <c r="Q286" s="207"/>
      <c r="R286" s="207"/>
      <c r="S286" s="207"/>
      <c r="T286" s="208"/>
      <c r="AT286" s="209" t="s">
        <v>164</v>
      </c>
      <c r="AU286" s="209" t="s">
        <v>81</v>
      </c>
      <c r="AV286" s="14" t="s">
        <v>81</v>
      </c>
      <c r="AW286" s="14" t="s">
        <v>33</v>
      </c>
      <c r="AX286" s="14" t="s">
        <v>71</v>
      </c>
      <c r="AY286" s="209" t="s">
        <v>155</v>
      </c>
    </row>
    <row r="287" spans="2:51" s="15" customFormat="1" ht="12">
      <c r="B287" s="210"/>
      <c r="C287" s="211"/>
      <c r="D287" s="190" t="s">
        <v>164</v>
      </c>
      <c r="E287" s="212" t="s">
        <v>19</v>
      </c>
      <c r="F287" s="213" t="s">
        <v>168</v>
      </c>
      <c r="G287" s="211"/>
      <c r="H287" s="214">
        <v>796.063</v>
      </c>
      <c r="I287" s="215"/>
      <c r="J287" s="211"/>
      <c r="K287" s="211"/>
      <c r="L287" s="216"/>
      <c r="M287" s="217"/>
      <c r="N287" s="218"/>
      <c r="O287" s="218"/>
      <c r="P287" s="218"/>
      <c r="Q287" s="218"/>
      <c r="R287" s="218"/>
      <c r="S287" s="218"/>
      <c r="T287" s="219"/>
      <c r="AT287" s="220" t="s">
        <v>164</v>
      </c>
      <c r="AU287" s="220" t="s">
        <v>81</v>
      </c>
      <c r="AV287" s="15" t="s">
        <v>162</v>
      </c>
      <c r="AW287" s="15" t="s">
        <v>33</v>
      </c>
      <c r="AX287" s="15" t="s">
        <v>79</v>
      </c>
      <c r="AY287" s="220" t="s">
        <v>155</v>
      </c>
    </row>
    <row r="288" spans="2:51" s="14" customFormat="1" ht="12">
      <c r="B288" s="199"/>
      <c r="C288" s="200"/>
      <c r="D288" s="190" t="s">
        <v>164</v>
      </c>
      <c r="E288" s="200"/>
      <c r="F288" s="202" t="s">
        <v>632</v>
      </c>
      <c r="G288" s="200"/>
      <c r="H288" s="203">
        <v>23881.89</v>
      </c>
      <c r="I288" s="204"/>
      <c r="J288" s="200"/>
      <c r="K288" s="200"/>
      <c r="L288" s="205"/>
      <c r="M288" s="206"/>
      <c r="N288" s="207"/>
      <c r="O288" s="207"/>
      <c r="P288" s="207"/>
      <c r="Q288" s="207"/>
      <c r="R288" s="207"/>
      <c r="S288" s="207"/>
      <c r="T288" s="208"/>
      <c r="AT288" s="209" t="s">
        <v>164</v>
      </c>
      <c r="AU288" s="209" t="s">
        <v>81</v>
      </c>
      <c r="AV288" s="14" t="s">
        <v>81</v>
      </c>
      <c r="AW288" s="14" t="s">
        <v>4</v>
      </c>
      <c r="AX288" s="14" t="s">
        <v>79</v>
      </c>
      <c r="AY288" s="209" t="s">
        <v>155</v>
      </c>
    </row>
    <row r="289" spans="1:65" s="2" customFormat="1" ht="24">
      <c r="A289" s="36"/>
      <c r="B289" s="37"/>
      <c r="C289" s="175" t="s">
        <v>8</v>
      </c>
      <c r="D289" s="175" t="s">
        <v>158</v>
      </c>
      <c r="E289" s="176" t="s">
        <v>184</v>
      </c>
      <c r="F289" s="177" t="s">
        <v>185</v>
      </c>
      <c r="G289" s="178" t="s">
        <v>173</v>
      </c>
      <c r="H289" s="179">
        <v>796.063</v>
      </c>
      <c r="I289" s="180">
        <v>26</v>
      </c>
      <c r="J289" s="181">
        <f>ROUND(I289*H289,2)</f>
        <v>20697.64</v>
      </c>
      <c r="K289" s="177" t="s">
        <v>174</v>
      </c>
      <c r="L289" s="41"/>
      <c r="M289" s="182" t="s">
        <v>19</v>
      </c>
      <c r="N289" s="183" t="s">
        <v>42</v>
      </c>
      <c r="O289" s="66"/>
      <c r="P289" s="184">
        <f>O289*H289</f>
        <v>0</v>
      </c>
      <c r="Q289" s="184">
        <v>0</v>
      </c>
      <c r="R289" s="184">
        <f>Q289*H289</f>
        <v>0</v>
      </c>
      <c r="S289" s="184">
        <v>0</v>
      </c>
      <c r="T289" s="185">
        <f>S289*H289</f>
        <v>0</v>
      </c>
      <c r="U289" s="36"/>
      <c r="V289" s="36"/>
      <c r="W289" s="36"/>
      <c r="X289" s="36"/>
      <c r="Y289" s="36"/>
      <c r="Z289" s="36"/>
      <c r="AA289" s="36"/>
      <c r="AB289" s="36"/>
      <c r="AC289" s="36"/>
      <c r="AD289" s="36"/>
      <c r="AE289" s="36"/>
      <c r="AR289" s="186" t="s">
        <v>162</v>
      </c>
      <c r="AT289" s="186" t="s">
        <v>158</v>
      </c>
      <c r="AU289" s="186" t="s">
        <v>81</v>
      </c>
      <c r="AY289" s="19" t="s">
        <v>155</v>
      </c>
      <c r="BE289" s="187">
        <f>IF(N289="základní",J289,0)</f>
        <v>20697.64</v>
      </c>
      <c r="BF289" s="187">
        <f>IF(N289="snížená",J289,0)</f>
        <v>0</v>
      </c>
      <c r="BG289" s="187">
        <f>IF(N289="zákl. přenesená",J289,0)</f>
        <v>0</v>
      </c>
      <c r="BH289" s="187">
        <f>IF(N289="sníž. přenesená",J289,0)</f>
        <v>0</v>
      </c>
      <c r="BI289" s="187">
        <f>IF(N289="nulová",J289,0)</f>
        <v>0</v>
      </c>
      <c r="BJ289" s="19" t="s">
        <v>79</v>
      </c>
      <c r="BK289" s="187">
        <f>ROUND(I289*H289,2)</f>
        <v>20697.64</v>
      </c>
      <c r="BL289" s="19" t="s">
        <v>162</v>
      </c>
      <c r="BM289" s="186" t="s">
        <v>633</v>
      </c>
    </row>
    <row r="290" spans="2:51" s="13" customFormat="1" ht="12">
      <c r="B290" s="188"/>
      <c r="C290" s="189"/>
      <c r="D290" s="190" t="s">
        <v>164</v>
      </c>
      <c r="E290" s="191" t="s">
        <v>19</v>
      </c>
      <c r="F290" s="192" t="s">
        <v>628</v>
      </c>
      <c r="G290" s="189"/>
      <c r="H290" s="191" t="s">
        <v>19</v>
      </c>
      <c r="I290" s="193"/>
      <c r="J290" s="189"/>
      <c r="K290" s="189"/>
      <c r="L290" s="194"/>
      <c r="M290" s="195"/>
      <c r="N290" s="196"/>
      <c r="O290" s="196"/>
      <c r="P290" s="196"/>
      <c r="Q290" s="196"/>
      <c r="R290" s="196"/>
      <c r="S290" s="196"/>
      <c r="T290" s="197"/>
      <c r="AT290" s="198" t="s">
        <v>164</v>
      </c>
      <c r="AU290" s="198" t="s">
        <v>81</v>
      </c>
      <c r="AV290" s="13" t="s">
        <v>79</v>
      </c>
      <c r="AW290" s="13" t="s">
        <v>33</v>
      </c>
      <c r="AX290" s="13" t="s">
        <v>71</v>
      </c>
      <c r="AY290" s="198" t="s">
        <v>155</v>
      </c>
    </row>
    <row r="291" spans="2:51" s="13" customFormat="1" ht="12">
      <c r="B291" s="188"/>
      <c r="C291" s="189"/>
      <c r="D291" s="190" t="s">
        <v>164</v>
      </c>
      <c r="E291" s="191" t="s">
        <v>19</v>
      </c>
      <c r="F291" s="192" t="s">
        <v>177</v>
      </c>
      <c r="G291" s="189"/>
      <c r="H291" s="191" t="s">
        <v>19</v>
      </c>
      <c r="I291" s="193"/>
      <c r="J291" s="189"/>
      <c r="K291" s="189"/>
      <c r="L291" s="194"/>
      <c r="M291" s="195"/>
      <c r="N291" s="196"/>
      <c r="O291" s="196"/>
      <c r="P291" s="196"/>
      <c r="Q291" s="196"/>
      <c r="R291" s="196"/>
      <c r="S291" s="196"/>
      <c r="T291" s="197"/>
      <c r="AT291" s="198" t="s">
        <v>164</v>
      </c>
      <c r="AU291" s="198" t="s">
        <v>81</v>
      </c>
      <c r="AV291" s="13" t="s">
        <v>79</v>
      </c>
      <c r="AW291" s="13" t="s">
        <v>33</v>
      </c>
      <c r="AX291" s="13" t="s">
        <v>71</v>
      </c>
      <c r="AY291" s="198" t="s">
        <v>155</v>
      </c>
    </row>
    <row r="292" spans="2:51" s="14" customFormat="1" ht="12">
      <c r="B292" s="199"/>
      <c r="C292" s="200"/>
      <c r="D292" s="190" t="s">
        <v>164</v>
      </c>
      <c r="E292" s="201" t="s">
        <v>19</v>
      </c>
      <c r="F292" s="202" t="s">
        <v>178</v>
      </c>
      <c r="G292" s="200"/>
      <c r="H292" s="203">
        <v>425.938</v>
      </c>
      <c r="I292" s="204"/>
      <c r="J292" s="200"/>
      <c r="K292" s="200"/>
      <c r="L292" s="205"/>
      <c r="M292" s="206"/>
      <c r="N292" s="207"/>
      <c r="O292" s="207"/>
      <c r="P292" s="207"/>
      <c r="Q292" s="207"/>
      <c r="R292" s="207"/>
      <c r="S292" s="207"/>
      <c r="T292" s="208"/>
      <c r="AT292" s="209" t="s">
        <v>164</v>
      </c>
      <c r="AU292" s="209" t="s">
        <v>81</v>
      </c>
      <c r="AV292" s="14" t="s">
        <v>81</v>
      </c>
      <c r="AW292" s="14" t="s">
        <v>33</v>
      </c>
      <c r="AX292" s="14" t="s">
        <v>71</v>
      </c>
      <c r="AY292" s="209" t="s">
        <v>155</v>
      </c>
    </row>
    <row r="293" spans="2:51" s="13" customFormat="1" ht="12">
      <c r="B293" s="188"/>
      <c r="C293" s="189"/>
      <c r="D293" s="190" t="s">
        <v>164</v>
      </c>
      <c r="E293" s="191" t="s">
        <v>19</v>
      </c>
      <c r="F293" s="192" t="s">
        <v>629</v>
      </c>
      <c r="G293" s="189"/>
      <c r="H293" s="191" t="s">
        <v>19</v>
      </c>
      <c r="I293" s="193"/>
      <c r="J293" s="189"/>
      <c r="K293" s="189"/>
      <c r="L293" s="194"/>
      <c r="M293" s="195"/>
      <c r="N293" s="196"/>
      <c r="O293" s="196"/>
      <c r="P293" s="196"/>
      <c r="Q293" s="196"/>
      <c r="R293" s="196"/>
      <c r="S293" s="196"/>
      <c r="T293" s="197"/>
      <c r="AT293" s="198" t="s">
        <v>164</v>
      </c>
      <c r="AU293" s="198" t="s">
        <v>81</v>
      </c>
      <c r="AV293" s="13" t="s">
        <v>79</v>
      </c>
      <c r="AW293" s="13" t="s">
        <v>33</v>
      </c>
      <c r="AX293" s="13" t="s">
        <v>71</v>
      </c>
      <c r="AY293" s="198" t="s">
        <v>155</v>
      </c>
    </row>
    <row r="294" spans="2:51" s="14" customFormat="1" ht="12">
      <c r="B294" s="199"/>
      <c r="C294" s="200"/>
      <c r="D294" s="190" t="s">
        <v>164</v>
      </c>
      <c r="E294" s="201" t="s">
        <v>19</v>
      </c>
      <c r="F294" s="202" t="s">
        <v>630</v>
      </c>
      <c r="G294" s="200"/>
      <c r="H294" s="203">
        <v>370.125</v>
      </c>
      <c r="I294" s="204"/>
      <c r="J294" s="200"/>
      <c r="K294" s="200"/>
      <c r="L294" s="205"/>
      <c r="M294" s="206"/>
      <c r="N294" s="207"/>
      <c r="O294" s="207"/>
      <c r="P294" s="207"/>
      <c r="Q294" s="207"/>
      <c r="R294" s="207"/>
      <c r="S294" s="207"/>
      <c r="T294" s="208"/>
      <c r="AT294" s="209" t="s">
        <v>164</v>
      </c>
      <c r="AU294" s="209" t="s">
        <v>81</v>
      </c>
      <c r="AV294" s="14" t="s">
        <v>81</v>
      </c>
      <c r="AW294" s="14" t="s">
        <v>33</v>
      </c>
      <c r="AX294" s="14" t="s">
        <v>71</v>
      </c>
      <c r="AY294" s="209" t="s">
        <v>155</v>
      </c>
    </row>
    <row r="295" spans="2:51" s="15" customFormat="1" ht="12">
      <c r="B295" s="210"/>
      <c r="C295" s="211"/>
      <c r="D295" s="190" t="s">
        <v>164</v>
      </c>
      <c r="E295" s="212" t="s">
        <v>19</v>
      </c>
      <c r="F295" s="213" t="s">
        <v>168</v>
      </c>
      <c r="G295" s="211"/>
      <c r="H295" s="214">
        <v>796.063</v>
      </c>
      <c r="I295" s="215"/>
      <c r="J295" s="211"/>
      <c r="K295" s="211"/>
      <c r="L295" s="216"/>
      <c r="M295" s="217"/>
      <c r="N295" s="218"/>
      <c r="O295" s="218"/>
      <c r="P295" s="218"/>
      <c r="Q295" s="218"/>
      <c r="R295" s="218"/>
      <c r="S295" s="218"/>
      <c r="T295" s="219"/>
      <c r="AT295" s="220" t="s">
        <v>164</v>
      </c>
      <c r="AU295" s="220" t="s">
        <v>81</v>
      </c>
      <c r="AV295" s="15" t="s">
        <v>162</v>
      </c>
      <c r="AW295" s="15" t="s">
        <v>33</v>
      </c>
      <c r="AX295" s="15" t="s">
        <v>79</v>
      </c>
      <c r="AY295" s="220" t="s">
        <v>155</v>
      </c>
    </row>
    <row r="296" spans="1:65" s="2" customFormat="1" ht="16.5" customHeight="1">
      <c r="A296" s="36"/>
      <c r="B296" s="37"/>
      <c r="C296" s="175" t="s">
        <v>295</v>
      </c>
      <c r="D296" s="175" t="s">
        <v>158</v>
      </c>
      <c r="E296" s="176" t="s">
        <v>634</v>
      </c>
      <c r="F296" s="177" t="s">
        <v>635</v>
      </c>
      <c r="G296" s="178" t="s">
        <v>161</v>
      </c>
      <c r="H296" s="179">
        <v>517.4</v>
      </c>
      <c r="I296" s="180">
        <v>19</v>
      </c>
      <c r="J296" s="181">
        <f>ROUND(I296*H296,2)</f>
        <v>9830.6</v>
      </c>
      <c r="K296" s="177" t="s">
        <v>174</v>
      </c>
      <c r="L296" s="41"/>
      <c r="M296" s="182" t="s">
        <v>19</v>
      </c>
      <c r="N296" s="183" t="s">
        <v>42</v>
      </c>
      <c r="O296" s="66"/>
      <c r="P296" s="184">
        <f>O296*H296</f>
        <v>0</v>
      </c>
      <c r="Q296" s="184">
        <v>0</v>
      </c>
      <c r="R296" s="184">
        <f>Q296*H296</f>
        <v>0</v>
      </c>
      <c r="S296" s="184">
        <v>0</v>
      </c>
      <c r="T296" s="185">
        <f>S296*H296</f>
        <v>0</v>
      </c>
      <c r="U296" s="36"/>
      <c r="V296" s="36"/>
      <c r="W296" s="36"/>
      <c r="X296" s="36"/>
      <c r="Y296" s="36"/>
      <c r="Z296" s="36"/>
      <c r="AA296" s="36"/>
      <c r="AB296" s="36"/>
      <c r="AC296" s="36"/>
      <c r="AD296" s="36"/>
      <c r="AE296" s="36"/>
      <c r="AR296" s="186" t="s">
        <v>162</v>
      </c>
      <c r="AT296" s="186" t="s">
        <v>158</v>
      </c>
      <c r="AU296" s="186" t="s">
        <v>81</v>
      </c>
      <c r="AY296" s="19" t="s">
        <v>155</v>
      </c>
      <c r="BE296" s="187">
        <f>IF(N296="základní",J296,0)</f>
        <v>9830.6</v>
      </c>
      <c r="BF296" s="187">
        <f>IF(N296="snížená",J296,0)</f>
        <v>0</v>
      </c>
      <c r="BG296" s="187">
        <f>IF(N296="zákl. přenesená",J296,0)</f>
        <v>0</v>
      </c>
      <c r="BH296" s="187">
        <f>IF(N296="sníž. přenesená",J296,0)</f>
        <v>0</v>
      </c>
      <c r="BI296" s="187">
        <f>IF(N296="nulová",J296,0)</f>
        <v>0</v>
      </c>
      <c r="BJ296" s="19" t="s">
        <v>79</v>
      </c>
      <c r="BK296" s="187">
        <f>ROUND(I296*H296,2)</f>
        <v>9830.6</v>
      </c>
      <c r="BL296" s="19" t="s">
        <v>162</v>
      </c>
      <c r="BM296" s="186" t="s">
        <v>636</v>
      </c>
    </row>
    <row r="297" spans="2:51" s="13" customFormat="1" ht="12">
      <c r="B297" s="188"/>
      <c r="C297" s="189"/>
      <c r="D297" s="190" t="s">
        <v>164</v>
      </c>
      <c r="E297" s="191" t="s">
        <v>19</v>
      </c>
      <c r="F297" s="192" t="s">
        <v>613</v>
      </c>
      <c r="G297" s="189"/>
      <c r="H297" s="191" t="s">
        <v>19</v>
      </c>
      <c r="I297" s="193"/>
      <c r="J297" s="189"/>
      <c r="K297" s="189"/>
      <c r="L297" s="194"/>
      <c r="M297" s="195"/>
      <c r="N297" s="196"/>
      <c r="O297" s="196"/>
      <c r="P297" s="196"/>
      <c r="Q297" s="196"/>
      <c r="R297" s="196"/>
      <c r="S297" s="196"/>
      <c r="T297" s="197"/>
      <c r="AT297" s="198" t="s">
        <v>164</v>
      </c>
      <c r="AU297" s="198" t="s">
        <v>81</v>
      </c>
      <c r="AV297" s="13" t="s">
        <v>79</v>
      </c>
      <c r="AW297" s="13" t="s">
        <v>33</v>
      </c>
      <c r="AX297" s="13" t="s">
        <v>71</v>
      </c>
      <c r="AY297" s="198" t="s">
        <v>155</v>
      </c>
    </row>
    <row r="298" spans="2:51" s="14" customFormat="1" ht="12">
      <c r="B298" s="199"/>
      <c r="C298" s="200"/>
      <c r="D298" s="190" t="s">
        <v>164</v>
      </c>
      <c r="E298" s="201" t="s">
        <v>19</v>
      </c>
      <c r="F298" s="202" t="s">
        <v>614</v>
      </c>
      <c r="G298" s="200"/>
      <c r="H298" s="203">
        <v>319.8</v>
      </c>
      <c r="I298" s="204"/>
      <c r="J298" s="200"/>
      <c r="K298" s="200"/>
      <c r="L298" s="205"/>
      <c r="M298" s="206"/>
      <c r="N298" s="207"/>
      <c r="O298" s="207"/>
      <c r="P298" s="207"/>
      <c r="Q298" s="207"/>
      <c r="R298" s="207"/>
      <c r="S298" s="207"/>
      <c r="T298" s="208"/>
      <c r="AT298" s="209" t="s">
        <v>164</v>
      </c>
      <c r="AU298" s="209" t="s">
        <v>81</v>
      </c>
      <c r="AV298" s="14" t="s">
        <v>81</v>
      </c>
      <c r="AW298" s="14" t="s">
        <v>33</v>
      </c>
      <c r="AX298" s="14" t="s">
        <v>71</v>
      </c>
      <c r="AY298" s="209" t="s">
        <v>155</v>
      </c>
    </row>
    <row r="299" spans="2:51" s="13" customFormat="1" ht="12">
      <c r="B299" s="188"/>
      <c r="C299" s="189"/>
      <c r="D299" s="190" t="s">
        <v>164</v>
      </c>
      <c r="E299" s="191" t="s">
        <v>19</v>
      </c>
      <c r="F299" s="192" t="s">
        <v>615</v>
      </c>
      <c r="G299" s="189"/>
      <c r="H299" s="191" t="s">
        <v>19</v>
      </c>
      <c r="I299" s="193"/>
      <c r="J299" s="189"/>
      <c r="K299" s="189"/>
      <c r="L299" s="194"/>
      <c r="M299" s="195"/>
      <c r="N299" s="196"/>
      <c r="O299" s="196"/>
      <c r="P299" s="196"/>
      <c r="Q299" s="196"/>
      <c r="R299" s="196"/>
      <c r="S299" s="196"/>
      <c r="T299" s="197"/>
      <c r="AT299" s="198" t="s">
        <v>164</v>
      </c>
      <c r="AU299" s="198" t="s">
        <v>81</v>
      </c>
      <c r="AV299" s="13" t="s">
        <v>79</v>
      </c>
      <c r="AW299" s="13" t="s">
        <v>33</v>
      </c>
      <c r="AX299" s="13" t="s">
        <v>71</v>
      </c>
      <c r="AY299" s="198" t="s">
        <v>155</v>
      </c>
    </row>
    <row r="300" spans="2:51" s="14" customFormat="1" ht="12">
      <c r="B300" s="199"/>
      <c r="C300" s="200"/>
      <c r="D300" s="190" t="s">
        <v>164</v>
      </c>
      <c r="E300" s="201" t="s">
        <v>19</v>
      </c>
      <c r="F300" s="202" t="s">
        <v>616</v>
      </c>
      <c r="G300" s="200"/>
      <c r="H300" s="203">
        <v>93.6</v>
      </c>
      <c r="I300" s="204"/>
      <c r="J300" s="200"/>
      <c r="K300" s="200"/>
      <c r="L300" s="205"/>
      <c r="M300" s="206"/>
      <c r="N300" s="207"/>
      <c r="O300" s="207"/>
      <c r="P300" s="207"/>
      <c r="Q300" s="207"/>
      <c r="R300" s="207"/>
      <c r="S300" s="207"/>
      <c r="T300" s="208"/>
      <c r="AT300" s="209" t="s">
        <v>164</v>
      </c>
      <c r="AU300" s="209" t="s">
        <v>81</v>
      </c>
      <c r="AV300" s="14" t="s">
        <v>81</v>
      </c>
      <c r="AW300" s="14" t="s">
        <v>33</v>
      </c>
      <c r="AX300" s="14" t="s">
        <v>71</v>
      </c>
      <c r="AY300" s="209" t="s">
        <v>155</v>
      </c>
    </row>
    <row r="301" spans="2:51" s="14" customFormat="1" ht="12">
      <c r="B301" s="199"/>
      <c r="C301" s="200"/>
      <c r="D301" s="190" t="s">
        <v>164</v>
      </c>
      <c r="E301" s="201" t="s">
        <v>19</v>
      </c>
      <c r="F301" s="202" t="s">
        <v>617</v>
      </c>
      <c r="G301" s="200"/>
      <c r="H301" s="203">
        <v>104</v>
      </c>
      <c r="I301" s="204"/>
      <c r="J301" s="200"/>
      <c r="K301" s="200"/>
      <c r="L301" s="205"/>
      <c r="M301" s="206"/>
      <c r="N301" s="207"/>
      <c r="O301" s="207"/>
      <c r="P301" s="207"/>
      <c r="Q301" s="207"/>
      <c r="R301" s="207"/>
      <c r="S301" s="207"/>
      <c r="T301" s="208"/>
      <c r="AT301" s="209" t="s">
        <v>164</v>
      </c>
      <c r="AU301" s="209" t="s">
        <v>81</v>
      </c>
      <c r="AV301" s="14" t="s">
        <v>81</v>
      </c>
      <c r="AW301" s="14" t="s">
        <v>33</v>
      </c>
      <c r="AX301" s="14" t="s">
        <v>71</v>
      </c>
      <c r="AY301" s="209" t="s">
        <v>155</v>
      </c>
    </row>
    <row r="302" spans="2:51" s="15" customFormat="1" ht="12">
      <c r="B302" s="210"/>
      <c r="C302" s="211"/>
      <c r="D302" s="190" t="s">
        <v>164</v>
      </c>
      <c r="E302" s="212" t="s">
        <v>19</v>
      </c>
      <c r="F302" s="213" t="s">
        <v>168</v>
      </c>
      <c r="G302" s="211"/>
      <c r="H302" s="214">
        <v>517.4</v>
      </c>
      <c r="I302" s="215"/>
      <c r="J302" s="211"/>
      <c r="K302" s="211"/>
      <c r="L302" s="216"/>
      <c r="M302" s="217"/>
      <c r="N302" s="218"/>
      <c r="O302" s="218"/>
      <c r="P302" s="218"/>
      <c r="Q302" s="218"/>
      <c r="R302" s="218"/>
      <c r="S302" s="218"/>
      <c r="T302" s="219"/>
      <c r="AT302" s="220" t="s">
        <v>164</v>
      </c>
      <c r="AU302" s="220" t="s">
        <v>81</v>
      </c>
      <c r="AV302" s="15" t="s">
        <v>162</v>
      </c>
      <c r="AW302" s="15" t="s">
        <v>33</v>
      </c>
      <c r="AX302" s="15" t="s">
        <v>79</v>
      </c>
      <c r="AY302" s="220" t="s">
        <v>155</v>
      </c>
    </row>
    <row r="303" spans="1:65" s="2" customFormat="1" ht="16.5" customHeight="1">
      <c r="A303" s="36"/>
      <c r="B303" s="37"/>
      <c r="C303" s="175" t="s">
        <v>353</v>
      </c>
      <c r="D303" s="175" t="s">
        <v>158</v>
      </c>
      <c r="E303" s="176" t="s">
        <v>637</v>
      </c>
      <c r="F303" s="177" t="s">
        <v>635</v>
      </c>
      <c r="G303" s="178" t="s">
        <v>161</v>
      </c>
      <c r="H303" s="179">
        <v>261.8</v>
      </c>
      <c r="I303" s="180">
        <v>19</v>
      </c>
      <c r="J303" s="181">
        <f>ROUND(I303*H303,2)</f>
        <v>4974.2</v>
      </c>
      <c r="K303" s="177" t="s">
        <v>19</v>
      </c>
      <c r="L303" s="41"/>
      <c r="M303" s="182" t="s">
        <v>19</v>
      </c>
      <c r="N303" s="183" t="s">
        <v>42</v>
      </c>
      <c r="O303" s="66"/>
      <c r="P303" s="184">
        <f>O303*H303</f>
        <v>0</v>
      </c>
      <c r="Q303" s="184">
        <v>0</v>
      </c>
      <c r="R303" s="184">
        <f>Q303*H303</f>
        <v>0</v>
      </c>
      <c r="S303" s="184">
        <v>0</v>
      </c>
      <c r="T303" s="185">
        <f>S303*H303</f>
        <v>0</v>
      </c>
      <c r="U303" s="36"/>
      <c r="V303" s="36"/>
      <c r="W303" s="36"/>
      <c r="X303" s="36"/>
      <c r="Y303" s="36"/>
      <c r="Z303" s="36"/>
      <c r="AA303" s="36"/>
      <c r="AB303" s="36"/>
      <c r="AC303" s="36"/>
      <c r="AD303" s="36"/>
      <c r="AE303" s="36"/>
      <c r="AR303" s="186" t="s">
        <v>162</v>
      </c>
      <c r="AT303" s="186" t="s">
        <v>158</v>
      </c>
      <c r="AU303" s="186" t="s">
        <v>81</v>
      </c>
      <c r="AY303" s="19" t="s">
        <v>155</v>
      </c>
      <c r="BE303" s="187">
        <f>IF(N303="základní",J303,0)</f>
        <v>4974.2</v>
      </c>
      <c r="BF303" s="187">
        <f>IF(N303="snížená",J303,0)</f>
        <v>0</v>
      </c>
      <c r="BG303" s="187">
        <f>IF(N303="zákl. přenesená",J303,0)</f>
        <v>0</v>
      </c>
      <c r="BH303" s="187">
        <f>IF(N303="sníž. přenesená",J303,0)</f>
        <v>0</v>
      </c>
      <c r="BI303" s="187">
        <f>IF(N303="nulová",J303,0)</f>
        <v>0</v>
      </c>
      <c r="BJ303" s="19" t="s">
        <v>79</v>
      </c>
      <c r="BK303" s="187">
        <f>ROUND(I303*H303,2)</f>
        <v>4974.2</v>
      </c>
      <c r="BL303" s="19" t="s">
        <v>162</v>
      </c>
      <c r="BM303" s="186" t="s">
        <v>638</v>
      </c>
    </row>
    <row r="304" spans="2:51" s="13" customFormat="1" ht="12">
      <c r="B304" s="188"/>
      <c r="C304" s="189"/>
      <c r="D304" s="190" t="s">
        <v>164</v>
      </c>
      <c r="E304" s="191" t="s">
        <v>19</v>
      </c>
      <c r="F304" s="192" t="s">
        <v>618</v>
      </c>
      <c r="G304" s="189"/>
      <c r="H304" s="191" t="s">
        <v>19</v>
      </c>
      <c r="I304" s="193"/>
      <c r="J304" s="189"/>
      <c r="K304" s="189"/>
      <c r="L304" s="194"/>
      <c r="M304" s="195"/>
      <c r="N304" s="196"/>
      <c r="O304" s="196"/>
      <c r="P304" s="196"/>
      <c r="Q304" s="196"/>
      <c r="R304" s="196"/>
      <c r="S304" s="196"/>
      <c r="T304" s="197"/>
      <c r="AT304" s="198" t="s">
        <v>164</v>
      </c>
      <c r="AU304" s="198" t="s">
        <v>81</v>
      </c>
      <c r="AV304" s="13" t="s">
        <v>79</v>
      </c>
      <c r="AW304" s="13" t="s">
        <v>33</v>
      </c>
      <c r="AX304" s="13" t="s">
        <v>71</v>
      </c>
      <c r="AY304" s="198" t="s">
        <v>155</v>
      </c>
    </row>
    <row r="305" spans="2:51" s="14" customFormat="1" ht="12">
      <c r="B305" s="199"/>
      <c r="C305" s="200"/>
      <c r="D305" s="190" t="s">
        <v>164</v>
      </c>
      <c r="E305" s="201" t="s">
        <v>19</v>
      </c>
      <c r="F305" s="202" t="s">
        <v>639</v>
      </c>
      <c r="G305" s="200"/>
      <c r="H305" s="203">
        <v>261.8</v>
      </c>
      <c r="I305" s="204"/>
      <c r="J305" s="200"/>
      <c r="K305" s="200"/>
      <c r="L305" s="205"/>
      <c r="M305" s="206"/>
      <c r="N305" s="207"/>
      <c r="O305" s="207"/>
      <c r="P305" s="207"/>
      <c r="Q305" s="207"/>
      <c r="R305" s="207"/>
      <c r="S305" s="207"/>
      <c r="T305" s="208"/>
      <c r="AT305" s="209" t="s">
        <v>164</v>
      </c>
      <c r="AU305" s="209" t="s">
        <v>81</v>
      </c>
      <c r="AV305" s="14" t="s">
        <v>81</v>
      </c>
      <c r="AW305" s="14" t="s">
        <v>33</v>
      </c>
      <c r="AX305" s="14" t="s">
        <v>71</v>
      </c>
      <c r="AY305" s="209" t="s">
        <v>155</v>
      </c>
    </row>
    <row r="306" spans="2:51" s="15" customFormat="1" ht="12">
      <c r="B306" s="210"/>
      <c r="C306" s="211"/>
      <c r="D306" s="190" t="s">
        <v>164</v>
      </c>
      <c r="E306" s="212" t="s">
        <v>19</v>
      </c>
      <c r="F306" s="213" t="s">
        <v>168</v>
      </c>
      <c r="G306" s="211"/>
      <c r="H306" s="214">
        <v>261.8</v>
      </c>
      <c r="I306" s="215"/>
      <c r="J306" s="211"/>
      <c r="K306" s="211"/>
      <c r="L306" s="216"/>
      <c r="M306" s="217"/>
      <c r="N306" s="218"/>
      <c r="O306" s="218"/>
      <c r="P306" s="218"/>
      <c r="Q306" s="218"/>
      <c r="R306" s="218"/>
      <c r="S306" s="218"/>
      <c r="T306" s="219"/>
      <c r="AT306" s="220" t="s">
        <v>164</v>
      </c>
      <c r="AU306" s="220" t="s">
        <v>81</v>
      </c>
      <c r="AV306" s="15" t="s">
        <v>162</v>
      </c>
      <c r="AW306" s="15" t="s">
        <v>33</v>
      </c>
      <c r="AX306" s="15" t="s">
        <v>79</v>
      </c>
      <c r="AY306" s="220" t="s">
        <v>155</v>
      </c>
    </row>
    <row r="307" spans="1:65" s="2" customFormat="1" ht="16.5" customHeight="1">
      <c r="A307" s="36"/>
      <c r="B307" s="37"/>
      <c r="C307" s="175" t="s">
        <v>357</v>
      </c>
      <c r="D307" s="175" t="s">
        <v>158</v>
      </c>
      <c r="E307" s="176" t="s">
        <v>640</v>
      </c>
      <c r="F307" s="177" t="s">
        <v>641</v>
      </c>
      <c r="G307" s="178" t="s">
        <v>161</v>
      </c>
      <c r="H307" s="179">
        <v>62088</v>
      </c>
      <c r="I307" s="180">
        <v>1.1</v>
      </c>
      <c r="J307" s="181">
        <f>ROUND(I307*H307,2)</f>
        <v>68296.8</v>
      </c>
      <c r="K307" s="177" t="s">
        <v>174</v>
      </c>
      <c r="L307" s="41"/>
      <c r="M307" s="182" t="s">
        <v>19</v>
      </c>
      <c r="N307" s="183" t="s">
        <v>42</v>
      </c>
      <c r="O307" s="66"/>
      <c r="P307" s="184">
        <f>O307*H307</f>
        <v>0</v>
      </c>
      <c r="Q307" s="184">
        <v>0</v>
      </c>
      <c r="R307" s="184">
        <f>Q307*H307</f>
        <v>0</v>
      </c>
      <c r="S307" s="184">
        <v>0</v>
      </c>
      <c r="T307" s="185">
        <f>S307*H307</f>
        <v>0</v>
      </c>
      <c r="U307" s="36"/>
      <c r="V307" s="36"/>
      <c r="W307" s="36"/>
      <c r="X307" s="36"/>
      <c r="Y307" s="36"/>
      <c r="Z307" s="36"/>
      <c r="AA307" s="36"/>
      <c r="AB307" s="36"/>
      <c r="AC307" s="36"/>
      <c r="AD307" s="36"/>
      <c r="AE307" s="36"/>
      <c r="AR307" s="186" t="s">
        <v>162</v>
      </c>
      <c r="AT307" s="186" t="s">
        <v>158</v>
      </c>
      <c r="AU307" s="186" t="s">
        <v>81</v>
      </c>
      <c r="AY307" s="19" t="s">
        <v>155</v>
      </c>
      <c r="BE307" s="187">
        <f>IF(N307="základní",J307,0)</f>
        <v>68296.8</v>
      </c>
      <c r="BF307" s="187">
        <f>IF(N307="snížená",J307,0)</f>
        <v>0</v>
      </c>
      <c r="BG307" s="187">
        <f>IF(N307="zákl. přenesená",J307,0)</f>
        <v>0</v>
      </c>
      <c r="BH307" s="187">
        <f>IF(N307="sníž. přenesená",J307,0)</f>
        <v>0</v>
      </c>
      <c r="BI307" s="187">
        <f>IF(N307="nulová",J307,0)</f>
        <v>0</v>
      </c>
      <c r="BJ307" s="19" t="s">
        <v>79</v>
      </c>
      <c r="BK307" s="187">
        <f>ROUND(I307*H307,2)</f>
        <v>68296.8</v>
      </c>
      <c r="BL307" s="19" t="s">
        <v>162</v>
      </c>
      <c r="BM307" s="186" t="s">
        <v>642</v>
      </c>
    </row>
    <row r="308" spans="2:51" s="14" customFormat="1" ht="12">
      <c r="B308" s="199"/>
      <c r="C308" s="200"/>
      <c r="D308" s="190" t="s">
        <v>164</v>
      </c>
      <c r="E308" s="200"/>
      <c r="F308" s="202" t="s">
        <v>643</v>
      </c>
      <c r="G308" s="200"/>
      <c r="H308" s="203">
        <v>62088</v>
      </c>
      <c r="I308" s="204"/>
      <c r="J308" s="200"/>
      <c r="K308" s="200"/>
      <c r="L308" s="205"/>
      <c r="M308" s="206"/>
      <c r="N308" s="207"/>
      <c r="O308" s="207"/>
      <c r="P308" s="207"/>
      <c r="Q308" s="207"/>
      <c r="R308" s="207"/>
      <c r="S308" s="207"/>
      <c r="T308" s="208"/>
      <c r="AT308" s="209" t="s">
        <v>164</v>
      </c>
      <c r="AU308" s="209" t="s">
        <v>81</v>
      </c>
      <c r="AV308" s="14" t="s">
        <v>81</v>
      </c>
      <c r="AW308" s="14" t="s">
        <v>4</v>
      </c>
      <c r="AX308" s="14" t="s">
        <v>79</v>
      </c>
      <c r="AY308" s="209" t="s">
        <v>155</v>
      </c>
    </row>
    <row r="309" spans="1:65" s="2" customFormat="1" ht="24">
      <c r="A309" s="36"/>
      <c r="B309" s="37"/>
      <c r="C309" s="175" t="s">
        <v>361</v>
      </c>
      <c r="D309" s="175" t="s">
        <v>158</v>
      </c>
      <c r="E309" s="176" t="s">
        <v>188</v>
      </c>
      <c r="F309" s="177" t="s">
        <v>189</v>
      </c>
      <c r="G309" s="178" t="s">
        <v>161</v>
      </c>
      <c r="H309" s="179">
        <v>386.23</v>
      </c>
      <c r="I309" s="180">
        <v>55</v>
      </c>
      <c r="J309" s="181">
        <f>ROUND(I309*H309,2)</f>
        <v>21242.65</v>
      </c>
      <c r="K309" s="177" t="s">
        <v>174</v>
      </c>
      <c r="L309" s="41"/>
      <c r="M309" s="182" t="s">
        <v>19</v>
      </c>
      <c r="N309" s="183" t="s">
        <v>42</v>
      </c>
      <c r="O309" s="66"/>
      <c r="P309" s="184">
        <f>O309*H309</f>
        <v>0</v>
      </c>
      <c r="Q309" s="184">
        <v>0.00013</v>
      </c>
      <c r="R309" s="184">
        <f>Q309*H309</f>
        <v>0.050209899999999995</v>
      </c>
      <c r="S309" s="184">
        <v>0</v>
      </c>
      <c r="T309" s="185">
        <f>S309*H309</f>
        <v>0</v>
      </c>
      <c r="U309" s="36"/>
      <c r="V309" s="36"/>
      <c r="W309" s="36"/>
      <c r="X309" s="36"/>
      <c r="Y309" s="36"/>
      <c r="Z309" s="36"/>
      <c r="AA309" s="36"/>
      <c r="AB309" s="36"/>
      <c r="AC309" s="36"/>
      <c r="AD309" s="36"/>
      <c r="AE309" s="36"/>
      <c r="AR309" s="186" t="s">
        <v>162</v>
      </c>
      <c r="AT309" s="186" t="s">
        <v>158</v>
      </c>
      <c r="AU309" s="186" t="s">
        <v>81</v>
      </c>
      <c r="AY309" s="19" t="s">
        <v>155</v>
      </c>
      <c r="BE309" s="187">
        <f>IF(N309="základní",J309,0)</f>
        <v>21242.65</v>
      </c>
      <c r="BF309" s="187">
        <f>IF(N309="snížená",J309,0)</f>
        <v>0</v>
      </c>
      <c r="BG309" s="187">
        <f>IF(N309="zákl. přenesená",J309,0)</f>
        <v>0</v>
      </c>
      <c r="BH309" s="187">
        <f>IF(N309="sníž. přenesená",J309,0)</f>
        <v>0</v>
      </c>
      <c r="BI309" s="187">
        <f>IF(N309="nulová",J309,0)</f>
        <v>0</v>
      </c>
      <c r="BJ309" s="19" t="s">
        <v>79</v>
      </c>
      <c r="BK309" s="187">
        <f>ROUND(I309*H309,2)</f>
        <v>21242.65</v>
      </c>
      <c r="BL309" s="19" t="s">
        <v>162</v>
      </c>
      <c r="BM309" s="186" t="s">
        <v>644</v>
      </c>
    </row>
    <row r="310" spans="2:51" s="13" customFormat="1" ht="12">
      <c r="B310" s="188"/>
      <c r="C310" s="189"/>
      <c r="D310" s="190" t="s">
        <v>164</v>
      </c>
      <c r="E310" s="191" t="s">
        <v>19</v>
      </c>
      <c r="F310" s="192" t="s">
        <v>592</v>
      </c>
      <c r="G310" s="189"/>
      <c r="H310" s="191" t="s">
        <v>19</v>
      </c>
      <c r="I310" s="193"/>
      <c r="J310" s="189"/>
      <c r="K310" s="189"/>
      <c r="L310" s="194"/>
      <c r="M310" s="195"/>
      <c r="N310" s="196"/>
      <c r="O310" s="196"/>
      <c r="P310" s="196"/>
      <c r="Q310" s="196"/>
      <c r="R310" s="196"/>
      <c r="S310" s="196"/>
      <c r="T310" s="197"/>
      <c r="AT310" s="198" t="s">
        <v>164</v>
      </c>
      <c r="AU310" s="198" t="s">
        <v>81</v>
      </c>
      <c r="AV310" s="13" t="s">
        <v>79</v>
      </c>
      <c r="AW310" s="13" t="s">
        <v>33</v>
      </c>
      <c r="AX310" s="13" t="s">
        <v>71</v>
      </c>
      <c r="AY310" s="198" t="s">
        <v>155</v>
      </c>
    </row>
    <row r="311" spans="2:51" s="13" customFormat="1" ht="12">
      <c r="B311" s="188"/>
      <c r="C311" s="189"/>
      <c r="D311" s="190" t="s">
        <v>164</v>
      </c>
      <c r="E311" s="191" t="s">
        <v>19</v>
      </c>
      <c r="F311" s="192" t="s">
        <v>192</v>
      </c>
      <c r="G311" s="189"/>
      <c r="H311" s="191" t="s">
        <v>19</v>
      </c>
      <c r="I311" s="193"/>
      <c r="J311" s="189"/>
      <c r="K311" s="189"/>
      <c r="L311" s="194"/>
      <c r="M311" s="195"/>
      <c r="N311" s="196"/>
      <c r="O311" s="196"/>
      <c r="P311" s="196"/>
      <c r="Q311" s="196"/>
      <c r="R311" s="196"/>
      <c r="S311" s="196"/>
      <c r="T311" s="197"/>
      <c r="AT311" s="198" t="s">
        <v>164</v>
      </c>
      <c r="AU311" s="198" t="s">
        <v>81</v>
      </c>
      <c r="AV311" s="13" t="s">
        <v>79</v>
      </c>
      <c r="AW311" s="13" t="s">
        <v>33</v>
      </c>
      <c r="AX311" s="13" t="s">
        <v>71</v>
      </c>
      <c r="AY311" s="198" t="s">
        <v>155</v>
      </c>
    </row>
    <row r="312" spans="2:51" s="14" customFormat="1" ht="12">
      <c r="B312" s="199"/>
      <c r="C312" s="200"/>
      <c r="D312" s="190" t="s">
        <v>164</v>
      </c>
      <c r="E312" s="201" t="s">
        <v>19</v>
      </c>
      <c r="F312" s="202" t="s">
        <v>193</v>
      </c>
      <c r="G312" s="200"/>
      <c r="H312" s="203">
        <v>38.77</v>
      </c>
      <c r="I312" s="204"/>
      <c r="J312" s="200"/>
      <c r="K312" s="200"/>
      <c r="L312" s="205"/>
      <c r="M312" s="206"/>
      <c r="N312" s="207"/>
      <c r="O312" s="207"/>
      <c r="P312" s="207"/>
      <c r="Q312" s="207"/>
      <c r="R312" s="207"/>
      <c r="S312" s="207"/>
      <c r="T312" s="208"/>
      <c r="AT312" s="209" t="s">
        <v>164</v>
      </c>
      <c r="AU312" s="209" t="s">
        <v>81</v>
      </c>
      <c r="AV312" s="14" t="s">
        <v>81</v>
      </c>
      <c r="AW312" s="14" t="s">
        <v>33</v>
      </c>
      <c r="AX312" s="14" t="s">
        <v>71</v>
      </c>
      <c r="AY312" s="209" t="s">
        <v>155</v>
      </c>
    </row>
    <row r="313" spans="2:51" s="13" customFormat="1" ht="12">
      <c r="B313" s="188"/>
      <c r="C313" s="189"/>
      <c r="D313" s="190" t="s">
        <v>164</v>
      </c>
      <c r="E313" s="191" t="s">
        <v>19</v>
      </c>
      <c r="F313" s="192" t="s">
        <v>194</v>
      </c>
      <c r="G313" s="189"/>
      <c r="H313" s="191" t="s">
        <v>19</v>
      </c>
      <c r="I313" s="193"/>
      <c r="J313" s="189"/>
      <c r="K313" s="189"/>
      <c r="L313" s="194"/>
      <c r="M313" s="195"/>
      <c r="N313" s="196"/>
      <c r="O313" s="196"/>
      <c r="P313" s="196"/>
      <c r="Q313" s="196"/>
      <c r="R313" s="196"/>
      <c r="S313" s="196"/>
      <c r="T313" s="197"/>
      <c r="AT313" s="198" t="s">
        <v>164</v>
      </c>
      <c r="AU313" s="198" t="s">
        <v>81</v>
      </c>
      <c r="AV313" s="13" t="s">
        <v>79</v>
      </c>
      <c r="AW313" s="13" t="s">
        <v>33</v>
      </c>
      <c r="AX313" s="13" t="s">
        <v>71</v>
      </c>
      <c r="AY313" s="198" t="s">
        <v>155</v>
      </c>
    </row>
    <row r="314" spans="2:51" s="14" customFormat="1" ht="12">
      <c r="B314" s="199"/>
      <c r="C314" s="200"/>
      <c r="D314" s="190" t="s">
        <v>164</v>
      </c>
      <c r="E314" s="201" t="s">
        <v>19</v>
      </c>
      <c r="F314" s="202" t="s">
        <v>195</v>
      </c>
      <c r="G314" s="200"/>
      <c r="H314" s="203">
        <v>18.46</v>
      </c>
      <c r="I314" s="204"/>
      <c r="J314" s="200"/>
      <c r="K314" s="200"/>
      <c r="L314" s="205"/>
      <c r="M314" s="206"/>
      <c r="N314" s="207"/>
      <c r="O314" s="207"/>
      <c r="P314" s="207"/>
      <c r="Q314" s="207"/>
      <c r="R314" s="207"/>
      <c r="S314" s="207"/>
      <c r="T314" s="208"/>
      <c r="AT314" s="209" t="s">
        <v>164</v>
      </c>
      <c r="AU314" s="209" t="s">
        <v>81</v>
      </c>
      <c r="AV314" s="14" t="s">
        <v>81</v>
      </c>
      <c r="AW314" s="14" t="s">
        <v>33</v>
      </c>
      <c r="AX314" s="14" t="s">
        <v>71</v>
      </c>
      <c r="AY314" s="209" t="s">
        <v>155</v>
      </c>
    </row>
    <row r="315" spans="2:51" s="13" customFormat="1" ht="12">
      <c r="B315" s="188"/>
      <c r="C315" s="189"/>
      <c r="D315" s="190" t="s">
        <v>164</v>
      </c>
      <c r="E315" s="191" t="s">
        <v>19</v>
      </c>
      <c r="F315" s="192" t="s">
        <v>196</v>
      </c>
      <c r="G315" s="189"/>
      <c r="H315" s="191" t="s">
        <v>19</v>
      </c>
      <c r="I315" s="193"/>
      <c r="J315" s="189"/>
      <c r="K315" s="189"/>
      <c r="L315" s="194"/>
      <c r="M315" s="195"/>
      <c r="N315" s="196"/>
      <c r="O315" s="196"/>
      <c r="P315" s="196"/>
      <c r="Q315" s="196"/>
      <c r="R315" s="196"/>
      <c r="S315" s="196"/>
      <c r="T315" s="197"/>
      <c r="AT315" s="198" t="s">
        <v>164</v>
      </c>
      <c r="AU315" s="198" t="s">
        <v>81</v>
      </c>
      <c r="AV315" s="13" t="s">
        <v>79</v>
      </c>
      <c r="AW315" s="13" t="s">
        <v>33</v>
      </c>
      <c r="AX315" s="13" t="s">
        <v>71</v>
      </c>
      <c r="AY315" s="198" t="s">
        <v>155</v>
      </c>
    </row>
    <row r="316" spans="2:51" s="14" customFormat="1" ht="12">
      <c r="B316" s="199"/>
      <c r="C316" s="200"/>
      <c r="D316" s="190" t="s">
        <v>164</v>
      </c>
      <c r="E316" s="201" t="s">
        <v>19</v>
      </c>
      <c r="F316" s="202" t="s">
        <v>197</v>
      </c>
      <c r="G316" s="200"/>
      <c r="H316" s="203">
        <v>21.58</v>
      </c>
      <c r="I316" s="204"/>
      <c r="J316" s="200"/>
      <c r="K316" s="200"/>
      <c r="L316" s="205"/>
      <c r="M316" s="206"/>
      <c r="N316" s="207"/>
      <c r="O316" s="207"/>
      <c r="P316" s="207"/>
      <c r="Q316" s="207"/>
      <c r="R316" s="207"/>
      <c r="S316" s="207"/>
      <c r="T316" s="208"/>
      <c r="AT316" s="209" t="s">
        <v>164</v>
      </c>
      <c r="AU316" s="209" t="s">
        <v>81</v>
      </c>
      <c r="AV316" s="14" t="s">
        <v>81</v>
      </c>
      <c r="AW316" s="14" t="s">
        <v>33</v>
      </c>
      <c r="AX316" s="14" t="s">
        <v>71</v>
      </c>
      <c r="AY316" s="209" t="s">
        <v>155</v>
      </c>
    </row>
    <row r="317" spans="2:51" s="13" customFormat="1" ht="12">
      <c r="B317" s="188"/>
      <c r="C317" s="189"/>
      <c r="D317" s="190" t="s">
        <v>164</v>
      </c>
      <c r="E317" s="191" t="s">
        <v>19</v>
      </c>
      <c r="F317" s="192" t="s">
        <v>198</v>
      </c>
      <c r="G317" s="189"/>
      <c r="H317" s="191" t="s">
        <v>19</v>
      </c>
      <c r="I317" s="193"/>
      <c r="J317" s="189"/>
      <c r="K317" s="189"/>
      <c r="L317" s="194"/>
      <c r="M317" s="195"/>
      <c r="N317" s="196"/>
      <c r="O317" s="196"/>
      <c r="P317" s="196"/>
      <c r="Q317" s="196"/>
      <c r="R317" s="196"/>
      <c r="S317" s="196"/>
      <c r="T317" s="197"/>
      <c r="AT317" s="198" t="s">
        <v>164</v>
      </c>
      <c r="AU317" s="198" t="s">
        <v>81</v>
      </c>
      <c r="AV317" s="13" t="s">
        <v>79</v>
      </c>
      <c r="AW317" s="13" t="s">
        <v>33</v>
      </c>
      <c r="AX317" s="13" t="s">
        <v>71</v>
      </c>
      <c r="AY317" s="198" t="s">
        <v>155</v>
      </c>
    </row>
    <row r="318" spans="2:51" s="14" customFormat="1" ht="12">
      <c r="B318" s="199"/>
      <c r="C318" s="200"/>
      <c r="D318" s="190" t="s">
        <v>164</v>
      </c>
      <c r="E318" s="201" t="s">
        <v>19</v>
      </c>
      <c r="F318" s="202" t="s">
        <v>199</v>
      </c>
      <c r="G318" s="200"/>
      <c r="H318" s="203">
        <v>25.23</v>
      </c>
      <c r="I318" s="204"/>
      <c r="J318" s="200"/>
      <c r="K318" s="200"/>
      <c r="L318" s="205"/>
      <c r="M318" s="206"/>
      <c r="N318" s="207"/>
      <c r="O318" s="207"/>
      <c r="P318" s="207"/>
      <c r="Q318" s="207"/>
      <c r="R318" s="207"/>
      <c r="S318" s="207"/>
      <c r="T318" s="208"/>
      <c r="AT318" s="209" t="s">
        <v>164</v>
      </c>
      <c r="AU318" s="209" t="s">
        <v>81</v>
      </c>
      <c r="AV318" s="14" t="s">
        <v>81</v>
      </c>
      <c r="AW318" s="14" t="s">
        <v>33</v>
      </c>
      <c r="AX318" s="14" t="s">
        <v>71</v>
      </c>
      <c r="AY318" s="209" t="s">
        <v>155</v>
      </c>
    </row>
    <row r="319" spans="2:51" s="13" customFormat="1" ht="12">
      <c r="B319" s="188"/>
      <c r="C319" s="189"/>
      <c r="D319" s="190" t="s">
        <v>164</v>
      </c>
      <c r="E319" s="191" t="s">
        <v>19</v>
      </c>
      <c r="F319" s="192" t="s">
        <v>200</v>
      </c>
      <c r="G319" s="189"/>
      <c r="H319" s="191" t="s">
        <v>19</v>
      </c>
      <c r="I319" s="193"/>
      <c r="J319" s="189"/>
      <c r="K319" s="189"/>
      <c r="L319" s="194"/>
      <c r="M319" s="195"/>
      <c r="N319" s="196"/>
      <c r="O319" s="196"/>
      <c r="P319" s="196"/>
      <c r="Q319" s="196"/>
      <c r="R319" s="196"/>
      <c r="S319" s="196"/>
      <c r="T319" s="197"/>
      <c r="AT319" s="198" t="s">
        <v>164</v>
      </c>
      <c r="AU319" s="198" t="s">
        <v>81</v>
      </c>
      <c r="AV319" s="13" t="s">
        <v>79</v>
      </c>
      <c r="AW319" s="13" t="s">
        <v>33</v>
      </c>
      <c r="AX319" s="13" t="s">
        <v>71</v>
      </c>
      <c r="AY319" s="198" t="s">
        <v>155</v>
      </c>
    </row>
    <row r="320" spans="2:51" s="14" customFormat="1" ht="12">
      <c r="B320" s="199"/>
      <c r="C320" s="200"/>
      <c r="D320" s="190" t="s">
        <v>164</v>
      </c>
      <c r="E320" s="201" t="s">
        <v>19</v>
      </c>
      <c r="F320" s="202" t="s">
        <v>201</v>
      </c>
      <c r="G320" s="200"/>
      <c r="H320" s="203">
        <v>19.09</v>
      </c>
      <c r="I320" s="204"/>
      <c r="J320" s="200"/>
      <c r="K320" s="200"/>
      <c r="L320" s="205"/>
      <c r="M320" s="206"/>
      <c r="N320" s="207"/>
      <c r="O320" s="207"/>
      <c r="P320" s="207"/>
      <c r="Q320" s="207"/>
      <c r="R320" s="207"/>
      <c r="S320" s="207"/>
      <c r="T320" s="208"/>
      <c r="AT320" s="209" t="s">
        <v>164</v>
      </c>
      <c r="AU320" s="209" t="s">
        <v>81</v>
      </c>
      <c r="AV320" s="14" t="s">
        <v>81</v>
      </c>
      <c r="AW320" s="14" t="s">
        <v>33</v>
      </c>
      <c r="AX320" s="14" t="s">
        <v>71</v>
      </c>
      <c r="AY320" s="209" t="s">
        <v>155</v>
      </c>
    </row>
    <row r="321" spans="2:51" s="13" customFormat="1" ht="12">
      <c r="B321" s="188"/>
      <c r="C321" s="189"/>
      <c r="D321" s="190" t="s">
        <v>164</v>
      </c>
      <c r="E321" s="191" t="s">
        <v>19</v>
      </c>
      <c r="F321" s="192" t="s">
        <v>202</v>
      </c>
      <c r="G321" s="189"/>
      <c r="H321" s="191" t="s">
        <v>19</v>
      </c>
      <c r="I321" s="193"/>
      <c r="J321" s="189"/>
      <c r="K321" s="189"/>
      <c r="L321" s="194"/>
      <c r="M321" s="195"/>
      <c r="N321" s="196"/>
      <c r="O321" s="196"/>
      <c r="P321" s="196"/>
      <c r="Q321" s="196"/>
      <c r="R321" s="196"/>
      <c r="S321" s="196"/>
      <c r="T321" s="197"/>
      <c r="AT321" s="198" t="s">
        <v>164</v>
      </c>
      <c r="AU321" s="198" t="s">
        <v>81</v>
      </c>
      <c r="AV321" s="13" t="s">
        <v>79</v>
      </c>
      <c r="AW321" s="13" t="s">
        <v>33</v>
      </c>
      <c r="AX321" s="13" t="s">
        <v>71</v>
      </c>
      <c r="AY321" s="198" t="s">
        <v>155</v>
      </c>
    </row>
    <row r="322" spans="2:51" s="14" customFormat="1" ht="12">
      <c r="B322" s="199"/>
      <c r="C322" s="200"/>
      <c r="D322" s="190" t="s">
        <v>164</v>
      </c>
      <c r="E322" s="201" t="s">
        <v>19</v>
      </c>
      <c r="F322" s="202" t="s">
        <v>203</v>
      </c>
      <c r="G322" s="200"/>
      <c r="H322" s="203">
        <v>27.36</v>
      </c>
      <c r="I322" s="204"/>
      <c r="J322" s="200"/>
      <c r="K322" s="200"/>
      <c r="L322" s="205"/>
      <c r="M322" s="206"/>
      <c r="N322" s="207"/>
      <c r="O322" s="207"/>
      <c r="P322" s="207"/>
      <c r="Q322" s="207"/>
      <c r="R322" s="207"/>
      <c r="S322" s="207"/>
      <c r="T322" s="208"/>
      <c r="AT322" s="209" t="s">
        <v>164</v>
      </c>
      <c r="AU322" s="209" t="s">
        <v>81</v>
      </c>
      <c r="AV322" s="14" t="s">
        <v>81</v>
      </c>
      <c r="AW322" s="14" t="s">
        <v>33</v>
      </c>
      <c r="AX322" s="14" t="s">
        <v>71</v>
      </c>
      <c r="AY322" s="209" t="s">
        <v>155</v>
      </c>
    </row>
    <row r="323" spans="2:51" s="13" customFormat="1" ht="12">
      <c r="B323" s="188"/>
      <c r="C323" s="189"/>
      <c r="D323" s="190" t="s">
        <v>164</v>
      </c>
      <c r="E323" s="191" t="s">
        <v>19</v>
      </c>
      <c r="F323" s="192" t="s">
        <v>204</v>
      </c>
      <c r="G323" s="189"/>
      <c r="H323" s="191" t="s">
        <v>19</v>
      </c>
      <c r="I323" s="193"/>
      <c r="J323" s="189"/>
      <c r="K323" s="189"/>
      <c r="L323" s="194"/>
      <c r="M323" s="195"/>
      <c r="N323" s="196"/>
      <c r="O323" s="196"/>
      <c r="P323" s="196"/>
      <c r="Q323" s="196"/>
      <c r="R323" s="196"/>
      <c r="S323" s="196"/>
      <c r="T323" s="197"/>
      <c r="AT323" s="198" t="s">
        <v>164</v>
      </c>
      <c r="AU323" s="198" t="s">
        <v>81</v>
      </c>
      <c r="AV323" s="13" t="s">
        <v>79</v>
      </c>
      <c r="AW323" s="13" t="s">
        <v>33</v>
      </c>
      <c r="AX323" s="13" t="s">
        <v>71</v>
      </c>
      <c r="AY323" s="198" t="s">
        <v>155</v>
      </c>
    </row>
    <row r="324" spans="2:51" s="14" customFormat="1" ht="12">
      <c r="B324" s="199"/>
      <c r="C324" s="200"/>
      <c r="D324" s="190" t="s">
        <v>164</v>
      </c>
      <c r="E324" s="201" t="s">
        <v>19</v>
      </c>
      <c r="F324" s="202" t="s">
        <v>205</v>
      </c>
      <c r="G324" s="200"/>
      <c r="H324" s="203">
        <v>1.82</v>
      </c>
      <c r="I324" s="204"/>
      <c r="J324" s="200"/>
      <c r="K324" s="200"/>
      <c r="L324" s="205"/>
      <c r="M324" s="206"/>
      <c r="N324" s="207"/>
      <c r="O324" s="207"/>
      <c r="P324" s="207"/>
      <c r="Q324" s="207"/>
      <c r="R324" s="207"/>
      <c r="S324" s="207"/>
      <c r="T324" s="208"/>
      <c r="AT324" s="209" t="s">
        <v>164</v>
      </c>
      <c r="AU324" s="209" t="s">
        <v>81</v>
      </c>
      <c r="AV324" s="14" t="s">
        <v>81</v>
      </c>
      <c r="AW324" s="14" t="s">
        <v>33</v>
      </c>
      <c r="AX324" s="14" t="s">
        <v>71</v>
      </c>
      <c r="AY324" s="209" t="s">
        <v>155</v>
      </c>
    </row>
    <row r="325" spans="2:51" s="13" customFormat="1" ht="12">
      <c r="B325" s="188"/>
      <c r="C325" s="189"/>
      <c r="D325" s="190" t="s">
        <v>164</v>
      </c>
      <c r="E325" s="191" t="s">
        <v>19</v>
      </c>
      <c r="F325" s="192" t="s">
        <v>206</v>
      </c>
      <c r="G325" s="189"/>
      <c r="H325" s="191" t="s">
        <v>19</v>
      </c>
      <c r="I325" s="193"/>
      <c r="J325" s="189"/>
      <c r="K325" s="189"/>
      <c r="L325" s="194"/>
      <c r="M325" s="195"/>
      <c r="N325" s="196"/>
      <c r="O325" s="196"/>
      <c r="P325" s="196"/>
      <c r="Q325" s="196"/>
      <c r="R325" s="196"/>
      <c r="S325" s="196"/>
      <c r="T325" s="197"/>
      <c r="AT325" s="198" t="s">
        <v>164</v>
      </c>
      <c r="AU325" s="198" t="s">
        <v>81</v>
      </c>
      <c r="AV325" s="13" t="s">
        <v>79</v>
      </c>
      <c r="AW325" s="13" t="s">
        <v>33</v>
      </c>
      <c r="AX325" s="13" t="s">
        <v>71</v>
      </c>
      <c r="AY325" s="198" t="s">
        <v>155</v>
      </c>
    </row>
    <row r="326" spans="2:51" s="14" customFormat="1" ht="12">
      <c r="B326" s="199"/>
      <c r="C326" s="200"/>
      <c r="D326" s="190" t="s">
        <v>164</v>
      </c>
      <c r="E326" s="201" t="s">
        <v>19</v>
      </c>
      <c r="F326" s="202" t="s">
        <v>207</v>
      </c>
      <c r="G326" s="200"/>
      <c r="H326" s="203">
        <v>1.4</v>
      </c>
      <c r="I326" s="204"/>
      <c r="J326" s="200"/>
      <c r="K326" s="200"/>
      <c r="L326" s="205"/>
      <c r="M326" s="206"/>
      <c r="N326" s="207"/>
      <c r="O326" s="207"/>
      <c r="P326" s="207"/>
      <c r="Q326" s="207"/>
      <c r="R326" s="207"/>
      <c r="S326" s="207"/>
      <c r="T326" s="208"/>
      <c r="AT326" s="209" t="s">
        <v>164</v>
      </c>
      <c r="AU326" s="209" t="s">
        <v>81</v>
      </c>
      <c r="AV326" s="14" t="s">
        <v>81</v>
      </c>
      <c r="AW326" s="14" t="s">
        <v>33</v>
      </c>
      <c r="AX326" s="14" t="s">
        <v>71</v>
      </c>
      <c r="AY326" s="209" t="s">
        <v>155</v>
      </c>
    </row>
    <row r="327" spans="2:51" s="13" customFormat="1" ht="12">
      <c r="B327" s="188"/>
      <c r="C327" s="189"/>
      <c r="D327" s="190" t="s">
        <v>164</v>
      </c>
      <c r="E327" s="191" t="s">
        <v>19</v>
      </c>
      <c r="F327" s="192" t="s">
        <v>208</v>
      </c>
      <c r="G327" s="189"/>
      <c r="H327" s="191" t="s">
        <v>19</v>
      </c>
      <c r="I327" s="193"/>
      <c r="J327" s="189"/>
      <c r="K327" s="189"/>
      <c r="L327" s="194"/>
      <c r="M327" s="195"/>
      <c r="N327" s="196"/>
      <c r="O327" s="196"/>
      <c r="P327" s="196"/>
      <c r="Q327" s="196"/>
      <c r="R327" s="196"/>
      <c r="S327" s="196"/>
      <c r="T327" s="197"/>
      <c r="AT327" s="198" t="s">
        <v>164</v>
      </c>
      <c r="AU327" s="198" t="s">
        <v>81</v>
      </c>
      <c r="AV327" s="13" t="s">
        <v>79</v>
      </c>
      <c r="AW327" s="13" t="s">
        <v>33</v>
      </c>
      <c r="AX327" s="13" t="s">
        <v>71</v>
      </c>
      <c r="AY327" s="198" t="s">
        <v>155</v>
      </c>
    </row>
    <row r="328" spans="2:51" s="14" customFormat="1" ht="12">
      <c r="B328" s="199"/>
      <c r="C328" s="200"/>
      <c r="D328" s="190" t="s">
        <v>164</v>
      </c>
      <c r="E328" s="201" t="s">
        <v>19</v>
      </c>
      <c r="F328" s="202" t="s">
        <v>209</v>
      </c>
      <c r="G328" s="200"/>
      <c r="H328" s="203">
        <v>5.98</v>
      </c>
      <c r="I328" s="204"/>
      <c r="J328" s="200"/>
      <c r="K328" s="200"/>
      <c r="L328" s="205"/>
      <c r="M328" s="206"/>
      <c r="N328" s="207"/>
      <c r="O328" s="207"/>
      <c r="P328" s="207"/>
      <c r="Q328" s="207"/>
      <c r="R328" s="207"/>
      <c r="S328" s="207"/>
      <c r="T328" s="208"/>
      <c r="AT328" s="209" t="s">
        <v>164</v>
      </c>
      <c r="AU328" s="209" t="s">
        <v>81</v>
      </c>
      <c r="AV328" s="14" t="s">
        <v>81</v>
      </c>
      <c r="AW328" s="14" t="s">
        <v>33</v>
      </c>
      <c r="AX328" s="14" t="s">
        <v>71</v>
      </c>
      <c r="AY328" s="209" t="s">
        <v>155</v>
      </c>
    </row>
    <row r="329" spans="2:51" s="16" customFormat="1" ht="12">
      <c r="B329" s="221"/>
      <c r="C329" s="222"/>
      <c r="D329" s="190" t="s">
        <v>164</v>
      </c>
      <c r="E329" s="223" t="s">
        <v>19</v>
      </c>
      <c r="F329" s="224" t="s">
        <v>210</v>
      </c>
      <c r="G329" s="222"/>
      <c r="H329" s="225">
        <v>159.69</v>
      </c>
      <c r="I329" s="226"/>
      <c r="J329" s="222"/>
      <c r="K329" s="222"/>
      <c r="L329" s="227"/>
      <c r="M329" s="228"/>
      <c r="N329" s="229"/>
      <c r="O329" s="229"/>
      <c r="P329" s="229"/>
      <c r="Q329" s="229"/>
      <c r="R329" s="229"/>
      <c r="S329" s="229"/>
      <c r="T329" s="230"/>
      <c r="AT329" s="231" t="s">
        <v>164</v>
      </c>
      <c r="AU329" s="231" t="s">
        <v>81</v>
      </c>
      <c r="AV329" s="16" t="s">
        <v>179</v>
      </c>
      <c r="AW329" s="16" t="s">
        <v>33</v>
      </c>
      <c r="AX329" s="16" t="s">
        <v>71</v>
      </c>
      <c r="AY329" s="231" t="s">
        <v>155</v>
      </c>
    </row>
    <row r="330" spans="2:51" s="13" customFormat="1" ht="12">
      <c r="B330" s="188"/>
      <c r="C330" s="189"/>
      <c r="D330" s="190" t="s">
        <v>164</v>
      </c>
      <c r="E330" s="191" t="s">
        <v>19</v>
      </c>
      <c r="F330" s="192" t="s">
        <v>596</v>
      </c>
      <c r="G330" s="189"/>
      <c r="H330" s="191" t="s">
        <v>19</v>
      </c>
      <c r="I330" s="193"/>
      <c r="J330" s="189"/>
      <c r="K330" s="189"/>
      <c r="L330" s="194"/>
      <c r="M330" s="195"/>
      <c r="N330" s="196"/>
      <c r="O330" s="196"/>
      <c r="P330" s="196"/>
      <c r="Q330" s="196"/>
      <c r="R330" s="196"/>
      <c r="S330" s="196"/>
      <c r="T330" s="197"/>
      <c r="AT330" s="198" t="s">
        <v>164</v>
      </c>
      <c r="AU330" s="198" t="s">
        <v>81</v>
      </c>
      <c r="AV330" s="13" t="s">
        <v>79</v>
      </c>
      <c r="AW330" s="13" t="s">
        <v>33</v>
      </c>
      <c r="AX330" s="13" t="s">
        <v>71</v>
      </c>
      <c r="AY330" s="198" t="s">
        <v>155</v>
      </c>
    </row>
    <row r="331" spans="2:51" s="13" customFormat="1" ht="12">
      <c r="B331" s="188"/>
      <c r="C331" s="189"/>
      <c r="D331" s="190" t="s">
        <v>164</v>
      </c>
      <c r="E331" s="191" t="s">
        <v>19</v>
      </c>
      <c r="F331" s="192" t="s">
        <v>211</v>
      </c>
      <c r="G331" s="189"/>
      <c r="H331" s="191" t="s">
        <v>19</v>
      </c>
      <c r="I331" s="193"/>
      <c r="J331" s="189"/>
      <c r="K331" s="189"/>
      <c r="L331" s="194"/>
      <c r="M331" s="195"/>
      <c r="N331" s="196"/>
      <c r="O331" s="196"/>
      <c r="P331" s="196"/>
      <c r="Q331" s="196"/>
      <c r="R331" s="196"/>
      <c r="S331" s="196"/>
      <c r="T331" s="197"/>
      <c r="AT331" s="198" t="s">
        <v>164</v>
      </c>
      <c r="AU331" s="198" t="s">
        <v>81</v>
      </c>
      <c r="AV331" s="13" t="s">
        <v>79</v>
      </c>
      <c r="AW331" s="13" t="s">
        <v>33</v>
      </c>
      <c r="AX331" s="13" t="s">
        <v>71</v>
      </c>
      <c r="AY331" s="198" t="s">
        <v>155</v>
      </c>
    </row>
    <row r="332" spans="2:51" s="14" customFormat="1" ht="12">
      <c r="B332" s="199"/>
      <c r="C332" s="200"/>
      <c r="D332" s="190" t="s">
        <v>164</v>
      </c>
      <c r="E332" s="201" t="s">
        <v>19</v>
      </c>
      <c r="F332" s="202" t="s">
        <v>212</v>
      </c>
      <c r="G332" s="200"/>
      <c r="H332" s="203">
        <v>4.86</v>
      </c>
      <c r="I332" s="204"/>
      <c r="J332" s="200"/>
      <c r="K332" s="200"/>
      <c r="L332" s="205"/>
      <c r="M332" s="206"/>
      <c r="N332" s="207"/>
      <c r="O332" s="207"/>
      <c r="P332" s="207"/>
      <c r="Q332" s="207"/>
      <c r="R332" s="207"/>
      <c r="S332" s="207"/>
      <c r="T332" s="208"/>
      <c r="AT332" s="209" t="s">
        <v>164</v>
      </c>
      <c r="AU332" s="209" t="s">
        <v>81</v>
      </c>
      <c r="AV332" s="14" t="s">
        <v>81</v>
      </c>
      <c r="AW332" s="14" t="s">
        <v>33</v>
      </c>
      <c r="AX332" s="14" t="s">
        <v>71</v>
      </c>
      <c r="AY332" s="209" t="s">
        <v>155</v>
      </c>
    </row>
    <row r="333" spans="2:51" s="13" customFormat="1" ht="12">
      <c r="B333" s="188"/>
      <c r="C333" s="189"/>
      <c r="D333" s="190" t="s">
        <v>164</v>
      </c>
      <c r="E333" s="191" t="s">
        <v>19</v>
      </c>
      <c r="F333" s="192" t="s">
        <v>213</v>
      </c>
      <c r="G333" s="189"/>
      <c r="H333" s="191" t="s">
        <v>19</v>
      </c>
      <c r="I333" s="193"/>
      <c r="J333" s="189"/>
      <c r="K333" s="189"/>
      <c r="L333" s="194"/>
      <c r="M333" s="195"/>
      <c r="N333" s="196"/>
      <c r="O333" s="196"/>
      <c r="P333" s="196"/>
      <c r="Q333" s="196"/>
      <c r="R333" s="196"/>
      <c r="S333" s="196"/>
      <c r="T333" s="197"/>
      <c r="AT333" s="198" t="s">
        <v>164</v>
      </c>
      <c r="AU333" s="198" t="s">
        <v>81</v>
      </c>
      <c r="AV333" s="13" t="s">
        <v>79</v>
      </c>
      <c r="AW333" s="13" t="s">
        <v>33</v>
      </c>
      <c r="AX333" s="13" t="s">
        <v>71</v>
      </c>
      <c r="AY333" s="198" t="s">
        <v>155</v>
      </c>
    </row>
    <row r="334" spans="2:51" s="14" customFormat="1" ht="12">
      <c r="B334" s="199"/>
      <c r="C334" s="200"/>
      <c r="D334" s="190" t="s">
        <v>164</v>
      </c>
      <c r="E334" s="201" t="s">
        <v>19</v>
      </c>
      <c r="F334" s="202" t="s">
        <v>214</v>
      </c>
      <c r="G334" s="200"/>
      <c r="H334" s="203">
        <v>26.77</v>
      </c>
      <c r="I334" s="204"/>
      <c r="J334" s="200"/>
      <c r="K334" s="200"/>
      <c r="L334" s="205"/>
      <c r="M334" s="206"/>
      <c r="N334" s="207"/>
      <c r="O334" s="207"/>
      <c r="P334" s="207"/>
      <c r="Q334" s="207"/>
      <c r="R334" s="207"/>
      <c r="S334" s="207"/>
      <c r="T334" s="208"/>
      <c r="AT334" s="209" t="s">
        <v>164</v>
      </c>
      <c r="AU334" s="209" t="s">
        <v>81</v>
      </c>
      <c r="AV334" s="14" t="s">
        <v>81</v>
      </c>
      <c r="AW334" s="14" t="s">
        <v>33</v>
      </c>
      <c r="AX334" s="14" t="s">
        <v>71</v>
      </c>
      <c r="AY334" s="209" t="s">
        <v>155</v>
      </c>
    </row>
    <row r="335" spans="2:51" s="13" customFormat="1" ht="12">
      <c r="B335" s="188"/>
      <c r="C335" s="189"/>
      <c r="D335" s="190" t="s">
        <v>164</v>
      </c>
      <c r="E335" s="191" t="s">
        <v>19</v>
      </c>
      <c r="F335" s="192" t="s">
        <v>215</v>
      </c>
      <c r="G335" s="189"/>
      <c r="H335" s="191" t="s">
        <v>19</v>
      </c>
      <c r="I335" s="193"/>
      <c r="J335" s="189"/>
      <c r="K335" s="189"/>
      <c r="L335" s="194"/>
      <c r="M335" s="195"/>
      <c r="N335" s="196"/>
      <c r="O335" s="196"/>
      <c r="P335" s="196"/>
      <c r="Q335" s="196"/>
      <c r="R335" s="196"/>
      <c r="S335" s="196"/>
      <c r="T335" s="197"/>
      <c r="AT335" s="198" t="s">
        <v>164</v>
      </c>
      <c r="AU335" s="198" t="s">
        <v>81</v>
      </c>
      <c r="AV335" s="13" t="s">
        <v>79</v>
      </c>
      <c r="AW335" s="13" t="s">
        <v>33</v>
      </c>
      <c r="AX335" s="13" t="s">
        <v>71</v>
      </c>
      <c r="AY335" s="198" t="s">
        <v>155</v>
      </c>
    </row>
    <row r="336" spans="2:51" s="14" customFormat="1" ht="12">
      <c r="B336" s="199"/>
      <c r="C336" s="200"/>
      <c r="D336" s="190" t="s">
        <v>164</v>
      </c>
      <c r="E336" s="201" t="s">
        <v>19</v>
      </c>
      <c r="F336" s="202" t="s">
        <v>195</v>
      </c>
      <c r="G336" s="200"/>
      <c r="H336" s="203">
        <v>18.46</v>
      </c>
      <c r="I336" s="204"/>
      <c r="J336" s="200"/>
      <c r="K336" s="200"/>
      <c r="L336" s="205"/>
      <c r="M336" s="206"/>
      <c r="N336" s="207"/>
      <c r="O336" s="207"/>
      <c r="P336" s="207"/>
      <c r="Q336" s="207"/>
      <c r="R336" s="207"/>
      <c r="S336" s="207"/>
      <c r="T336" s="208"/>
      <c r="AT336" s="209" t="s">
        <v>164</v>
      </c>
      <c r="AU336" s="209" t="s">
        <v>81</v>
      </c>
      <c r="AV336" s="14" t="s">
        <v>81</v>
      </c>
      <c r="AW336" s="14" t="s">
        <v>33</v>
      </c>
      <c r="AX336" s="14" t="s">
        <v>71</v>
      </c>
      <c r="AY336" s="209" t="s">
        <v>155</v>
      </c>
    </row>
    <row r="337" spans="2:51" s="13" customFormat="1" ht="12">
      <c r="B337" s="188"/>
      <c r="C337" s="189"/>
      <c r="D337" s="190" t="s">
        <v>164</v>
      </c>
      <c r="E337" s="191" t="s">
        <v>19</v>
      </c>
      <c r="F337" s="192" t="s">
        <v>216</v>
      </c>
      <c r="G337" s="189"/>
      <c r="H337" s="191" t="s">
        <v>19</v>
      </c>
      <c r="I337" s="193"/>
      <c r="J337" s="189"/>
      <c r="K337" s="189"/>
      <c r="L337" s="194"/>
      <c r="M337" s="195"/>
      <c r="N337" s="196"/>
      <c r="O337" s="196"/>
      <c r="P337" s="196"/>
      <c r="Q337" s="196"/>
      <c r="R337" s="196"/>
      <c r="S337" s="196"/>
      <c r="T337" s="197"/>
      <c r="AT337" s="198" t="s">
        <v>164</v>
      </c>
      <c r="AU337" s="198" t="s">
        <v>81</v>
      </c>
      <c r="AV337" s="13" t="s">
        <v>79</v>
      </c>
      <c r="AW337" s="13" t="s">
        <v>33</v>
      </c>
      <c r="AX337" s="13" t="s">
        <v>71</v>
      </c>
      <c r="AY337" s="198" t="s">
        <v>155</v>
      </c>
    </row>
    <row r="338" spans="2:51" s="14" customFormat="1" ht="12">
      <c r="B338" s="199"/>
      <c r="C338" s="200"/>
      <c r="D338" s="190" t="s">
        <v>164</v>
      </c>
      <c r="E338" s="201" t="s">
        <v>19</v>
      </c>
      <c r="F338" s="202" t="s">
        <v>197</v>
      </c>
      <c r="G338" s="200"/>
      <c r="H338" s="203">
        <v>21.58</v>
      </c>
      <c r="I338" s="204"/>
      <c r="J338" s="200"/>
      <c r="K338" s="200"/>
      <c r="L338" s="205"/>
      <c r="M338" s="206"/>
      <c r="N338" s="207"/>
      <c r="O338" s="207"/>
      <c r="P338" s="207"/>
      <c r="Q338" s="207"/>
      <c r="R338" s="207"/>
      <c r="S338" s="207"/>
      <c r="T338" s="208"/>
      <c r="AT338" s="209" t="s">
        <v>164</v>
      </c>
      <c r="AU338" s="209" t="s">
        <v>81</v>
      </c>
      <c r="AV338" s="14" t="s">
        <v>81</v>
      </c>
      <c r="AW338" s="14" t="s">
        <v>33</v>
      </c>
      <c r="AX338" s="14" t="s">
        <v>71</v>
      </c>
      <c r="AY338" s="209" t="s">
        <v>155</v>
      </c>
    </row>
    <row r="339" spans="2:51" s="13" customFormat="1" ht="12">
      <c r="B339" s="188"/>
      <c r="C339" s="189"/>
      <c r="D339" s="190" t="s">
        <v>164</v>
      </c>
      <c r="E339" s="191" t="s">
        <v>19</v>
      </c>
      <c r="F339" s="192" t="s">
        <v>217</v>
      </c>
      <c r="G339" s="189"/>
      <c r="H339" s="191" t="s">
        <v>19</v>
      </c>
      <c r="I339" s="193"/>
      <c r="J339" s="189"/>
      <c r="K339" s="189"/>
      <c r="L339" s="194"/>
      <c r="M339" s="195"/>
      <c r="N339" s="196"/>
      <c r="O339" s="196"/>
      <c r="P339" s="196"/>
      <c r="Q339" s="196"/>
      <c r="R339" s="196"/>
      <c r="S339" s="196"/>
      <c r="T339" s="197"/>
      <c r="AT339" s="198" t="s">
        <v>164</v>
      </c>
      <c r="AU339" s="198" t="s">
        <v>81</v>
      </c>
      <c r="AV339" s="13" t="s">
        <v>79</v>
      </c>
      <c r="AW339" s="13" t="s">
        <v>33</v>
      </c>
      <c r="AX339" s="13" t="s">
        <v>71</v>
      </c>
      <c r="AY339" s="198" t="s">
        <v>155</v>
      </c>
    </row>
    <row r="340" spans="2:51" s="14" customFormat="1" ht="12">
      <c r="B340" s="199"/>
      <c r="C340" s="200"/>
      <c r="D340" s="190" t="s">
        <v>164</v>
      </c>
      <c r="E340" s="201" t="s">
        <v>19</v>
      </c>
      <c r="F340" s="202" t="s">
        <v>199</v>
      </c>
      <c r="G340" s="200"/>
      <c r="H340" s="203">
        <v>25.23</v>
      </c>
      <c r="I340" s="204"/>
      <c r="J340" s="200"/>
      <c r="K340" s="200"/>
      <c r="L340" s="205"/>
      <c r="M340" s="206"/>
      <c r="N340" s="207"/>
      <c r="O340" s="207"/>
      <c r="P340" s="207"/>
      <c r="Q340" s="207"/>
      <c r="R340" s="207"/>
      <c r="S340" s="207"/>
      <c r="T340" s="208"/>
      <c r="AT340" s="209" t="s">
        <v>164</v>
      </c>
      <c r="AU340" s="209" t="s">
        <v>81</v>
      </c>
      <c r="AV340" s="14" t="s">
        <v>81</v>
      </c>
      <c r="AW340" s="14" t="s">
        <v>33</v>
      </c>
      <c r="AX340" s="14" t="s">
        <v>71</v>
      </c>
      <c r="AY340" s="209" t="s">
        <v>155</v>
      </c>
    </row>
    <row r="341" spans="2:51" s="13" customFormat="1" ht="12">
      <c r="B341" s="188"/>
      <c r="C341" s="189"/>
      <c r="D341" s="190" t="s">
        <v>164</v>
      </c>
      <c r="E341" s="191" t="s">
        <v>19</v>
      </c>
      <c r="F341" s="192" t="s">
        <v>218</v>
      </c>
      <c r="G341" s="189"/>
      <c r="H341" s="191" t="s">
        <v>19</v>
      </c>
      <c r="I341" s="193"/>
      <c r="J341" s="189"/>
      <c r="K341" s="189"/>
      <c r="L341" s="194"/>
      <c r="M341" s="195"/>
      <c r="N341" s="196"/>
      <c r="O341" s="196"/>
      <c r="P341" s="196"/>
      <c r="Q341" s="196"/>
      <c r="R341" s="196"/>
      <c r="S341" s="196"/>
      <c r="T341" s="197"/>
      <c r="AT341" s="198" t="s">
        <v>164</v>
      </c>
      <c r="AU341" s="198" t="s">
        <v>81</v>
      </c>
      <c r="AV341" s="13" t="s">
        <v>79</v>
      </c>
      <c r="AW341" s="13" t="s">
        <v>33</v>
      </c>
      <c r="AX341" s="13" t="s">
        <v>71</v>
      </c>
      <c r="AY341" s="198" t="s">
        <v>155</v>
      </c>
    </row>
    <row r="342" spans="2:51" s="14" customFormat="1" ht="12">
      <c r="B342" s="199"/>
      <c r="C342" s="200"/>
      <c r="D342" s="190" t="s">
        <v>164</v>
      </c>
      <c r="E342" s="201" t="s">
        <v>19</v>
      </c>
      <c r="F342" s="202" t="s">
        <v>219</v>
      </c>
      <c r="G342" s="200"/>
      <c r="H342" s="203">
        <v>121.44</v>
      </c>
      <c r="I342" s="204"/>
      <c r="J342" s="200"/>
      <c r="K342" s="200"/>
      <c r="L342" s="205"/>
      <c r="M342" s="206"/>
      <c r="N342" s="207"/>
      <c r="O342" s="207"/>
      <c r="P342" s="207"/>
      <c r="Q342" s="207"/>
      <c r="R342" s="207"/>
      <c r="S342" s="207"/>
      <c r="T342" s="208"/>
      <c r="AT342" s="209" t="s">
        <v>164</v>
      </c>
      <c r="AU342" s="209" t="s">
        <v>81</v>
      </c>
      <c r="AV342" s="14" t="s">
        <v>81</v>
      </c>
      <c r="AW342" s="14" t="s">
        <v>33</v>
      </c>
      <c r="AX342" s="14" t="s">
        <v>71</v>
      </c>
      <c r="AY342" s="209" t="s">
        <v>155</v>
      </c>
    </row>
    <row r="343" spans="2:51" s="13" customFormat="1" ht="12">
      <c r="B343" s="188"/>
      <c r="C343" s="189"/>
      <c r="D343" s="190" t="s">
        <v>164</v>
      </c>
      <c r="E343" s="191" t="s">
        <v>19</v>
      </c>
      <c r="F343" s="192" t="s">
        <v>220</v>
      </c>
      <c r="G343" s="189"/>
      <c r="H343" s="191" t="s">
        <v>19</v>
      </c>
      <c r="I343" s="193"/>
      <c r="J343" s="189"/>
      <c r="K343" s="189"/>
      <c r="L343" s="194"/>
      <c r="M343" s="195"/>
      <c r="N343" s="196"/>
      <c r="O343" s="196"/>
      <c r="P343" s="196"/>
      <c r="Q343" s="196"/>
      <c r="R343" s="196"/>
      <c r="S343" s="196"/>
      <c r="T343" s="197"/>
      <c r="AT343" s="198" t="s">
        <v>164</v>
      </c>
      <c r="AU343" s="198" t="s">
        <v>81</v>
      </c>
      <c r="AV343" s="13" t="s">
        <v>79</v>
      </c>
      <c r="AW343" s="13" t="s">
        <v>33</v>
      </c>
      <c r="AX343" s="13" t="s">
        <v>71</v>
      </c>
      <c r="AY343" s="198" t="s">
        <v>155</v>
      </c>
    </row>
    <row r="344" spans="2:51" s="14" customFormat="1" ht="12">
      <c r="B344" s="199"/>
      <c r="C344" s="200"/>
      <c r="D344" s="190" t="s">
        <v>164</v>
      </c>
      <c r="E344" s="201" t="s">
        <v>19</v>
      </c>
      <c r="F344" s="202" t="s">
        <v>645</v>
      </c>
      <c r="G344" s="200"/>
      <c r="H344" s="203">
        <v>6.8</v>
      </c>
      <c r="I344" s="204"/>
      <c r="J344" s="200"/>
      <c r="K344" s="200"/>
      <c r="L344" s="205"/>
      <c r="M344" s="206"/>
      <c r="N344" s="207"/>
      <c r="O344" s="207"/>
      <c r="P344" s="207"/>
      <c r="Q344" s="207"/>
      <c r="R344" s="207"/>
      <c r="S344" s="207"/>
      <c r="T344" s="208"/>
      <c r="AT344" s="209" t="s">
        <v>164</v>
      </c>
      <c r="AU344" s="209" t="s">
        <v>81</v>
      </c>
      <c r="AV344" s="14" t="s">
        <v>81</v>
      </c>
      <c r="AW344" s="14" t="s">
        <v>33</v>
      </c>
      <c r="AX344" s="14" t="s">
        <v>71</v>
      </c>
      <c r="AY344" s="209" t="s">
        <v>155</v>
      </c>
    </row>
    <row r="345" spans="2:51" s="13" customFormat="1" ht="12">
      <c r="B345" s="188"/>
      <c r="C345" s="189"/>
      <c r="D345" s="190" t="s">
        <v>164</v>
      </c>
      <c r="E345" s="191" t="s">
        <v>19</v>
      </c>
      <c r="F345" s="192" t="s">
        <v>222</v>
      </c>
      <c r="G345" s="189"/>
      <c r="H345" s="191" t="s">
        <v>19</v>
      </c>
      <c r="I345" s="193"/>
      <c r="J345" s="189"/>
      <c r="K345" s="189"/>
      <c r="L345" s="194"/>
      <c r="M345" s="195"/>
      <c r="N345" s="196"/>
      <c r="O345" s="196"/>
      <c r="P345" s="196"/>
      <c r="Q345" s="196"/>
      <c r="R345" s="196"/>
      <c r="S345" s="196"/>
      <c r="T345" s="197"/>
      <c r="AT345" s="198" t="s">
        <v>164</v>
      </c>
      <c r="AU345" s="198" t="s">
        <v>81</v>
      </c>
      <c r="AV345" s="13" t="s">
        <v>79</v>
      </c>
      <c r="AW345" s="13" t="s">
        <v>33</v>
      </c>
      <c r="AX345" s="13" t="s">
        <v>71</v>
      </c>
      <c r="AY345" s="198" t="s">
        <v>155</v>
      </c>
    </row>
    <row r="346" spans="2:51" s="14" customFormat="1" ht="12">
      <c r="B346" s="199"/>
      <c r="C346" s="200"/>
      <c r="D346" s="190" t="s">
        <v>164</v>
      </c>
      <c r="E346" s="201" t="s">
        <v>19</v>
      </c>
      <c r="F346" s="202" t="s">
        <v>207</v>
      </c>
      <c r="G346" s="200"/>
      <c r="H346" s="203">
        <v>1.4</v>
      </c>
      <c r="I346" s="204"/>
      <c r="J346" s="200"/>
      <c r="K346" s="200"/>
      <c r="L346" s="205"/>
      <c r="M346" s="206"/>
      <c r="N346" s="207"/>
      <c r="O346" s="207"/>
      <c r="P346" s="207"/>
      <c r="Q346" s="207"/>
      <c r="R346" s="207"/>
      <c r="S346" s="207"/>
      <c r="T346" s="208"/>
      <c r="AT346" s="209" t="s">
        <v>164</v>
      </c>
      <c r="AU346" s="209" t="s">
        <v>81</v>
      </c>
      <c r="AV346" s="14" t="s">
        <v>81</v>
      </c>
      <c r="AW346" s="14" t="s">
        <v>33</v>
      </c>
      <c r="AX346" s="14" t="s">
        <v>71</v>
      </c>
      <c r="AY346" s="209" t="s">
        <v>155</v>
      </c>
    </row>
    <row r="347" spans="2:51" s="15" customFormat="1" ht="12">
      <c r="B347" s="210"/>
      <c r="C347" s="211"/>
      <c r="D347" s="190" t="s">
        <v>164</v>
      </c>
      <c r="E347" s="212" t="s">
        <v>19</v>
      </c>
      <c r="F347" s="213" t="s">
        <v>168</v>
      </c>
      <c r="G347" s="211"/>
      <c r="H347" s="214">
        <v>386.23</v>
      </c>
      <c r="I347" s="215"/>
      <c r="J347" s="211"/>
      <c r="K347" s="211"/>
      <c r="L347" s="216"/>
      <c r="M347" s="217"/>
      <c r="N347" s="218"/>
      <c r="O347" s="218"/>
      <c r="P347" s="218"/>
      <c r="Q347" s="218"/>
      <c r="R347" s="218"/>
      <c r="S347" s="218"/>
      <c r="T347" s="219"/>
      <c r="AT347" s="220" t="s">
        <v>164</v>
      </c>
      <c r="AU347" s="220" t="s">
        <v>81</v>
      </c>
      <c r="AV347" s="15" t="s">
        <v>162</v>
      </c>
      <c r="AW347" s="15" t="s">
        <v>33</v>
      </c>
      <c r="AX347" s="15" t="s">
        <v>79</v>
      </c>
      <c r="AY347" s="220" t="s">
        <v>155</v>
      </c>
    </row>
    <row r="348" spans="1:65" s="2" customFormat="1" ht="24">
      <c r="A348" s="36"/>
      <c r="B348" s="37"/>
      <c r="C348" s="175" t="s">
        <v>367</v>
      </c>
      <c r="D348" s="175" t="s">
        <v>158</v>
      </c>
      <c r="E348" s="176" t="s">
        <v>646</v>
      </c>
      <c r="F348" s="177" t="s">
        <v>647</v>
      </c>
      <c r="G348" s="178" t="s">
        <v>161</v>
      </c>
      <c r="H348" s="179">
        <v>386.23</v>
      </c>
      <c r="I348" s="180">
        <v>95</v>
      </c>
      <c r="J348" s="181">
        <f>ROUND(I348*H348,2)</f>
        <v>36691.85</v>
      </c>
      <c r="K348" s="177" t="s">
        <v>174</v>
      </c>
      <c r="L348" s="41"/>
      <c r="M348" s="182" t="s">
        <v>19</v>
      </c>
      <c r="N348" s="183" t="s">
        <v>42</v>
      </c>
      <c r="O348" s="66"/>
      <c r="P348" s="184">
        <f>O348*H348</f>
        <v>0</v>
      </c>
      <c r="Q348" s="184">
        <v>4E-05</v>
      </c>
      <c r="R348" s="184">
        <f>Q348*H348</f>
        <v>0.015449200000000001</v>
      </c>
      <c r="S348" s="184">
        <v>0</v>
      </c>
      <c r="T348" s="185">
        <f>S348*H348</f>
        <v>0</v>
      </c>
      <c r="U348" s="36"/>
      <c r="V348" s="36"/>
      <c r="W348" s="36"/>
      <c r="X348" s="36"/>
      <c r="Y348" s="36"/>
      <c r="Z348" s="36"/>
      <c r="AA348" s="36"/>
      <c r="AB348" s="36"/>
      <c r="AC348" s="36"/>
      <c r="AD348" s="36"/>
      <c r="AE348" s="36"/>
      <c r="AR348" s="186" t="s">
        <v>162</v>
      </c>
      <c r="AT348" s="186" t="s">
        <v>158</v>
      </c>
      <c r="AU348" s="186" t="s">
        <v>81</v>
      </c>
      <c r="AY348" s="19" t="s">
        <v>155</v>
      </c>
      <c r="BE348" s="187">
        <f>IF(N348="základní",J348,0)</f>
        <v>36691.85</v>
      </c>
      <c r="BF348" s="187">
        <f>IF(N348="snížená",J348,0)</f>
        <v>0</v>
      </c>
      <c r="BG348" s="187">
        <f>IF(N348="zákl. přenesená",J348,0)</f>
        <v>0</v>
      </c>
      <c r="BH348" s="187">
        <f>IF(N348="sníž. přenesená",J348,0)</f>
        <v>0</v>
      </c>
      <c r="BI348" s="187">
        <f>IF(N348="nulová",J348,0)</f>
        <v>0</v>
      </c>
      <c r="BJ348" s="19" t="s">
        <v>79</v>
      </c>
      <c r="BK348" s="187">
        <f>ROUND(I348*H348,2)</f>
        <v>36691.85</v>
      </c>
      <c r="BL348" s="19" t="s">
        <v>162</v>
      </c>
      <c r="BM348" s="186" t="s">
        <v>648</v>
      </c>
    </row>
    <row r="349" spans="2:51" s="13" customFormat="1" ht="12">
      <c r="B349" s="188"/>
      <c r="C349" s="189"/>
      <c r="D349" s="190" t="s">
        <v>164</v>
      </c>
      <c r="E349" s="191" t="s">
        <v>19</v>
      </c>
      <c r="F349" s="192" t="s">
        <v>592</v>
      </c>
      <c r="G349" s="189"/>
      <c r="H349" s="191" t="s">
        <v>19</v>
      </c>
      <c r="I349" s="193"/>
      <c r="J349" s="189"/>
      <c r="K349" s="189"/>
      <c r="L349" s="194"/>
      <c r="M349" s="195"/>
      <c r="N349" s="196"/>
      <c r="O349" s="196"/>
      <c r="P349" s="196"/>
      <c r="Q349" s="196"/>
      <c r="R349" s="196"/>
      <c r="S349" s="196"/>
      <c r="T349" s="197"/>
      <c r="AT349" s="198" t="s">
        <v>164</v>
      </c>
      <c r="AU349" s="198" t="s">
        <v>81</v>
      </c>
      <c r="AV349" s="13" t="s">
        <v>79</v>
      </c>
      <c r="AW349" s="13" t="s">
        <v>33</v>
      </c>
      <c r="AX349" s="13" t="s">
        <v>71</v>
      </c>
      <c r="AY349" s="198" t="s">
        <v>155</v>
      </c>
    </row>
    <row r="350" spans="2:51" s="13" customFormat="1" ht="12">
      <c r="B350" s="188"/>
      <c r="C350" s="189"/>
      <c r="D350" s="190" t="s">
        <v>164</v>
      </c>
      <c r="E350" s="191" t="s">
        <v>19</v>
      </c>
      <c r="F350" s="192" t="s">
        <v>192</v>
      </c>
      <c r="G350" s="189"/>
      <c r="H350" s="191" t="s">
        <v>19</v>
      </c>
      <c r="I350" s="193"/>
      <c r="J350" s="189"/>
      <c r="K350" s="189"/>
      <c r="L350" s="194"/>
      <c r="M350" s="195"/>
      <c r="N350" s="196"/>
      <c r="O350" s="196"/>
      <c r="P350" s="196"/>
      <c r="Q350" s="196"/>
      <c r="R350" s="196"/>
      <c r="S350" s="196"/>
      <c r="T350" s="197"/>
      <c r="AT350" s="198" t="s">
        <v>164</v>
      </c>
      <c r="AU350" s="198" t="s">
        <v>81</v>
      </c>
      <c r="AV350" s="13" t="s">
        <v>79</v>
      </c>
      <c r="AW350" s="13" t="s">
        <v>33</v>
      </c>
      <c r="AX350" s="13" t="s">
        <v>71</v>
      </c>
      <c r="AY350" s="198" t="s">
        <v>155</v>
      </c>
    </row>
    <row r="351" spans="2:51" s="14" customFormat="1" ht="12">
      <c r="B351" s="199"/>
      <c r="C351" s="200"/>
      <c r="D351" s="190" t="s">
        <v>164</v>
      </c>
      <c r="E351" s="201" t="s">
        <v>19</v>
      </c>
      <c r="F351" s="202" t="s">
        <v>193</v>
      </c>
      <c r="G351" s="200"/>
      <c r="H351" s="203">
        <v>38.77</v>
      </c>
      <c r="I351" s="204"/>
      <c r="J351" s="200"/>
      <c r="K351" s="200"/>
      <c r="L351" s="205"/>
      <c r="M351" s="206"/>
      <c r="N351" s="207"/>
      <c r="O351" s="207"/>
      <c r="P351" s="207"/>
      <c r="Q351" s="207"/>
      <c r="R351" s="207"/>
      <c r="S351" s="207"/>
      <c r="T351" s="208"/>
      <c r="AT351" s="209" t="s">
        <v>164</v>
      </c>
      <c r="AU351" s="209" t="s">
        <v>81</v>
      </c>
      <c r="AV351" s="14" t="s">
        <v>81</v>
      </c>
      <c r="AW351" s="14" t="s">
        <v>33</v>
      </c>
      <c r="AX351" s="14" t="s">
        <v>71</v>
      </c>
      <c r="AY351" s="209" t="s">
        <v>155</v>
      </c>
    </row>
    <row r="352" spans="2:51" s="13" customFormat="1" ht="12">
      <c r="B352" s="188"/>
      <c r="C352" s="189"/>
      <c r="D352" s="190" t="s">
        <v>164</v>
      </c>
      <c r="E352" s="191" t="s">
        <v>19</v>
      </c>
      <c r="F352" s="192" t="s">
        <v>194</v>
      </c>
      <c r="G352" s="189"/>
      <c r="H352" s="191" t="s">
        <v>19</v>
      </c>
      <c r="I352" s="193"/>
      <c r="J352" s="189"/>
      <c r="K352" s="189"/>
      <c r="L352" s="194"/>
      <c r="M352" s="195"/>
      <c r="N352" s="196"/>
      <c r="O352" s="196"/>
      <c r="P352" s="196"/>
      <c r="Q352" s="196"/>
      <c r="R352" s="196"/>
      <c r="S352" s="196"/>
      <c r="T352" s="197"/>
      <c r="AT352" s="198" t="s">
        <v>164</v>
      </c>
      <c r="AU352" s="198" t="s">
        <v>81</v>
      </c>
      <c r="AV352" s="13" t="s">
        <v>79</v>
      </c>
      <c r="AW352" s="13" t="s">
        <v>33</v>
      </c>
      <c r="AX352" s="13" t="s">
        <v>71</v>
      </c>
      <c r="AY352" s="198" t="s">
        <v>155</v>
      </c>
    </row>
    <row r="353" spans="2:51" s="14" customFormat="1" ht="12">
      <c r="B353" s="199"/>
      <c r="C353" s="200"/>
      <c r="D353" s="190" t="s">
        <v>164</v>
      </c>
      <c r="E353" s="201" t="s">
        <v>19</v>
      </c>
      <c r="F353" s="202" t="s">
        <v>195</v>
      </c>
      <c r="G353" s="200"/>
      <c r="H353" s="203">
        <v>18.46</v>
      </c>
      <c r="I353" s="204"/>
      <c r="J353" s="200"/>
      <c r="K353" s="200"/>
      <c r="L353" s="205"/>
      <c r="M353" s="206"/>
      <c r="N353" s="207"/>
      <c r="O353" s="207"/>
      <c r="P353" s="207"/>
      <c r="Q353" s="207"/>
      <c r="R353" s="207"/>
      <c r="S353" s="207"/>
      <c r="T353" s="208"/>
      <c r="AT353" s="209" t="s">
        <v>164</v>
      </c>
      <c r="AU353" s="209" t="s">
        <v>81</v>
      </c>
      <c r="AV353" s="14" t="s">
        <v>81</v>
      </c>
      <c r="AW353" s="14" t="s">
        <v>33</v>
      </c>
      <c r="AX353" s="14" t="s">
        <v>71</v>
      </c>
      <c r="AY353" s="209" t="s">
        <v>155</v>
      </c>
    </row>
    <row r="354" spans="2:51" s="13" customFormat="1" ht="12">
      <c r="B354" s="188"/>
      <c r="C354" s="189"/>
      <c r="D354" s="190" t="s">
        <v>164</v>
      </c>
      <c r="E354" s="191" t="s">
        <v>19</v>
      </c>
      <c r="F354" s="192" t="s">
        <v>196</v>
      </c>
      <c r="G354" s="189"/>
      <c r="H354" s="191" t="s">
        <v>19</v>
      </c>
      <c r="I354" s="193"/>
      <c r="J354" s="189"/>
      <c r="K354" s="189"/>
      <c r="L354" s="194"/>
      <c r="M354" s="195"/>
      <c r="N354" s="196"/>
      <c r="O354" s="196"/>
      <c r="P354" s="196"/>
      <c r="Q354" s="196"/>
      <c r="R354" s="196"/>
      <c r="S354" s="196"/>
      <c r="T354" s="197"/>
      <c r="AT354" s="198" t="s">
        <v>164</v>
      </c>
      <c r="AU354" s="198" t="s">
        <v>81</v>
      </c>
      <c r="AV354" s="13" t="s">
        <v>79</v>
      </c>
      <c r="AW354" s="13" t="s">
        <v>33</v>
      </c>
      <c r="AX354" s="13" t="s">
        <v>71</v>
      </c>
      <c r="AY354" s="198" t="s">
        <v>155</v>
      </c>
    </row>
    <row r="355" spans="2:51" s="14" customFormat="1" ht="12">
      <c r="B355" s="199"/>
      <c r="C355" s="200"/>
      <c r="D355" s="190" t="s">
        <v>164</v>
      </c>
      <c r="E355" s="201" t="s">
        <v>19</v>
      </c>
      <c r="F355" s="202" t="s">
        <v>197</v>
      </c>
      <c r="G355" s="200"/>
      <c r="H355" s="203">
        <v>21.58</v>
      </c>
      <c r="I355" s="204"/>
      <c r="J355" s="200"/>
      <c r="K355" s="200"/>
      <c r="L355" s="205"/>
      <c r="M355" s="206"/>
      <c r="N355" s="207"/>
      <c r="O355" s="207"/>
      <c r="P355" s="207"/>
      <c r="Q355" s="207"/>
      <c r="R355" s="207"/>
      <c r="S355" s="207"/>
      <c r="T355" s="208"/>
      <c r="AT355" s="209" t="s">
        <v>164</v>
      </c>
      <c r="AU355" s="209" t="s">
        <v>81</v>
      </c>
      <c r="AV355" s="14" t="s">
        <v>81</v>
      </c>
      <c r="AW355" s="14" t="s">
        <v>33</v>
      </c>
      <c r="AX355" s="14" t="s">
        <v>71</v>
      </c>
      <c r="AY355" s="209" t="s">
        <v>155</v>
      </c>
    </row>
    <row r="356" spans="2:51" s="13" customFormat="1" ht="12">
      <c r="B356" s="188"/>
      <c r="C356" s="189"/>
      <c r="D356" s="190" t="s">
        <v>164</v>
      </c>
      <c r="E356" s="191" t="s">
        <v>19</v>
      </c>
      <c r="F356" s="192" t="s">
        <v>198</v>
      </c>
      <c r="G356" s="189"/>
      <c r="H356" s="191" t="s">
        <v>19</v>
      </c>
      <c r="I356" s="193"/>
      <c r="J356" s="189"/>
      <c r="K356" s="189"/>
      <c r="L356" s="194"/>
      <c r="M356" s="195"/>
      <c r="N356" s="196"/>
      <c r="O356" s="196"/>
      <c r="P356" s="196"/>
      <c r="Q356" s="196"/>
      <c r="R356" s="196"/>
      <c r="S356" s="196"/>
      <c r="T356" s="197"/>
      <c r="AT356" s="198" t="s">
        <v>164</v>
      </c>
      <c r="AU356" s="198" t="s">
        <v>81</v>
      </c>
      <c r="AV356" s="13" t="s">
        <v>79</v>
      </c>
      <c r="AW356" s="13" t="s">
        <v>33</v>
      </c>
      <c r="AX356" s="13" t="s">
        <v>71</v>
      </c>
      <c r="AY356" s="198" t="s">
        <v>155</v>
      </c>
    </row>
    <row r="357" spans="2:51" s="14" customFormat="1" ht="12">
      <c r="B357" s="199"/>
      <c r="C357" s="200"/>
      <c r="D357" s="190" t="s">
        <v>164</v>
      </c>
      <c r="E357" s="201" t="s">
        <v>19</v>
      </c>
      <c r="F357" s="202" t="s">
        <v>199</v>
      </c>
      <c r="G357" s="200"/>
      <c r="H357" s="203">
        <v>25.23</v>
      </c>
      <c r="I357" s="204"/>
      <c r="J357" s="200"/>
      <c r="K357" s="200"/>
      <c r="L357" s="205"/>
      <c r="M357" s="206"/>
      <c r="N357" s="207"/>
      <c r="O357" s="207"/>
      <c r="P357" s="207"/>
      <c r="Q357" s="207"/>
      <c r="R357" s="207"/>
      <c r="S357" s="207"/>
      <c r="T357" s="208"/>
      <c r="AT357" s="209" t="s">
        <v>164</v>
      </c>
      <c r="AU357" s="209" t="s">
        <v>81</v>
      </c>
      <c r="AV357" s="14" t="s">
        <v>81</v>
      </c>
      <c r="AW357" s="14" t="s">
        <v>33</v>
      </c>
      <c r="AX357" s="14" t="s">
        <v>71</v>
      </c>
      <c r="AY357" s="209" t="s">
        <v>155</v>
      </c>
    </row>
    <row r="358" spans="2:51" s="13" customFormat="1" ht="12">
      <c r="B358" s="188"/>
      <c r="C358" s="189"/>
      <c r="D358" s="190" t="s">
        <v>164</v>
      </c>
      <c r="E358" s="191" t="s">
        <v>19</v>
      </c>
      <c r="F358" s="192" t="s">
        <v>200</v>
      </c>
      <c r="G358" s="189"/>
      <c r="H358" s="191" t="s">
        <v>19</v>
      </c>
      <c r="I358" s="193"/>
      <c r="J358" s="189"/>
      <c r="K358" s="189"/>
      <c r="L358" s="194"/>
      <c r="M358" s="195"/>
      <c r="N358" s="196"/>
      <c r="O358" s="196"/>
      <c r="P358" s="196"/>
      <c r="Q358" s="196"/>
      <c r="R358" s="196"/>
      <c r="S358" s="196"/>
      <c r="T358" s="197"/>
      <c r="AT358" s="198" t="s">
        <v>164</v>
      </c>
      <c r="AU358" s="198" t="s">
        <v>81</v>
      </c>
      <c r="AV358" s="13" t="s">
        <v>79</v>
      </c>
      <c r="AW358" s="13" t="s">
        <v>33</v>
      </c>
      <c r="AX358" s="13" t="s">
        <v>71</v>
      </c>
      <c r="AY358" s="198" t="s">
        <v>155</v>
      </c>
    </row>
    <row r="359" spans="2:51" s="14" customFormat="1" ht="12">
      <c r="B359" s="199"/>
      <c r="C359" s="200"/>
      <c r="D359" s="190" t="s">
        <v>164</v>
      </c>
      <c r="E359" s="201" t="s">
        <v>19</v>
      </c>
      <c r="F359" s="202" t="s">
        <v>201</v>
      </c>
      <c r="G359" s="200"/>
      <c r="H359" s="203">
        <v>19.09</v>
      </c>
      <c r="I359" s="204"/>
      <c r="J359" s="200"/>
      <c r="K359" s="200"/>
      <c r="L359" s="205"/>
      <c r="M359" s="206"/>
      <c r="N359" s="207"/>
      <c r="O359" s="207"/>
      <c r="P359" s="207"/>
      <c r="Q359" s="207"/>
      <c r="R359" s="207"/>
      <c r="S359" s="207"/>
      <c r="T359" s="208"/>
      <c r="AT359" s="209" t="s">
        <v>164</v>
      </c>
      <c r="AU359" s="209" t="s">
        <v>81</v>
      </c>
      <c r="AV359" s="14" t="s">
        <v>81</v>
      </c>
      <c r="AW359" s="14" t="s">
        <v>33</v>
      </c>
      <c r="AX359" s="14" t="s">
        <v>71</v>
      </c>
      <c r="AY359" s="209" t="s">
        <v>155</v>
      </c>
    </row>
    <row r="360" spans="2:51" s="13" customFormat="1" ht="12">
      <c r="B360" s="188"/>
      <c r="C360" s="189"/>
      <c r="D360" s="190" t="s">
        <v>164</v>
      </c>
      <c r="E360" s="191" t="s">
        <v>19</v>
      </c>
      <c r="F360" s="192" t="s">
        <v>202</v>
      </c>
      <c r="G360" s="189"/>
      <c r="H360" s="191" t="s">
        <v>19</v>
      </c>
      <c r="I360" s="193"/>
      <c r="J360" s="189"/>
      <c r="K360" s="189"/>
      <c r="L360" s="194"/>
      <c r="M360" s="195"/>
      <c r="N360" s="196"/>
      <c r="O360" s="196"/>
      <c r="P360" s="196"/>
      <c r="Q360" s="196"/>
      <c r="R360" s="196"/>
      <c r="S360" s="196"/>
      <c r="T360" s="197"/>
      <c r="AT360" s="198" t="s">
        <v>164</v>
      </c>
      <c r="AU360" s="198" t="s">
        <v>81</v>
      </c>
      <c r="AV360" s="13" t="s">
        <v>79</v>
      </c>
      <c r="AW360" s="13" t="s">
        <v>33</v>
      </c>
      <c r="AX360" s="13" t="s">
        <v>71</v>
      </c>
      <c r="AY360" s="198" t="s">
        <v>155</v>
      </c>
    </row>
    <row r="361" spans="2:51" s="14" customFormat="1" ht="12">
      <c r="B361" s="199"/>
      <c r="C361" s="200"/>
      <c r="D361" s="190" t="s">
        <v>164</v>
      </c>
      <c r="E361" s="201" t="s">
        <v>19</v>
      </c>
      <c r="F361" s="202" t="s">
        <v>203</v>
      </c>
      <c r="G361" s="200"/>
      <c r="H361" s="203">
        <v>27.36</v>
      </c>
      <c r="I361" s="204"/>
      <c r="J361" s="200"/>
      <c r="K361" s="200"/>
      <c r="L361" s="205"/>
      <c r="M361" s="206"/>
      <c r="N361" s="207"/>
      <c r="O361" s="207"/>
      <c r="P361" s="207"/>
      <c r="Q361" s="207"/>
      <c r="R361" s="207"/>
      <c r="S361" s="207"/>
      <c r="T361" s="208"/>
      <c r="AT361" s="209" t="s">
        <v>164</v>
      </c>
      <c r="AU361" s="209" t="s">
        <v>81</v>
      </c>
      <c r="AV361" s="14" t="s">
        <v>81</v>
      </c>
      <c r="AW361" s="14" t="s">
        <v>33</v>
      </c>
      <c r="AX361" s="14" t="s">
        <v>71</v>
      </c>
      <c r="AY361" s="209" t="s">
        <v>155</v>
      </c>
    </row>
    <row r="362" spans="2:51" s="13" customFormat="1" ht="12">
      <c r="B362" s="188"/>
      <c r="C362" s="189"/>
      <c r="D362" s="190" t="s">
        <v>164</v>
      </c>
      <c r="E362" s="191" t="s">
        <v>19</v>
      </c>
      <c r="F362" s="192" t="s">
        <v>204</v>
      </c>
      <c r="G362" s="189"/>
      <c r="H362" s="191" t="s">
        <v>19</v>
      </c>
      <c r="I362" s="193"/>
      <c r="J362" s="189"/>
      <c r="K362" s="189"/>
      <c r="L362" s="194"/>
      <c r="M362" s="195"/>
      <c r="N362" s="196"/>
      <c r="O362" s="196"/>
      <c r="P362" s="196"/>
      <c r="Q362" s="196"/>
      <c r="R362" s="196"/>
      <c r="S362" s="196"/>
      <c r="T362" s="197"/>
      <c r="AT362" s="198" t="s">
        <v>164</v>
      </c>
      <c r="AU362" s="198" t="s">
        <v>81</v>
      </c>
      <c r="AV362" s="13" t="s">
        <v>79</v>
      </c>
      <c r="AW362" s="13" t="s">
        <v>33</v>
      </c>
      <c r="AX362" s="13" t="s">
        <v>71</v>
      </c>
      <c r="AY362" s="198" t="s">
        <v>155</v>
      </c>
    </row>
    <row r="363" spans="2:51" s="14" customFormat="1" ht="12">
      <c r="B363" s="199"/>
      <c r="C363" s="200"/>
      <c r="D363" s="190" t="s">
        <v>164</v>
      </c>
      <c r="E363" s="201" t="s">
        <v>19</v>
      </c>
      <c r="F363" s="202" t="s">
        <v>205</v>
      </c>
      <c r="G363" s="200"/>
      <c r="H363" s="203">
        <v>1.82</v>
      </c>
      <c r="I363" s="204"/>
      <c r="J363" s="200"/>
      <c r="K363" s="200"/>
      <c r="L363" s="205"/>
      <c r="M363" s="206"/>
      <c r="N363" s="207"/>
      <c r="O363" s="207"/>
      <c r="P363" s="207"/>
      <c r="Q363" s="207"/>
      <c r="R363" s="207"/>
      <c r="S363" s="207"/>
      <c r="T363" s="208"/>
      <c r="AT363" s="209" t="s">
        <v>164</v>
      </c>
      <c r="AU363" s="209" t="s">
        <v>81</v>
      </c>
      <c r="AV363" s="14" t="s">
        <v>81</v>
      </c>
      <c r="AW363" s="14" t="s">
        <v>33</v>
      </c>
      <c r="AX363" s="14" t="s">
        <v>71</v>
      </c>
      <c r="AY363" s="209" t="s">
        <v>155</v>
      </c>
    </row>
    <row r="364" spans="2:51" s="13" customFormat="1" ht="12">
      <c r="B364" s="188"/>
      <c r="C364" s="189"/>
      <c r="D364" s="190" t="s">
        <v>164</v>
      </c>
      <c r="E364" s="191" t="s">
        <v>19</v>
      </c>
      <c r="F364" s="192" t="s">
        <v>206</v>
      </c>
      <c r="G364" s="189"/>
      <c r="H364" s="191" t="s">
        <v>19</v>
      </c>
      <c r="I364" s="193"/>
      <c r="J364" s="189"/>
      <c r="K364" s="189"/>
      <c r="L364" s="194"/>
      <c r="M364" s="195"/>
      <c r="N364" s="196"/>
      <c r="O364" s="196"/>
      <c r="P364" s="196"/>
      <c r="Q364" s="196"/>
      <c r="R364" s="196"/>
      <c r="S364" s="196"/>
      <c r="T364" s="197"/>
      <c r="AT364" s="198" t="s">
        <v>164</v>
      </c>
      <c r="AU364" s="198" t="s">
        <v>81</v>
      </c>
      <c r="AV364" s="13" t="s">
        <v>79</v>
      </c>
      <c r="AW364" s="13" t="s">
        <v>33</v>
      </c>
      <c r="AX364" s="13" t="s">
        <v>71</v>
      </c>
      <c r="AY364" s="198" t="s">
        <v>155</v>
      </c>
    </row>
    <row r="365" spans="2:51" s="14" customFormat="1" ht="12">
      <c r="B365" s="199"/>
      <c r="C365" s="200"/>
      <c r="D365" s="190" t="s">
        <v>164</v>
      </c>
      <c r="E365" s="201" t="s">
        <v>19</v>
      </c>
      <c r="F365" s="202" t="s">
        <v>207</v>
      </c>
      <c r="G365" s="200"/>
      <c r="H365" s="203">
        <v>1.4</v>
      </c>
      <c r="I365" s="204"/>
      <c r="J365" s="200"/>
      <c r="K365" s="200"/>
      <c r="L365" s="205"/>
      <c r="M365" s="206"/>
      <c r="N365" s="207"/>
      <c r="O365" s="207"/>
      <c r="P365" s="207"/>
      <c r="Q365" s="207"/>
      <c r="R365" s="207"/>
      <c r="S365" s="207"/>
      <c r="T365" s="208"/>
      <c r="AT365" s="209" t="s">
        <v>164</v>
      </c>
      <c r="AU365" s="209" t="s">
        <v>81</v>
      </c>
      <c r="AV365" s="14" t="s">
        <v>81</v>
      </c>
      <c r="AW365" s="14" t="s">
        <v>33</v>
      </c>
      <c r="AX365" s="14" t="s">
        <v>71</v>
      </c>
      <c r="AY365" s="209" t="s">
        <v>155</v>
      </c>
    </row>
    <row r="366" spans="2:51" s="13" customFormat="1" ht="12">
      <c r="B366" s="188"/>
      <c r="C366" s="189"/>
      <c r="D366" s="190" t="s">
        <v>164</v>
      </c>
      <c r="E366" s="191" t="s">
        <v>19</v>
      </c>
      <c r="F366" s="192" t="s">
        <v>208</v>
      </c>
      <c r="G366" s="189"/>
      <c r="H366" s="191" t="s">
        <v>19</v>
      </c>
      <c r="I366" s="193"/>
      <c r="J366" s="189"/>
      <c r="K366" s="189"/>
      <c r="L366" s="194"/>
      <c r="M366" s="195"/>
      <c r="N366" s="196"/>
      <c r="O366" s="196"/>
      <c r="P366" s="196"/>
      <c r="Q366" s="196"/>
      <c r="R366" s="196"/>
      <c r="S366" s="196"/>
      <c r="T366" s="197"/>
      <c r="AT366" s="198" t="s">
        <v>164</v>
      </c>
      <c r="AU366" s="198" t="s">
        <v>81</v>
      </c>
      <c r="AV366" s="13" t="s">
        <v>79</v>
      </c>
      <c r="AW366" s="13" t="s">
        <v>33</v>
      </c>
      <c r="AX366" s="13" t="s">
        <v>71</v>
      </c>
      <c r="AY366" s="198" t="s">
        <v>155</v>
      </c>
    </row>
    <row r="367" spans="2:51" s="14" customFormat="1" ht="12">
      <c r="B367" s="199"/>
      <c r="C367" s="200"/>
      <c r="D367" s="190" t="s">
        <v>164</v>
      </c>
      <c r="E367" s="201" t="s">
        <v>19</v>
      </c>
      <c r="F367" s="202" t="s">
        <v>209</v>
      </c>
      <c r="G367" s="200"/>
      <c r="H367" s="203">
        <v>5.98</v>
      </c>
      <c r="I367" s="204"/>
      <c r="J367" s="200"/>
      <c r="K367" s="200"/>
      <c r="L367" s="205"/>
      <c r="M367" s="206"/>
      <c r="N367" s="207"/>
      <c r="O367" s="207"/>
      <c r="P367" s="207"/>
      <c r="Q367" s="207"/>
      <c r="R367" s="207"/>
      <c r="S367" s="207"/>
      <c r="T367" s="208"/>
      <c r="AT367" s="209" t="s">
        <v>164</v>
      </c>
      <c r="AU367" s="209" t="s">
        <v>81</v>
      </c>
      <c r="AV367" s="14" t="s">
        <v>81</v>
      </c>
      <c r="AW367" s="14" t="s">
        <v>33</v>
      </c>
      <c r="AX367" s="14" t="s">
        <v>71</v>
      </c>
      <c r="AY367" s="209" t="s">
        <v>155</v>
      </c>
    </row>
    <row r="368" spans="2:51" s="16" customFormat="1" ht="12">
      <c r="B368" s="221"/>
      <c r="C368" s="222"/>
      <c r="D368" s="190" t="s">
        <v>164</v>
      </c>
      <c r="E368" s="223" t="s">
        <v>19</v>
      </c>
      <c r="F368" s="224" t="s">
        <v>210</v>
      </c>
      <c r="G368" s="222"/>
      <c r="H368" s="225">
        <v>159.69</v>
      </c>
      <c r="I368" s="226"/>
      <c r="J368" s="222"/>
      <c r="K368" s="222"/>
      <c r="L368" s="227"/>
      <c r="M368" s="228"/>
      <c r="N368" s="229"/>
      <c r="O368" s="229"/>
      <c r="P368" s="229"/>
      <c r="Q368" s="229"/>
      <c r="R368" s="229"/>
      <c r="S368" s="229"/>
      <c r="T368" s="230"/>
      <c r="AT368" s="231" t="s">
        <v>164</v>
      </c>
      <c r="AU368" s="231" t="s">
        <v>81</v>
      </c>
      <c r="AV368" s="16" t="s">
        <v>179</v>
      </c>
      <c r="AW368" s="16" t="s">
        <v>33</v>
      </c>
      <c r="AX368" s="16" t="s">
        <v>71</v>
      </c>
      <c r="AY368" s="231" t="s">
        <v>155</v>
      </c>
    </row>
    <row r="369" spans="2:51" s="13" customFormat="1" ht="12">
      <c r="B369" s="188"/>
      <c r="C369" s="189"/>
      <c r="D369" s="190" t="s">
        <v>164</v>
      </c>
      <c r="E369" s="191" t="s">
        <v>19</v>
      </c>
      <c r="F369" s="192" t="s">
        <v>596</v>
      </c>
      <c r="G369" s="189"/>
      <c r="H369" s="191" t="s">
        <v>19</v>
      </c>
      <c r="I369" s="193"/>
      <c r="J369" s="189"/>
      <c r="K369" s="189"/>
      <c r="L369" s="194"/>
      <c r="M369" s="195"/>
      <c r="N369" s="196"/>
      <c r="O369" s="196"/>
      <c r="P369" s="196"/>
      <c r="Q369" s="196"/>
      <c r="R369" s="196"/>
      <c r="S369" s="196"/>
      <c r="T369" s="197"/>
      <c r="AT369" s="198" t="s">
        <v>164</v>
      </c>
      <c r="AU369" s="198" t="s">
        <v>81</v>
      </c>
      <c r="AV369" s="13" t="s">
        <v>79</v>
      </c>
      <c r="AW369" s="13" t="s">
        <v>33</v>
      </c>
      <c r="AX369" s="13" t="s">
        <v>71</v>
      </c>
      <c r="AY369" s="198" t="s">
        <v>155</v>
      </c>
    </row>
    <row r="370" spans="2:51" s="13" customFormat="1" ht="12">
      <c r="B370" s="188"/>
      <c r="C370" s="189"/>
      <c r="D370" s="190" t="s">
        <v>164</v>
      </c>
      <c r="E370" s="191" t="s">
        <v>19</v>
      </c>
      <c r="F370" s="192" t="s">
        <v>211</v>
      </c>
      <c r="G370" s="189"/>
      <c r="H370" s="191" t="s">
        <v>19</v>
      </c>
      <c r="I370" s="193"/>
      <c r="J370" s="189"/>
      <c r="K370" s="189"/>
      <c r="L370" s="194"/>
      <c r="M370" s="195"/>
      <c r="N370" s="196"/>
      <c r="O370" s="196"/>
      <c r="P370" s="196"/>
      <c r="Q370" s="196"/>
      <c r="R370" s="196"/>
      <c r="S370" s="196"/>
      <c r="T370" s="197"/>
      <c r="AT370" s="198" t="s">
        <v>164</v>
      </c>
      <c r="AU370" s="198" t="s">
        <v>81</v>
      </c>
      <c r="AV370" s="13" t="s">
        <v>79</v>
      </c>
      <c r="AW370" s="13" t="s">
        <v>33</v>
      </c>
      <c r="AX370" s="13" t="s">
        <v>71</v>
      </c>
      <c r="AY370" s="198" t="s">
        <v>155</v>
      </c>
    </row>
    <row r="371" spans="2:51" s="14" customFormat="1" ht="12">
      <c r="B371" s="199"/>
      <c r="C371" s="200"/>
      <c r="D371" s="190" t="s">
        <v>164</v>
      </c>
      <c r="E371" s="201" t="s">
        <v>19</v>
      </c>
      <c r="F371" s="202" t="s">
        <v>212</v>
      </c>
      <c r="G371" s="200"/>
      <c r="H371" s="203">
        <v>4.86</v>
      </c>
      <c r="I371" s="204"/>
      <c r="J371" s="200"/>
      <c r="K371" s="200"/>
      <c r="L371" s="205"/>
      <c r="M371" s="206"/>
      <c r="N371" s="207"/>
      <c r="O371" s="207"/>
      <c r="P371" s="207"/>
      <c r="Q371" s="207"/>
      <c r="R371" s="207"/>
      <c r="S371" s="207"/>
      <c r="T371" s="208"/>
      <c r="AT371" s="209" t="s">
        <v>164</v>
      </c>
      <c r="AU371" s="209" t="s">
        <v>81</v>
      </c>
      <c r="AV371" s="14" t="s">
        <v>81</v>
      </c>
      <c r="AW371" s="14" t="s">
        <v>33</v>
      </c>
      <c r="AX371" s="14" t="s">
        <v>71</v>
      </c>
      <c r="AY371" s="209" t="s">
        <v>155</v>
      </c>
    </row>
    <row r="372" spans="2:51" s="13" customFormat="1" ht="12">
      <c r="B372" s="188"/>
      <c r="C372" s="189"/>
      <c r="D372" s="190" t="s">
        <v>164</v>
      </c>
      <c r="E372" s="191" t="s">
        <v>19</v>
      </c>
      <c r="F372" s="192" t="s">
        <v>213</v>
      </c>
      <c r="G372" s="189"/>
      <c r="H372" s="191" t="s">
        <v>19</v>
      </c>
      <c r="I372" s="193"/>
      <c r="J372" s="189"/>
      <c r="K372" s="189"/>
      <c r="L372" s="194"/>
      <c r="M372" s="195"/>
      <c r="N372" s="196"/>
      <c r="O372" s="196"/>
      <c r="P372" s="196"/>
      <c r="Q372" s="196"/>
      <c r="R372" s="196"/>
      <c r="S372" s="196"/>
      <c r="T372" s="197"/>
      <c r="AT372" s="198" t="s">
        <v>164</v>
      </c>
      <c r="AU372" s="198" t="s">
        <v>81</v>
      </c>
      <c r="AV372" s="13" t="s">
        <v>79</v>
      </c>
      <c r="AW372" s="13" t="s">
        <v>33</v>
      </c>
      <c r="AX372" s="13" t="s">
        <v>71</v>
      </c>
      <c r="AY372" s="198" t="s">
        <v>155</v>
      </c>
    </row>
    <row r="373" spans="2:51" s="14" customFormat="1" ht="12">
      <c r="B373" s="199"/>
      <c r="C373" s="200"/>
      <c r="D373" s="190" t="s">
        <v>164</v>
      </c>
      <c r="E373" s="201" t="s">
        <v>19</v>
      </c>
      <c r="F373" s="202" t="s">
        <v>214</v>
      </c>
      <c r="G373" s="200"/>
      <c r="H373" s="203">
        <v>26.77</v>
      </c>
      <c r="I373" s="204"/>
      <c r="J373" s="200"/>
      <c r="K373" s="200"/>
      <c r="L373" s="205"/>
      <c r="M373" s="206"/>
      <c r="N373" s="207"/>
      <c r="O373" s="207"/>
      <c r="P373" s="207"/>
      <c r="Q373" s="207"/>
      <c r="R373" s="207"/>
      <c r="S373" s="207"/>
      <c r="T373" s="208"/>
      <c r="AT373" s="209" t="s">
        <v>164</v>
      </c>
      <c r="AU373" s="209" t="s">
        <v>81</v>
      </c>
      <c r="AV373" s="14" t="s">
        <v>81</v>
      </c>
      <c r="AW373" s="14" t="s">
        <v>33</v>
      </c>
      <c r="AX373" s="14" t="s">
        <v>71</v>
      </c>
      <c r="AY373" s="209" t="s">
        <v>155</v>
      </c>
    </row>
    <row r="374" spans="2:51" s="13" customFormat="1" ht="12">
      <c r="B374" s="188"/>
      <c r="C374" s="189"/>
      <c r="D374" s="190" t="s">
        <v>164</v>
      </c>
      <c r="E374" s="191" t="s">
        <v>19</v>
      </c>
      <c r="F374" s="192" t="s">
        <v>215</v>
      </c>
      <c r="G374" s="189"/>
      <c r="H374" s="191" t="s">
        <v>19</v>
      </c>
      <c r="I374" s="193"/>
      <c r="J374" s="189"/>
      <c r="K374" s="189"/>
      <c r="L374" s="194"/>
      <c r="M374" s="195"/>
      <c r="N374" s="196"/>
      <c r="O374" s="196"/>
      <c r="P374" s="196"/>
      <c r="Q374" s="196"/>
      <c r="R374" s="196"/>
      <c r="S374" s="196"/>
      <c r="T374" s="197"/>
      <c r="AT374" s="198" t="s">
        <v>164</v>
      </c>
      <c r="AU374" s="198" t="s">
        <v>81</v>
      </c>
      <c r="AV374" s="13" t="s">
        <v>79</v>
      </c>
      <c r="AW374" s="13" t="s">
        <v>33</v>
      </c>
      <c r="AX374" s="13" t="s">
        <v>71</v>
      </c>
      <c r="AY374" s="198" t="s">
        <v>155</v>
      </c>
    </row>
    <row r="375" spans="2:51" s="14" customFormat="1" ht="12">
      <c r="B375" s="199"/>
      <c r="C375" s="200"/>
      <c r="D375" s="190" t="s">
        <v>164</v>
      </c>
      <c r="E375" s="201" t="s">
        <v>19</v>
      </c>
      <c r="F375" s="202" t="s">
        <v>195</v>
      </c>
      <c r="G375" s="200"/>
      <c r="H375" s="203">
        <v>18.46</v>
      </c>
      <c r="I375" s="204"/>
      <c r="J375" s="200"/>
      <c r="K375" s="200"/>
      <c r="L375" s="205"/>
      <c r="M375" s="206"/>
      <c r="N375" s="207"/>
      <c r="O375" s="207"/>
      <c r="P375" s="207"/>
      <c r="Q375" s="207"/>
      <c r="R375" s="207"/>
      <c r="S375" s="207"/>
      <c r="T375" s="208"/>
      <c r="AT375" s="209" t="s">
        <v>164</v>
      </c>
      <c r="AU375" s="209" t="s">
        <v>81</v>
      </c>
      <c r="AV375" s="14" t="s">
        <v>81</v>
      </c>
      <c r="AW375" s="14" t="s">
        <v>33</v>
      </c>
      <c r="AX375" s="14" t="s">
        <v>71</v>
      </c>
      <c r="AY375" s="209" t="s">
        <v>155</v>
      </c>
    </row>
    <row r="376" spans="2:51" s="13" customFormat="1" ht="12">
      <c r="B376" s="188"/>
      <c r="C376" s="189"/>
      <c r="D376" s="190" t="s">
        <v>164</v>
      </c>
      <c r="E376" s="191" t="s">
        <v>19</v>
      </c>
      <c r="F376" s="192" t="s">
        <v>216</v>
      </c>
      <c r="G376" s="189"/>
      <c r="H376" s="191" t="s">
        <v>19</v>
      </c>
      <c r="I376" s="193"/>
      <c r="J376" s="189"/>
      <c r="K376" s="189"/>
      <c r="L376" s="194"/>
      <c r="M376" s="195"/>
      <c r="N376" s="196"/>
      <c r="O376" s="196"/>
      <c r="P376" s="196"/>
      <c r="Q376" s="196"/>
      <c r="R376" s="196"/>
      <c r="S376" s="196"/>
      <c r="T376" s="197"/>
      <c r="AT376" s="198" t="s">
        <v>164</v>
      </c>
      <c r="AU376" s="198" t="s">
        <v>81</v>
      </c>
      <c r="AV376" s="13" t="s">
        <v>79</v>
      </c>
      <c r="AW376" s="13" t="s">
        <v>33</v>
      </c>
      <c r="AX376" s="13" t="s">
        <v>71</v>
      </c>
      <c r="AY376" s="198" t="s">
        <v>155</v>
      </c>
    </row>
    <row r="377" spans="2:51" s="14" customFormat="1" ht="12">
      <c r="B377" s="199"/>
      <c r="C377" s="200"/>
      <c r="D377" s="190" t="s">
        <v>164</v>
      </c>
      <c r="E377" s="201" t="s">
        <v>19</v>
      </c>
      <c r="F377" s="202" t="s">
        <v>197</v>
      </c>
      <c r="G377" s="200"/>
      <c r="H377" s="203">
        <v>21.58</v>
      </c>
      <c r="I377" s="204"/>
      <c r="J377" s="200"/>
      <c r="K377" s="200"/>
      <c r="L377" s="205"/>
      <c r="M377" s="206"/>
      <c r="N377" s="207"/>
      <c r="O377" s="207"/>
      <c r="P377" s="207"/>
      <c r="Q377" s="207"/>
      <c r="R377" s="207"/>
      <c r="S377" s="207"/>
      <c r="T377" s="208"/>
      <c r="AT377" s="209" t="s">
        <v>164</v>
      </c>
      <c r="AU377" s="209" t="s">
        <v>81</v>
      </c>
      <c r="AV377" s="14" t="s">
        <v>81</v>
      </c>
      <c r="AW377" s="14" t="s">
        <v>33</v>
      </c>
      <c r="AX377" s="14" t="s">
        <v>71</v>
      </c>
      <c r="AY377" s="209" t="s">
        <v>155</v>
      </c>
    </row>
    <row r="378" spans="2:51" s="13" customFormat="1" ht="12">
      <c r="B378" s="188"/>
      <c r="C378" s="189"/>
      <c r="D378" s="190" t="s">
        <v>164</v>
      </c>
      <c r="E378" s="191" t="s">
        <v>19</v>
      </c>
      <c r="F378" s="192" t="s">
        <v>217</v>
      </c>
      <c r="G378" s="189"/>
      <c r="H378" s="191" t="s">
        <v>19</v>
      </c>
      <c r="I378" s="193"/>
      <c r="J378" s="189"/>
      <c r="K378" s="189"/>
      <c r="L378" s="194"/>
      <c r="M378" s="195"/>
      <c r="N378" s="196"/>
      <c r="O378" s="196"/>
      <c r="P378" s="196"/>
      <c r="Q378" s="196"/>
      <c r="R378" s="196"/>
      <c r="S378" s="196"/>
      <c r="T378" s="197"/>
      <c r="AT378" s="198" t="s">
        <v>164</v>
      </c>
      <c r="AU378" s="198" t="s">
        <v>81</v>
      </c>
      <c r="AV378" s="13" t="s">
        <v>79</v>
      </c>
      <c r="AW378" s="13" t="s">
        <v>33</v>
      </c>
      <c r="AX378" s="13" t="s">
        <v>71</v>
      </c>
      <c r="AY378" s="198" t="s">
        <v>155</v>
      </c>
    </row>
    <row r="379" spans="2:51" s="14" customFormat="1" ht="12">
      <c r="B379" s="199"/>
      <c r="C379" s="200"/>
      <c r="D379" s="190" t="s">
        <v>164</v>
      </c>
      <c r="E379" s="201" t="s">
        <v>19</v>
      </c>
      <c r="F379" s="202" t="s">
        <v>199</v>
      </c>
      <c r="G379" s="200"/>
      <c r="H379" s="203">
        <v>25.23</v>
      </c>
      <c r="I379" s="204"/>
      <c r="J379" s="200"/>
      <c r="K379" s="200"/>
      <c r="L379" s="205"/>
      <c r="M379" s="206"/>
      <c r="N379" s="207"/>
      <c r="O379" s="207"/>
      <c r="P379" s="207"/>
      <c r="Q379" s="207"/>
      <c r="R379" s="207"/>
      <c r="S379" s="207"/>
      <c r="T379" s="208"/>
      <c r="AT379" s="209" t="s">
        <v>164</v>
      </c>
      <c r="AU379" s="209" t="s">
        <v>81</v>
      </c>
      <c r="AV379" s="14" t="s">
        <v>81</v>
      </c>
      <c r="AW379" s="14" t="s">
        <v>33</v>
      </c>
      <c r="AX379" s="14" t="s">
        <v>71</v>
      </c>
      <c r="AY379" s="209" t="s">
        <v>155</v>
      </c>
    </row>
    <row r="380" spans="2:51" s="13" customFormat="1" ht="12">
      <c r="B380" s="188"/>
      <c r="C380" s="189"/>
      <c r="D380" s="190" t="s">
        <v>164</v>
      </c>
      <c r="E380" s="191" t="s">
        <v>19</v>
      </c>
      <c r="F380" s="192" t="s">
        <v>218</v>
      </c>
      <c r="G380" s="189"/>
      <c r="H380" s="191" t="s">
        <v>19</v>
      </c>
      <c r="I380" s="193"/>
      <c r="J380" s="189"/>
      <c r="K380" s="189"/>
      <c r="L380" s="194"/>
      <c r="M380" s="195"/>
      <c r="N380" s="196"/>
      <c r="O380" s="196"/>
      <c r="P380" s="196"/>
      <c r="Q380" s="196"/>
      <c r="R380" s="196"/>
      <c r="S380" s="196"/>
      <c r="T380" s="197"/>
      <c r="AT380" s="198" t="s">
        <v>164</v>
      </c>
      <c r="AU380" s="198" t="s">
        <v>81</v>
      </c>
      <c r="AV380" s="13" t="s">
        <v>79</v>
      </c>
      <c r="AW380" s="13" t="s">
        <v>33</v>
      </c>
      <c r="AX380" s="13" t="s">
        <v>71</v>
      </c>
      <c r="AY380" s="198" t="s">
        <v>155</v>
      </c>
    </row>
    <row r="381" spans="2:51" s="14" customFormat="1" ht="12">
      <c r="B381" s="199"/>
      <c r="C381" s="200"/>
      <c r="D381" s="190" t="s">
        <v>164</v>
      </c>
      <c r="E381" s="201" t="s">
        <v>19</v>
      </c>
      <c r="F381" s="202" t="s">
        <v>219</v>
      </c>
      <c r="G381" s="200"/>
      <c r="H381" s="203">
        <v>121.44</v>
      </c>
      <c r="I381" s="204"/>
      <c r="J381" s="200"/>
      <c r="K381" s="200"/>
      <c r="L381" s="205"/>
      <c r="M381" s="206"/>
      <c r="N381" s="207"/>
      <c r="O381" s="207"/>
      <c r="P381" s="207"/>
      <c r="Q381" s="207"/>
      <c r="R381" s="207"/>
      <c r="S381" s="207"/>
      <c r="T381" s="208"/>
      <c r="AT381" s="209" t="s">
        <v>164</v>
      </c>
      <c r="AU381" s="209" t="s">
        <v>81</v>
      </c>
      <c r="AV381" s="14" t="s">
        <v>81</v>
      </c>
      <c r="AW381" s="14" t="s">
        <v>33</v>
      </c>
      <c r="AX381" s="14" t="s">
        <v>71</v>
      </c>
      <c r="AY381" s="209" t="s">
        <v>155</v>
      </c>
    </row>
    <row r="382" spans="2:51" s="13" customFormat="1" ht="12">
      <c r="B382" s="188"/>
      <c r="C382" s="189"/>
      <c r="D382" s="190" t="s">
        <v>164</v>
      </c>
      <c r="E382" s="191" t="s">
        <v>19</v>
      </c>
      <c r="F382" s="192" t="s">
        <v>220</v>
      </c>
      <c r="G382" s="189"/>
      <c r="H382" s="191" t="s">
        <v>19</v>
      </c>
      <c r="I382" s="193"/>
      <c r="J382" s="189"/>
      <c r="K382" s="189"/>
      <c r="L382" s="194"/>
      <c r="M382" s="195"/>
      <c r="N382" s="196"/>
      <c r="O382" s="196"/>
      <c r="P382" s="196"/>
      <c r="Q382" s="196"/>
      <c r="R382" s="196"/>
      <c r="S382" s="196"/>
      <c r="T382" s="197"/>
      <c r="AT382" s="198" t="s">
        <v>164</v>
      </c>
      <c r="AU382" s="198" t="s">
        <v>81</v>
      </c>
      <c r="AV382" s="13" t="s">
        <v>79</v>
      </c>
      <c r="AW382" s="13" t="s">
        <v>33</v>
      </c>
      <c r="AX382" s="13" t="s">
        <v>71</v>
      </c>
      <c r="AY382" s="198" t="s">
        <v>155</v>
      </c>
    </row>
    <row r="383" spans="2:51" s="14" customFormat="1" ht="12">
      <c r="B383" s="199"/>
      <c r="C383" s="200"/>
      <c r="D383" s="190" t="s">
        <v>164</v>
      </c>
      <c r="E383" s="201" t="s">
        <v>19</v>
      </c>
      <c r="F383" s="202" t="s">
        <v>645</v>
      </c>
      <c r="G383" s="200"/>
      <c r="H383" s="203">
        <v>6.8</v>
      </c>
      <c r="I383" s="204"/>
      <c r="J383" s="200"/>
      <c r="K383" s="200"/>
      <c r="L383" s="205"/>
      <c r="M383" s="206"/>
      <c r="N383" s="207"/>
      <c r="O383" s="207"/>
      <c r="P383" s="207"/>
      <c r="Q383" s="207"/>
      <c r="R383" s="207"/>
      <c r="S383" s="207"/>
      <c r="T383" s="208"/>
      <c r="AT383" s="209" t="s">
        <v>164</v>
      </c>
      <c r="AU383" s="209" t="s">
        <v>81</v>
      </c>
      <c r="AV383" s="14" t="s">
        <v>81</v>
      </c>
      <c r="AW383" s="14" t="s">
        <v>33</v>
      </c>
      <c r="AX383" s="14" t="s">
        <v>71</v>
      </c>
      <c r="AY383" s="209" t="s">
        <v>155</v>
      </c>
    </row>
    <row r="384" spans="2:51" s="13" customFormat="1" ht="12">
      <c r="B384" s="188"/>
      <c r="C384" s="189"/>
      <c r="D384" s="190" t="s">
        <v>164</v>
      </c>
      <c r="E384" s="191" t="s">
        <v>19</v>
      </c>
      <c r="F384" s="192" t="s">
        <v>222</v>
      </c>
      <c r="G384" s="189"/>
      <c r="H384" s="191" t="s">
        <v>19</v>
      </c>
      <c r="I384" s="193"/>
      <c r="J384" s="189"/>
      <c r="K384" s="189"/>
      <c r="L384" s="194"/>
      <c r="M384" s="195"/>
      <c r="N384" s="196"/>
      <c r="O384" s="196"/>
      <c r="P384" s="196"/>
      <c r="Q384" s="196"/>
      <c r="R384" s="196"/>
      <c r="S384" s="196"/>
      <c r="T384" s="197"/>
      <c r="AT384" s="198" t="s">
        <v>164</v>
      </c>
      <c r="AU384" s="198" t="s">
        <v>81</v>
      </c>
      <c r="AV384" s="13" t="s">
        <v>79</v>
      </c>
      <c r="AW384" s="13" t="s">
        <v>33</v>
      </c>
      <c r="AX384" s="13" t="s">
        <v>71</v>
      </c>
      <c r="AY384" s="198" t="s">
        <v>155</v>
      </c>
    </row>
    <row r="385" spans="2:51" s="14" customFormat="1" ht="12">
      <c r="B385" s="199"/>
      <c r="C385" s="200"/>
      <c r="D385" s="190" t="s">
        <v>164</v>
      </c>
      <c r="E385" s="201" t="s">
        <v>19</v>
      </c>
      <c r="F385" s="202" t="s">
        <v>207</v>
      </c>
      <c r="G385" s="200"/>
      <c r="H385" s="203">
        <v>1.4</v>
      </c>
      <c r="I385" s="204"/>
      <c r="J385" s="200"/>
      <c r="K385" s="200"/>
      <c r="L385" s="205"/>
      <c r="M385" s="206"/>
      <c r="N385" s="207"/>
      <c r="O385" s="207"/>
      <c r="P385" s="207"/>
      <c r="Q385" s="207"/>
      <c r="R385" s="207"/>
      <c r="S385" s="207"/>
      <c r="T385" s="208"/>
      <c r="AT385" s="209" t="s">
        <v>164</v>
      </c>
      <c r="AU385" s="209" t="s">
        <v>81</v>
      </c>
      <c r="AV385" s="14" t="s">
        <v>81</v>
      </c>
      <c r="AW385" s="14" t="s">
        <v>33</v>
      </c>
      <c r="AX385" s="14" t="s">
        <v>71</v>
      </c>
      <c r="AY385" s="209" t="s">
        <v>155</v>
      </c>
    </row>
    <row r="386" spans="2:51" s="15" customFormat="1" ht="12">
      <c r="B386" s="210"/>
      <c r="C386" s="211"/>
      <c r="D386" s="190" t="s">
        <v>164</v>
      </c>
      <c r="E386" s="212" t="s">
        <v>19</v>
      </c>
      <c r="F386" s="213" t="s">
        <v>168</v>
      </c>
      <c r="G386" s="211"/>
      <c r="H386" s="214">
        <v>386.23</v>
      </c>
      <c r="I386" s="215"/>
      <c r="J386" s="211"/>
      <c r="K386" s="211"/>
      <c r="L386" s="216"/>
      <c r="M386" s="217"/>
      <c r="N386" s="218"/>
      <c r="O386" s="218"/>
      <c r="P386" s="218"/>
      <c r="Q386" s="218"/>
      <c r="R386" s="218"/>
      <c r="S386" s="218"/>
      <c r="T386" s="219"/>
      <c r="AT386" s="220" t="s">
        <v>164</v>
      </c>
      <c r="AU386" s="220" t="s">
        <v>81</v>
      </c>
      <c r="AV386" s="15" t="s">
        <v>162</v>
      </c>
      <c r="AW386" s="15" t="s">
        <v>33</v>
      </c>
      <c r="AX386" s="15" t="s">
        <v>79</v>
      </c>
      <c r="AY386" s="220" t="s">
        <v>155</v>
      </c>
    </row>
    <row r="387" spans="1:65" s="2" customFormat="1" ht="24">
      <c r="A387" s="36"/>
      <c r="B387" s="37"/>
      <c r="C387" s="175" t="s">
        <v>7</v>
      </c>
      <c r="D387" s="175" t="s">
        <v>158</v>
      </c>
      <c r="E387" s="176" t="s">
        <v>649</v>
      </c>
      <c r="F387" s="177" t="s">
        <v>650</v>
      </c>
      <c r="G387" s="178" t="s">
        <v>161</v>
      </c>
      <c r="H387" s="179">
        <v>263.118</v>
      </c>
      <c r="I387" s="180">
        <v>112</v>
      </c>
      <c r="J387" s="181">
        <f>ROUND(I387*H387,2)</f>
        <v>29469.22</v>
      </c>
      <c r="K387" s="177" t="s">
        <v>174</v>
      </c>
      <c r="L387" s="41"/>
      <c r="M387" s="182" t="s">
        <v>19</v>
      </c>
      <c r="N387" s="183" t="s">
        <v>42</v>
      </c>
      <c r="O387" s="66"/>
      <c r="P387" s="184">
        <f>O387*H387</f>
        <v>0</v>
      </c>
      <c r="Q387" s="184">
        <v>4E-05</v>
      </c>
      <c r="R387" s="184">
        <f>Q387*H387</f>
        <v>0.010524720000000001</v>
      </c>
      <c r="S387" s="184">
        <v>0</v>
      </c>
      <c r="T387" s="185">
        <f>S387*H387</f>
        <v>0</v>
      </c>
      <c r="U387" s="36"/>
      <c r="V387" s="36"/>
      <c r="W387" s="36"/>
      <c r="X387" s="36"/>
      <c r="Y387" s="36"/>
      <c r="Z387" s="36"/>
      <c r="AA387" s="36"/>
      <c r="AB387" s="36"/>
      <c r="AC387" s="36"/>
      <c r="AD387" s="36"/>
      <c r="AE387" s="36"/>
      <c r="AR387" s="186" t="s">
        <v>162</v>
      </c>
      <c r="AT387" s="186" t="s">
        <v>158</v>
      </c>
      <c r="AU387" s="186" t="s">
        <v>81</v>
      </c>
      <c r="AY387" s="19" t="s">
        <v>155</v>
      </c>
      <c r="BE387" s="187">
        <f>IF(N387="základní",J387,0)</f>
        <v>29469.22</v>
      </c>
      <c r="BF387" s="187">
        <f>IF(N387="snížená",J387,0)</f>
        <v>0</v>
      </c>
      <c r="BG387" s="187">
        <f>IF(N387="zákl. přenesená",J387,0)</f>
        <v>0</v>
      </c>
      <c r="BH387" s="187">
        <f>IF(N387="sníž. přenesená",J387,0)</f>
        <v>0</v>
      </c>
      <c r="BI387" s="187">
        <f>IF(N387="nulová",J387,0)</f>
        <v>0</v>
      </c>
      <c r="BJ387" s="19" t="s">
        <v>79</v>
      </c>
      <c r="BK387" s="187">
        <f>ROUND(I387*H387,2)</f>
        <v>29469.22</v>
      </c>
      <c r="BL387" s="19" t="s">
        <v>162</v>
      </c>
      <c r="BM387" s="186" t="s">
        <v>651</v>
      </c>
    </row>
    <row r="388" spans="2:51" s="13" customFormat="1" ht="12">
      <c r="B388" s="188"/>
      <c r="C388" s="189"/>
      <c r="D388" s="190" t="s">
        <v>164</v>
      </c>
      <c r="E388" s="191" t="s">
        <v>19</v>
      </c>
      <c r="F388" s="192" t="s">
        <v>652</v>
      </c>
      <c r="G388" s="189"/>
      <c r="H388" s="191" t="s">
        <v>19</v>
      </c>
      <c r="I388" s="193"/>
      <c r="J388" s="189"/>
      <c r="K388" s="189"/>
      <c r="L388" s="194"/>
      <c r="M388" s="195"/>
      <c r="N388" s="196"/>
      <c r="O388" s="196"/>
      <c r="P388" s="196"/>
      <c r="Q388" s="196"/>
      <c r="R388" s="196"/>
      <c r="S388" s="196"/>
      <c r="T388" s="197"/>
      <c r="AT388" s="198" t="s">
        <v>164</v>
      </c>
      <c r="AU388" s="198" t="s">
        <v>81</v>
      </c>
      <c r="AV388" s="13" t="s">
        <v>79</v>
      </c>
      <c r="AW388" s="13" t="s">
        <v>33</v>
      </c>
      <c r="AX388" s="13" t="s">
        <v>71</v>
      </c>
      <c r="AY388" s="198" t="s">
        <v>155</v>
      </c>
    </row>
    <row r="389" spans="2:51" s="13" customFormat="1" ht="12">
      <c r="B389" s="188"/>
      <c r="C389" s="189"/>
      <c r="D389" s="190" t="s">
        <v>164</v>
      </c>
      <c r="E389" s="191" t="s">
        <v>19</v>
      </c>
      <c r="F389" s="192" t="s">
        <v>177</v>
      </c>
      <c r="G389" s="189"/>
      <c r="H389" s="191" t="s">
        <v>19</v>
      </c>
      <c r="I389" s="193"/>
      <c r="J389" s="189"/>
      <c r="K389" s="189"/>
      <c r="L389" s="194"/>
      <c r="M389" s="195"/>
      <c r="N389" s="196"/>
      <c r="O389" s="196"/>
      <c r="P389" s="196"/>
      <c r="Q389" s="196"/>
      <c r="R389" s="196"/>
      <c r="S389" s="196"/>
      <c r="T389" s="197"/>
      <c r="AT389" s="198" t="s">
        <v>164</v>
      </c>
      <c r="AU389" s="198" t="s">
        <v>81</v>
      </c>
      <c r="AV389" s="13" t="s">
        <v>79</v>
      </c>
      <c r="AW389" s="13" t="s">
        <v>33</v>
      </c>
      <c r="AX389" s="13" t="s">
        <v>71</v>
      </c>
      <c r="AY389" s="198" t="s">
        <v>155</v>
      </c>
    </row>
    <row r="390" spans="2:51" s="14" customFormat="1" ht="12">
      <c r="B390" s="199"/>
      <c r="C390" s="200"/>
      <c r="D390" s="190" t="s">
        <v>164</v>
      </c>
      <c r="E390" s="201" t="s">
        <v>19</v>
      </c>
      <c r="F390" s="202" t="s">
        <v>653</v>
      </c>
      <c r="G390" s="200"/>
      <c r="H390" s="203">
        <v>69.093</v>
      </c>
      <c r="I390" s="204"/>
      <c r="J390" s="200"/>
      <c r="K390" s="200"/>
      <c r="L390" s="205"/>
      <c r="M390" s="206"/>
      <c r="N390" s="207"/>
      <c r="O390" s="207"/>
      <c r="P390" s="207"/>
      <c r="Q390" s="207"/>
      <c r="R390" s="207"/>
      <c r="S390" s="207"/>
      <c r="T390" s="208"/>
      <c r="AT390" s="209" t="s">
        <v>164</v>
      </c>
      <c r="AU390" s="209" t="s">
        <v>81</v>
      </c>
      <c r="AV390" s="14" t="s">
        <v>81</v>
      </c>
      <c r="AW390" s="14" t="s">
        <v>33</v>
      </c>
      <c r="AX390" s="14" t="s">
        <v>71</v>
      </c>
      <c r="AY390" s="209" t="s">
        <v>155</v>
      </c>
    </row>
    <row r="391" spans="2:51" s="13" customFormat="1" ht="12">
      <c r="B391" s="188"/>
      <c r="C391" s="189"/>
      <c r="D391" s="190" t="s">
        <v>164</v>
      </c>
      <c r="E391" s="191" t="s">
        <v>19</v>
      </c>
      <c r="F391" s="192" t="s">
        <v>629</v>
      </c>
      <c r="G391" s="189"/>
      <c r="H391" s="191" t="s">
        <v>19</v>
      </c>
      <c r="I391" s="193"/>
      <c r="J391" s="189"/>
      <c r="K391" s="189"/>
      <c r="L391" s="194"/>
      <c r="M391" s="195"/>
      <c r="N391" s="196"/>
      <c r="O391" s="196"/>
      <c r="P391" s="196"/>
      <c r="Q391" s="196"/>
      <c r="R391" s="196"/>
      <c r="S391" s="196"/>
      <c r="T391" s="197"/>
      <c r="AT391" s="198" t="s">
        <v>164</v>
      </c>
      <c r="AU391" s="198" t="s">
        <v>81</v>
      </c>
      <c r="AV391" s="13" t="s">
        <v>79</v>
      </c>
      <c r="AW391" s="13" t="s">
        <v>33</v>
      </c>
      <c r="AX391" s="13" t="s">
        <v>71</v>
      </c>
      <c r="AY391" s="198" t="s">
        <v>155</v>
      </c>
    </row>
    <row r="392" spans="2:51" s="14" customFormat="1" ht="12">
      <c r="B392" s="199"/>
      <c r="C392" s="200"/>
      <c r="D392" s="190" t="s">
        <v>164</v>
      </c>
      <c r="E392" s="201" t="s">
        <v>19</v>
      </c>
      <c r="F392" s="202" t="s">
        <v>654</v>
      </c>
      <c r="G392" s="200"/>
      <c r="H392" s="203">
        <v>74.025</v>
      </c>
      <c r="I392" s="204"/>
      <c r="J392" s="200"/>
      <c r="K392" s="200"/>
      <c r="L392" s="205"/>
      <c r="M392" s="206"/>
      <c r="N392" s="207"/>
      <c r="O392" s="207"/>
      <c r="P392" s="207"/>
      <c r="Q392" s="207"/>
      <c r="R392" s="207"/>
      <c r="S392" s="207"/>
      <c r="T392" s="208"/>
      <c r="AT392" s="209" t="s">
        <v>164</v>
      </c>
      <c r="AU392" s="209" t="s">
        <v>81</v>
      </c>
      <c r="AV392" s="14" t="s">
        <v>81</v>
      </c>
      <c r="AW392" s="14" t="s">
        <v>33</v>
      </c>
      <c r="AX392" s="14" t="s">
        <v>71</v>
      </c>
      <c r="AY392" s="209" t="s">
        <v>155</v>
      </c>
    </row>
    <row r="393" spans="2:51" s="13" customFormat="1" ht="12">
      <c r="B393" s="188"/>
      <c r="C393" s="189"/>
      <c r="D393" s="190" t="s">
        <v>164</v>
      </c>
      <c r="E393" s="191" t="s">
        <v>19</v>
      </c>
      <c r="F393" s="192" t="s">
        <v>655</v>
      </c>
      <c r="G393" s="189"/>
      <c r="H393" s="191" t="s">
        <v>19</v>
      </c>
      <c r="I393" s="193"/>
      <c r="J393" s="189"/>
      <c r="K393" s="189"/>
      <c r="L393" s="194"/>
      <c r="M393" s="195"/>
      <c r="N393" s="196"/>
      <c r="O393" s="196"/>
      <c r="P393" s="196"/>
      <c r="Q393" s="196"/>
      <c r="R393" s="196"/>
      <c r="S393" s="196"/>
      <c r="T393" s="197"/>
      <c r="AT393" s="198" t="s">
        <v>164</v>
      </c>
      <c r="AU393" s="198" t="s">
        <v>81</v>
      </c>
      <c r="AV393" s="13" t="s">
        <v>79</v>
      </c>
      <c r="AW393" s="13" t="s">
        <v>33</v>
      </c>
      <c r="AX393" s="13" t="s">
        <v>71</v>
      </c>
      <c r="AY393" s="198" t="s">
        <v>155</v>
      </c>
    </row>
    <row r="394" spans="2:51" s="14" customFormat="1" ht="12">
      <c r="B394" s="199"/>
      <c r="C394" s="200"/>
      <c r="D394" s="190" t="s">
        <v>164</v>
      </c>
      <c r="E394" s="201" t="s">
        <v>19</v>
      </c>
      <c r="F394" s="202" t="s">
        <v>656</v>
      </c>
      <c r="G394" s="200"/>
      <c r="H394" s="203">
        <v>120</v>
      </c>
      <c r="I394" s="204"/>
      <c r="J394" s="200"/>
      <c r="K394" s="200"/>
      <c r="L394" s="205"/>
      <c r="M394" s="206"/>
      <c r="N394" s="207"/>
      <c r="O394" s="207"/>
      <c r="P394" s="207"/>
      <c r="Q394" s="207"/>
      <c r="R394" s="207"/>
      <c r="S394" s="207"/>
      <c r="T394" s="208"/>
      <c r="AT394" s="209" t="s">
        <v>164</v>
      </c>
      <c r="AU394" s="209" t="s">
        <v>81</v>
      </c>
      <c r="AV394" s="14" t="s">
        <v>81</v>
      </c>
      <c r="AW394" s="14" t="s">
        <v>33</v>
      </c>
      <c r="AX394" s="14" t="s">
        <v>71</v>
      </c>
      <c r="AY394" s="209" t="s">
        <v>155</v>
      </c>
    </row>
    <row r="395" spans="2:51" s="15" customFormat="1" ht="12">
      <c r="B395" s="210"/>
      <c r="C395" s="211"/>
      <c r="D395" s="190" t="s">
        <v>164</v>
      </c>
      <c r="E395" s="212" t="s">
        <v>19</v>
      </c>
      <c r="F395" s="213" t="s">
        <v>168</v>
      </c>
      <c r="G395" s="211"/>
      <c r="H395" s="214">
        <v>263.118</v>
      </c>
      <c r="I395" s="215"/>
      <c r="J395" s="211"/>
      <c r="K395" s="211"/>
      <c r="L395" s="216"/>
      <c r="M395" s="217"/>
      <c r="N395" s="218"/>
      <c r="O395" s="218"/>
      <c r="P395" s="218"/>
      <c r="Q395" s="218"/>
      <c r="R395" s="218"/>
      <c r="S395" s="218"/>
      <c r="T395" s="219"/>
      <c r="AT395" s="220" t="s">
        <v>164</v>
      </c>
      <c r="AU395" s="220" t="s">
        <v>81</v>
      </c>
      <c r="AV395" s="15" t="s">
        <v>162</v>
      </c>
      <c r="AW395" s="15" t="s">
        <v>33</v>
      </c>
      <c r="AX395" s="15" t="s">
        <v>79</v>
      </c>
      <c r="AY395" s="220" t="s">
        <v>155</v>
      </c>
    </row>
    <row r="396" spans="1:65" s="2" customFormat="1" ht="16.5" customHeight="1">
      <c r="A396" s="36"/>
      <c r="B396" s="37"/>
      <c r="C396" s="175" t="s">
        <v>383</v>
      </c>
      <c r="D396" s="175" t="s">
        <v>158</v>
      </c>
      <c r="E396" s="176" t="s">
        <v>223</v>
      </c>
      <c r="F396" s="177" t="s">
        <v>224</v>
      </c>
      <c r="G396" s="178" t="s">
        <v>161</v>
      </c>
      <c r="H396" s="179">
        <v>1813.23</v>
      </c>
      <c r="I396" s="180">
        <v>3.5</v>
      </c>
      <c r="J396" s="181">
        <f>ROUND(I396*H396,2)</f>
        <v>6346.31</v>
      </c>
      <c r="K396" s="177" t="s">
        <v>190</v>
      </c>
      <c r="L396" s="41"/>
      <c r="M396" s="182" t="s">
        <v>19</v>
      </c>
      <c r="N396" s="183" t="s">
        <v>42</v>
      </c>
      <c r="O396" s="66"/>
      <c r="P396" s="184">
        <f>O396*H396</f>
        <v>0</v>
      </c>
      <c r="Q396" s="184">
        <v>0</v>
      </c>
      <c r="R396" s="184">
        <f>Q396*H396</f>
        <v>0</v>
      </c>
      <c r="S396" s="184">
        <v>0</v>
      </c>
      <c r="T396" s="185">
        <f>S396*H396</f>
        <v>0</v>
      </c>
      <c r="U396" s="36"/>
      <c r="V396" s="36"/>
      <c r="W396" s="36"/>
      <c r="X396" s="36"/>
      <c r="Y396" s="36"/>
      <c r="Z396" s="36"/>
      <c r="AA396" s="36"/>
      <c r="AB396" s="36"/>
      <c r="AC396" s="36"/>
      <c r="AD396" s="36"/>
      <c r="AE396" s="36"/>
      <c r="AR396" s="186" t="s">
        <v>162</v>
      </c>
      <c r="AT396" s="186" t="s">
        <v>158</v>
      </c>
      <c r="AU396" s="186" t="s">
        <v>81</v>
      </c>
      <c r="AY396" s="19" t="s">
        <v>155</v>
      </c>
      <c r="BE396" s="187">
        <f>IF(N396="základní",J396,0)</f>
        <v>6346.31</v>
      </c>
      <c r="BF396" s="187">
        <f>IF(N396="snížená",J396,0)</f>
        <v>0</v>
      </c>
      <c r="BG396" s="187">
        <f>IF(N396="zákl. přenesená",J396,0)</f>
        <v>0</v>
      </c>
      <c r="BH396" s="187">
        <f>IF(N396="sníž. přenesená",J396,0)</f>
        <v>0</v>
      </c>
      <c r="BI396" s="187">
        <f>IF(N396="nulová",J396,0)</f>
        <v>0</v>
      </c>
      <c r="BJ396" s="19" t="s">
        <v>79</v>
      </c>
      <c r="BK396" s="187">
        <f>ROUND(I396*H396,2)</f>
        <v>6346.31</v>
      </c>
      <c r="BL396" s="19" t="s">
        <v>162</v>
      </c>
      <c r="BM396" s="186" t="s">
        <v>657</v>
      </c>
    </row>
    <row r="397" spans="2:51" s="13" customFormat="1" ht="12">
      <c r="B397" s="188"/>
      <c r="C397" s="189"/>
      <c r="D397" s="190" t="s">
        <v>164</v>
      </c>
      <c r="E397" s="191" t="s">
        <v>19</v>
      </c>
      <c r="F397" s="192" t="s">
        <v>658</v>
      </c>
      <c r="G397" s="189"/>
      <c r="H397" s="191" t="s">
        <v>19</v>
      </c>
      <c r="I397" s="193"/>
      <c r="J397" s="189"/>
      <c r="K397" s="189"/>
      <c r="L397" s="194"/>
      <c r="M397" s="195"/>
      <c r="N397" s="196"/>
      <c r="O397" s="196"/>
      <c r="P397" s="196"/>
      <c r="Q397" s="196"/>
      <c r="R397" s="196"/>
      <c r="S397" s="196"/>
      <c r="T397" s="197"/>
      <c r="AT397" s="198" t="s">
        <v>164</v>
      </c>
      <c r="AU397" s="198" t="s">
        <v>81</v>
      </c>
      <c r="AV397" s="13" t="s">
        <v>79</v>
      </c>
      <c r="AW397" s="13" t="s">
        <v>33</v>
      </c>
      <c r="AX397" s="13" t="s">
        <v>71</v>
      </c>
      <c r="AY397" s="198" t="s">
        <v>155</v>
      </c>
    </row>
    <row r="398" spans="2:51" s="13" customFormat="1" ht="12">
      <c r="B398" s="188"/>
      <c r="C398" s="189"/>
      <c r="D398" s="190" t="s">
        <v>164</v>
      </c>
      <c r="E398" s="191" t="s">
        <v>19</v>
      </c>
      <c r="F398" s="192" t="s">
        <v>192</v>
      </c>
      <c r="G398" s="189"/>
      <c r="H398" s="191" t="s">
        <v>19</v>
      </c>
      <c r="I398" s="193"/>
      <c r="J398" s="189"/>
      <c r="K398" s="189"/>
      <c r="L398" s="194"/>
      <c r="M398" s="195"/>
      <c r="N398" s="196"/>
      <c r="O398" s="196"/>
      <c r="P398" s="196"/>
      <c r="Q398" s="196"/>
      <c r="R398" s="196"/>
      <c r="S398" s="196"/>
      <c r="T398" s="197"/>
      <c r="AT398" s="198" t="s">
        <v>164</v>
      </c>
      <c r="AU398" s="198" t="s">
        <v>81</v>
      </c>
      <c r="AV398" s="13" t="s">
        <v>79</v>
      </c>
      <c r="AW398" s="13" t="s">
        <v>33</v>
      </c>
      <c r="AX398" s="13" t="s">
        <v>71</v>
      </c>
      <c r="AY398" s="198" t="s">
        <v>155</v>
      </c>
    </row>
    <row r="399" spans="2:51" s="14" customFormat="1" ht="12">
      <c r="B399" s="199"/>
      <c r="C399" s="200"/>
      <c r="D399" s="190" t="s">
        <v>164</v>
      </c>
      <c r="E399" s="201" t="s">
        <v>19</v>
      </c>
      <c r="F399" s="202" t="s">
        <v>659</v>
      </c>
      <c r="G399" s="200"/>
      <c r="H399" s="203">
        <v>193.85</v>
      </c>
      <c r="I399" s="204"/>
      <c r="J399" s="200"/>
      <c r="K399" s="200"/>
      <c r="L399" s="205"/>
      <c r="M399" s="206"/>
      <c r="N399" s="207"/>
      <c r="O399" s="207"/>
      <c r="P399" s="207"/>
      <c r="Q399" s="207"/>
      <c r="R399" s="207"/>
      <c r="S399" s="207"/>
      <c r="T399" s="208"/>
      <c r="AT399" s="209" t="s">
        <v>164</v>
      </c>
      <c r="AU399" s="209" t="s">
        <v>81</v>
      </c>
      <c r="AV399" s="14" t="s">
        <v>81</v>
      </c>
      <c r="AW399" s="14" t="s">
        <v>33</v>
      </c>
      <c r="AX399" s="14" t="s">
        <v>71</v>
      </c>
      <c r="AY399" s="209" t="s">
        <v>155</v>
      </c>
    </row>
    <row r="400" spans="2:51" s="13" customFormat="1" ht="12">
      <c r="B400" s="188"/>
      <c r="C400" s="189"/>
      <c r="D400" s="190" t="s">
        <v>164</v>
      </c>
      <c r="E400" s="191" t="s">
        <v>19</v>
      </c>
      <c r="F400" s="192" t="s">
        <v>194</v>
      </c>
      <c r="G400" s="189"/>
      <c r="H400" s="191" t="s">
        <v>19</v>
      </c>
      <c r="I400" s="193"/>
      <c r="J400" s="189"/>
      <c r="K400" s="189"/>
      <c r="L400" s="194"/>
      <c r="M400" s="195"/>
      <c r="N400" s="196"/>
      <c r="O400" s="196"/>
      <c r="P400" s="196"/>
      <c r="Q400" s="196"/>
      <c r="R400" s="196"/>
      <c r="S400" s="196"/>
      <c r="T400" s="197"/>
      <c r="AT400" s="198" t="s">
        <v>164</v>
      </c>
      <c r="AU400" s="198" t="s">
        <v>81</v>
      </c>
      <c r="AV400" s="13" t="s">
        <v>79</v>
      </c>
      <c r="AW400" s="13" t="s">
        <v>33</v>
      </c>
      <c r="AX400" s="13" t="s">
        <v>71</v>
      </c>
      <c r="AY400" s="198" t="s">
        <v>155</v>
      </c>
    </row>
    <row r="401" spans="2:51" s="14" customFormat="1" ht="12">
      <c r="B401" s="199"/>
      <c r="C401" s="200"/>
      <c r="D401" s="190" t="s">
        <v>164</v>
      </c>
      <c r="E401" s="201" t="s">
        <v>19</v>
      </c>
      <c r="F401" s="202" t="s">
        <v>660</v>
      </c>
      <c r="G401" s="200"/>
      <c r="H401" s="203">
        <v>92.3</v>
      </c>
      <c r="I401" s="204"/>
      <c r="J401" s="200"/>
      <c r="K401" s="200"/>
      <c r="L401" s="205"/>
      <c r="M401" s="206"/>
      <c r="N401" s="207"/>
      <c r="O401" s="207"/>
      <c r="P401" s="207"/>
      <c r="Q401" s="207"/>
      <c r="R401" s="207"/>
      <c r="S401" s="207"/>
      <c r="T401" s="208"/>
      <c r="AT401" s="209" t="s">
        <v>164</v>
      </c>
      <c r="AU401" s="209" t="s">
        <v>81</v>
      </c>
      <c r="AV401" s="14" t="s">
        <v>81</v>
      </c>
      <c r="AW401" s="14" t="s">
        <v>33</v>
      </c>
      <c r="AX401" s="14" t="s">
        <v>71</v>
      </c>
      <c r="AY401" s="209" t="s">
        <v>155</v>
      </c>
    </row>
    <row r="402" spans="2:51" s="13" customFormat="1" ht="12">
      <c r="B402" s="188"/>
      <c r="C402" s="189"/>
      <c r="D402" s="190" t="s">
        <v>164</v>
      </c>
      <c r="E402" s="191" t="s">
        <v>19</v>
      </c>
      <c r="F402" s="192" t="s">
        <v>196</v>
      </c>
      <c r="G402" s="189"/>
      <c r="H402" s="191" t="s">
        <v>19</v>
      </c>
      <c r="I402" s="193"/>
      <c r="J402" s="189"/>
      <c r="K402" s="189"/>
      <c r="L402" s="194"/>
      <c r="M402" s="195"/>
      <c r="N402" s="196"/>
      <c r="O402" s="196"/>
      <c r="P402" s="196"/>
      <c r="Q402" s="196"/>
      <c r="R402" s="196"/>
      <c r="S402" s="196"/>
      <c r="T402" s="197"/>
      <c r="AT402" s="198" t="s">
        <v>164</v>
      </c>
      <c r="AU402" s="198" t="s">
        <v>81</v>
      </c>
      <c r="AV402" s="13" t="s">
        <v>79</v>
      </c>
      <c r="AW402" s="13" t="s">
        <v>33</v>
      </c>
      <c r="AX402" s="13" t="s">
        <v>71</v>
      </c>
      <c r="AY402" s="198" t="s">
        <v>155</v>
      </c>
    </row>
    <row r="403" spans="2:51" s="14" customFormat="1" ht="12">
      <c r="B403" s="199"/>
      <c r="C403" s="200"/>
      <c r="D403" s="190" t="s">
        <v>164</v>
      </c>
      <c r="E403" s="201" t="s">
        <v>19</v>
      </c>
      <c r="F403" s="202" t="s">
        <v>661</v>
      </c>
      <c r="G403" s="200"/>
      <c r="H403" s="203">
        <v>107.9</v>
      </c>
      <c r="I403" s="204"/>
      <c r="J403" s="200"/>
      <c r="K403" s="200"/>
      <c r="L403" s="205"/>
      <c r="M403" s="206"/>
      <c r="N403" s="207"/>
      <c r="O403" s="207"/>
      <c r="P403" s="207"/>
      <c r="Q403" s="207"/>
      <c r="R403" s="207"/>
      <c r="S403" s="207"/>
      <c r="T403" s="208"/>
      <c r="AT403" s="209" t="s">
        <v>164</v>
      </c>
      <c r="AU403" s="209" t="s">
        <v>81</v>
      </c>
      <c r="AV403" s="14" t="s">
        <v>81</v>
      </c>
      <c r="AW403" s="14" t="s">
        <v>33</v>
      </c>
      <c r="AX403" s="14" t="s">
        <v>71</v>
      </c>
      <c r="AY403" s="209" t="s">
        <v>155</v>
      </c>
    </row>
    <row r="404" spans="2:51" s="13" customFormat="1" ht="12">
      <c r="B404" s="188"/>
      <c r="C404" s="189"/>
      <c r="D404" s="190" t="s">
        <v>164</v>
      </c>
      <c r="E404" s="191" t="s">
        <v>19</v>
      </c>
      <c r="F404" s="192" t="s">
        <v>198</v>
      </c>
      <c r="G404" s="189"/>
      <c r="H404" s="191" t="s">
        <v>19</v>
      </c>
      <c r="I404" s="193"/>
      <c r="J404" s="189"/>
      <c r="K404" s="189"/>
      <c r="L404" s="194"/>
      <c r="M404" s="195"/>
      <c r="N404" s="196"/>
      <c r="O404" s="196"/>
      <c r="P404" s="196"/>
      <c r="Q404" s="196"/>
      <c r="R404" s="196"/>
      <c r="S404" s="196"/>
      <c r="T404" s="197"/>
      <c r="AT404" s="198" t="s">
        <v>164</v>
      </c>
      <c r="AU404" s="198" t="s">
        <v>81</v>
      </c>
      <c r="AV404" s="13" t="s">
        <v>79</v>
      </c>
      <c r="AW404" s="13" t="s">
        <v>33</v>
      </c>
      <c r="AX404" s="13" t="s">
        <v>71</v>
      </c>
      <c r="AY404" s="198" t="s">
        <v>155</v>
      </c>
    </row>
    <row r="405" spans="2:51" s="14" customFormat="1" ht="12">
      <c r="B405" s="199"/>
      <c r="C405" s="200"/>
      <c r="D405" s="190" t="s">
        <v>164</v>
      </c>
      <c r="E405" s="201" t="s">
        <v>19</v>
      </c>
      <c r="F405" s="202" t="s">
        <v>199</v>
      </c>
      <c r="G405" s="200"/>
      <c r="H405" s="203">
        <v>25.23</v>
      </c>
      <c r="I405" s="204"/>
      <c r="J405" s="200"/>
      <c r="K405" s="200"/>
      <c r="L405" s="205"/>
      <c r="M405" s="206"/>
      <c r="N405" s="207"/>
      <c r="O405" s="207"/>
      <c r="P405" s="207"/>
      <c r="Q405" s="207"/>
      <c r="R405" s="207"/>
      <c r="S405" s="207"/>
      <c r="T405" s="208"/>
      <c r="AT405" s="209" t="s">
        <v>164</v>
      </c>
      <c r="AU405" s="209" t="s">
        <v>81</v>
      </c>
      <c r="AV405" s="14" t="s">
        <v>81</v>
      </c>
      <c r="AW405" s="14" t="s">
        <v>33</v>
      </c>
      <c r="AX405" s="14" t="s">
        <v>71</v>
      </c>
      <c r="AY405" s="209" t="s">
        <v>155</v>
      </c>
    </row>
    <row r="406" spans="2:51" s="13" customFormat="1" ht="12">
      <c r="B406" s="188"/>
      <c r="C406" s="189"/>
      <c r="D406" s="190" t="s">
        <v>164</v>
      </c>
      <c r="E406" s="191" t="s">
        <v>19</v>
      </c>
      <c r="F406" s="192" t="s">
        <v>200</v>
      </c>
      <c r="G406" s="189"/>
      <c r="H406" s="191" t="s">
        <v>19</v>
      </c>
      <c r="I406" s="193"/>
      <c r="J406" s="189"/>
      <c r="K406" s="189"/>
      <c r="L406" s="194"/>
      <c r="M406" s="195"/>
      <c r="N406" s="196"/>
      <c r="O406" s="196"/>
      <c r="P406" s="196"/>
      <c r="Q406" s="196"/>
      <c r="R406" s="196"/>
      <c r="S406" s="196"/>
      <c r="T406" s="197"/>
      <c r="AT406" s="198" t="s">
        <v>164</v>
      </c>
      <c r="AU406" s="198" t="s">
        <v>81</v>
      </c>
      <c r="AV406" s="13" t="s">
        <v>79</v>
      </c>
      <c r="AW406" s="13" t="s">
        <v>33</v>
      </c>
      <c r="AX406" s="13" t="s">
        <v>71</v>
      </c>
      <c r="AY406" s="198" t="s">
        <v>155</v>
      </c>
    </row>
    <row r="407" spans="2:51" s="14" customFormat="1" ht="12">
      <c r="B407" s="199"/>
      <c r="C407" s="200"/>
      <c r="D407" s="190" t="s">
        <v>164</v>
      </c>
      <c r="E407" s="201" t="s">
        <v>19</v>
      </c>
      <c r="F407" s="202" t="s">
        <v>662</v>
      </c>
      <c r="G407" s="200"/>
      <c r="H407" s="203">
        <v>95.45</v>
      </c>
      <c r="I407" s="204"/>
      <c r="J407" s="200"/>
      <c r="K407" s="200"/>
      <c r="L407" s="205"/>
      <c r="M407" s="206"/>
      <c r="N407" s="207"/>
      <c r="O407" s="207"/>
      <c r="P407" s="207"/>
      <c r="Q407" s="207"/>
      <c r="R407" s="207"/>
      <c r="S407" s="207"/>
      <c r="T407" s="208"/>
      <c r="AT407" s="209" t="s">
        <v>164</v>
      </c>
      <c r="AU407" s="209" t="s">
        <v>81</v>
      </c>
      <c r="AV407" s="14" t="s">
        <v>81</v>
      </c>
      <c r="AW407" s="14" t="s">
        <v>33</v>
      </c>
      <c r="AX407" s="14" t="s">
        <v>71</v>
      </c>
      <c r="AY407" s="209" t="s">
        <v>155</v>
      </c>
    </row>
    <row r="408" spans="2:51" s="13" customFormat="1" ht="12">
      <c r="B408" s="188"/>
      <c r="C408" s="189"/>
      <c r="D408" s="190" t="s">
        <v>164</v>
      </c>
      <c r="E408" s="191" t="s">
        <v>19</v>
      </c>
      <c r="F408" s="192" t="s">
        <v>202</v>
      </c>
      <c r="G408" s="189"/>
      <c r="H408" s="191" t="s">
        <v>19</v>
      </c>
      <c r="I408" s="193"/>
      <c r="J408" s="189"/>
      <c r="K408" s="189"/>
      <c r="L408" s="194"/>
      <c r="M408" s="195"/>
      <c r="N408" s="196"/>
      <c r="O408" s="196"/>
      <c r="P408" s="196"/>
      <c r="Q408" s="196"/>
      <c r="R408" s="196"/>
      <c r="S408" s="196"/>
      <c r="T408" s="197"/>
      <c r="AT408" s="198" t="s">
        <v>164</v>
      </c>
      <c r="AU408" s="198" t="s">
        <v>81</v>
      </c>
      <c r="AV408" s="13" t="s">
        <v>79</v>
      </c>
      <c r="AW408" s="13" t="s">
        <v>33</v>
      </c>
      <c r="AX408" s="13" t="s">
        <v>71</v>
      </c>
      <c r="AY408" s="198" t="s">
        <v>155</v>
      </c>
    </row>
    <row r="409" spans="2:51" s="14" customFormat="1" ht="12">
      <c r="B409" s="199"/>
      <c r="C409" s="200"/>
      <c r="D409" s="190" t="s">
        <v>164</v>
      </c>
      <c r="E409" s="201" t="s">
        <v>19</v>
      </c>
      <c r="F409" s="202" t="s">
        <v>663</v>
      </c>
      <c r="G409" s="200"/>
      <c r="H409" s="203">
        <v>136.8</v>
      </c>
      <c r="I409" s="204"/>
      <c r="J409" s="200"/>
      <c r="K409" s="200"/>
      <c r="L409" s="205"/>
      <c r="M409" s="206"/>
      <c r="N409" s="207"/>
      <c r="O409" s="207"/>
      <c r="P409" s="207"/>
      <c r="Q409" s="207"/>
      <c r="R409" s="207"/>
      <c r="S409" s="207"/>
      <c r="T409" s="208"/>
      <c r="AT409" s="209" t="s">
        <v>164</v>
      </c>
      <c r="AU409" s="209" t="s">
        <v>81</v>
      </c>
      <c r="AV409" s="14" t="s">
        <v>81</v>
      </c>
      <c r="AW409" s="14" t="s">
        <v>33</v>
      </c>
      <c r="AX409" s="14" t="s">
        <v>71</v>
      </c>
      <c r="AY409" s="209" t="s">
        <v>155</v>
      </c>
    </row>
    <row r="410" spans="2:51" s="13" customFormat="1" ht="12">
      <c r="B410" s="188"/>
      <c r="C410" s="189"/>
      <c r="D410" s="190" t="s">
        <v>164</v>
      </c>
      <c r="E410" s="191" t="s">
        <v>19</v>
      </c>
      <c r="F410" s="192" t="s">
        <v>204</v>
      </c>
      <c r="G410" s="189"/>
      <c r="H410" s="191" t="s">
        <v>19</v>
      </c>
      <c r="I410" s="193"/>
      <c r="J410" s="189"/>
      <c r="K410" s="189"/>
      <c r="L410" s="194"/>
      <c r="M410" s="195"/>
      <c r="N410" s="196"/>
      <c r="O410" s="196"/>
      <c r="P410" s="196"/>
      <c r="Q410" s="196"/>
      <c r="R410" s="196"/>
      <c r="S410" s="196"/>
      <c r="T410" s="197"/>
      <c r="AT410" s="198" t="s">
        <v>164</v>
      </c>
      <c r="AU410" s="198" t="s">
        <v>81</v>
      </c>
      <c r="AV410" s="13" t="s">
        <v>79</v>
      </c>
      <c r="AW410" s="13" t="s">
        <v>33</v>
      </c>
      <c r="AX410" s="13" t="s">
        <v>71</v>
      </c>
      <c r="AY410" s="198" t="s">
        <v>155</v>
      </c>
    </row>
    <row r="411" spans="2:51" s="14" customFormat="1" ht="12">
      <c r="B411" s="199"/>
      <c r="C411" s="200"/>
      <c r="D411" s="190" t="s">
        <v>164</v>
      </c>
      <c r="E411" s="201" t="s">
        <v>19</v>
      </c>
      <c r="F411" s="202" t="s">
        <v>664</v>
      </c>
      <c r="G411" s="200"/>
      <c r="H411" s="203">
        <v>9.1</v>
      </c>
      <c r="I411" s="204"/>
      <c r="J411" s="200"/>
      <c r="K411" s="200"/>
      <c r="L411" s="205"/>
      <c r="M411" s="206"/>
      <c r="N411" s="207"/>
      <c r="O411" s="207"/>
      <c r="P411" s="207"/>
      <c r="Q411" s="207"/>
      <c r="R411" s="207"/>
      <c r="S411" s="207"/>
      <c r="T411" s="208"/>
      <c r="AT411" s="209" t="s">
        <v>164</v>
      </c>
      <c r="AU411" s="209" t="s">
        <v>81</v>
      </c>
      <c r="AV411" s="14" t="s">
        <v>81</v>
      </c>
      <c r="AW411" s="14" t="s">
        <v>33</v>
      </c>
      <c r="AX411" s="14" t="s">
        <v>71</v>
      </c>
      <c r="AY411" s="209" t="s">
        <v>155</v>
      </c>
    </row>
    <row r="412" spans="2:51" s="13" customFormat="1" ht="12">
      <c r="B412" s="188"/>
      <c r="C412" s="189"/>
      <c r="D412" s="190" t="s">
        <v>164</v>
      </c>
      <c r="E412" s="191" t="s">
        <v>19</v>
      </c>
      <c r="F412" s="192" t="s">
        <v>206</v>
      </c>
      <c r="G412" s="189"/>
      <c r="H412" s="191" t="s">
        <v>19</v>
      </c>
      <c r="I412" s="193"/>
      <c r="J412" s="189"/>
      <c r="K412" s="189"/>
      <c r="L412" s="194"/>
      <c r="M412" s="195"/>
      <c r="N412" s="196"/>
      <c r="O412" s="196"/>
      <c r="P412" s="196"/>
      <c r="Q412" s="196"/>
      <c r="R412" s="196"/>
      <c r="S412" s="196"/>
      <c r="T412" s="197"/>
      <c r="AT412" s="198" t="s">
        <v>164</v>
      </c>
      <c r="AU412" s="198" t="s">
        <v>81</v>
      </c>
      <c r="AV412" s="13" t="s">
        <v>79</v>
      </c>
      <c r="AW412" s="13" t="s">
        <v>33</v>
      </c>
      <c r="AX412" s="13" t="s">
        <v>71</v>
      </c>
      <c r="AY412" s="198" t="s">
        <v>155</v>
      </c>
    </row>
    <row r="413" spans="2:51" s="14" customFormat="1" ht="12">
      <c r="B413" s="199"/>
      <c r="C413" s="200"/>
      <c r="D413" s="190" t="s">
        <v>164</v>
      </c>
      <c r="E413" s="201" t="s">
        <v>19</v>
      </c>
      <c r="F413" s="202" t="s">
        <v>665</v>
      </c>
      <c r="G413" s="200"/>
      <c r="H413" s="203">
        <v>7</v>
      </c>
      <c r="I413" s="204"/>
      <c r="J413" s="200"/>
      <c r="K413" s="200"/>
      <c r="L413" s="205"/>
      <c r="M413" s="206"/>
      <c r="N413" s="207"/>
      <c r="O413" s="207"/>
      <c r="P413" s="207"/>
      <c r="Q413" s="207"/>
      <c r="R413" s="207"/>
      <c r="S413" s="207"/>
      <c r="T413" s="208"/>
      <c r="AT413" s="209" t="s">
        <v>164</v>
      </c>
      <c r="AU413" s="209" t="s">
        <v>81</v>
      </c>
      <c r="AV413" s="14" t="s">
        <v>81</v>
      </c>
      <c r="AW413" s="14" t="s">
        <v>33</v>
      </c>
      <c r="AX413" s="14" t="s">
        <v>71</v>
      </c>
      <c r="AY413" s="209" t="s">
        <v>155</v>
      </c>
    </row>
    <row r="414" spans="2:51" s="13" customFormat="1" ht="12">
      <c r="B414" s="188"/>
      <c r="C414" s="189"/>
      <c r="D414" s="190" t="s">
        <v>164</v>
      </c>
      <c r="E414" s="191" t="s">
        <v>19</v>
      </c>
      <c r="F414" s="192" t="s">
        <v>208</v>
      </c>
      <c r="G414" s="189"/>
      <c r="H414" s="191" t="s">
        <v>19</v>
      </c>
      <c r="I414" s="193"/>
      <c r="J414" s="189"/>
      <c r="K414" s="189"/>
      <c r="L414" s="194"/>
      <c r="M414" s="195"/>
      <c r="N414" s="196"/>
      <c r="O414" s="196"/>
      <c r="P414" s="196"/>
      <c r="Q414" s="196"/>
      <c r="R414" s="196"/>
      <c r="S414" s="196"/>
      <c r="T414" s="197"/>
      <c r="AT414" s="198" t="s">
        <v>164</v>
      </c>
      <c r="AU414" s="198" t="s">
        <v>81</v>
      </c>
      <c r="AV414" s="13" t="s">
        <v>79</v>
      </c>
      <c r="AW414" s="13" t="s">
        <v>33</v>
      </c>
      <c r="AX414" s="13" t="s">
        <v>71</v>
      </c>
      <c r="AY414" s="198" t="s">
        <v>155</v>
      </c>
    </row>
    <row r="415" spans="2:51" s="14" customFormat="1" ht="12">
      <c r="B415" s="199"/>
      <c r="C415" s="200"/>
      <c r="D415" s="190" t="s">
        <v>164</v>
      </c>
      <c r="E415" s="201" t="s">
        <v>19</v>
      </c>
      <c r="F415" s="202" t="s">
        <v>666</v>
      </c>
      <c r="G415" s="200"/>
      <c r="H415" s="203">
        <v>29.9</v>
      </c>
      <c r="I415" s="204"/>
      <c r="J415" s="200"/>
      <c r="K415" s="200"/>
      <c r="L415" s="205"/>
      <c r="M415" s="206"/>
      <c r="N415" s="207"/>
      <c r="O415" s="207"/>
      <c r="P415" s="207"/>
      <c r="Q415" s="207"/>
      <c r="R415" s="207"/>
      <c r="S415" s="207"/>
      <c r="T415" s="208"/>
      <c r="AT415" s="209" t="s">
        <v>164</v>
      </c>
      <c r="AU415" s="209" t="s">
        <v>81</v>
      </c>
      <c r="AV415" s="14" t="s">
        <v>81</v>
      </c>
      <c r="AW415" s="14" t="s">
        <v>33</v>
      </c>
      <c r="AX415" s="14" t="s">
        <v>71</v>
      </c>
      <c r="AY415" s="209" t="s">
        <v>155</v>
      </c>
    </row>
    <row r="416" spans="2:51" s="16" customFormat="1" ht="12">
      <c r="B416" s="221"/>
      <c r="C416" s="222"/>
      <c r="D416" s="190" t="s">
        <v>164</v>
      </c>
      <c r="E416" s="223" t="s">
        <v>19</v>
      </c>
      <c r="F416" s="224" t="s">
        <v>210</v>
      </c>
      <c r="G416" s="222"/>
      <c r="H416" s="225">
        <v>697.53</v>
      </c>
      <c r="I416" s="226"/>
      <c r="J416" s="222"/>
      <c r="K416" s="222"/>
      <c r="L416" s="227"/>
      <c r="M416" s="228"/>
      <c r="N416" s="229"/>
      <c r="O416" s="229"/>
      <c r="P416" s="229"/>
      <c r="Q416" s="229"/>
      <c r="R416" s="229"/>
      <c r="S416" s="229"/>
      <c r="T416" s="230"/>
      <c r="AT416" s="231" t="s">
        <v>164</v>
      </c>
      <c r="AU416" s="231" t="s">
        <v>81</v>
      </c>
      <c r="AV416" s="16" t="s">
        <v>179</v>
      </c>
      <c r="AW416" s="16" t="s">
        <v>33</v>
      </c>
      <c r="AX416" s="16" t="s">
        <v>71</v>
      </c>
      <c r="AY416" s="231" t="s">
        <v>155</v>
      </c>
    </row>
    <row r="417" spans="2:51" s="13" customFormat="1" ht="12">
      <c r="B417" s="188"/>
      <c r="C417" s="189"/>
      <c r="D417" s="190" t="s">
        <v>164</v>
      </c>
      <c r="E417" s="191" t="s">
        <v>19</v>
      </c>
      <c r="F417" s="192" t="s">
        <v>596</v>
      </c>
      <c r="G417" s="189"/>
      <c r="H417" s="191" t="s">
        <v>19</v>
      </c>
      <c r="I417" s="193"/>
      <c r="J417" s="189"/>
      <c r="K417" s="189"/>
      <c r="L417" s="194"/>
      <c r="M417" s="195"/>
      <c r="N417" s="196"/>
      <c r="O417" s="196"/>
      <c r="P417" s="196"/>
      <c r="Q417" s="196"/>
      <c r="R417" s="196"/>
      <c r="S417" s="196"/>
      <c r="T417" s="197"/>
      <c r="AT417" s="198" t="s">
        <v>164</v>
      </c>
      <c r="AU417" s="198" t="s">
        <v>81</v>
      </c>
      <c r="AV417" s="13" t="s">
        <v>79</v>
      </c>
      <c r="AW417" s="13" t="s">
        <v>33</v>
      </c>
      <c r="AX417" s="13" t="s">
        <v>71</v>
      </c>
      <c r="AY417" s="198" t="s">
        <v>155</v>
      </c>
    </row>
    <row r="418" spans="2:51" s="13" customFormat="1" ht="12">
      <c r="B418" s="188"/>
      <c r="C418" s="189"/>
      <c r="D418" s="190" t="s">
        <v>164</v>
      </c>
      <c r="E418" s="191" t="s">
        <v>19</v>
      </c>
      <c r="F418" s="192" t="s">
        <v>211</v>
      </c>
      <c r="G418" s="189"/>
      <c r="H418" s="191" t="s">
        <v>19</v>
      </c>
      <c r="I418" s="193"/>
      <c r="J418" s="189"/>
      <c r="K418" s="189"/>
      <c r="L418" s="194"/>
      <c r="M418" s="195"/>
      <c r="N418" s="196"/>
      <c r="O418" s="196"/>
      <c r="P418" s="196"/>
      <c r="Q418" s="196"/>
      <c r="R418" s="196"/>
      <c r="S418" s="196"/>
      <c r="T418" s="197"/>
      <c r="AT418" s="198" t="s">
        <v>164</v>
      </c>
      <c r="AU418" s="198" t="s">
        <v>81</v>
      </c>
      <c r="AV418" s="13" t="s">
        <v>79</v>
      </c>
      <c r="AW418" s="13" t="s">
        <v>33</v>
      </c>
      <c r="AX418" s="13" t="s">
        <v>71</v>
      </c>
      <c r="AY418" s="198" t="s">
        <v>155</v>
      </c>
    </row>
    <row r="419" spans="2:51" s="14" customFormat="1" ht="12">
      <c r="B419" s="199"/>
      <c r="C419" s="200"/>
      <c r="D419" s="190" t="s">
        <v>164</v>
      </c>
      <c r="E419" s="201" t="s">
        <v>19</v>
      </c>
      <c r="F419" s="202" t="s">
        <v>667</v>
      </c>
      <c r="G419" s="200"/>
      <c r="H419" s="203">
        <v>24.3</v>
      </c>
      <c r="I419" s="204"/>
      <c r="J419" s="200"/>
      <c r="K419" s="200"/>
      <c r="L419" s="205"/>
      <c r="M419" s="206"/>
      <c r="N419" s="207"/>
      <c r="O419" s="207"/>
      <c r="P419" s="207"/>
      <c r="Q419" s="207"/>
      <c r="R419" s="207"/>
      <c r="S419" s="207"/>
      <c r="T419" s="208"/>
      <c r="AT419" s="209" t="s">
        <v>164</v>
      </c>
      <c r="AU419" s="209" t="s">
        <v>81</v>
      </c>
      <c r="AV419" s="14" t="s">
        <v>81</v>
      </c>
      <c r="AW419" s="14" t="s">
        <v>33</v>
      </c>
      <c r="AX419" s="14" t="s">
        <v>71</v>
      </c>
      <c r="AY419" s="209" t="s">
        <v>155</v>
      </c>
    </row>
    <row r="420" spans="2:51" s="13" customFormat="1" ht="12">
      <c r="B420" s="188"/>
      <c r="C420" s="189"/>
      <c r="D420" s="190" t="s">
        <v>164</v>
      </c>
      <c r="E420" s="191" t="s">
        <v>19</v>
      </c>
      <c r="F420" s="192" t="s">
        <v>213</v>
      </c>
      <c r="G420" s="189"/>
      <c r="H420" s="191" t="s">
        <v>19</v>
      </c>
      <c r="I420" s="193"/>
      <c r="J420" s="189"/>
      <c r="K420" s="189"/>
      <c r="L420" s="194"/>
      <c r="M420" s="195"/>
      <c r="N420" s="196"/>
      <c r="O420" s="196"/>
      <c r="P420" s="196"/>
      <c r="Q420" s="196"/>
      <c r="R420" s="196"/>
      <c r="S420" s="196"/>
      <c r="T420" s="197"/>
      <c r="AT420" s="198" t="s">
        <v>164</v>
      </c>
      <c r="AU420" s="198" t="s">
        <v>81</v>
      </c>
      <c r="AV420" s="13" t="s">
        <v>79</v>
      </c>
      <c r="AW420" s="13" t="s">
        <v>33</v>
      </c>
      <c r="AX420" s="13" t="s">
        <v>71</v>
      </c>
      <c r="AY420" s="198" t="s">
        <v>155</v>
      </c>
    </row>
    <row r="421" spans="2:51" s="14" customFormat="1" ht="12">
      <c r="B421" s="199"/>
      <c r="C421" s="200"/>
      <c r="D421" s="190" t="s">
        <v>164</v>
      </c>
      <c r="E421" s="201" t="s">
        <v>19</v>
      </c>
      <c r="F421" s="202" t="s">
        <v>668</v>
      </c>
      <c r="G421" s="200"/>
      <c r="H421" s="203">
        <v>133.85</v>
      </c>
      <c r="I421" s="204"/>
      <c r="J421" s="200"/>
      <c r="K421" s="200"/>
      <c r="L421" s="205"/>
      <c r="M421" s="206"/>
      <c r="N421" s="207"/>
      <c r="O421" s="207"/>
      <c r="P421" s="207"/>
      <c r="Q421" s="207"/>
      <c r="R421" s="207"/>
      <c r="S421" s="207"/>
      <c r="T421" s="208"/>
      <c r="AT421" s="209" t="s">
        <v>164</v>
      </c>
      <c r="AU421" s="209" t="s">
        <v>81</v>
      </c>
      <c r="AV421" s="14" t="s">
        <v>81</v>
      </c>
      <c r="AW421" s="14" t="s">
        <v>33</v>
      </c>
      <c r="AX421" s="14" t="s">
        <v>71</v>
      </c>
      <c r="AY421" s="209" t="s">
        <v>155</v>
      </c>
    </row>
    <row r="422" spans="2:51" s="13" customFormat="1" ht="12">
      <c r="B422" s="188"/>
      <c r="C422" s="189"/>
      <c r="D422" s="190" t="s">
        <v>164</v>
      </c>
      <c r="E422" s="191" t="s">
        <v>19</v>
      </c>
      <c r="F422" s="192" t="s">
        <v>215</v>
      </c>
      <c r="G422" s="189"/>
      <c r="H422" s="191" t="s">
        <v>19</v>
      </c>
      <c r="I422" s="193"/>
      <c r="J422" s="189"/>
      <c r="K422" s="189"/>
      <c r="L422" s="194"/>
      <c r="M422" s="195"/>
      <c r="N422" s="196"/>
      <c r="O422" s="196"/>
      <c r="P422" s="196"/>
      <c r="Q422" s="196"/>
      <c r="R422" s="196"/>
      <c r="S422" s="196"/>
      <c r="T422" s="197"/>
      <c r="AT422" s="198" t="s">
        <v>164</v>
      </c>
      <c r="AU422" s="198" t="s">
        <v>81</v>
      </c>
      <c r="AV422" s="13" t="s">
        <v>79</v>
      </c>
      <c r="AW422" s="13" t="s">
        <v>33</v>
      </c>
      <c r="AX422" s="13" t="s">
        <v>71</v>
      </c>
      <c r="AY422" s="198" t="s">
        <v>155</v>
      </c>
    </row>
    <row r="423" spans="2:51" s="14" customFormat="1" ht="12">
      <c r="B423" s="199"/>
      <c r="C423" s="200"/>
      <c r="D423" s="190" t="s">
        <v>164</v>
      </c>
      <c r="E423" s="201" t="s">
        <v>19</v>
      </c>
      <c r="F423" s="202" t="s">
        <v>660</v>
      </c>
      <c r="G423" s="200"/>
      <c r="H423" s="203">
        <v>92.3</v>
      </c>
      <c r="I423" s="204"/>
      <c r="J423" s="200"/>
      <c r="K423" s="200"/>
      <c r="L423" s="205"/>
      <c r="M423" s="206"/>
      <c r="N423" s="207"/>
      <c r="O423" s="207"/>
      <c r="P423" s="207"/>
      <c r="Q423" s="207"/>
      <c r="R423" s="207"/>
      <c r="S423" s="207"/>
      <c r="T423" s="208"/>
      <c r="AT423" s="209" t="s">
        <v>164</v>
      </c>
      <c r="AU423" s="209" t="s">
        <v>81</v>
      </c>
      <c r="AV423" s="14" t="s">
        <v>81</v>
      </c>
      <c r="AW423" s="14" t="s">
        <v>33</v>
      </c>
      <c r="AX423" s="14" t="s">
        <v>71</v>
      </c>
      <c r="AY423" s="209" t="s">
        <v>155</v>
      </c>
    </row>
    <row r="424" spans="2:51" s="13" customFormat="1" ht="12">
      <c r="B424" s="188"/>
      <c r="C424" s="189"/>
      <c r="D424" s="190" t="s">
        <v>164</v>
      </c>
      <c r="E424" s="191" t="s">
        <v>19</v>
      </c>
      <c r="F424" s="192" t="s">
        <v>216</v>
      </c>
      <c r="G424" s="189"/>
      <c r="H424" s="191" t="s">
        <v>19</v>
      </c>
      <c r="I424" s="193"/>
      <c r="J424" s="189"/>
      <c r="K424" s="189"/>
      <c r="L424" s="194"/>
      <c r="M424" s="195"/>
      <c r="N424" s="196"/>
      <c r="O424" s="196"/>
      <c r="P424" s="196"/>
      <c r="Q424" s="196"/>
      <c r="R424" s="196"/>
      <c r="S424" s="196"/>
      <c r="T424" s="197"/>
      <c r="AT424" s="198" t="s">
        <v>164</v>
      </c>
      <c r="AU424" s="198" t="s">
        <v>81</v>
      </c>
      <c r="AV424" s="13" t="s">
        <v>79</v>
      </c>
      <c r="AW424" s="13" t="s">
        <v>33</v>
      </c>
      <c r="AX424" s="13" t="s">
        <v>71</v>
      </c>
      <c r="AY424" s="198" t="s">
        <v>155</v>
      </c>
    </row>
    <row r="425" spans="2:51" s="14" customFormat="1" ht="12">
      <c r="B425" s="199"/>
      <c r="C425" s="200"/>
      <c r="D425" s="190" t="s">
        <v>164</v>
      </c>
      <c r="E425" s="201" t="s">
        <v>19</v>
      </c>
      <c r="F425" s="202" t="s">
        <v>661</v>
      </c>
      <c r="G425" s="200"/>
      <c r="H425" s="203">
        <v>107.9</v>
      </c>
      <c r="I425" s="204"/>
      <c r="J425" s="200"/>
      <c r="K425" s="200"/>
      <c r="L425" s="205"/>
      <c r="M425" s="206"/>
      <c r="N425" s="207"/>
      <c r="O425" s="207"/>
      <c r="P425" s="207"/>
      <c r="Q425" s="207"/>
      <c r="R425" s="207"/>
      <c r="S425" s="207"/>
      <c r="T425" s="208"/>
      <c r="AT425" s="209" t="s">
        <v>164</v>
      </c>
      <c r="AU425" s="209" t="s">
        <v>81</v>
      </c>
      <c r="AV425" s="14" t="s">
        <v>81</v>
      </c>
      <c r="AW425" s="14" t="s">
        <v>33</v>
      </c>
      <c r="AX425" s="14" t="s">
        <v>71</v>
      </c>
      <c r="AY425" s="209" t="s">
        <v>155</v>
      </c>
    </row>
    <row r="426" spans="2:51" s="13" customFormat="1" ht="12">
      <c r="B426" s="188"/>
      <c r="C426" s="189"/>
      <c r="D426" s="190" t="s">
        <v>164</v>
      </c>
      <c r="E426" s="191" t="s">
        <v>19</v>
      </c>
      <c r="F426" s="192" t="s">
        <v>217</v>
      </c>
      <c r="G426" s="189"/>
      <c r="H426" s="191" t="s">
        <v>19</v>
      </c>
      <c r="I426" s="193"/>
      <c r="J426" s="189"/>
      <c r="K426" s="189"/>
      <c r="L426" s="194"/>
      <c r="M426" s="195"/>
      <c r="N426" s="196"/>
      <c r="O426" s="196"/>
      <c r="P426" s="196"/>
      <c r="Q426" s="196"/>
      <c r="R426" s="196"/>
      <c r="S426" s="196"/>
      <c r="T426" s="197"/>
      <c r="AT426" s="198" t="s">
        <v>164</v>
      </c>
      <c r="AU426" s="198" t="s">
        <v>81</v>
      </c>
      <c r="AV426" s="13" t="s">
        <v>79</v>
      </c>
      <c r="AW426" s="13" t="s">
        <v>33</v>
      </c>
      <c r="AX426" s="13" t="s">
        <v>71</v>
      </c>
      <c r="AY426" s="198" t="s">
        <v>155</v>
      </c>
    </row>
    <row r="427" spans="2:51" s="14" customFormat="1" ht="12">
      <c r="B427" s="199"/>
      <c r="C427" s="200"/>
      <c r="D427" s="190" t="s">
        <v>164</v>
      </c>
      <c r="E427" s="201" t="s">
        <v>19</v>
      </c>
      <c r="F427" s="202" t="s">
        <v>669</v>
      </c>
      <c r="G427" s="200"/>
      <c r="H427" s="203">
        <v>126.15</v>
      </c>
      <c r="I427" s="204"/>
      <c r="J427" s="200"/>
      <c r="K427" s="200"/>
      <c r="L427" s="205"/>
      <c r="M427" s="206"/>
      <c r="N427" s="207"/>
      <c r="O427" s="207"/>
      <c r="P427" s="207"/>
      <c r="Q427" s="207"/>
      <c r="R427" s="207"/>
      <c r="S427" s="207"/>
      <c r="T427" s="208"/>
      <c r="AT427" s="209" t="s">
        <v>164</v>
      </c>
      <c r="AU427" s="209" t="s">
        <v>81</v>
      </c>
      <c r="AV427" s="14" t="s">
        <v>81</v>
      </c>
      <c r="AW427" s="14" t="s">
        <v>33</v>
      </c>
      <c r="AX427" s="14" t="s">
        <v>71</v>
      </c>
      <c r="AY427" s="209" t="s">
        <v>155</v>
      </c>
    </row>
    <row r="428" spans="2:51" s="13" customFormat="1" ht="12">
      <c r="B428" s="188"/>
      <c r="C428" s="189"/>
      <c r="D428" s="190" t="s">
        <v>164</v>
      </c>
      <c r="E428" s="191" t="s">
        <v>19</v>
      </c>
      <c r="F428" s="192" t="s">
        <v>218</v>
      </c>
      <c r="G428" s="189"/>
      <c r="H428" s="191" t="s">
        <v>19</v>
      </c>
      <c r="I428" s="193"/>
      <c r="J428" s="189"/>
      <c r="K428" s="189"/>
      <c r="L428" s="194"/>
      <c r="M428" s="195"/>
      <c r="N428" s="196"/>
      <c r="O428" s="196"/>
      <c r="P428" s="196"/>
      <c r="Q428" s="196"/>
      <c r="R428" s="196"/>
      <c r="S428" s="196"/>
      <c r="T428" s="197"/>
      <c r="AT428" s="198" t="s">
        <v>164</v>
      </c>
      <c r="AU428" s="198" t="s">
        <v>81</v>
      </c>
      <c r="AV428" s="13" t="s">
        <v>79</v>
      </c>
      <c r="AW428" s="13" t="s">
        <v>33</v>
      </c>
      <c r="AX428" s="13" t="s">
        <v>71</v>
      </c>
      <c r="AY428" s="198" t="s">
        <v>155</v>
      </c>
    </row>
    <row r="429" spans="2:51" s="14" customFormat="1" ht="12">
      <c r="B429" s="199"/>
      <c r="C429" s="200"/>
      <c r="D429" s="190" t="s">
        <v>164</v>
      </c>
      <c r="E429" s="201" t="s">
        <v>19</v>
      </c>
      <c r="F429" s="202" t="s">
        <v>670</v>
      </c>
      <c r="G429" s="200"/>
      <c r="H429" s="203">
        <v>607.2</v>
      </c>
      <c r="I429" s="204"/>
      <c r="J429" s="200"/>
      <c r="K429" s="200"/>
      <c r="L429" s="205"/>
      <c r="M429" s="206"/>
      <c r="N429" s="207"/>
      <c r="O429" s="207"/>
      <c r="P429" s="207"/>
      <c r="Q429" s="207"/>
      <c r="R429" s="207"/>
      <c r="S429" s="207"/>
      <c r="T429" s="208"/>
      <c r="AT429" s="209" t="s">
        <v>164</v>
      </c>
      <c r="AU429" s="209" t="s">
        <v>81</v>
      </c>
      <c r="AV429" s="14" t="s">
        <v>81</v>
      </c>
      <c r="AW429" s="14" t="s">
        <v>33</v>
      </c>
      <c r="AX429" s="14" t="s">
        <v>71</v>
      </c>
      <c r="AY429" s="209" t="s">
        <v>155</v>
      </c>
    </row>
    <row r="430" spans="2:51" s="13" customFormat="1" ht="12">
      <c r="B430" s="188"/>
      <c r="C430" s="189"/>
      <c r="D430" s="190" t="s">
        <v>164</v>
      </c>
      <c r="E430" s="191" t="s">
        <v>19</v>
      </c>
      <c r="F430" s="192" t="s">
        <v>220</v>
      </c>
      <c r="G430" s="189"/>
      <c r="H430" s="191" t="s">
        <v>19</v>
      </c>
      <c r="I430" s="193"/>
      <c r="J430" s="189"/>
      <c r="K430" s="189"/>
      <c r="L430" s="194"/>
      <c r="M430" s="195"/>
      <c r="N430" s="196"/>
      <c r="O430" s="196"/>
      <c r="P430" s="196"/>
      <c r="Q430" s="196"/>
      <c r="R430" s="196"/>
      <c r="S430" s="196"/>
      <c r="T430" s="197"/>
      <c r="AT430" s="198" t="s">
        <v>164</v>
      </c>
      <c r="AU430" s="198" t="s">
        <v>81</v>
      </c>
      <c r="AV430" s="13" t="s">
        <v>79</v>
      </c>
      <c r="AW430" s="13" t="s">
        <v>33</v>
      </c>
      <c r="AX430" s="13" t="s">
        <v>71</v>
      </c>
      <c r="AY430" s="198" t="s">
        <v>155</v>
      </c>
    </row>
    <row r="431" spans="2:51" s="14" customFormat="1" ht="12">
      <c r="B431" s="199"/>
      <c r="C431" s="200"/>
      <c r="D431" s="190" t="s">
        <v>164</v>
      </c>
      <c r="E431" s="201" t="s">
        <v>19</v>
      </c>
      <c r="F431" s="202" t="s">
        <v>671</v>
      </c>
      <c r="G431" s="200"/>
      <c r="H431" s="203">
        <v>17</v>
      </c>
      <c r="I431" s="204"/>
      <c r="J431" s="200"/>
      <c r="K431" s="200"/>
      <c r="L431" s="205"/>
      <c r="M431" s="206"/>
      <c r="N431" s="207"/>
      <c r="O431" s="207"/>
      <c r="P431" s="207"/>
      <c r="Q431" s="207"/>
      <c r="R431" s="207"/>
      <c r="S431" s="207"/>
      <c r="T431" s="208"/>
      <c r="AT431" s="209" t="s">
        <v>164</v>
      </c>
      <c r="AU431" s="209" t="s">
        <v>81</v>
      </c>
      <c r="AV431" s="14" t="s">
        <v>81</v>
      </c>
      <c r="AW431" s="14" t="s">
        <v>33</v>
      </c>
      <c r="AX431" s="14" t="s">
        <v>71</v>
      </c>
      <c r="AY431" s="209" t="s">
        <v>155</v>
      </c>
    </row>
    <row r="432" spans="2:51" s="13" customFormat="1" ht="12">
      <c r="B432" s="188"/>
      <c r="C432" s="189"/>
      <c r="D432" s="190" t="s">
        <v>164</v>
      </c>
      <c r="E432" s="191" t="s">
        <v>19</v>
      </c>
      <c r="F432" s="192" t="s">
        <v>222</v>
      </c>
      <c r="G432" s="189"/>
      <c r="H432" s="191" t="s">
        <v>19</v>
      </c>
      <c r="I432" s="193"/>
      <c r="J432" s="189"/>
      <c r="K432" s="189"/>
      <c r="L432" s="194"/>
      <c r="M432" s="195"/>
      <c r="N432" s="196"/>
      <c r="O432" s="196"/>
      <c r="P432" s="196"/>
      <c r="Q432" s="196"/>
      <c r="R432" s="196"/>
      <c r="S432" s="196"/>
      <c r="T432" s="197"/>
      <c r="AT432" s="198" t="s">
        <v>164</v>
      </c>
      <c r="AU432" s="198" t="s">
        <v>81</v>
      </c>
      <c r="AV432" s="13" t="s">
        <v>79</v>
      </c>
      <c r="AW432" s="13" t="s">
        <v>33</v>
      </c>
      <c r="AX432" s="13" t="s">
        <v>71</v>
      </c>
      <c r="AY432" s="198" t="s">
        <v>155</v>
      </c>
    </row>
    <row r="433" spans="2:51" s="14" customFormat="1" ht="12">
      <c r="B433" s="199"/>
      <c r="C433" s="200"/>
      <c r="D433" s="190" t="s">
        <v>164</v>
      </c>
      <c r="E433" s="201" t="s">
        <v>19</v>
      </c>
      <c r="F433" s="202" t="s">
        <v>665</v>
      </c>
      <c r="G433" s="200"/>
      <c r="H433" s="203">
        <v>7</v>
      </c>
      <c r="I433" s="204"/>
      <c r="J433" s="200"/>
      <c r="K433" s="200"/>
      <c r="L433" s="205"/>
      <c r="M433" s="206"/>
      <c r="N433" s="207"/>
      <c r="O433" s="207"/>
      <c r="P433" s="207"/>
      <c r="Q433" s="207"/>
      <c r="R433" s="207"/>
      <c r="S433" s="207"/>
      <c r="T433" s="208"/>
      <c r="AT433" s="209" t="s">
        <v>164</v>
      </c>
      <c r="AU433" s="209" t="s">
        <v>81</v>
      </c>
      <c r="AV433" s="14" t="s">
        <v>81</v>
      </c>
      <c r="AW433" s="14" t="s">
        <v>33</v>
      </c>
      <c r="AX433" s="14" t="s">
        <v>71</v>
      </c>
      <c r="AY433" s="209" t="s">
        <v>155</v>
      </c>
    </row>
    <row r="434" spans="2:51" s="15" customFormat="1" ht="12">
      <c r="B434" s="210"/>
      <c r="C434" s="211"/>
      <c r="D434" s="190" t="s">
        <v>164</v>
      </c>
      <c r="E434" s="212" t="s">
        <v>19</v>
      </c>
      <c r="F434" s="213" t="s">
        <v>168</v>
      </c>
      <c r="G434" s="211"/>
      <c r="H434" s="214">
        <v>1813.23</v>
      </c>
      <c r="I434" s="215"/>
      <c r="J434" s="211"/>
      <c r="K434" s="211"/>
      <c r="L434" s="216"/>
      <c r="M434" s="217"/>
      <c r="N434" s="218"/>
      <c r="O434" s="218"/>
      <c r="P434" s="218"/>
      <c r="Q434" s="218"/>
      <c r="R434" s="218"/>
      <c r="S434" s="218"/>
      <c r="T434" s="219"/>
      <c r="AT434" s="220" t="s">
        <v>164</v>
      </c>
      <c r="AU434" s="220" t="s">
        <v>81</v>
      </c>
      <c r="AV434" s="15" t="s">
        <v>162</v>
      </c>
      <c r="AW434" s="15" t="s">
        <v>33</v>
      </c>
      <c r="AX434" s="15" t="s">
        <v>79</v>
      </c>
      <c r="AY434" s="220" t="s">
        <v>155</v>
      </c>
    </row>
    <row r="435" spans="1:65" s="2" customFormat="1" ht="16.5" customHeight="1">
      <c r="A435" s="36"/>
      <c r="B435" s="37"/>
      <c r="C435" s="175" t="s">
        <v>389</v>
      </c>
      <c r="D435" s="175" t="s">
        <v>158</v>
      </c>
      <c r="E435" s="176" t="s">
        <v>672</v>
      </c>
      <c r="F435" s="177" t="s">
        <v>673</v>
      </c>
      <c r="G435" s="178" t="s">
        <v>161</v>
      </c>
      <c r="H435" s="179">
        <v>59.25</v>
      </c>
      <c r="I435" s="180">
        <v>55</v>
      </c>
      <c r="J435" s="181">
        <f>ROUND(I435*H435,2)</f>
        <v>3258.75</v>
      </c>
      <c r="K435" s="177" t="s">
        <v>174</v>
      </c>
      <c r="L435" s="41"/>
      <c r="M435" s="182" t="s">
        <v>19</v>
      </c>
      <c r="N435" s="183" t="s">
        <v>42</v>
      </c>
      <c r="O435" s="66"/>
      <c r="P435" s="184">
        <f>O435*H435</f>
        <v>0</v>
      </c>
      <c r="Q435" s="184">
        <v>0</v>
      </c>
      <c r="R435" s="184">
        <f>Q435*H435</f>
        <v>0</v>
      </c>
      <c r="S435" s="184">
        <v>0</v>
      </c>
      <c r="T435" s="185">
        <f>S435*H435</f>
        <v>0</v>
      </c>
      <c r="U435" s="36"/>
      <c r="V435" s="36"/>
      <c r="W435" s="36"/>
      <c r="X435" s="36"/>
      <c r="Y435" s="36"/>
      <c r="Z435" s="36"/>
      <c r="AA435" s="36"/>
      <c r="AB435" s="36"/>
      <c r="AC435" s="36"/>
      <c r="AD435" s="36"/>
      <c r="AE435" s="36"/>
      <c r="AR435" s="186" t="s">
        <v>162</v>
      </c>
      <c r="AT435" s="186" t="s">
        <v>158</v>
      </c>
      <c r="AU435" s="186" t="s">
        <v>81</v>
      </c>
      <c r="AY435" s="19" t="s">
        <v>155</v>
      </c>
      <c r="BE435" s="187">
        <f>IF(N435="základní",J435,0)</f>
        <v>3258.75</v>
      </c>
      <c r="BF435" s="187">
        <f>IF(N435="snížená",J435,0)</f>
        <v>0</v>
      </c>
      <c r="BG435" s="187">
        <f>IF(N435="zákl. přenesená",J435,0)</f>
        <v>0</v>
      </c>
      <c r="BH435" s="187">
        <f>IF(N435="sníž. přenesená",J435,0)</f>
        <v>0</v>
      </c>
      <c r="BI435" s="187">
        <f>IF(N435="nulová",J435,0)</f>
        <v>0</v>
      </c>
      <c r="BJ435" s="19" t="s">
        <v>79</v>
      </c>
      <c r="BK435" s="187">
        <f>ROUND(I435*H435,2)</f>
        <v>3258.75</v>
      </c>
      <c r="BL435" s="19" t="s">
        <v>162</v>
      </c>
      <c r="BM435" s="186" t="s">
        <v>674</v>
      </c>
    </row>
    <row r="436" spans="2:51" s="13" customFormat="1" ht="12">
      <c r="B436" s="188"/>
      <c r="C436" s="189"/>
      <c r="D436" s="190" t="s">
        <v>164</v>
      </c>
      <c r="E436" s="191" t="s">
        <v>19</v>
      </c>
      <c r="F436" s="192" t="s">
        <v>584</v>
      </c>
      <c r="G436" s="189"/>
      <c r="H436" s="191" t="s">
        <v>19</v>
      </c>
      <c r="I436" s="193"/>
      <c r="J436" s="189"/>
      <c r="K436" s="189"/>
      <c r="L436" s="194"/>
      <c r="M436" s="195"/>
      <c r="N436" s="196"/>
      <c r="O436" s="196"/>
      <c r="P436" s="196"/>
      <c r="Q436" s="196"/>
      <c r="R436" s="196"/>
      <c r="S436" s="196"/>
      <c r="T436" s="197"/>
      <c r="AT436" s="198" t="s">
        <v>164</v>
      </c>
      <c r="AU436" s="198" t="s">
        <v>81</v>
      </c>
      <c r="AV436" s="13" t="s">
        <v>79</v>
      </c>
      <c r="AW436" s="13" t="s">
        <v>33</v>
      </c>
      <c r="AX436" s="13" t="s">
        <v>71</v>
      </c>
      <c r="AY436" s="198" t="s">
        <v>155</v>
      </c>
    </row>
    <row r="437" spans="2:51" s="14" customFormat="1" ht="12">
      <c r="B437" s="199"/>
      <c r="C437" s="200"/>
      <c r="D437" s="190" t="s">
        <v>164</v>
      </c>
      <c r="E437" s="201" t="s">
        <v>19</v>
      </c>
      <c r="F437" s="202" t="s">
        <v>585</v>
      </c>
      <c r="G437" s="200"/>
      <c r="H437" s="203">
        <v>59.25</v>
      </c>
      <c r="I437" s="204"/>
      <c r="J437" s="200"/>
      <c r="K437" s="200"/>
      <c r="L437" s="205"/>
      <c r="M437" s="206"/>
      <c r="N437" s="207"/>
      <c r="O437" s="207"/>
      <c r="P437" s="207"/>
      <c r="Q437" s="207"/>
      <c r="R437" s="207"/>
      <c r="S437" s="207"/>
      <c r="T437" s="208"/>
      <c r="AT437" s="209" t="s">
        <v>164</v>
      </c>
      <c r="AU437" s="209" t="s">
        <v>81</v>
      </c>
      <c r="AV437" s="14" t="s">
        <v>81</v>
      </c>
      <c r="AW437" s="14" t="s">
        <v>33</v>
      </c>
      <c r="AX437" s="14" t="s">
        <v>71</v>
      </c>
      <c r="AY437" s="209" t="s">
        <v>155</v>
      </c>
    </row>
    <row r="438" spans="2:51" s="15" customFormat="1" ht="12">
      <c r="B438" s="210"/>
      <c r="C438" s="211"/>
      <c r="D438" s="190" t="s">
        <v>164</v>
      </c>
      <c r="E438" s="212" t="s">
        <v>19</v>
      </c>
      <c r="F438" s="213" t="s">
        <v>168</v>
      </c>
      <c r="G438" s="211"/>
      <c r="H438" s="214">
        <v>59.25</v>
      </c>
      <c r="I438" s="215"/>
      <c r="J438" s="211"/>
      <c r="K438" s="211"/>
      <c r="L438" s="216"/>
      <c r="M438" s="217"/>
      <c r="N438" s="218"/>
      <c r="O438" s="218"/>
      <c r="P438" s="218"/>
      <c r="Q438" s="218"/>
      <c r="R438" s="218"/>
      <c r="S438" s="218"/>
      <c r="T438" s="219"/>
      <c r="AT438" s="220" t="s">
        <v>164</v>
      </c>
      <c r="AU438" s="220" t="s">
        <v>81</v>
      </c>
      <c r="AV438" s="15" t="s">
        <v>162</v>
      </c>
      <c r="AW438" s="15" t="s">
        <v>33</v>
      </c>
      <c r="AX438" s="15" t="s">
        <v>79</v>
      </c>
      <c r="AY438" s="220" t="s">
        <v>155</v>
      </c>
    </row>
    <row r="439" spans="2:63" s="12" customFormat="1" ht="22.9" customHeight="1">
      <c r="B439" s="159"/>
      <c r="C439" s="160"/>
      <c r="D439" s="161" t="s">
        <v>70</v>
      </c>
      <c r="E439" s="173" t="s">
        <v>365</v>
      </c>
      <c r="F439" s="173" t="s">
        <v>366</v>
      </c>
      <c r="G439" s="160"/>
      <c r="H439" s="160"/>
      <c r="I439" s="163"/>
      <c r="J439" s="174">
        <f>BK439</f>
        <v>11400.9</v>
      </c>
      <c r="K439" s="160"/>
      <c r="L439" s="165"/>
      <c r="M439" s="166"/>
      <c r="N439" s="167"/>
      <c r="O439" s="167"/>
      <c r="P439" s="168">
        <f>P440</f>
        <v>0</v>
      </c>
      <c r="Q439" s="167"/>
      <c r="R439" s="168">
        <f>R440</f>
        <v>0</v>
      </c>
      <c r="S439" s="167"/>
      <c r="T439" s="169">
        <f>T440</f>
        <v>0</v>
      </c>
      <c r="AR439" s="170" t="s">
        <v>79</v>
      </c>
      <c r="AT439" s="171" t="s">
        <v>70</v>
      </c>
      <c r="AU439" s="171" t="s">
        <v>79</v>
      </c>
      <c r="AY439" s="170" t="s">
        <v>155</v>
      </c>
      <c r="BK439" s="172">
        <f>BK440</f>
        <v>11400.9</v>
      </c>
    </row>
    <row r="440" spans="1:65" s="2" customFormat="1" ht="33" customHeight="1">
      <c r="A440" s="36"/>
      <c r="B440" s="37"/>
      <c r="C440" s="175" t="s">
        <v>393</v>
      </c>
      <c r="D440" s="175" t="s">
        <v>158</v>
      </c>
      <c r="E440" s="176" t="s">
        <v>675</v>
      </c>
      <c r="F440" s="177" t="s">
        <v>676</v>
      </c>
      <c r="G440" s="178" t="s">
        <v>338</v>
      </c>
      <c r="H440" s="179">
        <v>32.574</v>
      </c>
      <c r="I440" s="180">
        <v>350</v>
      </c>
      <c r="J440" s="181">
        <f>ROUND(I440*H440,2)</f>
        <v>11400.9</v>
      </c>
      <c r="K440" s="177" t="s">
        <v>174</v>
      </c>
      <c r="L440" s="41"/>
      <c r="M440" s="182" t="s">
        <v>19</v>
      </c>
      <c r="N440" s="183" t="s">
        <v>42</v>
      </c>
      <c r="O440" s="66"/>
      <c r="P440" s="184">
        <f>O440*H440</f>
        <v>0</v>
      </c>
      <c r="Q440" s="184">
        <v>0</v>
      </c>
      <c r="R440" s="184">
        <f>Q440*H440</f>
        <v>0</v>
      </c>
      <c r="S440" s="184">
        <v>0</v>
      </c>
      <c r="T440" s="185">
        <f>S440*H440</f>
        <v>0</v>
      </c>
      <c r="U440" s="36"/>
      <c r="V440" s="36"/>
      <c r="W440" s="36"/>
      <c r="X440" s="36"/>
      <c r="Y440" s="36"/>
      <c r="Z440" s="36"/>
      <c r="AA440" s="36"/>
      <c r="AB440" s="36"/>
      <c r="AC440" s="36"/>
      <c r="AD440" s="36"/>
      <c r="AE440" s="36"/>
      <c r="AR440" s="186" t="s">
        <v>162</v>
      </c>
      <c r="AT440" s="186" t="s">
        <v>158</v>
      </c>
      <c r="AU440" s="186" t="s">
        <v>81</v>
      </c>
      <c r="AY440" s="19" t="s">
        <v>155</v>
      </c>
      <c r="BE440" s="187">
        <f>IF(N440="základní",J440,0)</f>
        <v>11400.9</v>
      </c>
      <c r="BF440" s="187">
        <f>IF(N440="snížená",J440,0)</f>
        <v>0</v>
      </c>
      <c r="BG440" s="187">
        <f>IF(N440="zákl. přenesená",J440,0)</f>
        <v>0</v>
      </c>
      <c r="BH440" s="187">
        <f>IF(N440="sníž. přenesená",J440,0)</f>
        <v>0</v>
      </c>
      <c r="BI440" s="187">
        <f>IF(N440="nulová",J440,0)</f>
        <v>0</v>
      </c>
      <c r="BJ440" s="19" t="s">
        <v>79</v>
      </c>
      <c r="BK440" s="187">
        <f>ROUND(I440*H440,2)</f>
        <v>11400.9</v>
      </c>
      <c r="BL440" s="19" t="s">
        <v>162</v>
      </c>
      <c r="BM440" s="186" t="s">
        <v>677</v>
      </c>
    </row>
    <row r="441" spans="2:63" s="12" customFormat="1" ht="25.9" customHeight="1">
      <c r="B441" s="159"/>
      <c r="C441" s="160"/>
      <c r="D441" s="161" t="s">
        <v>70</v>
      </c>
      <c r="E441" s="162" t="s">
        <v>371</v>
      </c>
      <c r="F441" s="162" t="s">
        <v>372</v>
      </c>
      <c r="G441" s="160"/>
      <c r="H441" s="160"/>
      <c r="I441" s="163"/>
      <c r="J441" s="164">
        <f>BK441</f>
        <v>3136685.97</v>
      </c>
      <c r="K441" s="160"/>
      <c r="L441" s="165"/>
      <c r="M441" s="166"/>
      <c r="N441" s="167"/>
      <c r="O441" s="167"/>
      <c r="P441" s="168">
        <f>P442+P462+P580+P584+P596+P802+P818+P832+P870+P915+P971+P1013+P1074+P1087</f>
        <v>0</v>
      </c>
      <c r="Q441" s="167"/>
      <c r="R441" s="168">
        <f>R442+R462+R580+R584+R596+R802+R818+R832+R870+R915+R971+R1013+R1074+R1087</f>
        <v>56.61580878000001</v>
      </c>
      <c r="S441" s="167"/>
      <c r="T441" s="169">
        <f>T442+T462+T580+T584+T596+T802+T818+T832+T870+T915+T971+T1013+T1074+T1087</f>
        <v>0</v>
      </c>
      <c r="AR441" s="170" t="s">
        <v>81</v>
      </c>
      <c r="AT441" s="171" t="s">
        <v>70</v>
      </c>
      <c r="AU441" s="171" t="s">
        <v>71</v>
      </c>
      <c r="AY441" s="170" t="s">
        <v>155</v>
      </c>
      <c r="BK441" s="172">
        <f>BK442+BK462+BK580+BK584+BK596+BK802+BK818+BK832+BK870+BK915+BK971+BK1013+BK1074+BK1087</f>
        <v>3136685.97</v>
      </c>
    </row>
    <row r="442" spans="2:63" s="12" customFormat="1" ht="22.9" customHeight="1">
      <c r="B442" s="159"/>
      <c r="C442" s="160"/>
      <c r="D442" s="161" t="s">
        <v>70</v>
      </c>
      <c r="E442" s="173" t="s">
        <v>373</v>
      </c>
      <c r="F442" s="173" t="s">
        <v>374</v>
      </c>
      <c r="G442" s="160"/>
      <c r="H442" s="160"/>
      <c r="I442" s="163"/>
      <c r="J442" s="174">
        <f>BK442</f>
        <v>2852.86</v>
      </c>
      <c r="K442" s="160"/>
      <c r="L442" s="165"/>
      <c r="M442" s="166"/>
      <c r="N442" s="167"/>
      <c r="O442" s="167"/>
      <c r="P442" s="168">
        <f>SUM(P443:P461)</f>
        <v>0</v>
      </c>
      <c r="Q442" s="167"/>
      <c r="R442" s="168">
        <f>SUM(R443:R461)</f>
        <v>0.0261</v>
      </c>
      <c r="S442" s="167"/>
      <c r="T442" s="169">
        <f>SUM(T443:T461)</f>
        <v>0</v>
      </c>
      <c r="AR442" s="170" t="s">
        <v>81</v>
      </c>
      <c r="AT442" s="171" t="s">
        <v>70</v>
      </c>
      <c r="AU442" s="171" t="s">
        <v>79</v>
      </c>
      <c r="AY442" s="170" t="s">
        <v>155</v>
      </c>
      <c r="BK442" s="172">
        <f>SUM(BK443:BK461)</f>
        <v>2852.86</v>
      </c>
    </row>
    <row r="443" spans="1:65" s="2" customFormat="1" ht="24">
      <c r="A443" s="36"/>
      <c r="B443" s="37"/>
      <c r="C443" s="175" t="s">
        <v>397</v>
      </c>
      <c r="D443" s="175" t="s">
        <v>158</v>
      </c>
      <c r="E443" s="176" t="s">
        <v>678</v>
      </c>
      <c r="F443" s="177" t="s">
        <v>679</v>
      </c>
      <c r="G443" s="178" t="s">
        <v>161</v>
      </c>
      <c r="H443" s="179">
        <v>17.4</v>
      </c>
      <c r="I443" s="180">
        <v>42</v>
      </c>
      <c r="J443" s="181">
        <f>ROUND(I443*H443,2)</f>
        <v>730.8</v>
      </c>
      <c r="K443" s="177" t="s">
        <v>174</v>
      </c>
      <c r="L443" s="41"/>
      <c r="M443" s="182" t="s">
        <v>19</v>
      </c>
      <c r="N443" s="183" t="s">
        <v>42</v>
      </c>
      <c r="O443" s="66"/>
      <c r="P443" s="184">
        <f>O443*H443</f>
        <v>0</v>
      </c>
      <c r="Q443" s="184">
        <v>0</v>
      </c>
      <c r="R443" s="184">
        <f>Q443*H443</f>
        <v>0</v>
      </c>
      <c r="S443" s="184">
        <v>0</v>
      </c>
      <c r="T443" s="185">
        <f>S443*H443</f>
        <v>0</v>
      </c>
      <c r="U443" s="36"/>
      <c r="V443" s="36"/>
      <c r="W443" s="36"/>
      <c r="X443" s="36"/>
      <c r="Y443" s="36"/>
      <c r="Z443" s="36"/>
      <c r="AA443" s="36"/>
      <c r="AB443" s="36"/>
      <c r="AC443" s="36"/>
      <c r="AD443" s="36"/>
      <c r="AE443" s="36"/>
      <c r="AR443" s="186" t="s">
        <v>295</v>
      </c>
      <c r="AT443" s="186" t="s">
        <v>158</v>
      </c>
      <c r="AU443" s="186" t="s">
        <v>81</v>
      </c>
      <c r="AY443" s="19" t="s">
        <v>155</v>
      </c>
      <c r="BE443" s="187">
        <f>IF(N443="základní",J443,0)</f>
        <v>730.8</v>
      </c>
      <c r="BF443" s="187">
        <f>IF(N443="snížená",J443,0)</f>
        <v>0</v>
      </c>
      <c r="BG443" s="187">
        <f>IF(N443="zákl. přenesená",J443,0)</f>
        <v>0</v>
      </c>
      <c r="BH443" s="187">
        <f>IF(N443="sníž. přenesená",J443,0)</f>
        <v>0</v>
      </c>
      <c r="BI443" s="187">
        <f>IF(N443="nulová",J443,0)</f>
        <v>0</v>
      </c>
      <c r="BJ443" s="19" t="s">
        <v>79</v>
      </c>
      <c r="BK443" s="187">
        <f>ROUND(I443*H443,2)</f>
        <v>730.8</v>
      </c>
      <c r="BL443" s="19" t="s">
        <v>295</v>
      </c>
      <c r="BM443" s="186" t="s">
        <v>680</v>
      </c>
    </row>
    <row r="444" spans="2:51" s="13" customFormat="1" ht="12">
      <c r="B444" s="188"/>
      <c r="C444" s="189"/>
      <c r="D444" s="190" t="s">
        <v>164</v>
      </c>
      <c r="E444" s="191" t="s">
        <v>19</v>
      </c>
      <c r="F444" s="192" t="s">
        <v>592</v>
      </c>
      <c r="G444" s="189"/>
      <c r="H444" s="191" t="s">
        <v>19</v>
      </c>
      <c r="I444" s="193"/>
      <c r="J444" s="189"/>
      <c r="K444" s="189"/>
      <c r="L444" s="194"/>
      <c r="M444" s="195"/>
      <c r="N444" s="196"/>
      <c r="O444" s="196"/>
      <c r="P444" s="196"/>
      <c r="Q444" s="196"/>
      <c r="R444" s="196"/>
      <c r="S444" s="196"/>
      <c r="T444" s="197"/>
      <c r="AT444" s="198" t="s">
        <v>164</v>
      </c>
      <c r="AU444" s="198" t="s">
        <v>81</v>
      </c>
      <c r="AV444" s="13" t="s">
        <v>79</v>
      </c>
      <c r="AW444" s="13" t="s">
        <v>33</v>
      </c>
      <c r="AX444" s="13" t="s">
        <v>71</v>
      </c>
      <c r="AY444" s="198" t="s">
        <v>155</v>
      </c>
    </row>
    <row r="445" spans="2:51" s="13" customFormat="1" ht="12">
      <c r="B445" s="188"/>
      <c r="C445" s="189"/>
      <c r="D445" s="190" t="s">
        <v>164</v>
      </c>
      <c r="E445" s="191" t="s">
        <v>19</v>
      </c>
      <c r="F445" s="192" t="s">
        <v>204</v>
      </c>
      <c r="G445" s="189"/>
      <c r="H445" s="191" t="s">
        <v>19</v>
      </c>
      <c r="I445" s="193"/>
      <c r="J445" s="189"/>
      <c r="K445" s="189"/>
      <c r="L445" s="194"/>
      <c r="M445" s="195"/>
      <c r="N445" s="196"/>
      <c r="O445" s="196"/>
      <c r="P445" s="196"/>
      <c r="Q445" s="196"/>
      <c r="R445" s="196"/>
      <c r="S445" s="196"/>
      <c r="T445" s="197"/>
      <c r="AT445" s="198" t="s">
        <v>164</v>
      </c>
      <c r="AU445" s="198" t="s">
        <v>81</v>
      </c>
      <c r="AV445" s="13" t="s">
        <v>79</v>
      </c>
      <c r="AW445" s="13" t="s">
        <v>33</v>
      </c>
      <c r="AX445" s="13" t="s">
        <v>71</v>
      </c>
      <c r="AY445" s="198" t="s">
        <v>155</v>
      </c>
    </row>
    <row r="446" spans="2:51" s="14" customFormat="1" ht="12">
      <c r="B446" s="199"/>
      <c r="C446" s="200"/>
      <c r="D446" s="190" t="s">
        <v>164</v>
      </c>
      <c r="E446" s="201" t="s">
        <v>19</v>
      </c>
      <c r="F446" s="202" t="s">
        <v>205</v>
      </c>
      <c r="G446" s="200"/>
      <c r="H446" s="203">
        <v>1.82</v>
      </c>
      <c r="I446" s="204"/>
      <c r="J446" s="200"/>
      <c r="K446" s="200"/>
      <c r="L446" s="205"/>
      <c r="M446" s="206"/>
      <c r="N446" s="207"/>
      <c r="O446" s="207"/>
      <c r="P446" s="207"/>
      <c r="Q446" s="207"/>
      <c r="R446" s="207"/>
      <c r="S446" s="207"/>
      <c r="T446" s="208"/>
      <c r="AT446" s="209" t="s">
        <v>164</v>
      </c>
      <c r="AU446" s="209" t="s">
        <v>81</v>
      </c>
      <c r="AV446" s="14" t="s">
        <v>81</v>
      </c>
      <c r="AW446" s="14" t="s">
        <v>33</v>
      </c>
      <c r="AX446" s="14" t="s">
        <v>71</v>
      </c>
      <c r="AY446" s="209" t="s">
        <v>155</v>
      </c>
    </row>
    <row r="447" spans="2:51" s="13" customFormat="1" ht="12">
      <c r="B447" s="188"/>
      <c r="C447" s="189"/>
      <c r="D447" s="190" t="s">
        <v>164</v>
      </c>
      <c r="E447" s="191" t="s">
        <v>19</v>
      </c>
      <c r="F447" s="192" t="s">
        <v>206</v>
      </c>
      <c r="G447" s="189"/>
      <c r="H447" s="191" t="s">
        <v>19</v>
      </c>
      <c r="I447" s="193"/>
      <c r="J447" s="189"/>
      <c r="K447" s="189"/>
      <c r="L447" s="194"/>
      <c r="M447" s="195"/>
      <c r="N447" s="196"/>
      <c r="O447" s="196"/>
      <c r="P447" s="196"/>
      <c r="Q447" s="196"/>
      <c r="R447" s="196"/>
      <c r="S447" s="196"/>
      <c r="T447" s="197"/>
      <c r="AT447" s="198" t="s">
        <v>164</v>
      </c>
      <c r="AU447" s="198" t="s">
        <v>81</v>
      </c>
      <c r="AV447" s="13" t="s">
        <v>79</v>
      </c>
      <c r="AW447" s="13" t="s">
        <v>33</v>
      </c>
      <c r="AX447" s="13" t="s">
        <v>71</v>
      </c>
      <c r="AY447" s="198" t="s">
        <v>155</v>
      </c>
    </row>
    <row r="448" spans="2:51" s="14" customFormat="1" ht="12">
      <c r="B448" s="199"/>
      <c r="C448" s="200"/>
      <c r="D448" s="190" t="s">
        <v>164</v>
      </c>
      <c r="E448" s="201" t="s">
        <v>19</v>
      </c>
      <c r="F448" s="202" t="s">
        <v>207</v>
      </c>
      <c r="G448" s="200"/>
      <c r="H448" s="203">
        <v>1.4</v>
      </c>
      <c r="I448" s="204"/>
      <c r="J448" s="200"/>
      <c r="K448" s="200"/>
      <c r="L448" s="205"/>
      <c r="M448" s="206"/>
      <c r="N448" s="207"/>
      <c r="O448" s="207"/>
      <c r="P448" s="207"/>
      <c r="Q448" s="207"/>
      <c r="R448" s="207"/>
      <c r="S448" s="207"/>
      <c r="T448" s="208"/>
      <c r="AT448" s="209" t="s">
        <v>164</v>
      </c>
      <c r="AU448" s="209" t="s">
        <v>81</v>
      </c>
      <c r="AV448" s="14" t="s">
        <v>81</v>
      </c>
      <c r="AW448" s="14" t="s">
        <v>33</v>
      </c>
      <c r="AX448" s="14" t="s">
        <v>71</v>
      </c>
      <c r="AY448" s="209" t="s">
        <v>155</v>
      </c>
    </row>
    <row r="449" spans="2:51" s="13" customFormat="1" ht="12">
      <c r="B449" s="188"/>
      <c r="C449" s="189"/>
      <c r="D449" s="190" t="s">
        <v>164</v>
      </c>
      <c r="E449" s="191" t="s">
        <v>19</v>
      </c>
      <c r="F449" s="192" t="s">
        <v>208</v>
      </c>
      <c r="G449" s="189"/>
      <c r="H449" s="191" t="s">
        <v>19</v>
      </c>
      <c r="I449" s="193"/>
      <c r="J449" s="189"/>
      <c r="K449" s="189"/>
      <c r="L449" s="194"/>
      <c r="M449" s="195"/>
      <c r="N449" s="196"/>
      <c r="O449" s="196"/>
      <c r="P449" s="196"/>
      <c r="Q449" s="196"/>
      <c r="R449" s="196"/>
      <c r="S449" s="196"/>
      <c r="T449" s="197"/>
      <c r="AT449" s="198" t="s">
        <v>164</v>
      </c>
      <c r="AU449" s="198" t="s">
        <v>81</v>
      </c>
      <c r="AV449" s="13" t="s">
        <v>79</v>
      </c>
      <c r="AW449" s="13" t="s">
        <v>33</v>
      </c>
      <c r="AX449" s="13" t="s">
        <v>71</v>
      </c>
      <c r="AY449" s="198" t="s">
        <v>155</v>
      </c>
    </row>
    <row r="450" spans="2:51" s="14" customFormat="1" ht="12">
      <c r="B450" s="199"/>
      <c r="C450" s="200"/>
      <c r="D450" s="190" t="s">
        <v>164</v>
      </c>
      <c r="E450" s="201" t="s">
        <v>19</v>
      </c>
      <c r="F450" s="202" t="s">
        <v>209</v>
      </c>
      <c r="G450" s="200"/>
      <c r="H450" s="203">
        <v>5.98</v>
      </c>
      <c r="I450" s="204"/>
      <c r="J450" s="200"/>
      <c r="K450" s="200"/>
      <c r="L450" s="205"/>
      <c r="M450" s="206"/>
      <c r="N450" s="207"/>
      <c r="O450" s="207"/>
      <c r="P450" s="207"/>
      <c r="Q450" s="207"/>
      <c r="R450" s="207"/>
      <c r="S450" s="207"/>
      <c r="T450" s="208"/>
      <c r="AT450" s="209" t="s">
        <v>164</v>
      </c>
      <c r="AU450" s="209" t="s">
        <v>81</v>
      </c>
      <c r="AV450" s="14" t="s">
        <v>81</v>
      </c>
      <c r="AW450" s="14" t="s">
        <v>33</v>
      </c>
      <c r="AX450" s="14" t="s">
        <v>71</v>
      </c>
      <c r="AY450" s="209" t="s">
        <v>155</v>
      </c>
    </row>
    <row r="451" spans="2:51" s="16" customFormat="1" ht="12">
      <c r="B451" s="221"/>
      <c r="C451" s="222"/>
      <c r="D451" s="190" t="s">
        <v>164</v>
      </c>
      <c r="E451" s="223" t="s">
        <v>19</v>
      </c>
      <c r="F451" s="224" t="s">
        <v>210</v>
      </c>
      <c r="G451" s="222"/>
      <c r="H451" s="225">
        <v>9.2</v>
      </c>
      <c r="I451" s="226"/>
      <c r="J451" s="222"/>
      <c r="K451" s="222"/>
      <c r="L451" s="227"/>
      <c r="M451" s="228"/>
      <c r="N451" s="229"/>
      <c r="O451" s="229"/>
      <c r="P451" s="229"/>
      <c r="Q451" s="229"/>
      <c r="R451" s="229"/>
      <c r="S451" s="229"/>
      <c r="T451" s="230"/>
      <c r="AT451" s="231" t="s">
        <v>164</v>
      </c>
      <c r="AU451" s="231" t="s">
        <v>81</v>
      </c>
      <c r="AV451" s="16" t="s">
        <v>179</v>
      </c>
      <c r="AW451" s="16" t="s">
        <v>33</v>
      </c>
      <c r="AX451" s="16" t="s">
        <v>71</v>
      </c>
      <c r="AY451" s="231" t="s">
        <v>155</v>
      </c>
    </row>
    <row r="452" spans="2:51" s="13" customFormat="1" ht="12">
      <c r="B452" s="188"/>
      <c r="C452" s="189"/>
      <c r="D452" s="190" t="s">
        <v>164</v>
      </c>
      <c r="E452" s="191" t="s">
        <v>19</v>
      </c>
      <c r="F452" s="192" t="s">
        <v>596</v>
      </c>
      <c r="G452" s="189"/>
      <c r="H452" s="191" t="s">
        <v>19</v>
      </c>
      <c r="I452" s="193"/>
      <c r="J452" s="189"/>
      <c r="K452" s="189"/>
      <c r="L452" s="194"/>
      <c r="M452" s="195"/>
      <c r="N452" s="196"/>
      <c r="O452" s="196"/>
      <c r="P452" s="196"/>
      <c r="Q452" s="196"/>
      <c r="R452" s="196"/>
      <c r="S452" s="196"/>
      <c r="T452" s="197"/>
      <c r="AT452" s="198" t="s">
        <v>164</v>
      </c>
      <c r="AU452" s="198" t="s">
        <v>81</v>
      </c>
      <c r="AV452" s="13" t="s">
        <v>79</v>
      </c>
      <c r="AW452" s="13" t="s">
        <v>33</v>
      </c>
      <c r="AX452" s="13" t="s">
        <v>71</v>
      </c>
      <c r="AY452" s="198" t="s">
        <v>155</v>
      </c>
    </row>
    <row r="453" spans="2:51" s="13" customFormat="1" ht="12">
      <c r="B453" s="188"/>
      <c r="C453" s="189"/>
      <c r="D453" s="190" t="s">
        <v>164</v>
      </c>
      <c r="E453" s="191" t="s">
        <v>19</v>
      </c>
      <c r="F453" s="192" t="s">
        <v>220</v>
      </c>
      <c r="G453" s="189"/>
      <c r="H453" s="191" t="s">
        <v>19</v>
      </c>
      <c r="I453" s="193"/>
      <c r="J453" s="189"/>
      <c r="K453" s="189"/>
      <c r="L453" s="194"/>
      <c r="M453" s="195"/>
      <c r="N453" s="196"/>
      <c r="O453" s="196"/>
      <c r="P453" s="196"/>
      <c r="Q453" s="196"/>
      <c r="R453" s="196"/>
      <c r="S453" s="196"/>
      <c r="T453" s="197"/>
      <c r="AT453" s="198" t="s">
        <v>164</v>
      </c>
      <c r="AU453" s="198" t="s">
        <v>81</v>
      </c>
      <c r="AV453" s="13" t="s">
        <v>79</v>
      </c>
      <c r="AW453" s="13" t="s">
        <v>33</v>
      </c>
      <c r="AX453" s="13" t="s">
        <v>71</v>
      </c>
      <c r="AY453" s="198" t="s">
        <v>155</v>
      </c>
    </row>
    <row r="454" spans="2:51" s="14" customFormat="1" ht="12">
      <c r="B454" s="199"/>
      <c r="C454" s="200"/>
      <c r="D454" s="190" t="s">
        <v>164</v>
      </c>
      <c r="E454" s="201" t="s">
        <v>19</v>
      </c>
      <c r="F454" s="202" t="s">
        <v>645</v>
      </c>
      <c r="G454" s="200"/>
      <c r="H454" s="203">
        <v>6.8</v>
      </c>
      <c r="I454" s="204"/>
      <c r="J454" s="200"/>
      <c r="K454" s="200"/>
      <c r="L454" s="205"/>
      <c r="M454" s="206"/>
      <c r="N454" s="207"/>
      <c r="O454" s="207"/>
      <c r="P454" s="207"/>
      <c r="Q454" s="207"/>
      <c r="R454" s="207"/>
      <c r="S454" s="207"/>
      <c r="T454" s="208"/>
      <c r="AT454" s="209" t="s">
        <v>164</v>
      </c>
      <c r="AU454" s="209" t="s">
        <v>81</v>
      </c>
      <c r="AV454" s="14" t="s">
        <v>81</v>
      </c>
      <c r="AW454" s="14" t="s">
        <v>33</v>
      </c>
      <c r="AX454" s="14" t="s">
        <v>71</v>
      </c>
      <c r="AY454" s="209" t="s">
        <v>155</v>
      </c>
    </row>
    <row r="455" spans="2:51" s="13" customFormat="1" ht="12">
      <c r="B455" s="188"/>
      <c r="C455" s="189"/>
      <c r="D455" s="190" t="s">
        <v>164</v>
      </c>
      <c r="E455" s="191" t="s">
        <v>19</v>
      </c>
      <c r="F455" s="192" t="s">
        <v>222</v>
      </c>
      <c r="G455" s="189"/>
      <c r="H455" s="191" t="s">
        <v>19</v>
      </c>
      <c r="I455" s="193"/>
      <c r="J455" s="189"/>
      <c r="K455" s="189"/>
      <c r="L455" s="194"/>
      <c r="M455" s="195"/>
      <c r="N455" s="196"/>
      <c r="O455" s="196"/>
      <c r="P455" s="196"/>
      <c r="Q455" s="196"/>
      <c r="R455" s="196"/>
      <c r="S455" s="196"/>
      <c r="T455" s="197"/>
      <c r="AT455" s="198" t="s">
        <v>164</v>
      </c>
      <c r="AU455" s="198" t="s">
        <v>81</v>
      </c>
      <c r="AV455" s="13" t="s">
        <v>79</v>
      </c>
      <c r="AW455" s="13" t="s">
        <v>33</v>
      </c>
      <c r="AX455" s="13" t="s">
        <v>71</v>
      </c>
      <c r="AY455" s="198" t="s">
        <v>155</v>
      </c>
    </row>
    <row r="456" spans="2:51" s="14" customFormat="1" ht="12">
      <c r="B456" s="199"/>
      <c r="C456" s="200"/>
      <c r="D456" s="190" t="s">
        <v>164</v>
      </c>
      <c r="E456" s="201" t="s">
        <v>19</v>
      </c>
      <c r="F456" s="202" t="s">
        <v>207</v>
      </c>
      <c r="G456" s="200"/>
      <c r="H456" s="203">
        <v>1.4</v>
      </c>
      <c r="I456" s="204"/>
      <c r="J456" s="200"/>
      <c r="K456" s="200"/>
      <c r="L456" s="205"/>
      <c r="M456" s="206"/>
      <c r="N456" s="207"/>
      <c r="O456" s="207"/>
      <c r="P456" s="207"/>
      <c r="Q456" s="207"/>
      <c r="R456" s="207"/>
      <c r="S456" s="207"/>
      <c r="T456" s="208"/>
      <c r="AT456" s="209" t="s">
        <v>164</v>
      </c>
      <c r="AU456" s="209" t="s">
        <v>81</v>
      </c>
      <c r="AV456" s="14" t="s">
        <v>81</v>
      </c>
      <c r="AW456" s="14" t="s">
        <v>33</v>
      </c>
      <c r="AX456" s="14" t="s">
        <v>71</v>
      </c>
      <c r="AY456" s="209" t="s">
        <v>155</v>
      </c>
    </row>
    <row r="457" spans="2:51" s="15" customFormat="1" ht="12">
      <c r="B457" s="210"/>
      <c r="C457" s="211"/>
      <c r="D457" s="190" t="s">
        <v>164</v>
      </c>
      <c r="E457" s="212" t="s">
        <v>19</v>
      </c>
      <c r="F457" s="213" t="s">
        <v>168</v>
      </c>
      <c r="G457" s="211"/>
      <c r="H457" s="214">
        <v>17.4</v>
      </c>
      <c r="I457" s="215"/>
      <c r="J457" s="211"/>
      <c r="K457" s="211"/>
      <c r="L457" s="216"/>
      <c r="M457" s="217"/>
      <c r="N457" s="218"/>
      <c r="O457" s="218"/>
      <c r="P457" s="218"/>
      <c r="Q457" s="218"/>
      <c r="R457" s="218"/>
      <c r="S457" s="218"/>
      <c r="T457" s="219"/>
      <c r="AT457" s="220" t="s">
        <v>164</v>
      </c>
      <c r="AU457" s="220" t="s">
        <v>81</v>
      </c>
      <c r="AV457" s="15" t="s">
        <v>162</v>
      </c>
      <c r="AW457" s="15" t="s">
        <v>33</v>
      </c>
      <c r="AX457" s="15" t="s">
        <v>79</v>
      </c>
      <c r="AY457" s="220" t="s">
        <v>155</v>
      </c>
    </row>
    <row r="458" spans="1:65" s="2" customFormat="1" ht="16.5" customHeight="1">
      <c r="A458" s="36"/>
      <c r="B458" s="37"/>
      <c r="C458" s="237" t="s">
        <v>402</v>
      </c>
      <c r="D458" s="237" t="s">
        <v>681</v>
      </c>
      <c r="E458" s="238" t="s">
        <v>682</v>
      </c>
      <c r="F458" s="239" t="s">
        <v>683</v>
      </c>
      <c r="G458" s="240" t="s">
        <v>684</v>
      </c>
      <c r="H458" s="241">
        <v>26.1</v>
      </c>
      <c r="I458" s="242">
        <v>77</v>
      </c>
      <c r="J458" s="243">
        <f>ROUND(I458*H458,2)</f>
        <v>2009.7</v>
      </c>
      <c r="K458" s="239" t="s">
        <v>174</v>
      </c>
      <c r="L458" s="244"/>
      <c r="M458" s="245" t="s">
        <v>19</v>
      </c>
      <c r="N458" s="246" t="s">
        <v>42</v>
      </c>
      <c r="O458" s="66"/>
      <c r="P458" s="184">
        <f>O458*H458</f>
        <v>0</v>
      </c>
      <c r="Q458" s="184">
        <v>0.001</v>
      </c>
      <c r="R458" s="184">
        <f>Q458*H458</f>
        <v>0.0261</v>
      </c>
      <c r="S458" s="184">
        <v>0</v>
      </c>
      <c r="T458" s="185">
        <f>S458*H458</f>
        <v>0</v>
      </c>
      <c r="U458" s="36"/>
      <c r="V458" s="36"/>
      <c r="W458" s="36"/>
      <c r="X458" s="36"/>
      <c r="Y458" s="36"/>
      <c r="Z458" s="36"/>
      <c r="AA458" s="36"/>
      <c r="AB458" s="36"/>
      <c r="AC458" s="36"/>
      <c r="AD458" s="36"/>
      <c r="AE458" s="36"/>
      <c r="AR458" s="186" t="s">
        <v>437</v>
      </c>
      <c r="AT458" s="186" t="s">
        <v>681</v>
      </c>
      <c r="AU458" s="186" t="s">
        <v>81</v>
      </c>
      <c r="AY458" s="19" t="s">
        <v>155</v>
      </c>
      <c r="BE458" s="187">
        <f>IF(N458="základní",J458,0)</f>
        <v>2009.7</v>
      </c>
      <c r="BF458" s="187">
        <f>IF(N458="snížená",J458,0)</f>
        <v>0</v>
      </c>
      <c r="BG458" s="187">
        <f>IF(N458="zákl. přenesená",J458,0)</f>
        <v>0</v>
      </c>
      <c r="BH458" s="187">
        <f>IF(N458="sníž. přenesená",J458,0)</f>
        <v>0</v>
      </c>
      <c r="BI458" s="187">
        <f>IF(N458="nulová",J458,0)</f>
        <v>0</v>
      </c>
      <c r="BJ458" s="19" t="s">
        <v>79</v>
      </c>
      <c r="BK458" s="187">
        <f>ROUND(I458*H458,2)</f>
        <v>2009.7</v>
      </c>
      <c r="BL458" s="19" t="s">
        <v>295</v>
      </c>
      <c r="BM458" s="186" t="s">
        <v>685</v>
      </c>
    </row>
    <row r="459" spans="1:47" s="2" customFormat="1" ht="19.5">
      <c r="A459" s="36"/>
      <c r="B459" s="37"/>
      <c r="C459" s="38"/>
      <c r="D459" s="190" t="s">
        <v>686</v>
      </c>
      <c r="E459" s="38"/>
      <c r="F459" s="247" t="s">
        <v>687</v>
      </c>
      <c r="G459" s="38"/>
      <c r="H459" s="38"/>
      <c r="I459" s="248"/>
      <c r="J459" s="38"/>
      <c r="K459" s="38"/>
      <c r="L459" s="41"/>
      <c r="M459" s="249"/>
      <c r="N459" s="250"/>
      <c r="O459" s="66"/>
      <c r="P459" s="66"/>
      <c r="Q459" s="66"/>
      <c r="R459" s="66"/>
      <c r="S459" s="66"/>
      <c r="T459" s="67"/>
      <c r="U459" s="36"/>
      <c r="V459" s="36"/>
      <c r="W459" s="36"/>
      <c r="X459" s="36"/>
      <c r="Y459" s="36"/>
      <c r="Z459" s="36"/>
      <c r="AA459" s="36"/>
      <c r="AB459" s="36"/>
      <c r="AC459" s="36"/>
      <c r="AD459" s="36"/>
      <c r="AE459" s="36"/>
      <c r="AT459" s="19" t="s">
        <v>686</v>
      </c>
      <c r="AU459" s="19" t="s">
        <v>81</v>
      </c>
    </row>
    <row r="460" spans="2:51" s="14" customFormat="1" ht="12">
      <c r="B460" s="199"/>
      <c r="C460" s="200"/>
      <c r="D460" s="190" t="s">
        <v>164</v>
      </c>
      <c r="E460" s="200"/>
      <c r="F460" s="202" t="s">
        <v>688</v>
      </c>
      <c r="G460" s="200"/>
      <c r="H460" s="203">
        <v>26.1</v>
      </c>
      <c r="I460" s="204"/>
      <c r="J460" s="200"/>
      <c r="K460" s="200"/>
      <c r="L460" s="205"/>
      <c r="M460" s="206"/>
      <c r="N460" s="207"/>
      <c r="O460" s="207"/>
      <c r="P460" s="207"/>
      <c r="Q460" s="207"/>
      <c r="R460" s="207"/>
      <c r="S460" s="207"/>
      <c r="T460" s="208"/>
      <c r="AT460" s="209" t="s">
        <v>164</v>
      </c>
      <c r="AU460" s="209" t="s">
        <v>81</v>
      </c>
      <c r="AV460" s="14" t="s">
        <v>81</v>
      </c>
      <c r="AW460" s="14" t="s">
        <v>4</v>
      </c>
      <c r="AX460" s="14" t="s">
        <v>79</v>
      </c>
      <c r="AY460" s="209" t="s">
        <v>155</v>
      </c>
    </row>
    <row r="461" spans="1:65" s="2" customFormat="1" ht="24">
      <c r="A461" s="36"/>
      <c r="B461" s="37"/>
      <c r="C461" s="175" t="s">
        <v>406</v>
      </c>
      <c r="D461" s="175" t="s">
        <v>158</v>
      </c>
      <c r="E461" s="176" t="s">
        <v>689</v>
      </c>
      <c r="F461" s="177" t="s">
        <v>690</v>
      </c>
      <c r="G461" s="178" t="s">
        <v>691</v>
      </c>
      <c r="H461" s="251">
        <f>2740.5/100</f>
        <v>27.405</v>
      </c>
      <c r="I461" s="180">
        <v>4.1</v>
      </c>
      <c r="J461" s="181">
        <f>ROUND(I461*H461,2)</f>
        <v>112.36</v>
      </c>
      <c r="K461" s="177" t="s">
        <v>174</v>
      </c>
      <c r="L461" s="41"/>
      <c r="M461" s="182" t="s">
        <v>19</v>
      </c>
      <c r="N461" s="183" t="s">
        <v>42</v>
      </c>
      <c r="O461" s="66"/>
      <c r="P461" s="184">
        <f>O461*H461</f>
        <v>0</v>
      </c>
      <c r="Q461" s="184">
        <v>0</v>
      </c>
      <c r="R461" s="184">
        <f>Q461*H461</f>
        <v>0</v>
      </c>
      <c r="S461" s="184">
        <v>0</v>
      </c>
      <c r="T461" s="185">
        <f>S461*H461</f>
        <v>0</v>
      </c>
      <c r="U461" s="36"/>
      <c r="V461" s="36"/>
      <c r="W461" s="36"/>
      <c r="X461" s="36"/>
      <c r="Y461" s="36"/>
      <c r="Z461" s="36"/>
      <c r="AA461" s="36"/>
      <c r="AB461" s="36"/>
      <c r="AC461" s="36"/>
      <c r="AD461" s="36"/>
      <c r="AE461" s="36"/>
      <c r="AR461" s="186" t="s">
        <v>295</v>
      </c>
      <c r="AT461" s="186" t="s">
        <v>158</v>
      </c>
      <c r="AU461" s="186" t="s">
        <v>81</v>
      </c>
      <c r="AY461" s="19" t="s">
        <v>155</v>
      </c>
      <c r="BE461" s="187">
        <f>IF(N461="základní",J461,0)</f>
        <v>112.36</v>
      </c>
      <c r="BF461" s="187">
        <f>IF(N461="snížená",J461,0)</f>
        <v>0</v>
      </c>
      <c r="BG461" s="187">
        <f>IF(N461="zákl. přenesená",J461,0)</f>
        <v>0</v>
      </c>
      <c r="BH461" s="187">
        <f>IF(N461="sníž. přenesená",J461,0)</f>
        <v>0</v>
      </c>
      <c r="BI461" s="187">
        <f>IF(N461="nulová",J461,0)</f>
        <v>0</v>
      </c>
      <c r="BJ461" s="19" t="s">
        <v>79</v>
      </c>
      <c r="BK461" s="187">
        <f>ROUND(I461*H461,2)</f>
        <v>112.36</v>
      </c>
      <c r="BL461" s="19" t="s">
        <v>295</v>
      </c>
      <c r="BM461" s="186" t="s">
        <v>692</v>
      </c>
    </row>
    <row r="462" spans="2:63" s="12" customFormat="1" ht="22.9" customHeight="1">
      <c r="B462" s="159"/>
      <c r="C462" s="160"/>
      <c r="D462" s="161" t="s">
        <v>70</v>
      </c>
      <c r="E462" s="173" t="s">
        <v>693</v>
      </c>
      <c r="F462" s="173" t="s">
        <v>694</v>
      </c>
      <c r="G462" s="160"/>
      <c r="H462" s="160"/>
      <c r="I462" s="163"/>
      <c r="J462" s="174">
        <f>BK462</f>
        <v>94047.11</v>
      </c>
      <c r="K462" s="160"/>
      <c r="L462" s="165"/>
      <c r="M462" s="166"/>
      <c r="N462" s="167"/>
      <c r="O462" s="167"/>
      <c r="P462" s="168">
        <f>SUM(P463:P579)</f>
        <v>0</v>
      </c>
      <c r="Q462" s="167"/>
      <c r="R462" s="168">
        <f>SUM(R463:R579)</f>
        <v>1.8456887</v>
      </c>
      <c r="S462" s="167"/>
      <c r="T462" s="169">
        <f>SUM(T463:T579)</f>
        <v>0</v>
      </c>
      <c r="AR462" s="170" t="s">
        <v>81</v>
      </c>
      <c r="AT462" s="171" t="s">
        <v>70</v>
      </c>
      <c r="AU462" s="171" t="s">
        <v>79</v>
      </c>
      <c r="AY462" s="170" t="s">
        <v>155</v>
      </c>
      <c r="BK462" s="172">
        <f>SUM(BK463:BK579)</f>
        <v>94047.11</v>
      </c>
    </row>
    <row r="463" spans="1:65" s="2" customFormat="1" ht="24">
      <c r="A463" s="36"/>
      <c r="B463" s="37"/>
      <c r="C463" s="175" t="s">
        <v>410</v>
      </c>
      <c r="D463" s="175" t="s">
        <v>158</v>
      </c>
      <c r="E463" s="176" t="s">
        <v>695</v>
      </c>
      <c r="F463" s="177" t="s">
        <v>696</v>
      </c>
      <c r="G463" s="178" t="s">
        <v>161</v>
      </c>
      <c r="H463" s="179">
        <v>531.124</v>
      </c>
      <c r="I463" s="180">
        <v>31.5</v>
      </c>
      <c r="J463" s="181">
        <f>ROUND(I463*H463,2)</f>
        <v>16730.41</v>
      </c>
      <c r="K463" s="177" t="s">
        <v>174</v>
      </c>
      <c r="L463" s="41"/>
      <c r="M463" s="182" t="s">
        <v>19</v>
      </c>
      <c r="N463" s="183" t="s">
        <v>42</v>
      </c>
      <c r="O463" s="66"/>
      <c r="P463" s="184">
        <f>O463*H463</f>
        <v>0</v>
      </c>
      <c r="Q463" s="184">
        <v>0</v>
      </c>
      <c r="R463" s="184">
        <f>Q463*H463</f>
        <v>0</v>
      </c>
      <c r="S463" s="184">
        <v>0</v>
      </c>
      <c r="T463" s="185">
        <f>S463*H463</f>
        <v>0</v>
      </c>
      <c r="U463" s="36"/>
      <c r="V463" s="36"/>
      <c r="W463" s="36"/>
      <c r="X463" s="36"/>
      <c r="Y463" s="36"/>
      <c r="Z463" s="36"/>
      <c r="AA463" s="36"/>
      <c r="AB463" s="36"/>
      <c r="AC463" s="36"/>
      <c r="AD463" s="36"/>
      <c r="AE463" s="36"/>
      <c r="AR463" s="186" t="s">
        <v>295</v>
      </c>
      <c r="AT463" s="186" t="s">
        <v>158</v>
      </c>
      <c r="AU463" s="186" t="s">
        <v>81</v>
      </c>
      <c r="AY463" s="19" t="s">
        <v>155</v>
      </c>
      <c r="BE463" s="187">
        <f>IF(N463="základní",J463,0)</f>
        <v>16730.41</v>
      </c>
      <c r="BF463" s="187">
        <f>IF(N463="snížená",J463,0)</f>
        <v>0</v>
      </c>
      <c r="BG463" s="187">
        <f>IF(N463="zákl. přenesená",J463,0)</f>
        <v>0</v>
      </c>
      <c r="BH463" s="187">
        <f>IF(N463="sníž. přenesená",J463,0)</f>
        <v>0</v>
      </c>
      <c r="BI463" s="187">
        <f>IF(N463="nulová",J463,0)</f>
        <v>0</v>
      </c>
      <c r="BJ463" s="19" t="s">
        <v>79</v>
      </c>
      <c r="BK463" s="187">
        <f>ROUND(I463*H463,2)</f>
        <v>16730.41</v>
      </c>
      <c r="BL463" s="19" t="s">
        <v>295</v>
      </c>
      <c r="BM463" s="186" t="s">
        <v>697</v>
      </c>
    </row>
    <row r="464" spans="2:51" s="13" customFormat="1" ht="12">
      <c r="B464" s="188"/>
      <c r="C464" s="189"/>
      <c r="D464" s="190" t="s">
        <v>164</v>
      </c>
      <c r="E464" s="191" t="s">
        <v>19</v>
      </c>
      <c r="F464" s="192" t="s">
        <v>698</v>
      </c>
      <c r="G464" s="189"/>
      <c r="H464" s="191" t="s">
        <v>19</v>
      </c>
      <c r="I464" s="193"/>
      <c r="J464" s="189"/>
      <c r="K464" s="189"/>
      <c r="L464" s="194"/>
      <c r="M464" s="195"/>
      <c r="N464" s="196"/>
      <c r="O464" s="196"/>
      <c r="P464" s="196"/>
      <c r="Q464" s="196"/>
      <c r="R464" s="196"/>
      <c r="S464" s="196"/>
      <c r="T464" s="197"/>
      <c r="AT464" s="198" t="s">
        <v>164</v>
      </c>
      <c r="AU464" s="198" t="s">
        <v>81</v>
      </c>
      <c r="AV464" s="13" t="s">
        <v>79</v>
      </c>
      <c r="AW464" s="13" t="s">
        <v>33</v>
      </c>
      <c r="AX464" s="13" t="s">
        <v>71</v>
      </c>
      <c r="AY464" s="198" t="s">
        <v>155</v>
      </c>
    </row>
    <row r="465" spans="2:51" s="13" customFormat="1" ht="12">
      <c r="B465" s="188"/>
      <c r="C465" s="189"/>
      <c r="D465" s="190" t="s">
        <v>164</v>
      </c>
      <c r="E465" s="191" t="s">
        <v>19</v>
      </c>
      <c r="F465" s="192" t="s">
        <v>177</v>
      </c>
      <c r="G465" s="189"/>
      <c r="H465" s="191" t="s">
        <v>19</v>
      </c>
      <c r="I465" s="193"/>
      <c r="J465" s="189"/>
      <c r="K465" s="189"/>
      <c r="L465" s="194"/>
      <c r="M465" s="195"/>
      <c r="N465" s="196"/>
      <c r="O465" s="196"/>
      <c r="P465" s="196"/>
      <c r="Q465" s="196"/>
      <c r="R465" s="196"/>
      <c r="S465" s="196"/>
      <c r="T465" s="197"/>
      <c r="AT465" s="198" t="s">
        <v>164</v>
      </c>
      <c r="AU465" s="198" t="s">
        <v>81</v>
      </c>
      <c r="AV465" s="13" t="s">
        <v>79</v>
      </c>
      <c r="AW465" s="13" t="s">
        <v>33</v>
      </c>
      <c r="AX465" s="13" t="s">
        <v>71</v>
      </c>
      <c r="AY465" s="198" t="s">
        <v>155</v>
      </c>
    </row>
    <row r="466" spans="2:51" s="14" customFormat="1" ht="12">
      <c r="B466" s="199"/>
      <c r="C466" s="200"/>
      <c r="D466" s="190" t="s">
        <v>164</v>
      </c>
      <c r="E466" s="201" t="s">
        <v>19</v>
      </c>
      <c r="F466" s="202" t="s">
        <v>653</v>
      </c>
      <c r="G466" s="200"/>
      <c r="H466" s="203">
        <v>69.093</v>
      </c>
      <c r="I466" s="204"/>
      <c r="J466" s="200"/>
      <c r="K466" s="200"/>
      <c r="L466" s="205"/>
      <c r="M466" s="206"/>
      <c r="N466" s="207"/>
      <c r="O466" s="207"/>
      <c r="P466" s="207"/>
      <c r="Q466" s="207"/>
      <c r="R466" s="207"/>
      <c r="S466" s="207"/>
      <c r="T466" s="208"/>
      <c r="AT466" s="209" t="s">
        <v>164</v>
      </c>
      <c r="AU466" s="209" t="s">
        <v>81</v>
      </c>
      <c r="AV466" s="14" t="s">
        <v>81</v>
      </c>
      <c r="AW466" s="14" t="s">
        <v>33</v>
      </c>
      <c r="AX466" s="14" t="s">
        <v>71</v>
      </c>
      <c r="AY466" s="209" t="s">
        <v>155</v>
      </c>
    </row>
    <row r="467" spans="2:51" s="14" customFormat="1" ht="12">
      <c r="B467" s="199"/>
      <c r="C467" s="200"/>
      <c r="D467" s="190" t="s">
        <v>164</v>
      </c>
      <c r="E467" s="201" t="s">
        <v>19</v>
      </c>
      <c r="F467" s="202" t="s">
        <v>699</v>
      </c>
      <c r="G467" s="200"/>
      <c r="H467" s="203">
        <v>1.776</v>
      </c>
      <c r="I467" s="204"/>
      <c r="J467" s="200"/>
      <c r="K467" s="200"/>
      <c r="L467" s="205"/>
      <c r="M467" s="206"/>
      <c r="N467" s="207"/>
      <c r="O467" s="207"/>
      <c r="P467" s="207"/>
      <c r="Q467" s="207"/>
      <c r="R467" s="207"/>
      <c r="S467" s="207"/>
      <c r="T467" s="208"/>
      <c r="AT467" s="209" t="s">
        <v>164</v>
      </c>
      <c r="AU467" s="209" t="s">
        <v>81</v>
      </c>
      <c r="AV467" s="14" t="s">
        <v>81</v>
      </c>
      <c r="AW467" s="14" t="s">
        <v>33</v>
      </c>
      <c r="AX467" s="14" t="s">
        <v>71</v>
      </c>
      <c r="AY467" s="209" t="s">
        <v>155</v>
      </c>
    </row>
    <row r="468" spans="2:51" s="13" customFormat="1" ht="12">
      <c r="B468" s="188"/>
      <c r="C468" s="189"/>
      <c r="D468" s="190" t="s">
        <v>164</v>
      </c>
      <c r="E468" s="191" t="s">
        <v>19</v>
      </c>
      <c r="F468" s="192" t="s">
        <v>629</v>
      </c>
      <c r="G468" s="189"/>
      <c r="H468" s="191" t="s">
        <v>19</v>
      </c>
      <c r="I468" s="193"/>
      <c r="J468" s="189"/>
      <c r="K468" s="189"/>
      <c r="L468" s="194"/>
      <c r="M468" s="195"/>
      <c r="N468" s="196"/>
      <c r="O468" s="196"/>
      <c r="P468" s="196"/>
      <c r="Q468" s="196"/>
      <c r="R468" s="196"/>
      <c r="S468" s="196"/>
      <c r="T468" s="197"/>
      <c r="AT468" s="198" t="s">
        <v>164</v>
      </c>
      <c r="AU468" s="198" t="s">
        <v>81</v>
      </c>
      <c r="AV468" s="13" t="s">
        <v>79</v>
      </c>
      <c r="AW468" s="13" t="s">
        <v>33</v>
      </c>
      <c r="AX468" s="13" t="s">
        <v>71</v>
      </c>
      <c r="AY468" s="198" t="s">
        <v>155</v>
      </c>
    </row>
    <row r="469" spans="2:51" s="14" customFormat="1" ht="12">
      <c r="B469" s="199"/>
      <c r="C469" s="200"/>
      <c r="D469" s="190" t="s">
        <v>164</v>
      </c>
      <c r="E469" s="201" t="s">
        <v>19</v>
      </c>
      <c r="F469" s="202" t="s">
        <v>654</v>
      </c>
      <c r="G469" s="200"/>
      <c r="H469" s="203">
        <v>74.025</v>
      </c>
      <c r="I469" s="204"/>
      <c r="J469" s="200"/>
      <c r="K469" s="200"/>
      <c r="L469" s="205"/>
      <c r="M469" s="206"/>
      <c r="N469" s="207"/>
      <c r="O469" s="207"/>
      <c r="P469" s="207"/>
      <c r="Q469" s="207"/>
      <c r="R469" s="207"/>
      <c r="S469" s="207"/>
      <c r="T469" s="208"/>
      <c r="AT469" s="209" t="s">
        <v>164</v>
      </c>
      <c r="AU469" s="209" t="s">
        <v>81</v>
      </c>
      <c r="AV469" s="14" t="s">
        <v>81</v>
      </c>
      <c r="AW469" s="14" t="s">
        <v>33</v>
      </c>
      <c r="AX469" s="14" t="s">
        <v>71</v>
      </c>
      <c r="AY469" s="209" t="s">
        <v>155</v>
      </c>
    </row>
    <row r="470" spans="2:51" s="16" customFormat="1" ht="12">
      <c r="B470" s="221"/>
      <c r="C470" s="222"/>
      <c r="D470" s="190" t="s">
        <v>164</v>
      </c>
      <c r="E470" s="223" t="s">
        <v>19</v>
      </c>
      <c r="F470" s="224" t="s">
        <v>210</v>
      </c>
      <c r="G470" s="222"/>
      <c r="H470" s="225">
        <v>144.894</v>
      </c>
      <c r="I470" s="226"/>
      <c r="J470" s="222"/>
      <c r="K470" s="222"/>
      <c r="L470" s="227"/>
      <c r="M470" s="228"/>
      <c r="N470" s="229"/>
      <c r="O470" s="229"/>
      <c r="P470" s="229"/>
      <c r="Q470" s="229"/>
      <c r="R470" s="229"/>
      <c r="S470" s="229"/>
      <c r="T470" s="230"/>
      <c r="AT470" s="231" t="s">
        <v>164</v>
      </c>
      <c r="AU470" s="231" t="s">
        <v>81</v>
      </c>
      <c r="AV470" s="16" t="s">
        <v>179</v>
      </c>
      <c r="AW470" s="16" t="s">
        <v>33</v>
      </c>
      <c r="AX470" s="16" t="s">
        <v>71</v>
      </c>
      <c r="AY470" s="231" t="s">
        <v>155</v>
      </c>
    </row>
    <row r="471" spans="2:51" s="13" customFormat="1" ht="12">
      <c r="B471" s="188"/>
      <c r="C471" s="189"/>
      <c r="D471" s="190" t="s">
        <v>164</v>
      </c>
      <c r="E471" s="191" t="s">
        <v>19</v>
      </c>
      <c r="F471" s="192" t="s">
        <v>592</v>
      </c>
      <c r="G471" s="189"/>
      <c r="H471" s="191" t="s">
        <v>19</v>
      </c>
      <c r="I471" s="193"/>
      <c r="J471" s="189"/>
      <c r="K471" s="189"/>
      <c r="L471" s="194"/>
      <c r="M471" s="195"/>
      <c r="N471" s="196"/>
      <c r="O471" s="196"/>
      <c r="P471" s="196"/>
      <c r="Q471" s="196"/>
      <c r="R471" s="196"/>
      <c r="S471" s="196"/>
      <c r="T471" s="197"/>
      <c r="AT471" s="198" t="s">
        <v>164</v>
      </c>
      <c r="AU471" s="198" t="s">
        <v>81</v>
      </c>
      <c r="AV471" s="13" t="s">
        <v>79</v>
      </c>
      <c r="AW471" s="13" t="s">
        <v>33</v>
      </c>
      <c r="AX471" s="13" t="s">
        <v>71</v>
      </c>
      <c r="AY471" s="198" t="s">
        <v>155</v>
      </c>
    </row>
    <row r="472" spans="2:51" s="13" customFormat="1" ht="12">
      <c r="B472" s="188"/>
      <c r="C472" s="189"/>
      <c r="D472" s="190" t="s">
        <v>164</v>
      </c>
      <c r="E472" s="191" t="s">
        <v>19</v>
      </c>
      <c r="F472" s="192" t="s">
        <v>192</v>
      </c>
      <c r="G472" s="189"/>
      <c r="H472" s="191" t="s">
        <v>19</v>
      </c>
      <c r="I472" s="193"/>
      <c r="J472" s="189"/>
      <c r="K472" s="189"/>
      <c r="L472" s="194"/>
      <c r="M472" s="195"/>
      <c r="N472" s="196"/>
      <c r="O472" s="196"/>
      <c r="P472" s="196"/>
      <c r="Q472" s="196"/>
      <c r="R472" s="196"/>
      <c r="S472" s="196"/>
      <c r="T472" s="197"/>
      <c r="AT472" s="198" t="s">
        <v>164</v>
      </c>
      <c r="AU472" s="198" t="s">
        <v>81</v>
      </c>
      <c r="AV472" s="13" t="s">
        <v>79</v>
      </c>
      <c r="AW472" s="13" t="s">
        <v>33</v>
      </c>
      <c r="AX472" s="13" t="s">
        <v>71</v>
      </c>
      <c r="AY472" s="198" t="s">
        <v>155</v>
      </c>
    </row>
    <row r="473" spans="2:51" s="14" customFormat="1" ht="12">
      <c r="B473" s="199"/>
      <c r="C473" s="200"/>
      <c r="D473" s="190" t="s">
        <v>164</v>
      </c>
      <c r="E473" s="201" t="s">
        <v>19</v>
      </c>
      <c r="F473" s="202" t="s">
        <v>193</v>
      </c>
      <c r="G473" s="200"/>
      <c r="H473" s="203">
        <v>38.77</v>
      </c>
      <c r="I473" s="204"/>
      <c r="J473" s="200"/>
      <c r="K473" s="200"/>
      <c r="L473" s="205"/>
      <c r="M473" s="206"/>
      <c r="N473" s="207"/>
      <c r="O473" s="207"/>
      <c r="P473" s="207"/>
      <c r="Q473" s="207"/>
      <c r="R473" s="207"/>
      <c r="S473" s="207"/>
      <c r="T473" s="208"/>
      <c r="AT473" s="209" t="s">
        <v>164</v>
      </c>
      <c r="AU473" s="209" t="s">
        <v>81</v>
      </c>
      <c r="AV473" s="14" t="s">
        <v>81</v>
      </c>
      <c r="AW473" s="14" t="s">
        <v>33</v>
      </c>
      <c r="AX473" s="14" t="s">
        <v>71</v>
      </c>
      <c r="AY473" s="209" t="s">
        <v>155</v>
      </c>
    </row>
    <row r="474" spans="2:51" s="13" customFormat="1" ht="12">
      <c r="B474" s="188"/>
      <c r="C474" s="189"/>
      <c r="D474" s="190" t="s">
        <v>164</v>
      </c>
      <c r="E474" s="191" t="s">
        <v>19</v>
      </c>
      <c r="F474" s="192" t="s">
        <v>194</v>
      </c>
      <c r="G474" s="189"/>
      <c r="H474" s="191" t="s">
        <v>19</v>
      </c>
      <c r="I474" s="193"/>
      <c r="J474" s="189"/>
      <c r="K474" s="189"/>
      <c r="L474" s="194"/>
      <c r="M474" s="195"/>
      <c r="N474" s="196"/>
      <c r="O474" s="196"/>
      <c r="P474" s="196"/>
      <c r="Q474" s="196"/>
      <c r="R474" s="196"/>
      <c r="S474" s="196"/>
      <c r="T474" s="197"/>
      <c r="AT474" s="198" t="s">
        <v>164</v>
      </c>
      <c r="AU474" s="198" t="s">
        <v>81</v>
      </c>
      <c r="AV474" s="13" t="s">
        <v>79</v>
      </c>
      <c r="AW474" s="13" t="s">
        <v>33</v>
      </c>
      <c r="AX474" s="13" t="s">
        <v>71</v>
      </c>
      <c r="AY474" s="198" t="s">
        <v>155</v>
      </c>
    </row>
    <row r="475" spans="2:51" s="14" customFormat="1" ht="12">
      <c r="B475" s="199"/>
      <c r="C475" s="200"/>
      <c r="D475" s="190" t="s">
        <v>164</v>
      </c>
      <c r="E475" s="201" t="s">
        <v>19</v>
      </c>
      <c r="F475" s="202" t="s">
        <v>195</v>
      </c>
      <c r="G475" s="200"/>
      <c r="H475" s="203">
        <v>18.46</v>
      </c>
      <c r="I475" s="204"/>
      <c r="J475" s="200"/>
      <c r="K475" s="200"/>
      <c r="L475" s="205"/>
      <c r="M475" s="206"/>
      <c r="N475" s="207"/>
      <c r="O475" s="207"/>
      <c r="P475" s="207"/>
      <c r="Q475" s="207"/>
      <c r="R475" s="207"/>
      <c r="S475" s="207"/>
      <c r="T475" s="208"/>
      <c r="AT475" s="209" t="s">
        <v>164</v>
      </c>
      <c r="AU475" s="209" t="s">
        <v>81</v>
      </c>
      <c r="AV475" s="14" t="s">
        <v>81</v>
      </c>
      <c r="AW475" s="14" t="s">
        <v>33</v>
      </c>
      <c r="AX475" s="14" t="s">
        <v>71</v>
      </c>
      <c r="AY475" s="209" t="s">
        <v>155</v>
      </c>
    </row>
    <row r="476" spans="2:51" s="13" customFormat="1" ht="12">
      <c r="B476" s="188"/>
      <c r="C476" s="189"/>
      <c r="D476" s="190" t="s">
        <v>164</v>
      </c>
      <c r="E476" s="191" t="s">
        <v>19</v>
      </c>
      <c r="F476" s="192" t="s">
        <v>196</v>
      </c>
      <c r="G476" s="189"/>
      <c r="H476" s="191" t="s">
        <v>19</v>
      </c>
      <c r="I476" s="193"/>
      <c r="J476" s="189"/>
      <c r="K476" s="189"/>
      <c r="L476" s="194"/>
      <c r="M476" s="195"/>
      <c r="N476" s="196"/>
      <c r="O476" s="196"/>
      <c r="P476" s="196"/>
      <c r="Q476" s="196"/>
      <c r="R476" s="196"/>
      <c r="S476" s="196"/>
      <c r="T476" s="197"/>
      <c r="AT476" s="198" t="s">
        <v>164</v>
      </c>
      <c r="AU476" s="198" t="s">
        <v>81</v>
      </c>
      <c r="AV476" s="13" t="s">
        <v>79</v>
      </c>
      <c r="AW476" s="13" t="s">
        <v>33</v>
      </c>
      <c r="AX476" s="13" t="s">
        <v>71</v>
      </c>
      <c r="AY476" s="198" t="s">
        <v>155</v>
      </c>
    </row>
    <row r="477" spans="2:51" s="14" customFormat="1" ht="12">
      <c r="B477" s="199"/>
      <c r="C477" s="200"/>
      <c r="D477" s="190" t="s">
        <v>164</v>
      </c>
      <c r="E477" s="201" t="s">
        <v>19</v>
      </c>
      <c r="F477" s="202" t="s">
        <v>197</v>
      </c>
      <c r="G477" s="200"/>
      <c r="H477" s="203">
        <v>21.58</v>
      </c>
      <c r="I477" s="204"/>
      <c r="J477" s="200"/>
      <c r="K477" s="200"/>
      <c r="L477" s="205"/>
      <c r="M477" s="206"/>
      <c r="N477" s="207"/>
      <c r="O477" s="207"/>
      <c r="P477" s="207"/>
      <c r="Q477" s="207"/>
      <c r="R477" s="207"/>
      <c r="S477" s="207"/>
      <c r="T477" s="208"/>
      <c r="AT477" s="209" t="s">
        <v>164</v>
      </c>
      <c r="AU477" s="209" t="s">
        <v>81</v>
      </c>
      <c r="AV477" s="14" t="s">
        <v>81</v>
      </c>
      <c r="AW477" s="14" t="s">
        <v>33</v>
      </c>
      <c r="AX477" s="14" t="s">
        <v>71</v>
      </c>
      <c r="AY477" s="209" t="s">
        <v>155</v>
      </c>
    </row>
    <row r="478" spans="2:51" s="13" customFormat="1" ht="12">
      <c r="B478" s="188"/>
      <c r="C478" s="189"/>
      <c r="D478" s="190" t="s">
        <v>164</v>
      </c>
      <c r="E478" s="191" t="s">
        <v>19</v>
      </c>
      <c r="F478" s="192" t="s">
        <v>198</v>
      </c>
      <c r="G478" s="189"/>
      <c r="H478" s="191" t="s">
        <v>19</v>
      </c>
      <c r="I478" s="193"/>
      <c r="J478" s="189"/>
      <c r="K478" s="189"/>
      <c r="L478" s="194"/>
      <c r="M478" s="195"/>
      <c r="N478" s="196"/>
      <c r="O478" s="196"/>
      <c r="P478" s="196"/>
      <c r="Q478" s="196"/>
      <c r="R478" s="196"/>
      <c r="S478" s="196"/>
      <c r="T478" s="197"/>
      <c r="AT478" s="198" t="s">
        <v>164</v>
      </c>
      <c r="AU478" s="198" t="s">
        <v>81</v>
      </c>
      <c r="AV478" s="13" t="s">
        <v>79</v>
      </c>
      <c r="AW478" s="13" t="s">
        <v>33</v>
      </c>
      <c r="AX478" s="13" t="s">
        <v>71</v>
      </c>
      <c r="AY478" s="198" t="s">
        <v>155</v>
      </c>
    </row>
    <row r="479" spans="2:51" s="14" customFormat="1" ht="12">
      <c r="B479" s="199"/>
      <c r="C479" s="200"/>
      <c r="D479" s="190" t="s">
        <v>164</v>
      </c>
      <c r="E479" s="201" t="s">
        <v>19</v>
      </c>
      <c r="F479" s="202" t="s">
        <v>199</v>
      </c>
      <c r="G479" s="200"/>
      <c r="H479" s="203">
        <v>25.23</v>
      </c>
      <c r="I479" s="204"/>
      <c r="J479" s="200"/>
      <c r="K479" s="200"/>
      <c r="L479" s="205"/>
      <c r="M479" s="206"/>
      <c r="N479" s="207"/>
      <c r="O479" s="207"/>
      <c r="P479" s="207"/>
      <c r="Q479" s="207"/>
      <c r="R479" s="207"/>
      <c r="S479" s="207"/>
      <c r="T479" s="208"/>
      <c r="AT479" s="209" t="s">
        <v>164</v>
      </c>
      <c r="AU479" s="209" t="s">
        <v>81</v>
      </c>
      <c r="AV479" s="14" t="s">
        <v>81</v>
      </c>
      <c r="AW479" s="14" t="s">
        <v>33</v>
      </c>
      <c r="AX479" s="14" t="s">
        <v>71</v>
      </c>
      <c r="AY479" s="209" t="s">
        <v>155</v>
      </c>
    </row>
    <row r="480" spans="2:51" s="13" customFormat="1" ht="12">
      <c r="B480" s="188"/>
      <c r="C480" s="189"/>
      <c r="D480" s="190" t="s">
        <v>164</v>
      </c>
      <c r="E480" s="191" t="s">
        <v>19</v>
      </c>
      <c r="F480" s="192" t="s">
        <v>200</v>
      </c>
      <c r="G480" s="189"/>
      <c r="H480" s="191" t="s">
        <v>19</v>
      </c>
      <c r="I480" s="193"/>
      <c r="J480" s="189"/>
      <c r="K480" s="189"/>
      <c r="L480" s="194"/>
      <c r="M480" s="195"/>
      <c r="N480" s="196"/>
      <c r="O480" s="196"/>
      <c r="P480" s="196"/>
      <c r="Q480" s="196"/>
      <c r="R480" s="196"/>
      <c r="S480" s="196"/>
      <c r="T480" s="197"/>
      <c r="AT480" s="198" t="s">
        <v>164</v>
      </c>
      <c r="AU480" s="198" t="s">
        <v>81</v>
      </c>
      <c r="AV480" s="13" t="s">
        <v>79</v>
      </c>
      <c r="AW480" s="13" t="s">
        <v>33</v>
      </c>
      <c r="AX480" s="13" t="s">
        <v>71</v>
      </c>
      <c r="AY480" s="198" t="s">
        <v>155</v>
      </c>
    </row>
    <row r="481" spans="2:51" s="14" customFormat="1" ht="12">
      <c r="B481" s="199"/>
      <c r="C481" s="200"/>
      <c r="D481" s="190" t="s">
        <v>164</v>
      </c>
      <c r="E481" s="201" t="s">
        <v>19</v>
      </c>
      <c r="F481" s="202" t="s">
        <v>201</v>
      </c>
      <c r="G481" s="200"/>
      <c r="H481" s="203">
        <v>19.09</v>
      </c>
      <c r="I481" s="204"/>
      <c r="J481" s="200"/>
      <c r="K481" s="200"/>
      <c r="L481" s="205"/>
      <c r="M481" s="206"/>
      <c r="N481" s="207"/>
      <c r="O481" s="207"/>
      <c r="P481" s="207"/>
      <c r="Q481" s="207"/>
      <c r="R481" s="207"/>
      <c r="S481" s="207"/>
      <c r="T481" s="208"/>
      <c r="AT481" s="209" t="s">
        <v>164</v>
      </c>
      <c r="AU481" s="209" t="s">
        <v>81</v>
      </c>
      <c r="AV481" s="14" t="s">
        <v>81</v>
      </c>
      <c r="AW481" s="14" t="s">
        <v>33</v>
      </c>
      <c r="AX481" s="14" t="s">
        <v>71</v>
      </c>
      <c r="AY481" s="209" t="s">
        <v>155</v>
      </c>
    </row>
    <row r="482" spans="2:51" s="13" customFormat="1" ht="12">
      <c r="B482" s="188"/>
      <c r="C482" s="189"/>
      <c r="D482" s="190" t="s">
        <v>164</v>
      </c>
      <c r="E482" s="191" t="s">
        <v>19</v>
      </c>
      <c r="F482" s="192" t="s">
        <v>202</v>
      </c>
      <c r="G482" s="189"/>
      <c r="H482" s="191" t="s">
        <v>19</v>
      </c>
      <c r="I482" s="193"/>
      <c r="J482" s="189"/>
      <c r="K482" s="189"/>
      <c r="L482" s="194"/>
      <c r="M482" s="195"/>
      <c r="N482" s="196"/>
      <c r="O482" s="196"/>
      <c r="P482" s="196"/>
      <c r="Q482" s="196"/>
      <c r="R482" s="196"/>
      <c r="S482" s="196"/>
      <c r="T482" s="197"/>
      <c r="AT482" s="198" t="s">
        <v>164</v>
      </c>
      <c r="AU482" s="198" t="s">
        <v>81</v>
      </c>
      <c r="AV482" s="13" t="s">
        <v>79</v>
      </c>
      <c r="AW482" s="13" t="s">
        <v>33</v>
      </c>
      <c r="AX482" s="13" t="s">
        <v>71</v>
      </c>
      <c r="AY482" s="198" t="s">
        <v>155</v>
      </c>
    </row>
    <row r="483" spans="2:51" s="14" customFormat="1" ht="12">
      <c r="B483" s="199"/>
      <c r="C483" s="200"/>
      <c r="D483" s="190" t="s">
        <v>164</v>
      </c>
      <c r="E483" s="201" t="s">
        <v>19</v>
      </c>
      <c r="F483" s="202" t="s">
        <v>203</v>
      </c>
      <c r="G483" s="200"/>
      <c r="H483" s="203">
        <v>27.36</v>
      </c>
      <c r="I483" s="204"/>
      <c r="J483" s="200"/>
      <c r="K483" s="200"/>
      <c r="L483" s="205"/>
      <c r="M483" s="206"/>
      <c r="N483" s="207"/>
      <c r="O483" s="207"/>
      <c r="P483" s="207"/>
      <c r="Q483" s="207"/>
      <c r="R483" s="207"/>
      <c r="S483" s="207"/>
      <c r="T483" s="208"/>
      <c r="AT483" s="209" t="s">
        <v>164</v>
      </c>
      <c r="AU483" s="209" t="s">
        <v>81</v>
      </c>
      <c r="AV483" s="14" t="s">
        <v>81</v>
      </c>
      <c r="AW483" s="14" t="s">
        <v>33</v>
      </c>
      <c r="AX483" s="14" t="s">
        <v>71</v>
      </c>
      <c r="AY483" s="209" t="s">
        <v>155</v>
      </c>
    </row>
    <row r="484" spans="2:51" s="13" customFormat="1" ht="12">
      <c r="B484" s="188"/>
      <c r="C484" s="189"/>
      <c r="D484" s="190" t="s">
        <v>164</v>
      </c>
      <c r="E484" s="191" t="s">
        <v>19</v>
      </c>
      <c r="F484" s="192" t="s">
        <v>204</v>
      </c>
      <c r="G484" s="189"/>
      <c r="H484" s="191" t="s">
        <v>19</v>
      </c>
      <c r="I484" s="193"/>
      <c r="J484" s="189"/>
      <c r="K484" s="189"/>
      <c r="L484" s="194"/>
      <c r="M484" s="195"/>
      <c r="N484" s="196"/>
      <c r="O484" s="196"/>
      <c r="P484" s="196"/>
      <c r="Q484" s="196"/>
      <c r="R484" s="196"/>
      <c r="S484" s="196"/>
      <c r="T484" s="197"/>
      <c r="AT484" s="198" t="s">
        <v>164</v>
      </c>
      <c r="AU484" s="198" t="s">
        <v>81</v>
      </c>
      <c r="AV484" s="13" t="s">
        <v>79</v>
      </c>
      <c r="AW484" s="13" t="s">
        <v>33</v>
      </c>
      <c r="AX484" s="13" t="s">
        <v>71</v>
      </c>
      <c r="AY484" s="198" t="s">
        <v>155</v>
      </c>
    </row>
    <row r="485" spans="2:51" s="14" customFormat="1" ht="12">
      <c r="B485" s="199"/>
      <c r="C485" s="200"/>
      <c r="D485" s="190" t="s">
        <v>164</v>
      </c>
      <c r="E485" s="201" t="s">
        <v>19</v>
      </c>
      <c r="F485" s="202" t="s">
        <v>205</v>
      </c>
      <c r="G485" s="200"/>
      <c r="H485" s="203">
        <v>1.82</v>
      </c>
      <c r="I485" s="204"/>
      <c r="J485" s="200"/>
      <c r="K485" s="200"/>
      <c r="L485" s="205"/>
      <c r="M485" s="206"/>
      <c r="N485" s="207"/>
      <c r="O485" s="207"/>
      <c r="P485" s="207"/>
      <c r="Q485" s="207"/>
      <c r="R485" s="207"/>
      <c r="S485" s="207"/>
      <c r="T485" s="208"/>
      <c r="AT485" s="209" t="s">
        <v>164</v>
      </c>
      <c r="AU485" s="209" t="s">
        <v>81</v>
      </c>
      <c r="AV485" s="14" t="s">
        <v>81</v>
      </c>
      <c r="AW485" s="14" t="s">
        <v>33</v>
      </c>
      <c r="AX485" s="14" t="s">
        <v>71</v>
      </c>
      <c r="AY485" s="209" t="s">
        <v>155</v>
      </c>
    </row>
    <row r="486" spans="2:51" s="13" customFormat="1" ht="12">
      <c r="B486" s="188"/>
      <c r="C486" s="189"/>
      <c r="D486" s="190" t="s">
        <v>164</v>
      </c>
      <c r="E486" s="191" t="s">
        <v>19</v>
      </c>
      <c r="F486" s="192" t="s">
        <v>206</v>
      </c>
      <c r="G486" s="189"/>
      <c r="H486" s="191" t="s">
        <v>19</v>
      </c>
      <c r="I486" s="193"/>
      <c r="J486" s="189"/>
      <c r="K486" s="189"/>
      <c r="L486" s="194"/>
      <c r="M486" s="195"/>
      <c r="N486" s="196"/>
      <c r="O486" s="196"/>
      <c r="P486" s="196"/>
      <c r="Q486" s="196"/>
      <c r="R486" s="196"/>
      <c r="S486" s="196"/>
      <c r="T486" s="197"/>
      <c r="AT486" s="198" t="s">
        <v>164</v>
      </c>
      <c r="AU486" s="198" t="s">
        <v>81</v>
      </c>
      <c r="AV486" s="13" t="s">
        <v>79</v>
      </c>
      <c r="AW486" s="13" t="s">
        <v>33</v>
      </c>
      <c r="AX486" s="13" t="s">
        <v>71</v>
      </c>
      <c r="AY486" s="198" t="s">
        <v>155</v>
      </c>
    </row>
    <row r="487" spans="2:51" s="14" customFormat="1" ht="12">
      <c r="B487" s="199"/>
      <c r="C487" s="200"/>
      <c r="D487" s="190" t="s">
        <v>164</v>
      </c>
      <c r="E487" s="201" t="s">
        <v>19</v>
      </c>
      <c r="F487" s="202" t="s">
        <v>207</v>
      </c>
      <c r="G487" s="200"/>
      <c r="H487" s="203">
        <v>1.4</v>
      </c>
      <c r="I487" s="204"/>
      <c r="J487" s="200"/>
      <c r="K487" s="200"/>
      <c r="L487" s="205"/>
      <c r="M487" s="206"/>
      <c r="N487" s="207"/>
      <c r="O487" s="207"/>
      <c r="P487" s="207"/>
      <c r="Q487" s="207"/>
      <c r="R487" s="207"/>
      <c r="S487" s="207"/>
      <c r="T487" s="208"/>
      <c r="AT487" s="209" t="s">
        <v>164</v>
      </c>
      <c r="AU487" s="209" t="s">
        <v>81</v>
      </c>
      <c r="AV487" s="14" t="s">
        <v>81</v>
      </c>
      <c r="AW487" s="14" t="s">
        <v>33</v>
      </c>
      <c r="AX487" s="14" t="s">
        <v>71</v>
      </c>
      <c r="AY487" s="209" t="s">
        <v>155</v>
      </c>
    </row>
    <row r="488" spans="2:51" s="13" customFormat="1" ht="12">
      <c r="B488" s="188"/>
      <c r="C488" s="189"/>
      <c r="D488" s="190" t="s">
        <v>164</v>
      </c>
      <c r="E488" s="191" t="s">
        <v>19</v>
      </c>
      <c r="F488" s="192" t="s">
        <v>208</v>
      </c>
      <c r="G488" s="189"/>
      <c r="H488" s="191" t="s">
        <v>19</v>
      </c>
      <c r="I488" s="193"/>
      <c r="J488" s="189"/>
      <c r="K488" s="189"/>
      <c r="L488" s="194"/>
      <c r="M488" s="195"/>
      <c r="N488" s="196"/>
      <c r="O488" s="196"/>
      <c r="P488" s="196"/>
      <c r="Q488" s="196"/>
      <c r="R488" s="196"/>
      <c r="S488" s="196"/>
      <c r="T488" s="197"/>
      <c r="AT488" s="198" t="s">
        <v>164</v>
      </c>
      <c r="AU488" s="198" t="s">
        <v>81</v>
      </c>
      <c r="AV488" s="13" t="s">
        <v>79</v>
      </c>
      <c r="AW488" s="13" t="s">
        <v>33</v>
      </c>
      <c r="AX488" s="13" t="s">
        <v>71</v>
      </c>
      <c r="AY488" s="198" t="s">
        <v>155</v>
      </c>
    </row>
    <row r="489" spans="2:51" s="14" customFormat="1" ht="12">
      <c r="B489" s="199"/>
      <c r="C489" s="200"/>
      <c r="D489" s="190" t="s">
        <v>164</v>
      </c>
      <c r="E489" s="201" t="s">
        <v>19</v>
      </c>
      <c r="F489" s="202" t="s">
        <v>209</v>
      </c>
      <c r="G489" s="200"/>
      <c r="H489" s="203">
        <v>5.98</v>
      </c>
      <c r="I489" s="204"/>
      <c r="J489" s="200"/>
      <c r="K489" s="200"/>
      <c r="L489" s="205"/>
      <c r="M489" s="206"/>
      <c r="N489" s="207"/>
      <c r="O489" s="207"/>
      <c r="P489" s="207"/>
      <c r="Q489" s="207"/>
      <c r="R489" s="207"/>
      <c r="S489" s="207"/>
      <c r="T489" s="208"/>
      <c r="AT489" s="209" t="s">
        <v>164</v>
      </c>
      <c r="AU489" s="209" t="s">
        <v>81</v>
      </c>
      <c r="AV489" s="14" t="s">
        <v>81</v>
      </c>
      <c r="AW489" s="14" t="s">
        <v>33</v>
      </c>
      <c r="AX489" s="14" t="s">
        <v>71</v>
      </c>
      <c r="AY489" s="209" t="s">
        <v>155</v>
      </c>
    </row>
    <row r="490" spans="2:51" s="16" customFormat="1" ht="12">
      <c r="B490" s="221"/>
      <c r="C490" s="222"/>
      <c r="D490" s="190" t="s">
        <v>164</v>
      </c>
      <c r="E490" s="223" t="s">
        <v>19</v>
      </c>
      <c r="F490" s="224" t="s">
        <v>210</v>
      </c>
      <c r="G490" s="222"/>
      <c r="H490" s="225">
        <v>159.69</v>
      </c>
      <c r="I490" s="226"/>
      <c r="J490" s="222"/>
      <c r="K490" s="222"/>
      <c r="L490" s="227"/>
      <c r="M490" s="228"/>
      <c r="N490" s="229"/>
      <c r="O490" s="229"/>
      <c r="P490" s="229"/>
      <c r="Q490" s="229"/>
      <c r="R490" s="229"/>
      <c r="S490" s="229"/>
      <c r="T490" s="230"/>
      <c r="AT490" s="231" t="s">
        <v>164</v>
      </c>
      <c r="AU490" s="231" t="s">
        <v>81</v>
      </c>
      <c r="AV490" s="16" t="s">
        <v>179</v>
      </c>
      <c r="AW490" s="16" t="s">
        <v>33</v>
      </c>
      <c r="AX490" s="16" t="s">
        <v>71</v>
      </c>
      <c r="AY490" s="231" t="s">
        <v>155</v>
      </c>
    </row>
    <row r="491" spans="2:51" s="13" customFormat="1" ht="12">
      <c r="B491" s="188"/>
      <c r="C491" s="189"/>
      <c r="D491" s="190" t="s">
        <v>164</v>
      </c>
      <c r="E491" s="191" t="s">
        <v>19</v>
      </c>
      <c r="F491" s="192" t="s">
        <v>596</v>
      </c>
      <c r="G491" s="189"/>
      <c r="H491" s="191" t="s">
        <v>19</v>
      </c>
      <c r="I491" s="193"/>
      <c r="J491" s="189"/>
      <c r="K491" s="189"/>
      <c r="L491" s="194"/>
      <c r="M491" s="195"/>
      <c r="N491" s="196"/>
      <c r="O491" s="196"/>
      <c r="P491" s="196"/>
      <c r="Q491" s="196"/>
      <c r="R491" s="196"/>
      <c r="S491" s="196"/>
      <c r="T491" s="197"/>
      <c r="AT491" s="198" t="s">
        <v>164</v>
      </c>
      <c r="AU491" s="198" t="s">
        <v>81</v>
      </c>
      <c r="AV491" s="13" t="s">
        <v>79</v>
      </c>
      <c r="AW491" s="13" t="s">
        <v>33</v>
      </c>
      <c r="AX491" s="13" t="s">
        <v>71</v>
      </c>
      <c r="AY491" s="198" t="s">
        <v>155</v>
      </c>
    </row>
    <row r="492" spans="2:51" s="13" customFormat="1" ht="12">
      <c r="B492" s="188"/>
      <c r="C492" s="189"/>
      <c r="D492" s="190" t="s">
        <v>164</v>
      </c>
      <c r="E492" s="191" t="s">
        <v>19</v>
      </c>
      <c r="F492" s="192" t="s">
        <v>211</v>
      </c>
      <c r="G492" s="189"/>
      <c r="H492" s="191" t="s">
        <v>19</v>
      </c>
      <c r="I492" s="193"/>
      <c r="J492" s="189"/>
      <c r="K492" s="189"/>
      <c r="L492" s="194"/>
      <c r="M492" s="195"/>
      <c r="N492" s="196"/>
      <c r="O492" s="196"/>
      <c r="P492" s="196"/>
      <c r="Q492" s="196"/>
      <c r="R492" s="196"/>
      <c r="S492" s="196"/>
      <c r="T492" s="197"/>
      <c r="AT492" s="198" t="s">
        <v>164</v>
      </c>
      <c r="AU492" s="198" t="s">
        <v>81</v>
      </c>
      <c r="AV492" s="13" t="s">
        <v>79</v>
      </c>
      <c r="AW492" s="13" t="s">
        <v>33</v>
      </c>
      <c r="AX492" s="13" t="s">
        <v>71</v>
      </c>
      <c r="AY492" s="198" t="s">
        <v>155</v>
      </c>
    </row>
    <row r="493" spans="2:51" s="14" customFormat="1" ht="12">
      <c r="B493" s="199"/>
      <c r="C493" s="200"/>
      <c r="D493" s="190" t="s">
        <v>164</v>
      </c>
      <c r="E493" s="201" t="s">
        <v>19</v>
      </c>
      <c r="F493" s="202" t="s">
        <v>212</v>
      </c>
      <c r="G493" s="200"/>
      <c r="H493" s="203">
        <v>4.86</v>
      </c>
      <c r="I493" s="204"/>
      <c r="J493" s="200"/>
      <c r="K493" s="200"/>
      <c r="L493" s="205"/>
      <c r="M493" s="206"/>
      <c r="N493" s="207"/>
      <c r="O493" s="207"/>
      <c r="P493" s="207"/>
      <c r="Q493" s="207"/>
      <c r="R493" s="207"/>
      <c r="S493" s="207"/>
      <c r="T493" s="208"/>
      <c r="AT493" s="209" t="s">
        <v>164</v>
      </c>
      <c r="AU493" s="209" t="s">
        <v>81</v>
      </c>
      <c r="AV493" s="14" t="s">
        <v>81</v>
      </c>
      <c r="AW493" s="14" t="s">
        <v>33</v>
      </c>
      <c r="AX493" s="14" t="s">
        <v>71</v>
      </c>
      <c r="AY493" s="209" t="s">
        <v>155</v>
      </c>
    </row>
    <row r="494" spans="2:51" s="13" customFormat="1" ht="12">
      <c r="B494" s="188"/>
      <c r="C494" s="189"/>
      <c r="D494" s="190" t="s">
        <v>164</v>
      </c>
      <c r="E494" s="191" t="s">
        <v>19</v>
      </c>
      <c r="F494" s="192" t="s">
        <v>213</v>
      </c>
      <c r="G494" s="189"/>
      <c r="H494" s="191" t="s">
        <v>19</v>
      </c>
      <c r="I494" s="193"/>
      <c r="J494" s="189"/>
      <c r="K494" s="189"/>
      <c r="L494" s="194"/>
      <c r="M494" s="195"/>
      <c r="N494" s="196"/>
      <c r="O494" s="196"/>
      <c r="P494" s="196"/>
      <c r="Q494" s="196"/>
      <c r="R494" s="196"/>
      <c r="S494" s="196"/>
      <c r="T494" s="197"/>
      <c r="AT494" s="198" t="s">
        <v>164</v>
      </c>
      <c r="AU494" s="198" t="s">
        <v>81</v>
      </c>
      <c r="AV494" s="13" t="s">
        <v>79</v>
      </c>
      <c r="AW494" s="13" t="s">
        <v>33</v>
      </c>
      <c r="AX494" s="13" t="s">
        <v>71</v>
      </c>
      <c r="AY494" s="198" t="s">
        <v>155</v>
      </c>
    </row>
    <row r="495" spans="2:51" s="14" customFormat="1" ht="12">
      <c r="B495" s="199"/>
      <c r="C495" s="200"/>
      <c r="D495" s="190" t="s">
        <v>164</v>
      </c>
      <c r="E495" s="201" t="s">
        <v>19</v>
      </c>
      <c r="F495" s="202" t="s">
        <v>214</v>
      </c>
      <c r="G495" s="200"/>
      <c r="H495" s="203">
        <v>26.77</v>
      </c>
      <c r="I495" s="204"/>
      <c r="J495" s="200"/>
      <c r="K495" s="200"/>
      <c r="L495" s="205"/>
      <c r="M495" s="206"/>
      <c r="N495" s="207"/>
      <c r="O495" s="207"/>
      <c r="P495" s="207"/>
      <c r="Q495" s="207"/>
      <c r="R495" s="207"/>
      <c r="S495" s="207"/>
      <c r="T495" s="208"/>
      <c r="AT495" s="209" t="s">
        <v>164</v>
      </c>
      <c r="AU495" s="209" t="s">
        <v>81</v>
      </c>
      <c r="AV495" s="14" t="s">
        <v>81</v>
      </c>
      <c r="AW495" s="14" t="s">
        <v>33</v>
      </c>
      <c r="AX495" s="14" t="s">
        <v>71</v>
      </c>
      <c r="AY495" s="209" t="s">
        <v>155</v>
      </c>
    </row>
    <row r="496" spans="2:51" s="13" customFormat="1" ht="12">
      <c r="B496" s="188"/>
      <c r="C496" s="189"/>
      <c r="D496" s="190" t="s">
        <v>164</v>
      </c>
      <c r="E496" s="191" t="s">
        <v>19</v>
      </c>
      <c r="F496" s="192" t="s">
        <v>215</v>
      </c>
      <c r="G496" s="189"/>
      <c r="H496" s="191" t="s">
        <v>19</v>
      </c>
      <c r="I496" s="193"/>
      <c r="J496" s="189"/>
      <c r="K496" s="189"/>
      <c r="L496" s="194"/>
      <c r="M496" s="195"/>
      <c r="N496" s="196"/>
      <c r="O496" s="196"/>
      <c r="P496" s="196"/>
      <c r="Q496" s="196"/>
      <c r="R496" s="196"/>
      <c r="S496" s="196"/>
      <c r="T496" s="197"/>
      <c r="AT496" s="198" t="s">
        <v>164</v>
      </c>
      <c r="AU496" s="198" t="s">
        <v>81</v>
      </c>
      <c r="AV496" s="13" t="s">
        <v>79</v>
      </c>
      <c r="AW496" s="13" t="s">
        <v>33</v>
      </c>
      <c r="AX496" s="13" t="s">
        <v>71</v>
      </c>
      <c r="AY496" s="198" t="s">
        <v>155</v>
      </c>
    </row>
    <row r="497" spans="2:51" s="14" customFormat="1" ht="12">
      <c r="B497" s="199"/>
      <c r="C497" s="200"/>
      <c r="D497" s="190" t="s">
        <v>164</v>
      </c>
      <c r="E497" s="201" t="s">
        <v>19</v>
      </c>
      <c r="F497" s="202" t="s">
        <v>195</v>
      </c>
      <c r="G497" s="200"/>
      <c r="H497" s="203">
        <v>18.46</v>
      </c>
      <c r="I497" s="204"/>
      <c r="J497" s="200"/>
      <c r="K497" s="200"/>
      <c r="L497" s="205"/>
      <c r="M497" s="206"/>
      <c r="N497" s="207"/>
      <c r="O497" s="207"/>
      <c r="P497" s="207"/>
      <c r="Q497" s="207"/>
      <c r="R497" s="207"/>
      <c r="S497" s="207"/>
      <c r="T497" s="208"/>
      <c r="AT497" s="209" t="s">
        <v>164</v>
      </c>
      <c r="AU497" s="209" t="s">
        <v>81</v>
      </c>
      <c r="AV497" s="14" t="s">
        <v>81</v>
      </c>
      <c r="AW497" s="14" t="s">
        <v>33</v>
      </c>
      <c r="AX497" s="14" t="s">
        <v>71</v>
      </c>
      <c r="AY497" s="209" t="s">
        <v>155</v>
      </c>
    </row>
    <row r="498" spans="2:51" s="13" customFormat="1" ht="12">
      <c r="B498" s="188"/>
      <c r="C498" s="189"/>
      <c r="D498" s="190" t="s">
        <v>164</v>
      </c>
      <c r="E498" s="191" t="s">
        <v>19</v>
      </c>
      <c r="F498" s="192" t="s">
        <v>216</v>
      </c>
      <c r="G498" s="189"/>
      <c r="H498" s="191" t="s">
        <v>19</v>
      </c>
      <c r="I498" s="193"/>
      <c r="J498" s="189"/>
      <c r="K498" s="189"/>
      <c r="L498" s="194"/>
      <c r="M498" s="195"/>
      <c r="N498" s="196"/>
      <c r="O498" s="196"/>
      <c r="P498" s="196"/>
      <c r="Q498" s="196"/>
      <c r="R498" s="196"/>
      <c r="S498" s="196"/>
      <c r="T498" s="197"/>
      <c r="AT498" s="198" t="s">
        <v>164</v>
      </c>
      <c r="AU498" s="198" t="s">
        <v>81</v>
      </c>
      <c r="AV498" s="13" t="s">
        <v>79</v>
      </c>
      <c r="AW498" s="13" t="s">
        <v>33</v>
      </c>
      <c r="AX498" s="13" t="s">
        <v>71</v>
      </c>
      <c r="AY498" s="198" t="s">
        <v>155</v>
      </c>
    </row>
    <row r="499" spans="2:51" s="14" customFormat="1" ht="12">
      <c r="B499" s="199"/>
      <c r="C499" s="200"/>
      <c r="D499" s="190" t="s">
        <v>164</v>
      </c>
      <c r="E499" s="201" t="s">
        <v>19</v>
      </c>
      <c r="F499" s="202" t="s">
        <v>197</v>
      </c>
      <c r="G499" s="200"/>
      <c r="H499" s="203">
        <v>21.58</v>
      </c>
      <c r="I499" s="204"/>
      <c r="J499" s="200"/>
      <c r="K499" s="200"/>
      <c r="L499" s="205"/>
      <c r="M499" s="206"/>
      <c r="N499" s="207"/>
      <c r="O499" s="207"/>
      <c r="P499" s="207"/>
      <c r="Q499" s="207"/>
      <c r="R499" s="207"/>
      <c r="S499" s="207"/>
      <c r="T499" s="208"/>
      <c r="AT499" s="209" t="s">
        <v>164</v>
      </c>
      <c r="AU499" s="209" t="s">
        <v>81</v>
      </c>
      <c r="AV499" s="14" t="s">
        <v>81</v>
      </c>
      <c r="AW499" s="14" t="s">
        <v>33</v>
      </c>
      <c r="AX499" s="14" t="s">
        <v>71</v>
      </c>
      <c r="AY499" s="209" t="s">
        <v>155</v>
      </c>
    </row>
    <row r="500" spans="2:51" s="13" customFormat="1" ht="12">
      <c r="B500" s="188"/>
      <c r="C500" s="189"/>
      <c r="D500" s="190" t="s">
        <v>164</v>
      </c>
      <c r="E500" s="191" t="s">
        <v>19</v>
      </c>
      <c r="F500" s="192" t="s">
        <v>217</v>
      </c>
      <c r="G500" s="189"/>
      <c r="H500" s="191" t="s">
        <v>19</v>
      </c>
      <c r="I500" s="193"/>
      <c r="J500" s="189"/>
      <c r="K500" s="189"/>
      <c r="L500" s="194"/>
      <c r="M500" s="195"/>
      <c r="N500" s="196"/>
      <c r="O500" s="196"/>
      <c r="P500" s="196"/>
      <c r="Q500" s="196"/>
      <c r="R500" s="196"/>
      <c r="S500" s="196"/>
      <c r="T500" s="197"/>
      <c r="AT500" s="198" t="s">
        <v>164</v>
      </c>
      <c r="AU500" s="198" t="s">
        <v>81</v>
      </c>
      <c r="AV500" s="13" t="s">
        <v>79</v>
      </c>
      <c r="AW500" s="13" t="s">
        <v>33</v>
      </c>
      <c r="AX500" s="13" t="s">
        <v>71</v>
      </c>
      <c r="AY500" s="198" t="s">
        <v>155</v>
      </c>
    </row>
    <row r="501" spans="2:51" s="14" customFormat="1" ht="12">
      <c r="B501" s="199"/>
      <c r="C501" s="200"/>
      <c r="D501" s="190" t="s">
        <v>164</v>
      </c>
      <c r="E501" s="201" t="s">
        <v>19</v>
      </c>
      <c r="F501" s="202" t="s">
        <v>199</v>
      </c>
      <c r="G501" s="200"/>
      <c r="H501" s="203">
        <v>25.23</v>
      </c>
      <c r="I501" s="204"/>
      <c r="J501" s="200"/>
      <c r="K501" s="200"/>
      <c r="L501" s="205"/>
      <c r="M501" s="206"/>
      <c r="N501" s="207"/>
      <c r="O501" s="207"/>
      <c r="P501" s="207"/>
      <c r="Q501" s="207"/>
      <c r="R501" s="207"/>
      <c r="S501" s="207"/>
      <c r="T501" s="208"/>
      <c r="AT501" s="209" t="s">
        <v>164</v>
      </c>
      <c r="AU501" s="209" t="s">
        <v>81</v>
      </c>
      <c r="AV501" s="14" t="s">
        <v>81</v>
      </c>
      <c r="AW501" s="14" t="s">
        <v>33</v>
      </c>
      <c r="AX501" s="14" t="s">
        <v>71</v>
      </c>
      <c r="AY501" s="209" t="s">
        <v>155</v>
      </c>
    </row>
    <row r="502" spans="2:51" s="13" customFormat="1" ht="12">
      <c r="B502" s="188"/>
      <c r="C502" s="189"/>
      <c r="D502" s="190" t="s">
        <v>164</v>
      </c>
      <c r="E502" s="191" t="s">
        <v>19</v>
      </c>
      <c r="F502" s="192" t="s">
        <v>218</v>
      </c>
      <c r="G502" s="189"/>
      <c r="H502" s="191" t="s">
        <v>19</v>
      </c>
      <c r="I502" s="193"/>
      <c r="J502" s="189"/>
      <c r="K502" s="189"/>
      <c r="L502" s="194"/>
      <c r="M502" s="195"/>
      <c r="N502" s="196"/>
      <c r="O502" s="196"/>
      <c r="P502" s="196"/>
      <c r="Q502" s="196"/>
      <c r="R502" s="196"/>
      <c r="S502" s="196"/>
      <c r="T502" s="197"/>
      <c r="AT502" s="198" t="s">
        <v>164</v>
      </c>
      <c r="AU502" s="198" t="s">
        <v>81</v>
      </c>
      <c r="AV502" s="13" t="s">
        <v>79</v>
      </c>
      <c r="AW502" s="13" t="s">
        <v>33</v>
      </c>
      <c r="AX502" s="13" t="s">
        <v>71</v>
      </c>
      <c r="AY502" s="198" t="s">
        <v>155</v>
      </c>
    </row>
    <row r="503" spans="2:51" s="14" customFormat="1" ht="12">
      <c r="B503" s="199"/>
      <c r="C503" s="200"/>
      <c r="D503" s="190" t="s">
        <v>164</v>
      </c>
      <c r="E503" s="201" t="s">
        <v>19</v>
      </c>
      <c r="F503" s="202" t="s">
        <v>219</v>
      </c>
      <c r="G503" s="200"/>
      <c r="H503" s="203">
        <v>121.44</v>
      </c>
      <c r="I503" s="204"/>
      <c r="J503" s="200"/>
      <c r="K503" s="200"/>
      <c r="L503" s="205"/>
      <c r="M503" s="206"/>
      <c r="N503" s="207"/>
      <c r="O503" s="207"/>
      <c r="P503" s="207"/>
      <c r="Q503" s="207"/>
      <c r="R503" s="207"/>
      <c r="S503" s="207"/>
      <c r="T503" s="208"/>
      <c r="AT503" s="209" t="s">
        <v>164</v>
      </c>
      <c r="AU503" s="209" t="s">
        <v>81</v>
      </c>
      <c r="AV503" s="14" t="s">
        <v>81</v>
      </c>
      <c r="AW503" s="14" t="s">
        <v>33</v>
      </c>
      <c r="AX503" s="14" t="s">
        <v>71</v>
      </c>
      <c r="AY503" s="209" t="s">
        <v>155</v>
      </c>
    </row>
    <row r="504" spans="2:51" s="13" customFormat="1" ht="12">
      <c r="B504" s="188"/>
      <c r="C504" s="189"/>
      <c r="D504" s="190" t="s">
        <v>164</v>
      </c>
      <c r="E504" s="191" t="s">
        <v>19</v>
      </c>
      <c r="F504" s="192" t="s">
        <v>220</v>
      </c>
      <c r="G504" s="189"/>
      <c r="H504" s="191" t="s">
        <v>19</v>
      </c>
      <c r="I504" s="193"/>
      <c r="J504" s="189"/>
      <c r="K504" s="189"/>
      <c r="L504" s="194"/>
      <c r="M504" s="195"/>
      <c r="N504" s="196"/>
      <c r="O504" s="196"/>
      <c r="P504" s="196"/>
      <c r="Q504" s="196"/>
      <c r="R504" s="196"/>
      <c r="S504" s="196"/>
      <c r="T504" s="197"/>
      <c r="AT504" s="198" t="s">
        <v>164</v>
      </c>
      <c r="AU504" s="198" t="s">
        <v>81</v>
      </c>
      <c r="AV504" s="13" t="s">
        <v>79</v>
      </c>
      <c r="AW504" s="13" t="s">
        <v>33</v>
      </c>
      <c r="AX504" s="13" t="s">
        <v>71</v>
      </c>
      <c r="AY504" s="198" t="s">
        <v>155</v>
      </c>
    </row>
    <row r="505" spans="2:51" s="14" customFormat="1" ht="12">
      <c r="B505" s="199"/>
      <c r="C505" s="200"/>
      <c r="D505" s="190" t="s">
        <v>164</v>
      </c>
      <c r="E505" s="201" t="s">
        <v>19</v>
      </c>
      <c r="F505" s="202" t="s">
        <v>645</v>
      </c>
      <c r="G505" s="200"/>
      <c r="H505" s="203">
        <v>6.8</v>
      </c>
      <c r="I505" s="204"/>
      <c r="J505" s="200"/>
      <c r="K505" s="200"/>
      <c r="L505" s="205"/>
      <c r="M505" s="206"/>
      <c r="N505" s="207"/>
      <c r="O505" s="207"/>
      <c r="P505" s="207"/>
      <c r="Q505" s="207"/>
      <c r="R505" s="207"/>
      <c r="S505" s="207"/>
      <c r="T505" s="208"/>
      <c r="AT505" s="209" t="s">
        <v>164</v>
      </c>
      <c r="AU505" s="209" t="s">
        <v>81</v>
      </c>
      <c r="AV505" s="14" t="s">
        <v>81</v>
      </c>
      <c r="AW505" s="14" t="s">
        <v>33</v>
      </c>
      <c r="AX505" s="14" t="s">
        <v>71</v>
      </c>
      <c r="AY505" s="209" t="s">
        <v>155</v>
      </c>
    </row>
    <row r="506" spans="2:51" s="13" customFormat="1" ht="12">
      <c r="B506" s="188"/>
      <c r="C506" s="189"/>
      <c r="D506" s="190" t="s">
        <v>164</v>
      </c>
      <c r="E506" s="191" t="s">
        <v>19</v>
      </c>
      <c r="F506" s="192" t="s">
        <v>222</v>
      </c>
      <c r="G506" s="189"/>
      <c r="H506" s="191" t="s">
        <v>19</v>
      </c>
      <c r="I506" s="193"/>
      <c r="J506" s="189"/>
      <c r="K506" s="189"/>
      <c r="L506" s="194"/>
      <c r="M506" s="195"/>
      <c r="N506" s="196"/>
      <c r="O506" s="196"/>
      <c r="P506" s="196"/>
      <c r="Q506" s="196"/>
      <c r="R506" s="196"/>
      <c r="S506" s="196"/>
      <c r="T506" s="197"/>
      <c r="AT506" s="198" t="s">
        <v>164</v>
      </c>
      <c r="AU506" s="198" t="s">
        <v>81</v>
      </c>
      <c r="AV506" s="13" t="s">
        <v>79</v>
      </c>
      <c r="AW506" s="13" t="s">
        <v>33</v>
      </c>
      <c r="AX506" s="13" t="s">
        <v>71</v>
      </c>
      <c r="AY506" s="198" t="s">
        <v>155</v>
      </c>
    </row>
    <row r="507" spans="2:51" s="14" customFormat="1" ht="12">
      <c r="B507" s="199"/>
      <c r="C507" s="200"/>
      <c r="D507" s="190" t="s">
        <v>164</v>
      </c>
      <c r="E507" s="201" t="s">
        <v>19</v>
      </c>
      <c r="F507" s="202" t="s">
        <v>207</v>
      </c>
      <c r="G507" s="200"/>
      <c r="H507" s="203">
        <v>1.4</v>
      </c>
      <c r="I507" s="204"/>
      <c r="J507" s="200"/>
      <c r="K507" s="200"/>
      <c r="L507" s="205"/>
      <c r="M507" s="206"/>
      <c r="N507" s="207"/>
      <c r="O507" s="207"/>
      <c r="P507" s="207"/>
      <c r="Q507" s="207"/>
      <c r="R507" s="207"/>
      <c r="S507" s="207"/>
      <c r="T507" s="208"/>
      <c r="AT507" s="209" t="s">
        <v>164</v>
      </c>
      <c r="AU507" s="209" t="s">
        <v>81</v>
      </c>
      <c r="AV507" s="14" t="s">
        <v>81</v>
      </c>
      <c r="AW507" s="14" t="s">
        <v>33</v>
      </c>
      <c r="AX507" s="14" t="s">
        <v>71</v>
      </c>
      <c r="AY507" s="209" t="s">
        <v>155</v>
      </c>
    </row>
    <row r="508" spans="2:51" s="15" customFormat="1" ht="12">
      <c r="B508" s="210"/>
      <c r="C508" s="211"/>
      <c r="D508" s="190" t="s">
        <v>164</v>
      </c>
      <c r="E508" s="212" t="s">
        <v>19</v>
      </c>
      <c r="F508" s="213" t="s">
        <v>168</v>
      </c>
      <c r="G508" s="211"/>
      <c r="H508" s="214">
        <v>531.1239999999999</v>
      </c>
      <c r="I508" s="215"/>
      <c r="J508" s="211"/>
      <c r="K508" s="211"/>
      <c r="L508" s="216"/>
      <c r="M508" s="217"/>
      <c r="N508" s="218"/>
      <c r="O508" s="218"/>
      <c r="P508" s="218"/>
      <c r="Q508" s="218"/>
      <c r="R508" s="218"/>
      <c r="S508" s="218"/>
      <c r="T508" s="219"/>
      <c r="AT508" s="220" t="s">
        <v>164</v>
      </c>
      <c r="AU508" s="220" t="s">
        <v>81</v>
      </c>
      <c r="AV508" s="15" t="s">
        <v>162</v>
      </c>
      <c r="AW508" s="15" t="s">
        <v>33</v>
      </c>
      <c r="AX508" s="15" t="s">
        <v>79</v>
      </c>
      <c r="AY508" s="220" t="s">
        <v>155</v>
      </c>
    </row>
    <row r="509" spans="1:65" s="2" customFormat="1" ht="16.5" customHeight="1">
      <c r="A509" s="36"/>
      <c r="B509" s="37"/>
      <c r="C509" s="237" t="s">
        <v>417</v>
      </c>
      <c r="D509" s="237" t="s">
        <v>681</v>
      </c>
      <c r="E509" s="238" t="s">
        <v>700</v>
      </c>
      <c r="F509" s="239" t="s">
        <v>701</v>
      </c>
      <c r="G509" s="240" t="s">
        <v>161</v>
      </c>
      <c r="H509" s="241">
        <v>557.68</v>
      </c>
      <c r="I509" s="242">
        <v>94.3</v>
      </c>
      <c r="J509" s="243">
        <f>ROUND(I509*H509,2)</f>
        <v>52589.22</v>
      </c>
      <c r="K509" s="239" t="s">
        <v>174</v>
      </c>
      <c r="L509" s="244"/>
      <c r="M509" s="245" t="s">
        <v>19</v>
      </c>
      <c r="N509" s="246" t="s">
        <v>42</v>
      </c>
      <c r="O509" s="66"/>
      <c r="P509" s="184">
        <f>O509*H509</f>
        <v>0</v>
      </c>
      <c r="Q509" s="184">
        <v>0.00221</v>
      </c>
      <c r="R509" s="184">
        <f>Q509*H509</f>
        <v>1.2324728</v>
      </c>
      <c r="S509" s="184">
        <v>0</v>
      </c>
      <c r="T509" s="185">
        <f>S509*H509</f>
        <v>0</v>
      </c>
      <c r="U509" s="36"/>
      <c r="V509" s="36"/>
      <c r="W509" s="36"/>
      <c r="X509" s="36"/>
      <c r="Y509" s="36"/>
      <c r="Z509" s="36"/>
      <c r="AA509" s="36"/>
      <c r="AB509" s="36"/>
      <c r="AC509" s="36"/>
      <c r="AD509" s="36"/>
      <c r="AE509" s="36"/>
      <c r="AR509" s="186" t="s">
        <v>437</v>
      </c>
      <c r="AT509" s="186" t="s">
        <v>681</v>
      </c>
      <c r="AU509" s="186" t="s">
        <v>81</v>
      </c>
      <c r="AY509" s="19" t="s">
        <v>155</v>
      </c>
      <c r="BE509" s="187">
        <f>IF(N509="základní",J509,0)</f>
        <v>52589.22</v>
      </c>
      <c r="BF509" s="187">
        <f>IF(N509="snížená",J509,0)</f>
        <v>0</v>
      </c>
      <c r="BG509" s="187">
        <f>IF(N509="zákl. přenesená",J509,0)</f>
        <v>0</v>
      </c>
      <c r="BH509" s="187">
        <f>IF(N509="sníž. přenesená",J509,0)</f>
        <v>0</v>
      </c>
      <c r="BI509" s="187">
        <f>IF(N509="nulová",J509,0)</f>
        <v>0</v>
      </c>
      <c r="BJ509" s="19" t="s">
        <v>79</v>
      </c>
      <c r="BK509" s="187">
        <f>ROUND(I509*H509,2)</f>
        <v>52589.22</v>
      </c>
      <c r="BL509" s="19" t="s">
        <v>295</v>
      </c>
      <c r="BM509" s="186" t="s">
        <v>702</v>
      </c>
    </row>
    <row r="510" spans="2:51" s="13" customFormat="1" ht="12">
      <c r="B510" s="188"/>
      <c r="C510" s="189"/>
      <c r="D510" s="190" t="s">
        <v>164</v>
      </c>
      <c r="E510" s="191" t="s">
        <v>19</v>
      </c>
      <c r="F510" s="192" t="s">
        <v>698</v>
      </c>
      <c r="G510" s="189"/>
      <c r="H510" s="191" t="s">
        <v>19</v>
      </c>
      <c r="I510" s="193"/>
      <c r="J510" s="189"/>
      <c r="K510" s="189"/>
      <c r="L510" s="194"/>
      <c r="M510" s="195"/>
      <c r="N510" s="196"/>
      <c r="O510" s="196"/>
      <c r="P510" s="196"/>
      <c r="Q510" s="196"/>
      <c r="R510" s="196"/>
      <c r="S510" s="196"/>
      <c r="T510" s="197"/>
      <c r="AT510" s="198" t="s">
        <v>164</v>
      </c>
      <c r="AU510" s="198" t="s">
        <v>81</v>
      </c>
      <c r="AV510" s="13" t="s">
        <v>79</v>
      </c>
      <c r="AW510" s="13" t="s">
        <v>33</v>
      </c>
      <c r="AX510" s="13" t="s">
        <v>71</v>
      </c>
      <c r="AY510" s="198" t="s">
        <v>155</v>
      </c>
    </row>
    <row r="511" spans="2:51" s="13" customFormat="1" ht="12">
      <c r="B511" s="188"/>
      <c r="C511" s="189"/>
      <c r="D511" s="190" t="s">
        <v>164</v>
      </c>
      <c r="E511" s="191" t="s">
        <v>19</v>
      </c>
      <c r="F511" s="192" t="s">
        <v>177</v>
      </c>
      <c r="G511" s="189"/>
      <c r="H511" s="191" t="s">
        <v>19</v>
      </c>
      <c r="I511" s="193"/>
      <c r="J511" s="189"/>
      <c r="K511" s="189"/>
      <c r="L511" s="194"/>
      <c r="M511" s="195"/>
      <c r="N511" s="196"/>
      <c r="O511" s="196"/>
      <c r="P511" s="196"/>
      <c r="Q511" s="196"/>
      <c r="R511" s="196"/>
      <c r="S511" s="196"/>
      <c r="T511" s="197"/>
      <c r="AT511" s="198" t="s">
        <v>164</v>
      </c>
      <c r="AU511" s="198" t="s">
        <v>81</v>
      </c>
      <c r="AV511" s="13" t="s">
        <v>79</v>
      </c>
      <c r="AW511" s="13" t="s">
        <v>33</v>
      </c>
      <c r="AX511" s="13" t="s">
        <v>71</v>
      </c>
      <c r="AY511" s="198" t="s">
        <v>155</v>
      </c>
    </row>
    <row r="512" spans="2:51" s="14" customFormat="1" ht="12">
      <c r="B512" s="199"/>
      <c r="C512" s="200"/>
      <c r="D512" s="190" t="s">
        <v>164</v>
      </c>
      <c r="E512" s="201" t="s">
        <v>19</v>
      </c>
      <c r="F512" s="202" t="s">
        <v>653</v>
      </c>
      <c r="G512" s="200"/>
      <c r="H512" s="203">
        <v>69.093</v>
      </c>
      <c r="I512" s="204"/>
      <c r="J512" s="200"/>
      <c r="K512" s="200"/>
      <c r="L512" s="205"/>
      <c r="M512" s="206"/>
      <c r="N512" s="207"/>
      <c r="O512" s="207"/>
      <c r="P512" s="207"/>
      <c r="Q512" s="207"/>
      <c r="R512" s="207"/>
      <c r="S512" s="207"/>
      <c r="T512" s="208"/>
      <c r="AT512" s="209" t="s">
        <v>164</v>
      </c>
      <c r="AU512" s="209" t="s">
        <v>81</v>
      </c>
      <c r="AV512" s="14" t="s">
        <v>81</v>
      </c>
      <c r="AW512" s="14" t="s">
        <v>33</v>
      </c>
      <c r="AX512" s="14" t="s">
        <v>71</v>
      </c>
      <c r="AY512" s="209" t="s">
        <v>155</v>
      </c>
    </row>
    <row r="513" spans="2:51" s="14" customFormat="1" ht="12">
      <c r="B513" s="199"/>
      <c r="C513" s="200"/>
      <c r="D513" s="190" t="s">
        <v>164</v>
      </c>
      <c r="E513" s="201" t="s">
        <v>19</v>
      </c>
      <c r="F513" s="202" t="s">
        <v>699</v>
      </c>
      <c r="G513" s="200"/>
      <c r="H513" s="203">
        <v>1.776</v>
      </c>
      <c r="I513" s="204"/>
      <c r="J513" s="200"/>
      <c r="K513" s="200"/>
      <c r="L513" s="205"/>
      <c r="M513" s="206"/>
      <c r="N513" s="207"/>
      <c r="O513" s="207"/>
      <c r="P513" s="207"/>
      <c r="Q513" s="207"/>
      <c r="R513" s="207"/>
      <c r="S513" s="207"/>
      <c r="T513" s="208"/>
      <c r="AT513" s="209" t="s">
        <v>164</v>
      </c>
      <c r="AU513" s="209" t="s">
        <v>81</v>
      </c>
      <c r="AV513" s="14" t="s">
        <v>81</v>
      </c>
      <c r="AW513" s="14" t="s">
        <v>33</v>
      </c>
      <c r="AX513" s="14" t="s">
        <v>71</v>
      </c>
      <c r="AY513" s="209" t="s">
        <v>155</v>
      </c>
    </row>
    <row r="514" spans="2:51" s="13" customFormat="1" ht="12">
      <c r="B514" s="188"/>
      <c r="C514" s="189"/>
      <c r="D514" s="190" t="s">
        <v>164</v>
      </c>
      <c r="E514" s="191" t="s">
        <v>19</v>
      </c>
      <c r="F514" s="192" t="s">
        <v>629</v>
      </c>
      <c r="G514" s="189"/>
      <c r="H514" s="191" t="s">
        <v>19</v>
      </c>
      <c r="I514" s="193"/>
      <c r="J514" s="189"/>
      <c r="K514" s="189"/>
      <c r="L514" s="194"/>
      <c r="M514" s="195"/>
      <c r="N514" s="196"/>
      <c r="O514" s="196"/>
      <c r="P514" s="196"/>
      <c r="Q514" s="196"/>
      <c r="R514" s="196"/>
      <c r="S514" s="196"/>
      <c r="T514" s="197"/>
      <c r="AT514" s="198" t="s">
        <v>164</v>
      </c>
      <c r="AU514" s="198" t="s">
        <v>81</v>
      </c>
      <c r="AV514" s="13" t="s">
        <v>79</v>
      </c>
      <c r="AW514" s="13" t="s">
        <v>33</v>
      </c>
      <c r="AX514" s="13" t="s">
        <v>71</v>
      </c>
      <c r="AY514" s="198" t="s">
        <v>155</v>
      </c>
    </row>
    <row r="515" spans="2:51" s="14" customFormat="1" ht="12">
      <c r="B515" s="199"/>
      <c r="C515" s="200"/>
      <c r="D515" s="190" t="s">
        <v>164</v>
      </c>
      <c r="E515" s="201" t="s">
        <v>19</v>
      </c>
      <c r="F515" s="202" t="s">
        <v>654</v>
      </c>
      <c r="G515" s="200"/>
      <c r="H515" s="203">
        <v>74.025</v>
      </c>
      <c r="I515" s="204"/>
      <c r="J515" s="200"/>
      <c r="K515" s="200"/>
      <c r="L515" s="205"/>
      <c r="M515" s="206"/>
      <c r="N515" s="207"/>
      <c r="O515" s="207"/>
      <c r="P515" s="207"/>
      <c r="Q515" s="207"/>
      <c r="R515" s="207"/>
      <c r="S515" s="207"/>
      <c r="T515" s="208"/>
      <c r="AT515" s="209" t="s">
        <v>164</v>
      </c>
      <c r="AU515" s="209" t="s">
        <v>81</v>
      </c>
      <c r="AV515" s="14" t="s">
        <v>81</v>
      </c>
      <c r="AW515" s="14" t="s">
        <v>33</v>
      </c>
      <c r="AX515" s="14" t="s">
        <v>71</v>
      </c>
      <c r="AY515" s="209" t="s">
        <v>155</v>
      </c>
    </row>
    <row r="516" spans="2:51" s="16" customFormat="1" ht="12">
      <c r="B516" s="221"/>
      <c r="C516" s="222"/>
      <c r="D516" s="190" t="s">
        <v>164</v>
      </c>
      <c r="E516" s="223" t="s">
        <v>19</v>
      </c>
      <c r="F516" s="224" t="s">
        <v>210</v>
      </c>
      <c r="G516" s="222"/>
      <c r="H516" s="225">
        <v>144.894</v>
      </c>
      <c r="I516" s="226"/>
      <c r="J516" s="222"/>
      <c r="K516" s="222"/>
      <c r="L516" s="227"/>
      <c r="M516" s="228"/>
      <c r="N516" s="229"/>
      <c r="O516" s="229"/>
      <c r="P516" s="229"/>
      <c r="Q516" s="229"/>
      <c r="R516" s="229"/>
      <c r="S516" s="229"/>
      <c r="T516" s="230"/>
      <c r="AT516" s="231" t="s">
        <v>164</v>
      </c>
      <c r="AU516" s="231" t="s">
        <v>81</v>
      </c>
      <c r="AV516" s="16" t="s">
        <v>179</v>
      </c>
      <c r="AW516" s="16" t="s">
        <v>33</v>
      </c>
      <c r="AX516" s="16" t="s">
        <v>71</v>
      </c>
      <c r="AY516" s="231" t="s">
        <v>155</v>
      </c>
    </row>
    <row r="517" spans="2:51" s="13" customFormat="1" ht="12">
      <c r="B517" s="188"/>
      <c r="C517" s="189"/>
      <c r="D517" s="190" t="s">
        <v>164</v>
      </c>
      <c r="E517" s="191" t="s">
        <v>19</v>
      </c>
      <c r="F517" s="192" t="s">
        <v>592</v>
      </c>
      <c r="G517" s="189"/>
      <c r="H517" s="191" t="s">
        <v>19</v>
      </c>
      <c r="I517" s="193"/>
      <c r="J517" s="189"/>
      <c r="K517" s="189"/>
      <c r="L517" s="194"/>
      <c r="M517" s="195"/>
      <c r="N517" s="196"/>
      <c r="O517" s="196"/>
      <c r="P517" s="196"/>
      <c r="Q517" s="196"/>
      <c r="R517" s="196"/>
      <c r="S517" s="196"/>
      <c r="T517" s="197"/>
      <c r="AT517" s="198" t="s">
        <v>164</v>
      </c>
      <c r="AU517" s="198" t="s">
        <v>81</v>
      </c>
      <c r="AV517" s="13" t="s">
        <v>79</v>
      </c>
      <c r="AW517" s="13" t="s">
        <v>33</v>
      </c>
      <c r="AX517" s="13" t="s">
        <v>71</v>
      </c>
      <c r="AY517" s="198" t="s">
        <v>155</v>
      </c>
    </row>
    <row r="518" spans="2:51" s="13" customFormat="1" ht="12">
      <c r="B518" s="188"/>
      <c r="C518" s="189"/>
      <c r="D518" s="190" t="s">
        <v>164</v>
      </c>
      <c r="E518" s="191" t="s">
        <v>19</v>
      </c>
      <c r="F518" s="192" t="s">
        <v>192</v>
      </c>
      <c r="G518" s="189"/>
      <c r="H518" s="191" t="s">
        <v>19</v>
      </c>
      <c r="I518" s="193"/>
      <c r="J518" s="189"/>
      <c r="K518" s="189"/>
      <c r="L518" s="194"/>
      <c r="M518" s="195"/>
      <c r="N518" s="196"/>
      <c r="O518" s="196"/>
      <c r="P518" s="196"/>
      <c r="Q518" s="196"/>
      <c r="R518" s="196"/>
      <c r="S518" s="196"/>
      <c r="T518" s="197"/>
      <c r="AT518" s="198" t="s">
        <v>164</v>
      </c>
      <c r="AU518" s="198" t="s">
        <v>81</v>
      </c>
      <c r="AV518" s="13" t="s">
        <v>79</v>
      </c>
      <c r="AW518" s="13" t="s">
        <v>33</v>
      </c>
      <c r="AX518" s="13" t="s">
        <v>71</v>
      </c>
      <c r="AY518" s="198" t="s">
        <v>155</v>
      </c>
    </row>
    <row r="519" spans="2:51" s="14" customFormat="1" ht="12">
      <c r="B519" s="199"/>
      <c r="C519" s="200"/>
      <c r="D519" s="190" t="s">
        <v>164</v>
      </c>
      <c r="E519" s="201" t="s">
        <v>19</v>
      </c>
      <c r="F519" s="202" t="s">
        <v>193</v>
      </c>
      <c r="G519" s="200"/>
      <c r="H519" s="203">
        <v>38.77</v>
      </c>
      <c r="I519" s="204"/>
      <c r="J519" s="200"/>
      <c r="K519" s="200"/>
      <c r="L519" s="205"/>
      <c r="M519" s="206"/>
      <c r="N519" s="207"/>
      <c r="O519" s="207"/>
      <c r="P519" s="207"/>
      <c r="Q519" s="207"/>
      <c r="R519" s="207"/>
      <c r="S519" s="207"/>
      <c r="T519" s="208"/>
      <c r="AT519" s="209" t="s">
        <v>164</v>
      </c>
      <c r="AU519" s="209" t="s">
        <v>81</v>
      </c>
      <c r="AV519" s="14" t="s">
        <v>81</v>
      </c>
      <c r="AW519" s="14" t="s">
        <v>33</v>
      </c>
      <c r="AX519" s="14" t="s">
        <v>71</v>
      </c>
      <c r="AY519" s="209" t="s">
        <v>155</v>
      </c>
    </row>
    <row r="520" spans="2:51" s="13" customFormat="1" ht="12">
      <c r="B520" s="188"/>
      <c r="C520" s="189"/>
      <c r="D520" s="190" t="s">
        <v>164</v>
      </c>
      <c r="E520" s="191" t="s">
        <v>19</v>
      </c>
      <c r="F520" s="192" t="s">
        <v>194</v>
      </c>
      <c r="G520" s="189"/>
      <c r="H520" s="191" t="s">
        <v>19</v>
      </c>
      <c r="I520" s="193"/>
      <c r="J520" s="189"/>
      <c r="K520" s="189"/>
      <c r="L520" s="194"/>
      <c r="M520" s="195"/>
      <c r="N520" s="196"/>
      <c r="O520" s="196"/>
      <c r="P520" s="196"/>
      <c r="Q520" s="196"/>
      <c r="R520" s="196"/>
      <c r="S520" s="196"/>
      <c r="T520" s="197"/>
      <c r="AT520" s="198" t="s">
        <v>164</v>
      </c>
      <c r="AU520" s="198" t="s">
        <v>81</v>
      </c>
      <c r="AV520" s="13" t="s">
        <v>79</v>
      </c>
      <c r="AW520" s="13" t="s">
        <v>33</v>
      </c>
      <c r="AX520" s="13" t="s">
        <v>71</v>
      </c>
      <c r="AY520" s="198" t="s">
        <v>155</v>
      </c>
    </row>
    <row r="521" spans="2:51" s="14" customFormat="1" ht="12">
      <c r="B521" s="199"/>
      <c r="C521" s="200"/>
      <c r="D521" s="190" t="s">
        <v>164</v>
      </c>
      <c r="E521" s="201" t="s">
        <v>19</v>
      </c>
      <c r="F521" s="202" t="s">
        <v>195</v>
      </c>
      <c r="G521" s="200"/>
      <c r="H521" s="203">
        <v>18.46</v>
      </c>
      <c r="I521" s="204"/>
      <c r="J521" s="200"/>
      <c r="K521" s="200"/>
      <c r="L521" s="205"/>
      <c r="M521" s="206"/>
      <c r="N521" s="207"/>
      <c r="O521" s="207"/>
      <c r="P521" s="207"/>
      <c r="Q521" s="207"/>
      <c r="R521" s="207"/>
      <c r="S521" s="207"/>
      <c r="T521" s="208"/>
      <c r="AT521" s="209" t="s">
        <v>164</v>
      </c>
      <c r="AU521" s="209" t="s">
        <v>81</v>
      </c>
      <c r="AV521" s="14" t="s">
        <v>81</v>
      </c>
      <c r="AW521" s="14" t="s">
        <v>33</v>
      </c>
      <c r="AX521" s="14" t="s">
        <v>71</v>
      </c>
      <c r="AY521" s="209" t="s">
        <v>155</v>
      </c>
    </row>
    <row r="522" spans="2:51" s="13" customFormat="1" ht="12">
      <c r="B522" s="188"/>
      <c r="C522" s="189"/>
      <c r="D522" s="190" t="s">
        <v>164</v>
      </c>
      <c r="E522" s="191" t="s">
        <v>19</v>
      </c>
      <c r="F522" s="192" t="s">
        <v>196</v>
      </c>
      <c r="G522" s="189"/>
      <c r="H522" s="191" t="s">
        <v>19</v>
      </c>
      <c r="I522" s="193"/>
      <c r="J522" s="189"/>
      <c r="K522" s="189"/>
      <c r="L522" s="194"/>
      <c r="M522" s="195"/>
      <c r="N522" s="196"/>
      <c r="O522" s="196"/>
      <c r="P522" s="196"/>
      <c r="Q522" s="196"/>
      <c r="R522" s="196"/>
      <c r="S522" s="196"/>
      <c r="T522" s="197"/>
      <c r="AT522" s="198" t="s">
        <v>164</v>
      </c>
      <c r="AU522" s="198" t="s">
        <v>81</v>
      </c>
      <c r="AV522" s="13" t="s">
        <v>79</v>
      </c>
      <c r="AW522" s="13" t="s">
        <v>33</v>
      </c>
      <c r="AX522" s="13" t="s">
        <v>71</v>
      </c>
      <c r="AY522" s="198" t="s">
        <v>155</v>
      </c>
    </row>
    <row r="523" spans="2:51" s="14" customFormat="1" ht="12">
      <c r="B523" s="199"/>
      <c r="C523" s="200"/>
      <c r="D523" s="190" t="s">
        <v>164</v>
      </c>
      <c r="E523" s="201" t="s">
        <v>19</v>
      </c>
      <c r="F523" s="202" t="s">
        <v>197</v>
      </c>
      <c r="G523" s="200"/>
      <c r="H523" s="203">
        <v>21.58</v>
      </c>
      <c r="I523" s="204"/>
      <c r="J523" s="200"/>
      <c r="K523" s="200"/>
      <c r="L523" s="205"/>
      <c r="M523" s="206"/>
      <c r="N523" s="207"/>
      <c r="O523" s="207"/>
      <c r="P523" s="207"/>
      <c r="Q523" s="207"/>
      <c r="R523" s="207"/>
      <c r="S523" s="207"/>
      <c r="T523" s="208"/>
      <c r="AT523" s="209" t="s">
        <v>164</v>
      </c>
      <c r="AU523" s="209" t="s">
        <v>81</v>
      </c>
      <c r="AV523" s="14" t="s">
        <v>81</v>
      </c>
      <c r="AW523" s="14" t="s">
        <v>33</v>
      </c>
      <c r="AX523" s="14" t="s">
        <v>71</v>
      </c>
      <c r="AY523" s="209" t="s">
        <v>155</v>
      </c>
    </row>
    <row r="524" spans="2:51" s="13" customFormat="1" ht="12">
      <c r="B524" s="188"/>
      <c r="C524" s="189"/>
      <c r="D524" s="190" t="s">
        <v>164</v>
      </c>
      <c r="E524" s="191" t="s">
        <v>19</v>
      </c>
      <c r="F524" s="192" t="s">
        <v>198</v>
      </c>
      <c r="G524" s="189"/>
      <c r="H524" s="191" t="s">
        <v>19</v>
      </c>
      <c r="I524" s="193"/>
      <c r="J524" s="189"/>
      <c r="K524" s="189"/>
      <c r="L524" s="194"/>
      <c r="M524" s="195"/>
      <c r="N524" s="196"/>
      <c r="O524" s="196"/>
      <c r="P524" s="196"/>
      <c r="Q524" s="196"/>
      <c r="R524" s="196"/>
      <c r="S524" s="196"/>
      <c r="T524" s="197"/>
      <c r="AT524" s="198" t="s">
        <v>164</v>
      </c>
      <c r="AU524" s="198" t="s">
        <v>81</v>
      </c>
      <c r="AV524" s="13" t="s">
        <v>79</v>
      </c>
      <c r="AW524" s="13" t="s">
        <v>33</v>
      </c>
      <c r="AX524" s="13" t="s">
        <v>71</v>
      </c>
      <c r="AY524" s="198" t="s">
        <v>155</v>
      </c>
    </row>
    <row r="525" spans="2:51" s="14" customFormat="1" ht="12">
      <c r="B525" s="199"/>
      <c r="C525" s="200"/>
      <c r="D525" s="190" t="s">
        <v>164</v>
      </c>
      <c r="E525" s="201" t="s">
        <v>19</v>
      </c>
      <c r="F525" s="202" t="s">
        <v>199</v>
      </c>
      <c r="G525" s="200"/>
      <c r="H525" s="203">
        <v>25.23</v>
      </c>
      <c r="I525" s="204"/>
      <c r="J525" s="200"/>
      <c r="K525" s="200"/>
      <c r="L525" s="205"/>
      <c r="M525" s="206"/>
      <c r="N525" s="207"/>
      <c r="O525" s="207"/>
      <c r="P525" s="207"/>
      <c r="Q525" s="207"/>
      <c r="R525" s="207"/>
      <c r="S525" s="207"/>
      <c r="T525" s="208"/>
      <c r="AT525" s="209" t="s">
        <v>164</v>
      </c>
      <c r="AU525" s="209" t="s">
        <v>81</v>
      </c>
      <c r="AV525" s="14" t="s">
        <v>81</v>
      </c>
      <c r="AW525" s="14" t="s">
        <v>33</v>
      </c>
      <c r="AX525" s="14" t="s">
        <v>71</v>
      </c>
      <c r="AY525" s="209" t="s">
        <v>155</v>
      </c>
    </row>
    <row r="526" spans="2:51" s="13" customFormat="1" ht="12">
      <c r="B526" s="188"/>
      <c r="C526" s="189"/>
      <c r="D526" s="190" t="s">
        <v>164</v>
      </c>
      <c r="E526" s="191" t="s">
        <v>19</v>
      </c>
      <c r="F526" s="192" t="s">
        <v>200</v>
      </c>
      <c r="G526" s="189"/>
      <c r="H526" s="191" t="s">
        <v>19</v>
      </c>
      <c r="I526" s="193"/>
      <c r="J526" s="189"/>
      <c r="K526" s="189"/>
      <c r="L526" s="194"/>
      <c r="M526" s="195"/>
      <c r="N526" s="196"/>
      <c r="O526" s="196"/>
      <c r="P526" s="196"/>
      <c r="Q526" s="196"/>
      <c r="R526" s="196"/>
      <c r="S526" s="196"/>
      <c r="T526" s="197"/>
      <c r="AT526" s="198" t="s">
        <v>164</v>
      </c>
      <c r="AU526" s="198" t="s">
        <v>81</v>
      </c>
      <c r="AV526" s="13" t="s">
        <v>79</v>
      </c>
      <c r="AW526" s="13" t="s">
        <v>33</v>
      </c>
      <c r="AX526" s="13" t="s">
        <v>71</v>
      </c>
      <c r="AY526" s="198" t="s">
        <v>155</v>
      </c>
    </row>
    <row r="527" spans="2:51" s="14" customFormat="1" ht="12">
      <c r="B527" s="199"/>
      <c r="C527" s="200"/>
      <c r="D527" s="190" t="s">
        <v>164</v>
      </c>
      <c r="E527" s="201" t="s">
        <v>19</v>
      </c>
      <c r="F527" s="202" t="s">
        <v>201</v>
      </c>
      <c r="G527" s="200"/>
      <c r="H527" s="203">
        <v>19.09</v>
      </c>
      <c r="I527" s="204"/>
      <c r="J527" s="200"/>
      <c r="K527" s="200"/>
      <c r="L527" s="205"/>
      <c r="M527" s="206"/>
      <c r="N527" s="207"/>
      <c r="O527" s="207"/>
      <c r="P527" s="207"/>
      <c r="Q527" s="207"/>
      <c r="R527" s="207"/>
      <c r="S527" s="207"/>
      <c r="T527" s="208"/>
      <c r="AT527" s="209" t="s">
        <v>164</v>
      </c>
      <c r="AU527" s="209" t="s">
        <v>81</v>
      </c>
      <c r="AV527" s="14" t="s">
        <v>81</v>
      </c>
      <c r="AW527" s="14" t="s">
        <v>33</v>
      </c>
      <c r="AX527" s="14" t="s">
        <v>71</v>
      </c>
      <c r="AY527" s="209" t="s">
        <v>155</v>
      </c>
    </row>
    <row r="528" spans="2:51" s="13" customFormat="1" ht="12">
      <c r="B528" s="188"/>
      <c r="C528" s="189"/>
      <c r="D528" s="190" t="s">
        <v>164</v>
      </c>
      <c r="E528" s="191" t="s">
        <v>19</v>
      </c>
      <c r="F528" s="192" t="s">
        <v>202</v>
      </c>
      <c r="G528" s="189"/>
      <c r="H528" s="191" t="s">
        <v>19</v>
      </c>
      <c r="I528" s="193"/>
      <c r="J528" s="189"/>
      <c r="K528" s="189"/>
      <c r="L528" s="194"/>
      <c r="M528" s="195"/>
      <c r="N528" s="196"/>
      <c r="O528" s="196"/>
      <c r="P528" s="196"/>
      <c r="Q528" s="196"/>
      <c r="R528" s="196"/>
      <c r="S528" s="196"/>
      <c r="T528" s="197"/>
      <c r="AT528" s="198" t="s">
        <v>164</v>
      </c>
      <c r="AU528" s="198" t="s">
        <v>81</v>
      </c>
      <c r="AV528" s="13" t="s">
        <v>79</v>
      </c>
      <c r="AW528" s="13" t="s">
        <v>33</v>
      </c>
      <c r="AX528" s="13" t="s">
        <v>71</v>
      </c>
      <c r="AY528" s="198" t="s">
        <v>155</v>
      </c>
    </row>
    <row r="529" spans="2:51" s="14" customFormat="1" ht="12">
      <c r="B529" s="199"/>
      <c r="C529" s="200"/>
      <c r="D529" s="190" t="s">
        <v>164</v>
      </c>
      <c r="E529" s="201" t="s">
        <v>19</v>
      </c>
      <c r="F529" s="202" t="s">
        <v>203</v>
      </c>
      <c r="G529" s="200"/>
      <c r="H529" s="203">
        <v>27.36</v>
      </c>
      <c r="I529" s="204"/>
      <c r="J529" s="200"/>
      <c r="K529" s="200"/>
      <c r="L529" s="205"/>
      <c r="M529" s="206"/>
      <c r="N529" s="207"/>
      <c r="O529" s="207"/>
      <c r="P529" s="207"/>
      <c r="Q529" s="207"/>
      <c r="R529" s="207"/>
      <c r="S529" s="207"/>
      <c r="T529" s="208"/>
      <c r="AT529" s="209" t="s">
        <v>164</v>
      </c>
      <c r="AU529" s="209" t="s">
        <v>81</v>
      </c>
      <c r="AV529" s="14" t="s">
        <v>81</v>
      </c>
      <c r="AW529" s="14" t="s">
        <v>33</v>
      </c>
      <c r="AX529" s="14" t="s">
        <v>71</v>
      </c>
      <c r="AY529" s="209" t="s">
        <v>155</v>
      </c>
    </row>
    <row r="530" spans="2:51" s="13" customFormat="1" ht="12">
      <c r="B530" s="188"/>
      <c r="C530" s="189"/>
      <c r="D530" s="190" t="s">
        <v>164</v>
      </c>
      <c r="E530" s="191" t="s">
        <v>19</v>
      </c>
      <c r="F530" s="192" t="s">
        <v>204</v>
      </c>
      <c r="G530" s="189"/>
      <c r="H530" s="191" t="s">
        <v>19</v>
      </c>
      <c r="I530" s="193"/>
      <c r="J530" s="189"/>
      <c r="K530" s="189"/>
      <c r="L530" s="194"/>
      <c r="M530" s="195"/>
      <c r="N530" s="196"/>
      <c r="O530" s="196"/>
      <c r="P530" s="196"/>
      <c r="Q530" s="196"/>
      <c r="R530" s="196"/>
      <c r="S530" s="196"/>
      <c r="T530" s="197"/>
      <c r="AT530" s="198" t="s">
        <v>164</v>
      </c>
      <c r="AU530" s="198" t="s">
        <v>81</v>
      </c>
      <c r="AV530" s="13" t="s">
        <v>79</v>
      </c>
      <c r="AW530" s="13" t="s">
        <v>33</v>
      </c>
      <c r="AX530" s="13" t="s">
        <v>71</v>
      </c>
      <c r="AY530" s="198" t="s">
        <v>155</v>
      </c>
    </row>
    <row r="531" spans="2:51" s="14" customFormat="1" ht="12">
      <c r="B531" s="199"/>
      <c r="C531" s="200"/>
      <c r="D531" s="190" t="s">
        <v>164</v>
      </c>
      <c r="E531" s="201" t="s">
        <v>19</v>
      </c>
      <c r="F531" s="202" t="s">
        <v>205</v>
      </c>
      <c r="G531" s="200"/>
      <c r="H531" s="203">
        <v>1.82</v>
      </c>
      <c r="I531" s="204"/>
      <c r="J531" s="200"/>
      <c r="K531" s="200"/>
      <c r="L531" s="205"/>
      <c r="M531" s="206"/>
      <c r="N531" s="207"/>
      <c r="O531" s="207"/>
      <c r="P531" s="207"/>
      <c r="Q531" s="207"/>
      <c r="R531" s="207"/>
      <c r="S531" s="207"/>
      <c r="T531" s="208"/>
      <c r="AT531" s="209" t="s">
        <v>164</v>
      </c>
      <c r="AU531" s="209" t="s">
        <v>81</v>
      </c>
      <c r="AV531" s="14" t="s">
        <v>81</v>
      </c>
      <c r="AW531" s="14" t="s">
        <v>33</v>
      </c>
      <c r="AX531" s="14" t="s">
        <v>71</v>
      </c>
      <c r="AY531" s="209" t="s">
        <v>155</v>
      </c>
    </row>
    <row r="532" spans="2:51" s="13" customFormat="1" ht="12">
      <c r="B532" s="188"/>
      <c r="C532" s="189"/>
      <c r="D532" s="190" t="s">
        <v>164</v>
      </c>
      <c r="E532" s="191" t="s">
        <v>19</v>
      </c>
      <c r="F532" s="192" t="s">
        <v>206</v>
      </c>
      <c r="G532" s="189"/>
      <c r="H532" s="191" t="s">
        <v>19</v>
      </c>
      <c r="I532" s="193"/>
      <c r="J532" s="189"/>
      <c r="K532" s="189"/>
      <c r="L532" s="194"/>
      <c r="M532" s="195"/>
      <c r="N532" s="196"/>
      <c r="O532" s="196"/>
      <c r="P532" s="196"/>
      <c r="Q532" s="196"/>
      <c r="R532" s="196"/>
      <c r="S532" s="196"/>
      <c r="T532" s="197"/>
      <c r="AT532" s="198" t="s">
        <v>164</v>
      </c>
      <c r="AU532" s="198" t="s">
        <v>81</v>
      </c>
      <c r="AV532" s="13" t="s">
        <v>79</v>
      </c>
      <c r="AW532" s="13" t="s">
        <v>33</v>
      </c>
      <c r="AX532" s="13" t="s">
        <v>71</v>
      </c>
      <c r="AY532" s="198" t="s">
        <v>155</v>
      </c>
    </row>
    <row r="533" spans="2:51" s="14" customFormat="1" ht="12">
      <c r="B533" s="199"/>
      <c r="C533" s="200"/>
      <c r="D533" s="190" t="s">
        <v>164</v>
      </c>
      <c r="E533" s="201" t="s">
        <v>19</v>
      </c>
      <c r="F533" s="202" t="s">
        <v>207</v>
      </c>
      <c r="G533" s="200"/>
      <c r="H533" s="203">
        <v>1.4</v>
      </c>
      <c r="I533" s="204"/>
      <c r="J533" s="200"/>
      <c r="K533" s="200"/>
      <c r="L533" s="205"/>
      <c r="M533" s="206"/>
      <c r="N533" s="207"/>
      <c r="O533" s="207"/>
      <c r="P533" s="207"/>
      <c r="Q533" s="207"/>
      <c r="R533" s="207"/>
      <c r="S533" s="207"/>
      <c r="T533" s="208"/>
      <c r="AT533" s="209" t="s">
        <v>164</v>
      </c>
      <c r="AU533" s="209" t="s">
        <v>81</v>
      </c>
      <c r="AV533" s="14" t="s">
        <v>81</v>
      </c>
      <c r="AW533" s="14" t="s">
        <v>33</v>
      </c>
      <c r="AX533" s="14" t="s">
        <v>71</v>
      </c>
      <c r="AY533" s="209" t="s">
        <v>155</v>
      </c>
    </row>
    <row r="534" spans="2:51" s="13" customFormat="1" ht="12">
      <c r="B534" s="188"/>
      <c r="C534" s="189"/>
      <c r="D534" s="190" t="s">
        <v>164</v>
      </c>
      <c r="E534" s="191" t="s">
        <v>19</v>
      </c>
      <c r="F534" s="192" t="s">
        <v>208</v>
      </c>
      <c r="G534" s="189"/>
      <c r="H534" s="191" t="s">
        <v>19</v>
      </c>
      <c r="I534" s="193"/>
      <c r="J534" s="189"/>
      <c r="K534" s="189"/>
      <c r="L534" s="194"/>
      <c r="M534" s="195"/>
      <c r="N534" s="196"/>
      <c r="O534" s="196"/>
      <c r="P534" s="196"/>
      <c r="Q534" s="196"/>
      <c r="R534" s="196"/>
      <c r="S534" s="196"/>
      <c r="T534" s="197"/>
      <c r="AT534" s="198" t="s">
        <v>164</v>
      </c>
      <c r="AU534" s="198" t="s">
        <v>81</v>
      </c>
      <c r="AV534" s="13" t="s">
        <v>79</v>
      </c>
      <c r="AW534" s="13" t="s">
        <v>33</v>
      </c>
      <c r="AX534" s="13" t="s">
        <v>71</v>
      </c>
      <c r="AY534" s="198" t="s">
        <v>155</v>
      </c>
    </row>
    <row r="535" spans="2:51" s="14" customFormat="1" ht="12">
      <c r="B535" s="199"/>
      <c r="C535" s="200"/>
      <c r="D535" s="190" t="s">
        <v>164</v>
      </c>
      <c r="E535" s="201" t="s">
        <v>19</v>
      </c>
      <c r="F535" s="202" t="s">
        <v>209</v>
      </c>
      <c r="G535" s="200"/>
      <c r="H535" s="203">
        <v>5.98</v>
      </c>
      <c r="I535" s="204"/>
      <c r="J535" s="200"/>
      <c r="K535" s="200"/>
      <c r="L535" s="205"/>
      <c r="M535" s="206"/>
      <c r="N535" s="207"/>
      <c r="O535" s="207"/>
      <c r="P535" s="207"/>
      <c r="Q535" s="207"/>
      <c r="R535" s="207"/>
      <c r="S535" s="207"/>
      <c r="T535" s="208"/>
      <c r="AT535" s="209" t="s">
        <v>164</v>
      </c>
      <c r="AU535" s="209" t="s">
        <v>81</v>
      </c>
      <c r="AV535" s="14" t="s">
        <v>81</v>
      </c>
      <c r="AW535" s="14" t="s">
        <v>33</v>
      </c>
      <c r="AX535" s="14" t="s">
        <v>71</v>
      </c>
      <c r="AY535" s="209" t="s">
        <v>155</v>
      </c>
    </row>
    <row r="536" spans="2:51" s="16" customFormat="1" ht="12">
      <c r="B536" s="221"/>
      <c r="C536" s="222"/>
      <c r="D536" s="190" t="s">
        <v>164</v>
      </c>
      <c r="E536" s="223" t="s">
        <v>19</v>
      </c>
      <c r="F536" s="224" t="s">
        <v>210</v>
      </c>
      <c r="G536" s="222"/>
      <c r="H536" s="225">
        <v>159.69</v>
      </c>
      <c r="I536" s="226"/>
      <c r="J536" s="222"/>
      <c r="K536" s="222"/>
      <c r="L536" s="227"/>
      <c r="M536" s="228"/>
      <c r="N536" s="229"/>
      <c r="O536" s="229"/>
      <c r="P536" s="229"/>
      <c r="Q536" s="229"/>
      <c r="R536" s="229"/>
      <c r="S536" s="229"/>
      <c r="T536" s="230"/>
      <c r="AT536" s="231" t="s">
        <v>164</v>
      </c>
      <c r="AU536" s="231" t="s">
        <v>81</v>
      </c>
      <c r="AV536" s="16" t="s">
        <v>179</v>
      </c>
      <c r="AW536" s="16" t="s">
        <v>33</v>
      </c>
      <c r="AX536" s="16" t="s">
        <v>71</v>
      </c>
      <c r="AY536" s="231" t="s">
        <v>155</v>
      </c>
    </row>
    <row r="537" spans="2:51" s="13" customFormat="1" ht="12">
      <c r="B537" s="188"/>
      <c r="C537" s="189"/>
      <c r="D537" s="190" t="s">
        <v>164</v>
      </c>
      <c r="E537" s="191" t="s">
        <v>19</v>
      </c>
      <c r="F537" s="192" t="s">
        <v>596</v>
      </c>
      <c r="G537" s="189"/>
      <c r="H537" s="191" t="s">
        <v>19</v>
      </c>
      <c r="I537" s="193"/>
      <c r="J537" s="189"/>
      <c r="K537" s="189"/>
      <c r="L537" s="194"/>
      <c r="M537" s="195"/>
      <c r="N537" s="196"/>
      <c r="O537" s="196"/>
      <c r="P537" s="196"/>
      <c r="Q537" s="196"/>
      <c r="R537" s="196"/>
      <c r="S537" s="196"/>
      <c r="T537" s="197"/>
      <c r="AT537" s="198" t="s">
        <v>164</v>
      </c>
      <c r="AU537" s="198" t="s">
        <v>81</v>
      </c>
      <c r="AV537" s="13" t="s">
        <v>79</v>
      </c>
      <c r="AW537" s="13" t="s">
        <v>33</v>
      </c>
      <c r="AX537" s="13" t="s">
        <v>71</v>
      </c>
      <c r="AY537" s="198" t="s">
        <v>155</v>
      </c>
    </row>
    <row r="538" spans="2:51" s="13" customFormat="1" ht="12">
      <c r="B538" s="188"/>
      <c r="C538" s="189"/>
      <c r="D538" s="190" t="s">
        <v>164</v>
      </c>
      <c r="E538" s="191" t="s">
        <v>19</v>
      </c>
      <c r="F538" s="192" t="s">
        <v>211</v>
      </c>
      <c r="G538" s="189"/>
      <c r="H538" s="191" t="s">
        <v>19</v>
      </c>
      <c r="I538" s="193"/>
      <c r="J538" s="189"/>
      <c r="K538" s="189"/>
      <c r="L538" s="194"/>
      <c r="M538" s="195"/>
      <c r="N538" s="196"/>
      <c r="O538" s="196"/>
      <c r="P538" s="196"/>
      <c r="Q538" s="196"/>
      <c r="R538" s="196"/>
      <c r="S538" s="196"/>
      <c r="T538" s="197"/>
      <c r="AT538" s="198" t="s">
        <v>164</v>
      </c>
      <c r="AU538" s="198" t="s">
        <v>81</v>
      </c>
      <c r="AV538" s="13" t="s">
        <v>79</v>
      </c>
      <c r="AW538" s="13" t="s">
        <v>33</v>
      </c>
      <c r="AX538" s="13" t="s">
        <v>71</v>
      </c>
      <c r="AY538" s="198" t="s">
        <v>155</v>
      </c>
    </row>
    <row r="539" spans="2:51" s="14" customFormat="1" ht="12">
      <c r="B539" s="199"/>
      <c r="C539" s="200"/>
      <c r="D539" s="190" t="s">
        <v>164</v>
      </c>
      <c r="E539" s="201" t="s">
        <v>19</v>
      </c>
      <c r="F539" s="202" t="s">
        <v>212</v>
      </c>
      <c r="G539" s="200"/>
      <c r="H539" s="203">
        <v>4.86</v>
      </c>
      <c r="I539" s="204"/>
      <c r="J539" s="200"/>
      <c r="K539" s="200"/>
      <c r="L539" s="205"/>
      <c r="M539" s="206"/>
      <c r="N539" s="207"/>
      <c r="O539" s="207"/>
      <c r="P539" s="207"/>
      <c r="Q539" s="207"/>
      <c r="R539" s="207"/>
      <c r="S539" s="207"/>
      <c r="T539" s="208"/>
      <c r="AT539" s="209" t="s">
        <v>164</v>
      </c>
      <c r="AU539" s="209" t="s">
        <v>81</v>
      </c>
      <c r="AV539" s="14" t="s">
        <v>81</v>
      </c>
      <c r="AW539" s="14" t="s">
        <v>33</v>
      </c>
      <c r="AX539" s="14" t="s">
        <v>71</v>
      </c>
      <c r="AY539" s="209" t="s">
        <v>155</v>
      </c>
    </row>
    <row r="540" spans="2:51" s="13" customFormat="1" ht="12">
      <c r="B540" s="188"/>
      <c r="C540" s="189"/>
      <c r="D540" s="190" t="s">
        <v>164</v>
      </c>
      <c r="E540" s="191" t="s">
        <v>19</v>
      </c>
      <c r="F540" s="192" t="s">
        <v>213</v>
      </c>
      <c r="G540" s="189"/>
      <c r="H540" s="191" t="s">
        <v>19</v>
      </c>
      <c r="I540" s="193"/>
      <c r="J540" s="189"/>
      <c r="K540" s="189"/>
      <c r="L540" s="194"/>
      <c r="M540" s="195"/>
      <c r="N540" s="196"/>
      <c r="O540" s="196"/>
      <c r="P540" s="196"/>
      <c r="Q540" s="196"/>
      <c r="R540" s="196"/>
      <c r="S540" s="196"/>
      <c r="T540" s="197"/>
      <c r="AT540" s="198" t="s">
        <v>164</v>
      </c>
      <c r="AU540" s="198" t="s">
        <v>81</v>
      </c>
      <c r="AV540" s="13" t="s">
        <v>79</v>
      </c>
      <c r="AW540" s="13" t="s">
        <v>33</v>
      </c>
      <c r="AX540" s="13" t="s">
        <v>71</v>
      </c>
      <c r="AY540" s="198" t="s">
        <v>155</v>
      </c>
    </row>
    <row r="541" spans="2:51" s="14" customFormat="1" ht="12">
      <c r="B541" s="199"/>
      <c r="C541" s="200"/>
      <c r="D541" s="190" t="s">
        <v>164</v>
      </c>
      <c r="E541" s="201" t="s">
        <v>19</v>
      </c>
      <c r="F541" s="202" t="s">
        <v>214</v>
      </c>
      <c r="G541" s="200"/>
      <c r="H541" s="203">
        <v>26.77</v>
      </c>
      <c r="I541" s="204"/>
      <c r="J541" s="200"/>
      <c r="K541" s="200"/>
      <c r="L541" s="205"/>
      <c r="M541" s="206"/>
      <c r="N541" s="207"/>
      <c r="O541" s="207"/>
      <c r="P541" s="207"/>
      <c r="Q541" s="207"/>
      <c r="R541" s="207"/>
      <c r="S541" s="207"/>
      <c r="T541" s="208"/>
      <c r="AT541" s="209" t="s">
        <v>164</v>
      </c>
      <c r="AU541" s="209" t="s">
        <v>81</v>
      </c>
      <c r="AV541" s="14" t="s">
        <v>81</v>
      </c>
      <c r="AW541" s="14" t="s">
        <v>33</v>
      </c>
      <c r="AX541" s="14" t="s">
        <v>71</v>
      </c>
      <c r="AY541" s="209" t="s">
        <v>155</v>
      </c>
    </row>
    <row r="542" spans="2:51" s="13" customFormat="1" ht="12">
      <c r="B542" s="188"/>
      <c r="C542" s="189"/>
      <c r="D542" s="190" t="s">
        <v>164</v>
      </c>
      <c r="E542" s="191" t="s">
        <v>19</v>
      </c>
      <c r="F542" s="192" t="s">
        <v>215</v>
      </c>
      <c r="G542" s="189"/>
      <c r="H542" s="191" t="s">
        <v>19</v>
      </c>
      <c r="I542" s="193"/>
      <c r="J542" s="189"/>
      <c r="K542" s="189"/>
      <c r="L542" s="194"/>
      <c r="M542" s="195"/>
      <c r="N542" s="196"/>
      <c r="O542" s="196"/>
      <c r="P542" s="196"/>
      <c r="Q542" s="196"/>
      <c r="R542" s="196"/>
      <c r="S542" s="196"/>
      <c r="T542" s="197"/>
      <c r="AT542" s="198" t="s">
        <v>164</v>
      </c>
      <c r="AU542" s="198" t="s">
        <v>81</v>
      </c>
      <c r="AV542" s="13" t="s">
        <v>79</v>
      </c>
      <c r="AW542" s="13" t="s">
        <v>33</v>
      </c>
      <c r="AX542" s="13" t="s">
        <v>71</v>
      </c>
      <c r="AY542" s="198" t="s">
        <v>155</v>
      </c>
    </row>
    <row r="543" spans="2:51" s="14" customFormat="1" ht="12">
      <c r="B543" s="199"/>
      <c r="C543" s="200"/>
      <c r="D543" s="190" t="s">
        <v>164</v>
      </c>
      <c r="E543" s="201" t="s">
        <v>19</v>
      </c>
      <c r="F543" s="202" t="s">
        <v>195</v>
      </c>
      <c r="G543" s="200"/>
      <c r="H543" s="203">
        <v>18.46</v>
      </c>
      <c r="I543" s="204"/>
      <c r="J543" s="200"/>
      <c r="K543" s="200"/>
      <c r="L543" s="205"/>
      <c r="M543" s="206"/>
      <c r="N543" s="207"/>
      <c r="O543" s="207"/>
      <c r="P543" s="207"/>
      <c r="Q543" s="207"/>
      <c r="R543" s="207"/>
      <c r="S543" s="207"/>
      <c r="T543" s="208"/>
      <c r="AT543" s="209" t="s">
        <v>164</v>
      </c>
      <c r="AU543" s="209" t="s">
        <v>81</v>
      </c>
      <c r="AV543" s="14" t="s">
        <v>81</v>
      </c>
      <c r="AW543" s="14" t="s">
        <v>33</v>
      </c>
      <c r="AX543" s="14" t="s">
        <v>71</v>
      </c>
      <c r="AY543" s="209" t="s">
        <v>155</v>
      </c>
    </row>
    <row r="544" spans="2:51" s="13" customFormat="1" ht="12">
      <c r="B544" s="188"/>
      <c r="C544" s="189"/>
      <c r="D544" s="190" t="s">
        <v>164</v>
      </c>
      <c r="E544" s="191" t="s">
        <v>19</v>
      </c>
      <c r="F544" s="192" t="s">
        <v>216</v>
      </c>
      <c r="G544" s="189"/>
      <c r="H544" s="191" t="s">
        <v>19</v>
      </c>
      <c r="I544" s="193"/>
      <c r="J544" s="189"/>
      <c r="K544" s="189"/>
      <c r="L544" s="194"/>
      <c r="M544" s="195"/>
      <c r="N544" s="196"/>
      <c r="O544" s="196"/>
      <c r="P544" s="196"/>
      <c r="Q544" s="196"/>
      <c r="R544" s="196"/>
      <c r="S544" s="196"/>
      <c r="T544" s="197"/>
      <c r="AT544" s="198" t="s">
        <v>164</v>
      </c>
      <c r="AU544" s="198" t="s">
        <v>81</v>
      </c>
      <c r="AV544" s="13" t="s">
        <v>79</v>
      </c>
      <c r="AW544" s="13" t="s">
        <v>33</v>
      </c>
      <c r="AX544" s="13" t="s">
        <v>71</v>
      </c>
      <c r="AY544" s="198" t="s">
        <v>155</v>
      </c>
    </row>
    <row r="545" spans="2:51" s="14" customFormat="1" ht="12">
      <c r="B545" s="199"/>
      <c r="C545" s="200"/>
      <c r="D545" s="190" t="s">
        <v>164</v>
      </c>
      <c r="E545" s="201" t="s">
        <v>19</v>
      </c>
      <c r="F545" s="202" t="s">
        <v>197</v>
      </c>
      <c r="G545" s="200"/>
      <c r="H545" s="203">
        <v>21.58</v>
      </c>
      <c r="I545" s="204"/>
      <c r="J545" s="200"/>
      <c r="K545" s="200"/>
      <c r="L545" s="205"/>
      <c r="M545" s="206"/>
      <c r="N545" s="207"/>
      <c r="O545" s="207"/>
      <c r="P545" s="207"/>
      <c r="Q545" s="207"/>
      <c r="R545" s="207"/>
      <c r="S545" s="207"/>
      <c r="T545" s="208"/>
      <c r="AT545" s="209" t="s">
        <v>164</v>
      </c>
      <c r="AU545" s="209" t="s">
        <v>81</v>
      </c>
      <c r="AV545" s="14" t="s">
        <v>81</v>
      </c>
      <c r="AW545" s="14" t="s">
        <v>33</v>
      </c>
      <c r="AX545" s="14" t="s">
        <v>71</v>
      </c>
      <c r="AY545" s="209" t="s">
        <v>155</v>
      </c>
    </row>
    <row r="546" spans="2:51" s="13" customFormat="1" ht="12">
      <c r="B546" s="188"/>
      <c r="C546" s="189"/>
      <c r="D546" s="190" t="s">
        <v>164</v>
      </c>
      <c r="E546" s="191" t="s">
        <v>19</v>
      </c>
      <c r="F546" s="192" t="s">
        <v>217</v>
      </c>
      <c r="G546" s="189"/>
      <c r="H546" s="191" t="s">
        <v>19</v>
      </c>
      <c r="I546" s="193"/>
      <c r="J546" s="189"/>
      <c r="K546" s="189"/>
      <c r="L546" s="194"/>
      <c r="M546" s="195"/>
      <c r="N546" s="196"/>
      <c r="O546" s="196"/>
      <c r="P546" s="196"/>
      <c r="Q546" s="196"/>
      <c r="R546" s="196"/>
      <c r="S546" s="196"/>
      <c r="T546" s="197"/>
      <c r="AT546" s="198" t="s">
        <v>164</v>
      </c>
      <c r="AU546" s="198" t="s">
        <v>81</v>
      </c>
      <c r="AV546" s="13" t="s">
        <v>79</v>
      </c>
      <c r="AW546" s="13" t="s">
        <v>33</v>
      </c>
      <c r="AX546" s="13" t="s">
        <v>71</v>
      </c>
      <c r="AY546" s="198" t="s">
        <v>155</v>
      </c>
    </row>
    <row r="547" spans="2:51" s="14" customFormat="1" ht="12">
      <c r="B547" s="199"/>
      <c r="C547" s="200"/>
      <c r="D547" s="190" t="s">
        <v>164</v>
      </c>
      <c r="E547" s="201" t="s">
        <v>19</v>
      </c>
      <c r="F547" s="202" t="s">
        <v>199</v>
      </c>
      <c r="G547" s="200"/>
      <c r="H547" s="203">
        <v>25.23</v>
      </c>
      <c r="I547" s="204"/>
      <c r="J547" s="200"/>
      <c r="K547" s="200"/>
      <c r="L547" s="205"/>
      <c r="M547" s="206"/>
      <c r="N547" s="207"/>
      <c r="O547" s="207"/>
      <c r="P547" s="207"/>
      <c r="Q547" s="207"/>
      <c r="R547" s="207"/>
      <c r="S547" s="207"/>
      <c r="T547" s="208"/>
      <c r="AT547" s="209" t="s">
        <v>164</v>
      </c>
      <c r="AU547" s="209" t="s">
        <v>81</v>
      </c>
      <c r="AV547" s="14" t="s">
        <v>81</v>
      </c>
      <c r="AW547" s="14" t="s">
        <v>33</v>
      </c>
      <c r="AX547" s="14" t="s">
        <v>71</v>
      </c>
      <c r="AY547" s="209" t="s">
        <v>155</v>
      </c>
    </row>
    <row r="548" spans="2:51" s="13" customFormat="1" ht="12">
      <c r="B548" s="188"/>
      <c r="C548" s="189"/>
      <c r="D548" s="190" t="s">
        <v>164</v>
      </c>
      <c r="E548" s="191" t="s">
        <v>19</v>
      </c>
      <c r="F548" s="192" t="s">
        <v>218</v>
      </c>
      <c r="G548" s="189"/>
      <c r="H548" s="191" t="s">
        <v>19</v>
      </c>
      <c r="I548" s="193"/>
      <c r="J548" s="189"/>
      <c r="K548" s="189"/>
      <c r="L548" s="194"/>
      <c r="M548" s="195"/>
      <c r="N548" s="196"/>
      <c r="O548" s="196"/>
      <c r="P548" s="196"/>
      <c r="Q548" s="196"/>
      <c r="R548" s="196"/>
      <c r="S548" s="196"/>
      <c r="T548" s="197"/>
      <c r="AT548" s="198" t="s">
        <v>164</v>
      </c>
      <c r="AU548" s="198" t="s">
        <v>81</v>
      </c>
      <c r="AV548" s="13" t="s">
        <v>79</v>
      </c>
      <c r="AW548" s="13" t="s">
        <v>33</v>
      </c>
      <c r="AX548" s="13" t="s">
        <v>71</v>
      </c>
      <c r="AY548" s="198" t="s">
        <v>155</v>
      </c>
    </row>
    <row r="549" spans="2:51" s="14" customFormat="1" ht="12">
      <c r="B549" s="199"/>
      <c r="C549" s="200"/>
      <c r="D549" s="190" t="s">
        <v>164</v>
      </c>
      <c r="E549" s="201" t="s">
        <v>19</v>
      </c>
      <c r="F549" s="202" t="s">
        <v>219</v>
      </c>
      <c r="G549" s="200"/>
      <c r="H549" s="203">
        <v>121.44</v>
      </c>
      <c r="I549" s="204"/>
      <c r="J549" s="200"/>
      <c r="K549" s="200"/>
      <c r="L549" s="205"/>
      <c r="M549" s="206"/>
      <c r="N549" s="207"/>
      <c r="O549" s="207"/>
      <c r="P549" s="207"/>
      <c r="Q549" s="207"/>
      <c r="R549" s="207"/>
      <c r="S549" s="207"/>
      <c r="T549" s="208"/>
      <c r="AT549" s="209" t="s">
        <v>164</v>
      </c>
      <c r="AU549" s="209" t="s">
        <v>81</v>
      </c>
      <c r="AV549" s="14" t="s">
        <v>81</v>
      </c>
      <c r="AW549" s="14" t="s">
        <v>33</v>
      </c>
      <c r="AX549" s="14" t="s">
        <v>71</v>
      </c>
      <c r="AY549" s="209" t="s">
        <v>155</v>
      </c>
    </row>
    <row r="550" spans="2:51" s="13" customFormat="1" ht="12">
      <c r="B550" s="188"/>
      <c r="C550" s="189"/>
      <c r="D550" s="190" t="s">
        <v>164</v>
      </c>
      <c r="E550" s="191" t="s">
        <v>19</v>
      </c>
      <c r="F550" s="192" t="s">
        <v>220</v>
      </c>
      <c r="G550" s="189"/>
      <c r="H550" s="191" t="s">
        <v>19</v>
      </c>
      <c r="I550" s="193"/>
      <c r="J550" s="189"/>
      <c r="K550" s="189"/>
      <c r="L550" s="194"/>
      <c r="M550" s="195"/>
      <c r="N550" s="196"/>
      <c r="O550" s="196"/>
      <c r="P550" s="196"/>
      <c r="Q550" s="196"/>
      <c r="R550" s="196"/>
      <c r="S550" s="196"/>
      <c r="T550" s="197"/>
      <c r="AT550" s="198" t="s">
        <v>164</v>
      </c>
      <c r="AU550" s="198" t="s">
        <v>81</v>
      </c>
      <c r="AV550" s="13" t="s">
        <v>79</v>
      </c>
      <c r="AW550" s="13" t="s">
        <v>33</v>
      </c>
      <c r="AX550" s="13" t="s">
        <v>71</v>
      </c>
      <c r="AY550" s="198" t="s">
        <v>155</v>
      </c>
    </row>
    <row r="551" spans="2:51" s="14" customFormat="1" ht="12">
      <c r="B551" s="199"/>
      <c r="C551" s="200"/>
      <c r="D551" s="190" t="s">
        <v>164</v>
      </c>
      <c r="E551" s="201" t="s">
        <v>19</v>
      </c>
      <c r="F551" s="202" t="s">
        <v>645</v>
      </c>
      <c r="G551" s="200"/>
      <c r="H551" s="203">
        <v>6.8</v>
      </c>
      <c r="I551" s="204"/>
      <c r="J551" s="200"/>
      <c r="K551" s="200"/>
      <c r="L551" s="205"/>
      <c r="M551" s="206"/>
      <c r="N551" s="207"/>
      <c r="O551" s="207"/>
      <c r="P551" s="207"/>
      <c r="Q551" s="207"/>
      <c r="R551" s="207"/>
      <c r="S551" s="207"/>
      <c r="T551" s="208"/>
      <c r="AT551" s="209" t="s">
        <v>164</v>
      </c>
      <c r="AU551" s="209" t="s">
        <v>81</v>
      </c>
      <c r="AV551" s="14" t="s">
        <v>81</v>
      </c>
      <c r="AW551" s="14" t="s">
        <v>33</v>
      </c>
      <c r="AX551" s="14" t="s">
        <v>71</v>
      </c>
      <c r="AY551" s="209" t="s">
        <v>155</v>
      </c>
    </row>
    <row r="552" spans="2:51" s="13" customFormat="1" ht="12">
      <c r="B552" s="188"/>
      <c r="C552" s="189"/>
      <c r="D552" s="190" t="s">
        <v>164</v>
      </c>
      <c r="E552" s="191" t="s">
        <v>19</v>
      </c>
      <c r="F552" s="192" t="s">
        <v>222</v>
      </c>
      <c r="G552" s="189"/>
      <c r="H552" s="191" t="s">
        <v>19</v>
      </c>
      <c r="I552" s="193"/>
      <c r="J552" s="189"/>
      <c r="K552" s="189"/>
      <c r="L552" s="194"/>
      <c r="M552" s="195"/>
      <c r="N552" s="196"/>
      <c r="O552" s="196"/>
      <c r="P552" s="196"/>
      <c r="Q552" s="196"/>
      <c r="R552" s="196"/>
      <c r="S552" s="196"/>
      <c r="T552" s="197"/>
      <c r="AT552" s="198" t="s">
        <v>164</v>
      </c>
      <c r="AU552" s="198" t="s">
        <v>81</v>
      </c>
      <c r="AV552" s="13" t="s">
        <v>79</v>
      </c>
      <c r="AW552" s="13" t="s">
        <v>33</v>
      </c>
      <c r="AX552" s="13" t="s">
        <v>71</v>
      </c>
      <c r="AY552" s="198" t="s">
        <v>155</v>
      </c>
    </row>
    <row r="553" spans="2:51" s="14" customFormat="1" ht="12">
      <c r="B553" s="199"/>
      <c r="C553" s="200"/>
      <c r="D553" s="190" t="s">
        <v>164</v>
      </c>
      <c r="E553" s="201" t="s">
        <v>19</v>
      </c>
      <c r="F553" s="202" t="s">
        <v>207</v>
      </c>
      <c r="G553" s="200"/>
      <c r="H553" s="203">
        <v>1.4</v>
      </c>
      <c r="I553" s="204"/>
      <c r="J553" s="200"/>
      <c r="K553" s="200"/>
      <c r="L553" s="205"/>
      <c r="M553" s="206"/>
      <c r="N553" s="207"/>
      <c r="O553" s="207"/>
      <c r="P553" s="207"/>
      <c r="Q553" s="207"/>
      <c r="R553" s="207"/>
      <c r="S553" s="207"/>
      <c r="T553" s="208"/>
      <c r="AT553" s="209" t="s">
        <v>164</v>
      </c>
      <c r="AU553" s="209" t="s">
        <v>81</v>
      </c>
      <c r="AV553" s="14" t="s">
        <v>81</v>
      </c>
      <c r="AW553" s="14" t="s">
        <v>33</v>
      </c>
      <c r="AX553" s="14" t="s">
        <v>71</v>
      </c>
      <c r="AY553" s="209" t="s">
        <v>155</v>
      </c>
    </row>
    <row r="554" spans="2:51" s="15" customFormat="1" ht="12">
      <c r="B554" s="210"/>
      <c r="C554" s="211"/>
      <c r="D554" s="190" t="s">
        <v>164</v>
      </c>
      <c r="E554" s="212" t="s">
        <v>19</v>
      </c>
      <c r="F554" s="213" t="s">
        <v>168</v>
      </c>
      <c r="G554" s="211"/>
      <c r="H554" s="214">
        <v>531.1239999999999</v>
      </c>
      <c r="I554" s="215"/>
      <c r="J554" s="211"/>
      <c r="K554" s="211"/>
      <c r="L554" s="216"/>
      <c r="M554" s="217"/>
      <c r="N554" s="218"/>
      <c r="O554" s="218"/>
      <c r="P554" s="218"/>
      <c r="Q554" s="218"/>
      <c r="R554" s="218"/>
      <c r="S554" s="218"/>
      <c r="T554" s="219"/>
      <c r="AT554" s="220" t="s">
        <v>164</v>
      </c>
      <c r="AU554" s="220" t="s">
        <v>81</v>
      </c>
      <c r="AV554" s="15" t="s">
        <v>162</v>
      </c>
      <c r="AW554" s="15" t="s">
        <v>33</v>
      </c>
      <c r="AX554" s="15" t="s">
        <v>79</v>
      </c>
      <c r="AY554" s="220" t="s">
        <v>155</v>
      </c>
    </row>
    <row r="555" spans="2:51" s="14" customFormat="1" ht="12">
      <c r="B555" s="199"/>
      <c r="C555" s="200"/>
      <c r="D555" s="190" t="s">
        <v>164</v>
      </c>
      <c r="E555" s="200"/>
      <c r="F555" s="202" t="s">
        <v>703</v>
      </c>
      <c r="G555" s="200"/>
      <c r="H555" s="203">
        <v>557.68</v>
      </c>
      <c r="I555" s="204"/>
      <c r="J555" s="200"/>
      <c r="K555" s="200"/>
      <c r="L555" s="205"/>
      <c r="M555" s="206"/>
      <c r="N555" s="207"/>
      <c r="O555" s="207"/>
      <c r="P555" s="207"/>
      <c r="Q555" s="207"/>
      <c r="R555" s="207"/>
      <c r="S555" s="207"/>
      <c r="T555" s="208"/>
      <c r="AT555" s="209" t="s">
        <v>164</v>
      </c>
      <c r="AU555" s="209" t="s">
        <v>81</v>
      </c>
      <c r="AV555" s="14" t="s">
        <v>81</v>
      </c>
      <c r="AW555" s="14" t="s">
        <v>4</v>
      </c>
      <c r="AX555" s="14" t="s">
        <v>79</v>
      </c>
      <c r="AY555" s="209" t="s">
        <v>155</v>
      </c>
    </row>
    <row r="556" spans="1:65" s="2" customFormat="1" ht="24">
      <c r="A556" s="36"/>
      <c r="B556" s="37"/>
      <c r="C556" s="175" t="s">
        <v>423</v>
      </c>
      <c r="D556" s="175" t="s">
        <v>158</v>
      </c>
      <c r="E556" s="176" t="s">
        <v>704</v>
      </c>
      <c r="F556" s="177" t="s">
        <v>705</v>
      </c>
      <c r="G556" s="178" t="s">
        <v>161</v>
      </c>
      <c r="H556" s="179">
        <v>59.25</v>
      </c>
      <c r="I556" s="180">
        <v>197</v>
      </c>
      <c r="J556" s="181">
        <f>ROUND(I556*H556,2)</f>
        <v>11672.25</v>
      </c>
      <c r="K556" s="177" t="s">
        <v>174</v>
      </c>
      <c r="L556" s="41"/>
      <c r="M556" s="182" t="s">
        <v>19</v>
      </c>
      <c r="N556" s="183" t="s">
        <v>42</v>
      </c>
      <c r="O556" s="66"/>
      <c r="P556" s="184">
        <f>O556*H556</f>
        <v>0</v>
      </c>
      <c r="Q556" s="184">
        <v>0.00603</v>
      </c>
      <c r="R556" s="184">
        <f>Q556*H556</f>
        <v>0.35727749999999997</v>
      </c>
      <c r="S556" s="184">
        <v>0</v>
      </c>
      <c r="T556" s="185">
        <f>S556*H556</f>
        <v>0</v>
      </c>
      <c r="U556" s="36"/>
      <c r="V556" s="36"/>
      <c r="W556" s="36"/>
      <c r="X556" s="36"/>
      <c r="Y556" s="36"/>
      <c r="Z556" s="36"/>
      <c r="AA556" s="36"/>
      <c r="AB556" s="36"/>
      <c r="AC556" s="36"/>
      <c r="AD556" s="36"/>
      <c r="AE556" s="36"/>
      <c r="AR556" s="186" t="s">
        <v>295</v>
      </c>
      <c r="AT556" s="186" t="s">
        <v>158</v>
      </c>
      <c r="AU556" s="186" t="s">
        <v>81</v>
      </c>
      <c r="AY556" s="19" t="s">
        <v>155</v>
      </c>
      <c r="BE556" s="187">
        <f>IF(N556="základní",J556,0)</f>
        <v>11672.25</v>
      </c>
      <c r="BF556" s="187">
        <f>IF(N556="snížená",J556,0)</f>
        <v>0</v>
      </c>
      <c r="BG556" s="187">
        <f>IF(N556="zákl. přenesená",J556,0)</f>
        <v>0</v>
      </c>
      <c r="BH556" s="187">
        <f>IF(N556="sníž. přenesená",J556,0)</f>
        <v>0</v>
      </c>
      <c r="BI556" s="187">
        <f>IF(N556="nulová",J556,0)</f>
        <v>0</v>
      </c>
      <c r="BJ556" s="19" t="s">
        <v>79</v>
      </c>
      <c r="BK556" s="187">
        <f>ROUND(I556*H556,2)</f>
        <v>11672.25</v>
      </c>
      <c r="BL556" s="19" t="s">
        <v>295</v>
      </c>
      <c r="BM556" s="186" t="s">
        <v>706</v>
      </c>
    </row>
    <row r="557" spans="2:51" s="13" customFormat="1" ht="12">
      <c r="B557" s="188"/>
      <c r="C557" s="189"/>
      <c r="D557" s="190" t="s">
        <v>164</v>
      </c>
      <c r="E557" s="191" t="s">
        <v>19</v>
      </c>
      <c r="F557" s="192" t="s">
        <v>707</v>
      </c>
      <c r="G557" s="189"/>
      <c r="H557" s="191" t="s">
        <v>19</v>
      </c>
      <c r="I557" s="193"/>
      <c r="J557" s="189"/>
      <c r="K557" s="189"/>
      <c r="L557" s="194"/>
      <c r="M557" s="195"/>
      <c r="N557" s="196"/>
      <c r="O557" s="196"/>
      <c r="P557" s="196"/>
      <c r="Q557" s="196"/>
      <c r="R557" s="196"/>
      <c r="S557" s="196"/>
      <c r="T557" s="197"/>
      <c r="AT557" s="198" t="s">
        <v>164</v>
      </c>
      <c r="AU557" s="198" t="s">
        <v>81</v>
      </c>
      <c r="AV557" s="13" t="s">
        <v>79</v>
      </c>
      <c r="AW557" s="13" t="s">
        <v>33</v>
      </c>
      <c r="AX557" s="13" t="s">
        <v>71</v>
      </c>
      <c r="AY557" s="198" t="s">
        <v>155</v>
      </c>
    </row>
    <row r="558" spans="2:51" s="14" customFormat="1" ht="12">
      <c r="B558" s="199"/>
      <c r="C558" s="200"/>
      <c r="D558" s="190" t="s">
        <v>164</v>
      </c>
      <c r="E558" s="201" t="s">
        <v>19</v>
      </c>
      <c r="F558" s="202" t="s">
        <v>585</v>
      </c>
      <c r="G558" s="200"/>
      <c r="H558" s="203">
        <v>59.25</v>
      </c>
      <c r="I558" s="204"/>
      <c r="J558" s="200"/>
      <c r="K558" s="200"/>
      <c r="L558" s="205"/>
      <c r="M558" s="206"/>
      <c r="N558" s="207"/>
      <c r="O558" s="207"/>
      <c r="P558" s="207"/>
      <c r="Q558" s="207"/>
      <c r="R558" s="207"/>
      <c r="S558" s="207"/>
      <c r="T558" s="208"/>
      <c r="AT558" s="209" t="s">
        <v>164</v>
      </c>
      <c r="AU558" s="209" t="s">
        <v>81</v>
      </c>
      <c r="AV558" s="14" t="s">
        <v>81</v>
      </c>
      <c r="AW558" s="14" t="s">
        <v>33</v>
      </c>
      <c r="AX558" s="14" t="s">
        <v>71</v>
      </c>
      <c r="AY558" s="209" t="s">
        <v>155</v>
      </c>
    </row>
    <row r="559" spans="2:51" s="15" customFormat="1" ht="12">
      <c r="B559" s="210"/>
      <c r="C559" s="211"/>
      <c r="D559" s="190" t="s">
        <v>164</v>
      </c>
      <c r="E559" s="212" t="s">
        <v>19</v>
      </c>
      <c r="F559" s="213" t="s">
        <v>168</v>
      </c>
      <c r="G559" s="211"/>
      <c r="H559" s="214">
        <v>59.25</v>
      </c>
      <c r="I559" s="215"/>
      <c r="J559" s="211"/>
      <c r="K559" s="211"/>
      <c r="L559" s="216"/>
      <c r="M559" s="217"/>
      <c r="N559" s="218"/>
      <c r="O559" s="218"/>
      <c r="P559" s="218"/>
      <c r="Q559" s="218"/>
      <c r="R559" s="218"/>
      <c r="S559" s="218"/>
      <c r="T559" s="219"/>
      <c r="AT559" s="220" t="s">
        <v>164</v>
      </c>
      <c r="AU559" s="220" t="s">
        <v>81</v>
      </c>
      <c r="AV559" s="15" t="s">
        <v>162</v>
      </c>
      <c r="AW559" s="15" t="s">
        <v>33</v>
      </c>
      <c r="AX559" s="15" t="s">
        <v>79</v>
      </c>
      <c r="AY559" s="220" t="s">
        <v>155</v>
      </c>
    </row>
    <row r="560" spans="1:65" s="2" customFormat="1" ht="16.5" customHeight="1">
      <c r="A560" s="36"/>
      <c r="B560" s="37"/>
      <c r="C560" s="237" t="s">
        <v>430</v>
      </c>
      <c r="D560" s="237" t="s">
        <v>681</v>
      </c>
      <c r="E560" s="238" t="s">
        <v>708</v>
      </c>
      <c r="F560" s="239" t="s">
        <v>709</v>
      </c>
      <c r="G560" s="240" t="s">
        <v>161</v>
      </c>
      <c r="H560" s="241">
        <v>60.435</v>
      </c>
      <c r="I560" s="242">
        <v>156</v>
      </c>
      <c r="J560" s="243">
        <f>ROUND(I560*H560,2)</f>
        <v>9427.86</v>
      </c>
      <c r="K560" s="239" t="s">
        <v>174</v>
      </c>
      <c r="L560" s="244"/>
      <c r="M560" s="245" t="s">
        <v>19</v>
      </c>
      <c r="N560" s="246" t="s">
        <v>42</v>
      </c>
      <c r="O560" s="66"/>
      <c r="P560" s="184">
        <f>O560*H560</f>
        <v>0</v>
      </c>
      <c r="Q560" s="184">
        <v>0.004</v>
      </c>
      <c r="R560" s="184">
        <f>Q560*H560</f>
        <v>0.24174</v>
      </c>
      <c r="S560" s="184">
        <v>0</v>
      </c>
      <c r="T560" s="185">
        <f>S560*H560</f>
        <v>0</v>
      </c>
      <c r="U560" s="36"/>
      <c r="V560" s="36"/>
      <c r="W560" s="36"/>
      <c r="X560" s="36"/>
      <c r="Y560" s="36"/>
      <c r="Z560" s="36"/>
      <c r="AA560" s="36"/>
      <c r="AB560" s="36"/>
      <c r="AC560" s="36"/>
      <c r="AD560" s="36"/>
      <c r="AE560" s="36"/>
      <c r="AR560" s="186" t="s">
        <v>437</v>
      </c>
      <c r="AT560" s="186" t="s">
        <v>681</v>
      </c>
      <c r="AU560" s="186" t="s">
        <v>81</v>
      </c>
      <c r="AY560" s="19" t="s">
        <v>155</v>
      </c>
      <c r="BE560" s="187">
        <f>IF(N560="základní",J560,0)</f>
        <v>9427.86</v>
      </c>
      <c r="BF560" s="187">
        <f>IF(N560="snížená",J560,0)</f>
        <v>0</v>
      </c>
      <c r="BG560" s="187">
        <f>IF(N560="zákl. přenesená",J560,0)</f>
        <v>0</v>
      </c>
      <c r="BH560" s="187">
        <f>IF(N560="sníž. přenesená",J560,0)</f>
        <v>0</v>
      </c>
      <c r="BI560" s="187">
        <f>IF(N560="nulová",J560,0)</f>
        <v>0</v>
      </c>
      <c r="BJ560" s="19" t="s">
        <v>79</v>
      </c>
      <c r="BK560" s="187">
        <f>ROUND(I560*H560,2)</f>
        <v>9427.86</v>
      </c>
      <c r="BL560" s="19" t="s">
        <v>295</v>
      </c>
      <c r="BM560" s="186" t="s">
        <v>710</v>
      </c>
    </row>
    <row r="561" spans="2:51" s="14" customFormat="1" ht="12">
      <c r="B561" s="199"/>
      <c r="C561" s="200"/>
      <c r="D561" s="190" t="s">
        <v>164</v>
      </c>
      <c r="E561" s="200"/>
      <c r="F561" s="202" t="s">
        <v>711</v>
      </c>
      <c r="G561" s="200"/>
      <c r="H561" s="203">
        <v>60.435</v>
      </c>
      <c r="I561" s="204"/>
      <c r="J561" s="200"/>
      <c r="K561" s="200"/>
      <c r="L561" s="205"/>
      <c r="M561" s="206"/>
      <c r="N561" s="207"/>
      <c r="O561" s="207"/>
      <c r="P561" s="207"/>
      <c r="Q561" s="207"/>
      <c r="R561" s="207"/>
      <c r="S561" s="207"/>
      <c r="T561" s="208"/>
      <c r="AT561" s="209" t="s">
        <v>164</v>
      </c>
      <c r="AU561" s="209" t="s">
        <v>81</v>
      </c>
      <c r="AV561" s="14" t="s">
        <v>81</v>
      </c>
      <c r="AW561" s="14" t="s">
        <v>4</v>
      </c>
      <c r="AX561" s="14" t="s">
        <v>79</v>
      </c>
      <c r="AY561" s="209" t="s">
        <v>155</v>
      </c>
    </row>
    <row r="562" spans="1:65" s="2" customFormat="1" ht="24">
      <c r="A562" s="36"/>
      <c r="B562" s="37"/>
      <c r="C562" s="175" t="s">
        <v>437</v>
      </c>
      <c r="D562" s="175" t="s">
        <v>158</v>
      </c>
      <c r="E562" s="176" t="s">
        <v>712</v>
      </c>
      <c r="F562" s="177" t="s">
        <v>713</v>
      </c>
      <c r="G562" s="178" t="s">
        <v>161</v>
      </c>
      <c r="H562" s="179">
        <v>17.4</v>
      </c>
      <c r="I562" s="180">
        <v>38.9</v>
      </c>
      <c r="J562" s="181">
        <f>ROUND(I562*H562,2)</f>
        <v>676.86</v>
      </c>
      <c r="K562" s="177" t="s">
        <v>174</v>
      </c>
      <c r="L562" s="41"/>
      <c r="M562" s="182" t="s">
        <v>19</v>
      </c>
      <c r="N562" s="183" t="s">
        <v>42</v>
      </c>
      <c r="O562" s="66"/>
      <c r="P562" s="184">
        <f>O562*H562</f>
        <v>0</v>
      </c>
      <c r="Q562" s="184">
        <v>0</v>
      </c>
      <c r="R562" s="184">
        <f>Q562*H562</f>
        <v>0</v>
      </c>
      <c r="S562" s="184">
        <v>0</v>
      </c>
      <c r="T562" s="185">
        <f>S562*H562</f>
        <v>0</v>
      </c>
      <c r="U562" s="36"/>
      <c r="V562" s="36"/>
      <c r="W562" s="36"/>
      <c r="X562" s="36"/>
      <c r="Y562" s="36"/>
      <c r="Z562" s="36"/>
      <c r="AA562" s="36"/>
      <c r="AB562" s="36"/>
      <c r="AC562" s="36"/>
      <c r="AD562" s="36"/>
      <c r="AE562" s="36"/>
      <c r="AR562" s="186" t="s">
        <v>295</v>
      </c>
      <c r="AT562" s="186" t="s">
        <v>158</v>
      </c>
      <c r="AU562" s="186" t="s">
        <v>81</v>
      </c>
      <c r="AY562" s="19" t="s">
        <v>155</v>
      </c>
      <c r="BE562" s="187">
        <f>IF(N562="základní",J562,0)</f>
        <v>676.86</v>
      </c>
      <c r="BF562" s="187">
        <f>IF(N562="snížená",J562,0)</f>
        <v>0</v>
      </c>
      <c r="BG562" s="187">
        <f>IF(N562="zákl. přenesená",J562,0)</f>
        <v>0</v>
      </c>
      <c r="BH562" s="187">
        <f>IF(N562="sníž. přenesená",J562,0)</f>
        <v>0</v>
      </c>
      <c r="BI562" s="187">
        <f>IF(N562="nulová",J562,0)</f>
        <v>0</v>
      </c>
      <c r="BJ562" s="19" t="s">
        <v>79</v>
      </c>
      <c r="BK562" s="187">
        <f>ROUND(I562*H562,2)</f>
        <v>676.86</v>
      </c>
      <c r="BL562" s="19" t="s">
        <v>295</v>
      </c>
      <c r="BM562" s="186" t="s">
        <v>714</v>
      </c>
    </row>
    <row r="563" spans="2:51" s="13" customFormat="1" ht="12">
      <c r="B563" s="188"/>
      <c r="C563" s="189"/>
      <c r="D563" s="190" t="s">
        <v>164</v>
      </c>
      <c r="E563" s="191" t="s">
        <v>19</v>
      </c>
      <c r="F563" s="192" t="s">
        <v>592</v>
      </c>
      <c r="G563" s="189"/>
      <c r="H563" s="191" t="s">
        <v>19</v>
      </c>
      <c r="I563" s="193"/>
      <c r="J563" s="189"/>
      <c r="K563" s="189"/>
      <c r="L563" s="194"/>
      <c r="M563" s="195"/>
      <c r="N563" s="196"/>
      <c r="O563" s="196"/>
      <c r="P563" s="196"/>
      <c r="Q563" s="196"/>
      <c r="R563" s="196"/>
      <c r="S563" s="196"/>
      <c r="T563" s="197"/>
      <c r="AT563" s="198" t="s">
        <v>164</v>
      </c>
      <c r="AU563" s="198" t="s">
        <v>81</v>
      </c>
      <c r="AV563" s="13" t="s">
        <v>79</v>
      </c>
      <c r="AW563" s="13" t="s">
        <v>33</v>
      </c>
      <c r="AX563" s="13" t="s">
        <v>71</v>
      </c>
      <c r="AY563" s="198" t="s">
        <v>155</v>
      </c>
    </row>
    <row r="564" spans="2:51" s="13" customFormat="1" ht="12">
      <c r="B564" s="188"/>
      <c r="C564" s="189"/>
      <c r="D564" s="190" t="s">
        <v>164</v>
      </c>
      <c r="E564" s="191" t="s">
        <v>19</v>
      </c>
      <c r="F564" s="192" t="s">
        <v>204</v>
      </c>
      <c r="G564" s="189"/>
      <c r="H564" s="191" t="s">
        <v>19</v>
      </c>
      <c r="I564" s="193"/>
      <c r="J564" s="189"/>
      <c r="K564" s="189"/>
      <c r="L564" s="194"/>
      <c r="M564" s="195"/>
      <c r="N564" s="196"/>
      <c r="O564" s="196"/>
      <c r="P564" s="196"/>
      <c r="Q564" s="196"/>
      <c r="R564" s="196"/>
      <c r="S564" s="196"/>
      <c r="T564" s="197"/>
      <c r="AT564" s="198" t="s">
        <v>164</v>
      </c>
      <c r="AU564" s="198" t="s">
        <v>81</v>
      </c>
      <c r="AV564" s="13" t="s">
        <v>79</v>
      </c>
      <c r="AW564" s="13" t="s">
        <v>33</v>
      </c>
      <c r="AX564" s="13" t="s">
        <v>71</v>
      </c>
      <c r="AY564" s="198" t="s">
        <v>155</v>
      </c>
    </row>
    <row r="565" spans="2:51" s="14" customFormat="1" ht="12">
      <c r="B565" s="199"/>
      <c r="C565" s="200"/>
      <c r="D565" s="190" t="s">
        <v>164</v>
      </c>
      <c r="E565" s="201" t="s">
        <v>19</v>
      </c>
      <c r="F565" s="202" t="s">
        <v>205</v>
      </c>
      <c r="G565" s="200"/>
      <c r="H565" s="203">
        <v>1.82</v>
      </c>
      <c r="I565" s="204"/>
      <c r="J565" s="200"/>
      <c r="K565" s="200"/>
      <c r="L565" s="205"/>
      <c r="M565" s="206"/>
      <c r="N565" s="207"/>
      <c r="O565" s="207"/>
      <c r="P565" s="207"/>
      <c r="Q565" s="207"/>
      <c r="R565" s="207"/>
      <c r="S565" s="207"/>
      <c r="T565" s="208"/>
      <c r="AT565" s="209" t="s">
        <v>164</v>
      </c>
      <c r="AU565" s="209" t="s">
        <v>81</v>
      </c>
      <c r="AV565" s="14" t="s">
        <v>81</v>
      </c>
      <c r="AW565" s="14" t="s">
        <v>33</v>
      </c>
      <c r="AX565" s="14" t="s">
        <v>71</v>
      </c>
      <c r="AY565" s="209" t="s">
        <v>155</v>
      </c>
    </row>
    <row r="566" spans="2:51" s="13" customFormat="1" ht="12">
      <c r="B566" s="188"/>
      <c r="C566" s="189"/>
      <c r="D566" s="190" t="s">
        <v>164</v>
      </c>
      <c r="E566" s="191" t="s">
        <v>19</v>
      </c>
      <c r="F566" s="192" t="s">
        <v>206</v>
      </c>
      <c r="G566" s="189"/>
      <c r="H566" s="191" t="s">
        <v>19</v>
      </c>
      <c r="I566" s="193"/>
      <c r="J566" s="189"/>
      <c r="K566" s="189"/>
      <c r="L566" s="194"/>
      <c r="M566" s="195"/>
      <c r="N566" s="196"/>
      <c r="O566" s="196"/>
      <c r="P566" s="196"/>
      <c r="Q566" s="196"/>
      <c r="R566" s="196"/>
      <c r="S566" s="196"/>
      <c r="T566" s="197"/>
      <c r="AT566" s="198" t="s">
        <v>164</v>
      </c>
      <c r="AU566" s="198" t="s">
        <v>81</v>
      </c>
      <c r="AV566" s="13" t="s">
        <v>79</v>
      </c>
      <c r="AW566" s="13" t="s">
        <v>33</v>
      </c>
      <c r="AX566" s="13" t="s">
        <v>71</v>
      </c>
      <c r="AY566" s="198" t="s">
        <v>155</v>
      </c>
    </row>
    <row r="567" spans="2:51" s="14" customFormat="1" ht="12">
      <c r="B567" s="199"/>
      <c r="C567" s="200"/>
      <c r="D567" s="190" t="s">
        <v>164</v>
      </c>
      <c r="E567" s="201" t="s">
        <v>19</v>
      </c>
      <c r="F567" s="202" t="s">
        <v>207</v>
      </c>
      <c r="G567" s="200"/>
      <c r="H567" s="203">
        <v>1.4</v>
      </c>
      <c r="I567" s="204"/>
      <c r="J567" s="200"/>
      <c r="K567" s="200"/>
      <c r="L567" s="205"/>
      <c r="M567" s="206"/>
      <c r="N567" s="207"/>
      <c r="O567" s="207"/>
      <c r="P567" s="207"/>
      <c r="Q567" s="207"/>
      <c r="R567" s="207"/>
      <c r="S567" s="207"/>
      <c r="T567" s="208"/>
      <c r="AT567" s="209" t="s">
        <v>164</v>
      </c>
      <c r="AU567" s="209" t="s">
        <v>81</v>
      </c>
      <c r="AV567" s="14" t="s">
        <v>81</v>
      </c>
      <c r="AW567" s="14" t="s">
        <v>33</v>
      </c>
      <c r="AX567" s="14" t="s">
        <v>71</v>
      </c>
      <c r="AY567" s="209" t="s">
        <v>155</v>
      </c>
    </row>
    <row r="568" spans="2:51" s="13" customFormat="1" ht="12">
      <c r="B568" s="188"/>
      <c r="C568" s="189"/>
      <c r="D568" s="190" t="s">
        <v>164</v>
      </c>
      <c r="E568" s="191" t="s">
        <v>19</v>
      </c>
      <c r="F568" s="192" t="s">
        <v>208</v>
      </c>
      <c r="G568" s="189"/>
      <c r="H568" s="191" t="s">
        <v>19</v>
      </c>
      <c r="I568" s="193"/>
      <c r="J568" s="189"/>
      <c r="K568" s="189"/>
      <c r="L568" s="194"/>
      <c r="M568" s="195"/>
      <c r="N568" s="196"/>
      <c r="O568" s="196"/>
      <c r="P568" s="196"/>
      <c r="Q568" s="196"/>
      <c r="R568" s="196"/>
      <c r="S568" s="196"/>
      <c r="T568" s="197"/>
      <c r="AT568" s="198" t="s">
        <v>164</v>
      </c>
      <c r="AU568" s="198" t="s">
        <v>81</v>
      </c>
      <c r="AV568" s="13" t="s">
        <v>79</v>
      </c>
      <c r="AW568" s="13" t="s">
        <v>33</v>
      </c>
      <c r="AX568" s="13" t="s">
        <v>71</v>
      </c>
      <c r="AY568" s="198" t="s">
        <v>155</v>
      </c>
    </row>
    <row r="569" spans="2:51" s="14" customFormat="1" ht="12">
      <c r="B569" s="199"/>
      <c r="C569" s="200"/>
      <c r="D569" s="190" t="s">
        <v>164</v>
      </c>
      <c r="E569" s="201" t="s">
        <v>19</v>
      </c>
      <c r="F569" s="202" t="s">
        <v>209</v>
      </c>
      <c r="G569" s="200"/>
      <c r="H569" s="203">
        <v>5.98</v>
      </c>
      <c r="I569" s="204"/>
      <c r="J569" s="200"/>
      <c r="K569" s="200"/>
      <c r="L569" s="205"/>
      <c r="M569" s="206"/>
      <c r="N569" s="207"/>
      <c r="O569" s="207"/>
      <c r="P569" s="207"/>
      <c r="Q569" s="207"/>
      <c r="R569" s="207"/>
      <c r="S569" s="207"/>
      <c r="T569" s="208"/>
      <c r="AT569" s="209" t="s">
        <v>164</v>
      </c>
      <c r="AU569" s="209" t="s">
        <v>81</v>
      </c>
      <c r="AV569" s="14" t="s">
        <v>81</v>
      </c>
      <c r="AW569" s="14" t="s">
        <v>33</v>
      </c>
      <c r="AX569" s="14" t="s">
        <v>71</v>
      </c>
      <c r="AY569" s="209" t="s">
        <v>155</v>
      </c>
    </row>
    <row r="570" spans="2:51" s="16" customFormat="1" ht="12">
      <c r="B570" s="221"/>
      <c r="C570" s="222"/>
      <c r="D570" s="190" t="s">
        <v>164</v>
      </c>
      <c r="E570" s="223" t="s">
        <v>19</v>
      </c>
      <c r="F570" s="224" t="s">
        <v>210</v>
      </c>
      <c r="G570" s="222"/>
      <c r="H570" s="225">
        <v>9.2</v>
      </c>
      <c r="I570" s="226"/>
      <c r="J570" s="222"/>
      <c r="K570" s="222"/>
      <c r="L570" s="227"/>
      <c r="M570" s="228"/>
      <c r="N570" s="229"/>
      <c r="O570" s="229"/>
      <c r="P570" s="229"/>
      <c r="Q570" s="229"/>
      <c r="R570" s="229"/>
      <c r="S570" s="229"/>
      <c r="T570" s="230"/>
      <c r="AT570" s="231" t="s">
        <v>164</v>
      </c>
      <c r="AU570" s="231" t="s">
        <v>81</v>
      </c>
      <c r="AV570" s="16" t="s">
        <v>179</v>
      </c>
      <c r="AW570" s="16" t="s">
        <v>33</v>
      </c>
      <c r="AX570" s="16" t="s">
        <v>71</v>
      </c>
      <c r="AY570" s="231" t="s">
        <v>155</v>
      </c>
    </row>
    <row r="571" spans="2:51" s="13" customFormat="1" ht="12">
      <c r="B571" s="188"/>
      <c r="C571" s="189"/>
      <c r="D571" s="190" t="s">
        <v>164</v>
      </c>
      <c r="E571" s="191" t="s">
        <v>19</v>
      </c>
      <c r="F571" s="192" t="s">
        <v>596</v>
      </c>
      <c r="G571" s="189"/>
      <c r="H571" s="191" t="s">
        <v>19</v>
      </c>
      <c r="I571" s="193"/>
      <c r="J571" s="189"/>
      <c r="K571" s="189"/>
      <c r="L571" s="194"/>
      <c r="M571" s="195"/>
      <c r="N571" s="196"/>
      <c r="O571" s="196"/>
      <c r="P571" s="196"/>
      <c r="Q571" s="196"/>
      <c r="R571" s="196"/>
      <c r="S571" s="196"/>
      <c r="T571" s="197"/>
      <c r="AT571" s="198" t="s">
        <v>164</v>
      </c>
      <c r="AU571" s="198" t="s">
        <v>81</v>
      </c>
      <c r="AV571" s="13" t="s">
        <v>79</v>
      </c>
      <c r="AW571" s="13" t="s">
        <v>33</v>
      </c>
      <c r="AX571" s="13" t="s">
        <v>71</v>
      </c>
      <c r="AY571" s="198" t="s">
        <v>155</v>
      </c>
    </row>
    <row r="572" spans="2:51" s="13" customFormat="1" ht="12">
      <c r="B572" s="188"/>
      <c r="C572" s="189"/>
      <c r="D572" s="190" t="s">
        <v>164</v>
      </c>
      <c r="E572" s="191" t="s">
        <v>19</v>
      </c>
      <c r="F572" s="192" t="s">
        <v>220</v>
      </c>
      <c r="G572" s="189"/>
      <c r="H572" s="191" t="s">
        <v>19</v>
      </c>
      <c r="I572" s="193"/>
      <c r="J572" s="189"/>
      <c r="K572" s="189"/>
      <c r="L572" s="194"/>
      <c r="M572" s="195"/>
      <c r="N572" s="196"/>
      <c r="O572" s="196"/>
      <c r="P572" s="196"/>
      <c r="Q572" s="196"/>
      <c r="R572" s="196"/>
      <c r="S572" s="196"/>
      <c r="T572" s="197"/>
      <c r="AT572" s="198" t="s">
        <v>164</v>
      </c>
      <c r="AU572" s="198" t="s">
        <v>81</v>
      </c>
      <c r="AV572" s="13" t="s">
        <v>79</v>
      </c>
      <c r="AW572" s="13" t="s">
        <v>33</v>
      </c>
      <c r="AX572" s="13" t="s">
        <v>71</v>
      </c>
      <c r="AY572" s="198" t="s">
        <v>155</v>
      </c>
    </row>
    <row r="573" spans="2:51" s="14" customFormat="1" ht="12">
      <c r="B573" s="199"/>
      <c r="C573" s="200"/>
      <c r="D573" s="190" t="s">
        <v>164</v>
      </c>
      <c r="E573" s="201" t="s">
        <v>19</v>
      </c>
      <c r="F573" s="202" t="s">
        <v>645</v>
      </c>
      <c r="G573" s="200"/>
      <c r="H573" s="203">
        <v>6.8</v>
      </c>
      <c r="I573" s="204"/>
      <c r="J573" s="200"/>
      <c r="K573" s="200"/>
      <c r="L573" s="205"/>
      <c r="M573" s="206"/>
      <c r="N573" s="207"/>
      <c r="O573" s="207"/>
      <c r="P573" s="207"/>
      <c r="Q573" s="207"/>
      <c r="R573" s="207"/>
      <c r="S573" s="207"/>
      <c r="T573" s="208"/>
      <c r="AT573" s="209" t="s">
        <v>164</v>
      </c>
      <c r="AU573" s="209" t="s">
        <v>81</v>
      </c>
      <c r="AV573" s="14" t="s">
        <v>81</v>
      </c>
      <c r="AW573" s="14" t="s">
        <v>33</v>
      </c>
      <c r="AX573" s="14" t="s">
        <v>71</v>
      </c>
      <c r="AY573" s="209" t="s">
        <v>155</v>
      </c>
    </row>
    <row r="574" spans="2:51" s="13" customFormat="1" ht="12">
      <c r="B574" s="188"/>
      <c r="C574" s="189"/>
      <c r="D574" s="190" t="s">
        <v>164</v>
      </c>
      <c r="E574" s="191" t="s">
        <v>19</v>
      </c>
      <c r="F574" s="192" t="s">
        <v>222</v>
      </c>
      <c r="G574" s="189"/>
      <c r="H574" s="191" t="s">
        <v>19</v>
      </c>
      <c r="I574" s="193"/>
      <c r="J574" s="189"/>
      <c r="K574" s="189"/>
      <c r="L574" s="194"/>
      <c r="M574" s="195"/>
      <c r="N574" s="196"/>
      <c r="O574" s="196"/>
      <c r="P574" s="196"/>
      <c r="Q574" s="196"/>
      <c r="R574" s="196"/>
      <c r="S574" s="196"/>
      <c r="T574" s="197"/>
      <c r="AT574" s="198" t="s">
        <v>164</v>
      </c>
      <c r="AU574" s="198" t="s">
        <v>81</v>
      </c>
      <c r="AV574" s="13" t="s">
        <v>79</v>
      </c>
      <c r="AW574" s="13" t="s">
        <v>33</v>
      </c>
      <c r="AX574" s="13" t="s">
        <v>71</v>
      </c>
      <c r="AY574" s="198" t="s">
        <v>155</v>
      </c>
    </row>
    <row r="575" spans="2:51" s="14" customFormat="1" ht="12">
      <c r="B575" s="199"/>
      <c r="C575" s="200"/>
      <c r="D575" s="190" t="s">
        <v>164</v>
      </c>
      <c r="E575" s="201" t="s">
        <v>19</v>
      </c>
      <c r="F575" s="202" t="s">
        <v>207</v>
      </c>
      <c r="G575" s="200"/>
      <c r="H575" s="203">
        <v>1.4</v>
      </c>
      <c r="I575" s="204"/>
      <c r="J575" s="200"/>
      <c r="K575" s="200"/>
      <c r="L575" s="205"/>
      <c r="M575" s="206"/>
      <c r="N575" s="207"/>
      <c r="O575" s="207"/>
      <c r="P575" s="207"/>
      <c r="Q575" s="207"/>
      <c r="R575" s="207"/>
      <c r="S575" s="207"/>
      <c r="T575" s="208"/>
      <c r="AT575" s="209" t="s">
        <v>164</v>
      </c>
      <c r="AU575" s="209" t="s">
        <v>81</v>
      </c>
      <c r="AV575" s="14" t="s">
        <v>81</v>
      </c>
      <c r="AW575" s="14" t="s">
        <v>33</v>
      </c>
      <c r="AX575" s="14" t="s">
        <v>71</v>
      </c>
      <c r="AY575" s="209" t="s">
        <v>155</v>
      </c>
    </row>
    <row r="576" spans="2:51" s="15" customFormat="1" ht="12">
      <c r="B576" s="210"/>
      <c r="C576" s="211"/>
      <c r="D576" s="190" t="s">
        <v>164</v>
      </c>
      <c r="E576" s="212" t="s">
        <v>19</v>
      </c>
      <c r="F576" s="213" t="s">
        <v>168</v>
      </c>
      <c r="G576" s="211"/>
      <c r="H576" s="214">
        <v>17.4</v>
      </c>
      <c r="I576" s="215"/>
      <c r="J576" s="211"/>
      <c r="K576" s="211"/>
      <c r="L576" s="216"/>
      <c r="M576" s="217"/>
      <c r="N576" s="218"/>
      <c r="O576" s="218"/>
      <c r="P576" s="218"/>
      <c r="Q576" s="218"/>
      <c r="R576" s="218"/>
      <c r="S576" s="218"/>
      <c r="T576" s="219"/>
      <c r="AT576" s="220" t="s">
        <v>164</v>
      </c>
      <c r="AU576" s="220" t="s">
        <v>81</v>
      </c>
      <c r="AV576" s="15" t="s">
        <v>162</v>
      </c>
      <c r="AW576" s="15" t="s">
        <v>33</v>
      </c>
      <c r="AX576" s="15" t="s">
        <v>79</v>
      </c>
      <c r="AY576" s="220" t="s">
        <v>155</v>
      </c>
    </row>
    <row r="577" spans="1:65" s="2" customFormat="1" ht="16.5" customHeight="1">
      <c r="A577" s="36"/>
      <c r="B577" s="37"/>
      <c r="C577" s="237" t="s">
        <v>445</v>
      </c>
      <c r="D577" s="237" t="s">
        <v>681</v>
      </c>
      <c r="E577" s="238" t="s">
        <v>715</v>
      </c>
      <c r="F577" s="239" t="s">
        <v>716</v>
      </c>
      <c r="G577" s="240" t="s">
        <v>161</v>
      </c>
      <c r="H577" s="241">
        <v>17.748</v>
      </c>
      <c r="I577" s="242">
        <v>37</v>
      </c>
      <c r="J577" s="243">
        <f>ROUND(I577*H577,2)</f>
        <v>656.68</v>
      </c>
      <c r="K577" s="239" t="s">
        <v>19</v>
      </c>
      <c r="L577" s="244"/>
      <c r="M577" s="245" t="s">
        <v>19</v>
      </c>
      <c r="N577" s="246" t="s">
        <v>42</v>
      </c>
      <c r="O577" s="66"/>
      <c r="P577" s="184">
        <f>O577*H577</f>
        <v>0</v>
      </c>
      <c r="Q577" s="184">
        <v>0.0008</v>
      </c>
      <c r="R577" s="184">
        <f>Q577*H577</f>
        <v>0.014198400000000002</v>
      </c>
      <c r="S577" s="184">
        <v>0</v>
      </c>
      <c r="T577" s="185">
        <f>S577*H577</f>
        <v>0</v>
      </c>
      <c r="U577" s="36"/>
      <c r="V577" s="36"/>
      <c r="W577" s="36"/>
      <c r="X577" s="36"/>
      <c r="Y577" s="36"/>
      <c r="Z577" s="36"/>
      <c r="AA577" s="36"/>
      <c r="AB577" s="36"/>
      <c r="AC577" s="36"/>
      <c r="AD577" s="36"/>
      <c r="AE577" s="36"/>
      <c r="AR577" s="186" t="s">
        <v>437</v>
      </c>
      <c r="AT577" s="186" t="s">
        <v>681</v>
      </c>
      <c r="AU577" s="186" t="s">
        <v>81</v>
      </c>
      <c r="AY577" s="19" t="s">
        <v>155</v>
      </c>
      <c r="BE577" s="187">
        <f>IF(N577="základní",J577,0)</f>
        <v>656.68</v>
      </c>
      <c r="BF577" s="187">
        <f>IF(N577="snížená",J577,0)</f>
        <v>0</v>
      </c>
      <c r="BG577" s="187">
        <f>IF(N577="zákl. přenesená",J577,0)</f>
        <v>0</v>
      </c>
      <c r="BH577" s="187">
        <f>IF(N577="sníž. přenesená",J577,0)</f>
        <v>0</v>
      </c>
      <c r="BI577" s="187">
        <f>IF(N577="nulová",J577,0)</f>
        <v>0</v>
      </c>
      <c r="BJ577" s="19" t="s">
        <v>79</v>
      </c>
      <c r="BK577" s="187">
        <f>ROUND(I577*H577,2)</f>
        <v>656.68</v>
      </c>
      <c r="BL577" s="19" t="s">
        <v>295</v>
      </c>
      <c r="BM577" s="186" t="s">
        <v>717</v>
      </c>
    </row>
    <row r="578" spans="2:51" s="14" customFormat="1" ht="12">
      <c r="B578" s="199"/>
      <c r="C578" s="200"/>
      <c r="D578" s="190" t="s">
        <v>164</v>
      </c>
      <c r="E578" s="200"/>
      <c r="F578" s="202" t="s">
        <v>718</v>
      </c>
      <c r="G578" s="200"/>
      <c r="H578" s="203">
        <v>17.748</v>
      </c>
      <c r="I578" s="204"/>
      <c r="J578" s="200"/>
      <c r="K578" s="200"/>
      <c r="L578" s="205"/>
      <c r="M578" s="206"/>
      <c r="N578" s="207"/>
      <c r="O578" s="207"/>
      <c r="P578" s="207"/>
      <c r="Q578" s="207"/>
      <c r="R578" s="207"/>
      <c r="S578" s="207"/>
      <c r="T578" s="208"/>
      <c r="AT578" s="209" t="s">
        <v>164</v>
      </c>
      <c r="AU578" s="209" t="s">
        <v>81</v>
      </c>
      <c r="AV578" s="14" t="s">
        <v>81</v>
      </c>
      <c r="AW578" s="14" t="s">
        <v>4</v>
      </c>
      <c r="AX578" s="14" t="s">
        <v>79</v>
      </c>
      <c r="AY578" s="209" t="s">
        <v>155</v>
      </c>
    </row>
    <row r="579" spans="1:65" s="2" customFormat="1" ht="24">
      <c r="A579" s="36"/>
      <c r="B579" s="37"/>
      <c r="C579" s="175" t="s">
        <v>449</v>
      </c>
      <c r="D579" s="175" t="s">
        <v>158</v>
      </c>
      <c r="E579" s="176" t="s">
        <v>719</v>
      </c>
      <c r="F579" s="177" t="s">
        <v>720</v>
      </c>
      <c r="G579" s="178" t="s">
        <v>691</v>
      </c>
      <c r="H579" s="251">
        <f>91753.28/100</f>
        <v>917.5328</v>
      </c>
      <c r="I579" s="180">
        <v>2.5</v>
      </c>
      <c r="J579" s="181">
        <f>ROUND(I579*H579,2)</f>
        <v>2293.83</v>
      </c>
      <c r="K579" s="177" t="s">
        <v>174</v>
      </c>
      <c r="L579" s="41"/>
      <c r="M579" s="182" t="s">
        <v>19</v>
      </c>
      <c r="N579" s="183" t="s">
        <v>42</v>
      </c>
      <c r="O579" s="66"/>
      <c r="P579" s="184">
        <f>O579*H579</f>
        <v>0</v>
      </c>
      <c r="Q579" s="184">
        <v>0</v>
      </c>
      <c r="R579" s="184">
        <f>Q579*H579</f>
        <v>0</v>
      </c>
      <c r="S579" s="184">
        <v>0</v>
      </c>
      <c r="T579" s="185">
        <f>S579*H579</f>
        <v>0</v>
      </c>
      <c r="U579" s="36"/>
      <c r="V579" s="36"/>
      <c r="W579" s="36"/>
      <c r="X579" s="36"/>
      <c r="Y579" s="36"/>
      <c r="Z579" s="36"/>
      <c r="AA579" s="36"/>
      <c r="AB579" s="36"/>
      <c r="AC579" s="36"/>
      <c r="AD579" s="36"/>
      <c r="AE579" s="36"/>
      <c r="AR579" s="186" t="s">
        <v>295</v>
      </c>
      <c r="AT579" s="186" t="s">
        <v>158</v>
      </c>
      <c r="AU579" s="186" t="s">
        <v>81</v>
      </c>
      <c r="AY579" s="19" t="s">
        <v>155</v>
      </c>
      <c r="BE579" s="187">
        <f>IF(N579="základní",J579,0)</f>
        <v>2293.83</v>
      </c>
      <c r="BF579" s="187">
        <f>IF(N579="snížená",J579,0)</f>
        <v>0</v>
      </c>
      <c r="BG579" s="187">
        <f>IF(N579="zákl. přenesená",J579,0)</f>
        <v>0</v>
      </c>
      <c r="BH579" s="187">
        <f>IF(N579="sníž. přenesená",J579,0)</f>
        <v>0</v>
      </c>
      <c r="BI579" s="187">
        <f>IF(N579="nulová",J579,0)</f>
        <v>0</v>
      </c>
      <c r="BJ579" s="19" t="s">
        <v>79</v>
      </c>
      <c r="BK579" s="187">
        <f>ROUND(I579*H579,2)</f>
        <v>2293.83</v>
      </c>
      <c r="BL579" s="19" t="s">
        <v>295</v>
      </c>
      <c r="BM579" s="186" t="s">
        <v>721</v>
      </c>
    </row>
    <row r="580" spans="2:63" s="12" customFormat="1" ht="22.9" customHeight="1">
      <c r="B580" s="159"/>
      <c r="C580" s="160"/>
      <c r="D580" s="161" t="s">
        <v>70</v>
      </c>
      <c r="E580" s="173" t="s">
        <v>722</v>
      </c>
      <c r="F580" s="173" t="s">
        <v>723</v>
      </c>
      <c r="G580" s="160"/>
      <c r="H580" s="160"/>
      <c r="I580" s="163"/>
      <c r="J580" s="174">
        <f>BK580</f>
        <v>7456.88</v>
      </c>
      <c r="K580" s="160"/>
      <c r="L580" s="165"/>
      <c r="M580" s="166"/>
      <c r="N580" s="167"/>
      <c r="O580" s="167"/>
      <c r="P580" s="168">
        <f>SUM(P581:P583)</f>
        <v>0</v>
      </c>
      <c r="Q580" s="167"/>
      <c r="R580" s="168">
        <f>SUM(R581:R583)</f>
        <v>0.011000000000000001</v>
      </c>
      <c r="S580" s="167"/>
      <c r="T580" s="169">
        <f>SUM(T581:T583)</f>
        <v>0</v>
      </c>
      <c r="AR580" s="170" t="s">
        <v>81</v>
      </c>
      <c r="AT580" s="171" t="s">
        <v>70</v>
      </c>
      <c r="AU580" s="171" t="s">
        <v>79</v>
      </c>
      <c r="AY580" s="170" t="s">
        <v>155</v>
      </c>
      <c r="BK580" s="172">
        <f>SUM(BK581:BK583)</f>
        <v>7456.88</v>
      </c>
    </row>
    <row r="581" spans="1:65" s="2" customFormat="1" ht="16.5" customHeight="1">
      <c r="A581" s="36"/>
      <c r="B581" s="37"/>
      <c r="C581" s="175" t="s">
        <v>457</v>
      </c>
      <c r="D581" s="175" t="s">
        <v>158</v>
      </c>
      <c r="E581" s="176" t="s">
        <v>724</v>
      </c>
      <c r="F581" s="177" t="s">
        <v>725</v>
      </c>
      <c r="G581" s="178" t="s">
        <v>413</v>
      </c>
      <c r="H581" s="179">
        <v>5</v>
      </c>
      <c r="I581" s="180">
        <v>285</v>
      </c>
      <c r="J581" s="181">
        <f>ROUND(I581*H581,2)</f>
        <v>1425</v>
      </c>
      <c r="K581" s="177" t="s">
        <v>174</v>
      </c>
      <c r="L581" s="41"/>
      <c r="M581" s="182" t="s">
        <v>19</v>
      </c>
      <c r="N581" s="183" t="s">
        <v>42</v>
      </c>
      <c r="O581" s="66"/>
      <c r="P581" s="184">
        <f>O581*H581</f>
        <v>0</v>
      </c>
      <c r="Q581" s="184">
        <v>0</v>
      </c>
      <c r="R581" s="184">
        <f>Q581*H581</f>
        <v>0</v>
      </c>
      <c r="S581" s="184">
        <v>0</v>
      </c>
      <c r="T581" s="185">
        <f>S581*H581</f>
        <v>0</v>
      </c>
      <c r="U581" s="36"/>
      <c r="V581" s="36"/>
      <c r="W581" s="36"/>
      <c r="X581" s="36"/>
      <c r="Y581" s="36"/>
      <c r="Z581" s="36"/>
      <c r="AA581" s="36"/>
      <c r="AB581" s="36"/>
      <c r="AC581" s="36"/>
      <c r="AD581" s="36"/>
      <c r="AE581" s="36"/>
      <c r="AR581" s="186" t="s">
        <v>295</v>
      </c>
      <c r="AT581" s="186" t="s">
        <v>158</v>
      </c>
      <c r="AU581" s="186" t="s">
        <v>81</v>
      </c>
      <c r="AY581" s="19" t="s">
        <v>155</v>
      </c>
      <c r="BE581" s="187">
        <f>IF(N581="základní",J581,0)</f>
        <v>1425</v>
      </c>
      <c r="BF581" s="187">
        <f>IF(N581="snížená",J581,0)</f>
        <v>0</v>
      </c>
      <c r="BG581" s="187">
        <f>IF(N581="zákl. přenesená",J581,0)</f>
        <v>0</v>
      </c>
      <c r="BH581" s="187">
        <f>IF(N581="sníž. přenesená",J581,0)</f>
        <v>0</v>
      </c>
      <c r="BI581" s="187">
        <f>IF(N581="nulová",J581,0)</f>
        <v>0</v>
      </c>
      <c r="BJ581" s="19" t="s">
        <v>79</v>
      </c>
      <c r="BK581" s="187">
        <f>ROUND(I581*H581,2)</f>
        <v>1425</v>
      </c>
      <c r="BL581" s="19" t="s">
        <v>295</v>
      </c>
      <c r="BM581" s="186" t="s">
        <v>726</v>
      </c>
    </row>
    <row r="582" spans="1:65" s="2" customFormat="1" ht="16.5" customHeight="1">
      <c r="A582" s="36"/>
      <c r="B582" s="37"/>
      <c r="C582" s="237" t="s">
        <v>461</v>
      </c>
      <c r="D582" s="237" t="s">
        <v>681</v>
      </c>
      <c r="E582" s="238" t="s">
        <v>727</v>
      </c>
      <c r="F582" s="239" t="s">
        <v>728</v>
      </c>
      <c r="G582" s="240" t="s">
        <v>413</v>
      </c>
      <c r="H582" s="241">
        <v>5</v>
      </c>
      <c r="I582" s="242">
        <v>1170</v>
      </c>
      <c r="J582" s="243">
        <f>ROUND(I582*H582,2)</f>
        <v>5850</v>
      </c>
      <c r="K582" s="239" t="s">
        <v>174</v>
      </c>
      <c r="L582" s="244"/>
      <c r="M582" s="245" t="s">
        <v>19</v>
      </c>
      <c r="N582" s="246" t="s">
        <v>42</v>
      </c>
      <c r="O582" s="66"/>
      <c r="P582" s="184">
        <f>O582*H582</f>
        <v>0</v>
      </c>
      <c r="Q582" s="184">
        <v>0.0022</v>
      </c>
      <c r="R582" s="184">
        <f>Q582*H582</f>
        <v>0.011000000000000001</v>
      </c>
      <c r="S582" s="184">
        <v>0</v>
      </c>
      <c r="T582" s="185">
        <f>S582*H582</f>
        <v>0</v>
      </c>
      <c r="U582" s="36"/>
      <c r="V582" s="36"/>
      <c r="W582" s="36"/>
      <c r="X582" s="36"/>
      <c r="Y582" s="36"/>
      <c r="Z582" s="36"/>
      <c r="AA582" s="36"/>
      <c r="AB582" s="36"/>
      <c r="AC582" s="36"/>
      <c r="AD582" s="36"/>
      <c r="AE582" s="36"/>
      <c r="AR582" s="186" t="s">
        <v>437</v>
      </c>
      <c r="AT582" s="186" t="s">
        <v>681</v>
      </c>
      <c r="AU582" s="186" t="s">
        <v>81</v>
      </c>
      <c r="AY582" s="19" t="s">
        <v>155</v>
      </c>
      <c r="BE582" s="187">
        <f>IF(N582="základní",J582,0)</f>
        <v>5850</v>
      </c>
      <c r="BF582" s="187">
        <f>IF(N582="snížená",J582,0)</f>
        <v>0</v>
      </c>
      <c r="BG582" s="187">
        <f>IF(N582="zákl. přenesená",J582,0)</f>
        <v>0</v>
      </c>
      <c r="BH582" s="187">
        <f>IF(N582="sníž. přenesená",J582,0)</f>
        <v>0</v>
      </c>
      <c r="BI582" s="187">
        <f>IF(N582="nulová",J582,0)</f>
        <v>0</v>
      </c>
      <c r="BJ582" s="19" t="s">
        <v>79</v>
      </c>
      <c r="BK582" s="187">
        <f>ROUND(I582*H582,2)</f>
        <v>5850</v>
      </c>
      <c r="BL582" s="19" t="s">
        <v>295</v>
      </c>
      <c r="BM582" s="186" t="s">
        <v>729</v>
      </c>
    </row>
    <row r="583" spans="1:65" s="2" customFormat="1" ht="24">
      <c r="A583" s="36"/>
      <c r="B583" s="37"/>
      <c r="C583" s="175" t="s">
        <v>465</v>
      </c>
      <c r="D583" s="175" t="s">
        <v>158</v>
      </c>
      <c r="E583" s="176" t="s">
        <v>730</v>
      </c>
      <c r="F583" s="177" t="s">
        <v>731</v>
      </c>
      <c r="G583" s="178" t="s">
        <v>691</v>
      </c>
      <c r="H583" s="251">
        <f>7275/100</f>
        <v>72.75</v>
      </c>
      <c r="I583" s="180">
        <v>2.5</v>
      </c>
      <c r="J583" s="181">
        <f>ROUND(I583*H583,2)</f>
        <v>181.88</v>
      </c>
      <c r="K583" s="177" t="s">
        <v>174</v>
      </c>
      <c r="L583" s="41"/>
      <c r="M583" s="182" t="s">
        <v>19</v>
      </c>
      <c r="N583" s="183" t="s">
        <v>42</v>
      </c>
      <c r="O583" s="66"/>
      <c r="P583" s="184">
        <f>O583*H583</f>
        <v>0</v>
      </c>
      <c r="Q583" s="184">
        <v>0</v>
      </c>
      <c r="R583" s="184">
        <f>Q583*H583</f>
        <v>0</v>
      </c>
      <c r="S583" s="184">
        <v>0</v>
      </c>
      <c r="T583" s="185">
        <f>S583*H583</f>
        <v>0</v>
      </c>
      <c r="U583" s="36"/>
      <c r="V583" s="36"/>
      <c r="W583" s="36"/>
      <c r="X583" s="36"/>
      <c r="Y583" s="36"/>
      <c r="Z583" s="36"/>
      <c r="AA583" s="36"/>
      <c r="AB583" s="36"/>
      <c r="AC583" s="36"/>
      <c r="AD583" s="36"/>
      <c r="AE583" s="36"/>
      <c r="AR583" s="186" t="s">
        <v>295</v>
      </c>
      <c r="AT583" s="186" t="s">
        <v>158</v>
      </c>
      <c r="AU583" s="186" t="s">
        <v>81</v>
      </c>
      <c r="AY583" s="19" t="s">
        <v>155</v>
      </c>
      <c r="BE583" s="187">
        <f>IF(N583="základní",J583,0)</f>
        <v>181.88</v>
      </c>
      <c r="BF583" s="187">
        <f>IF(N583="snížená",J583,0)</f>
        <v>0</v>
      </c>
      <c r="BG583" s="187">
        <f>IF(N583="zákl. přenesená",J583,0)</f>
        <v>0</v>
      </c>
      <c r="BH583" s="187">
        <f>IF(N583="sníž. přenesená",J583,0)</f>
        <v>0</v>
      </c>
      <c r="BI583" s="187">
        <f>IF(N583="nulová",J583,0)</f>
        <v>0</v>
      </c>
      <c r="BJ583" s="19" t="s">
        <v>79</v>
      </c>
      <c r="BK583" s="187">
        <f>ROUND(I583*H583,2)</f>
        <v>181.88</v>
      </c>
      <c r="BL583" s="19" t="s">
        <v>295</v>
      </c>
      <c r="BM583" s="186" t="s">
        <v>732</v>
      </c>
    </row>
    <row r="584" spans="2:63" s="12" customFormat="1" ht="22.9" customHeight="1">
      <c r="B584" s="159"/>
      <c r="C584" s="160"/>
      <c r="D584" s="161" t="s">
        <v>70</v>
      </c>
      <c r="E584" s="173" t="s">
        <v>415</v>
      </c>
      <c r="F584" s="173" t="s">
        <v>416</v>
      </c>
      <c r="G584" s="160"/>
      <c r="H584" s="160"/>
      <c r="I584" s="163"/>
      <c r="J584" s="174">
        <f>BK584</f>
        <v>14420.85</v>
      </c>
      <c r="K584" s="160"/>
      <c r="L584" s="165"/>
      <c r="M584" s="166"/>
      <c r="N584" s="167"/>
      <c r="O584" s="167"/>
      <c r="P584" s="168">
        <f>SUM(P585:P595)</f>
        <v>0</v>
      </c>
      <c r="Q584" s="167"/>
      <c r="R584" s="168">
        <f>SUM(R585:R595)</f>
        <v>0.627</v>
      </c>
      <c r="S584" s="167"/>
      <c r="T584" s="169">
        <f>SUM(T585:T595)</f>
        <v>0</v>
      </c>
      <c r="AR584" s="170" t="s">
        <v>81</v>
      </c>
      <c r="AT584" s="171" t="s">
        <v>70</v>
      </c>
      <c r="AU584" s="171" t="s">
        <v>79</v>
      </c>
      <c r="AY584" s="170" t="s">
        <v>155</v>
      </c>
      <c r="BK584" s="172">
        <f>SUM(BK585:BK595)</f>
        <v>14420.85</v>
      </c>
    </row>
    <row r="585" spans="1:65" s="2" customFormat="1" ht="24">
      <c r="A585" s="36"/>
      <c r="B585" s="37"/>
      <c r="C585" s="175" t="s">
        <v>469</v>
      </c>
      <c r="D585" s="175" t="s">
        <v>158</v>
      </c>
      <c r="E585" s="176" t="s">
        <v>733</v>
      </c>
      <c r="F585" s="177" t="s">
        <v>734</v>
      </c>
      <c r="G585" s="178" t="s">
        <v>161</v>
      </c>
      <c r="H585" s="179">
        <v>38</v>
      </c>
      <c r="I585" s="180">
        <v>128</v>
      </c>
      <c r="J585" s="181">
        <f>ROUND(I585*H585,2)</f>
        <v>4864</v>
      </c>
      <c r="K585" s="177" t="s">
        <v>174</v>
      </c>
      <c r="L585" s="41"/>
      <c r="M585" s="182" t="s">
        <v>19</v>
      </c>
      <c r="N585" s="183" t="s">
        <v>42</v>
      </c>
      <c r="O585" s="66"/>
      <c r="P585" s="184">
        <f>O585*H585</f>
        <v>0</v>
      </c>
      <c r="Q585" s="184">
        <v>0</v>
      </c>
      <c r="R585" s="184">
        <f>Q585*H585</f>
        <v>0</v>
      </c>
      <c r="S585" s="184">
        <v>0</v>
      </c>
      <c r="T585" s="185">
        <f>S585*H585</f>
        <v>0</v>
      </c>
      <c r="U585" s="36"/>
      <c r="V585" s="36"/>
      <c r="W585" s="36"/>
      <c r="X585" s="36"/>
      <c r="Y585" s="36"/>
      <c r="Z585" s="36"/>
      <c r="AA585" s="36"/>
      <c r="AB585" s="36"/>
      <c r="AC585" s="36"/>
      <c r="AD585" s="36"/>
      <c r="AE585" s="36"/>
      <c r="AR585" s="186" t="s">
        <v>295</v>
      </c>
      <c r="AT585" s="186" t="s">
        <v>158</v>
      </c>
      <c r="AU585" s="186" t="s">
        <v>81</v>
      </c>
      <c r="AY585" s="19" t="s">
        <v>155</v>
      </c>
      <c r="BE585" s="187">
        <f>IF(N585="základní",J585,0)</f>
        <v>4864</v>
      </c>
      <c r="BF585" s="187">
        <f>IF(N585="snížená",J585,0)</f>
        <v>0</v>
      </c>
      <c r="BG585" s="187">
        <f>IF(N585="zákl. přenesená",J585,0)</f>
        <v>0</v>
      </c>
      <c r="BH585" s="187">
        <f>IF(N585="sníž. přenesená",J585,0)</f>
        <v>0</v>
      </c>
      <c r="BI585" s="187">
        <f>IF(N585="nulová",J585,0)</f>
        <v>0</v>
      </c>
      <c r="BJ585" s="19" t="s">
        <v>79</v>
      </c>
      <c r="BK585" s="187">
        <f>ROUND(I585*H585,2)</f>
        <v>4864</v>
      </c>
      <c r="BL585" s="19" t="s">
        <v>295</v>
      </c>
      <c r="BM585" s="186" t="s">
        <v>735</v>
      </c>
    </row>
    <row r="586" spans="2:51" s="13" customFormat="1" ht="12">
      <c r="B586" s="188"/>
      <c r="C586" s="189"/>
      <c r="D586" s="190" t="s">
        <v>164</v>
      </c>
      <c r="E586" s="191" t="s">
        <v>19</v>
      </c>
      <c r="F586" s="192" t="s">
        <v>736</v>
      </c>
      <c r="G586" s="189"/>
      <c r="H586" s="191" t="s">
        <v>19</v>
      </c>
      <c r="I586" s="193"/>
      <c r="J586" s="189"/>
      <c r="K586" s="189"/>
      <c r="L586" s="194"/>
      <c r="M586" s="195"/>
      <c r="N586" s="196"/>
      <c r="O586" s="196"/>
      <c r="P586" s="196"/>
      <c r="Q586" s="196"/>
      <c r="R586" s="196"/>
      <c r="S586" s="196"/>
      <c r="T586" s="197"/>
      <c r="AT586" s="198" t="s">
        <v>164</v>
      </c>
      <c r="AU586" s="198" t="s">
        <v>81</v>
      </c>
      <c r="AV586" s="13" t="s">
        <v>79</v>
      </c>
      <c r="AW586" s="13" t="s">
        <v>33</v>
      </c>
      <c r="AX586" s="13" t="s">
        <v>71</v>
      </c>
      <c r="AY586" s="198" t="s">
        <v>155</v>
      </c>
    </row>
    <row r="587" spans="2:51" s="14" customFormat="1" ht="12">
      <c r="B587" s="199"/>
      <c r="C587" s="200"/>
      <c r="D587" s="190" t="s">
        <v>164</v>
      </c>
      <c r="E587" s="201" t="s">
        <v>19</v>
      </c>
      <c r="F587" s="202" t="s">
        <v>379</v>
      </c>
      <c r="G587" s="200"/>
      <c r="H587" s="203">
        <v>33</v>
      </c>
      <c r="I587" s="204"/>
      <c r="J587" s="200"/>
      <c r="K587" s="200"/>
      <c r="L587" s="205"/>
      <c r="M587" s="206"/>
      <c r="N587" s="207"/>
      <c r="O587" s="207"/>
      <c r="P587" s="207"/>
      <c r="Q587" s="207"/>
      <c r="R587" s="207"/>
      <c r="S587" s="207"/>
      <c r="T587" s="208"/>
      <c r="AT587" s="209" t="s">
        <v>164</v>
      </c>
      <c r="AU587" s="209" t="s">
        <v>81</v>
      </c>
      <c r="AV587" s="14" t="s">
        <v>81</v>
      </c>
      <c r="AW587" s="14" t="s">
        <v>33</v>
      </c>
      <c r="AX587" s="14" t="s">
        <v>71</v>
      </c>
      <c r="AY587" s="209" t="s">
        <v>155</v>
      </c>
    </row>
    <row r="588" spans="2:51" s="14" customFormat="1" ht="12">
      <c r="B588" s="199"/>
      <c r="C588" s="200"/>
      <c r="D588" s="190" t="s">
        <v>164</v>
      </c>
      <c r="E588" s="201" t="s">
        <v>19</v>
      </c>
      <c r="F588" s="202" t="s">
        <v>380</v>
      </c>
      <c r="G588" s="200"/>
      <c r="H588" s="203">
        <v>5</v>
      </c>
      <c r="I588" s="204"/>
      <c r="J588" s="200"/>
      <c r="K588" s="200"/>
      <c r="L588" s="205"/>
      <c r="M588" s="206"/>
      <c r="N588" s="207"/>
      <c r="O588" s="207"/>
      <c r="P588" s="207"/>
      <c r="Q588" s="207"/>
      <c r="R588" s="207"/>
      <c r="S588" s="207"/>
      <c r="T588" s="208"/>
      <c r="AT588" s="209" t="s">
        <v>164</v>
      </c>
      <c r="AU588" s="209" t="s">
        <v>81</v>
      </c>
      <c r="AV588" s="14" t="s">
        <v>81</v>
      </c>
      <c r="AW588" s="14" t="s">
        <v>33</v>
      </c>
      <c r="AX588" s="14" t="s">
        <v>71</v>
      </c>
      <c r="AY588" s="209" t="s">
        <v>155</v>
      </c>
    </row>
    <row r="589" spans="2:51" s="15" customFormat="1" ht="12">
      <c r="B589" s="210"/>
      <c r="C589" s="211"/>
      <c r="D589" s="190" t="s">
        <v>164</v>
      </c>
      <c r="E589" s="212" t="s">
        <v>19</v>
      </c>
      <c r="F589" s="213" t="s">
        <v>168</v>
      </c>
      <c r="G589" s="211"/>
      <c r="H589" s="214">
        <v>38</v>
      </c>
      <c r="I589" s="215"/>
      <c r="J589" s="211"/>
      <c r="K589" s="211"/>
      <c r="L589" s="216"/>
      <c r="M589" s="217"/>
      <c r="N589" s="218"/>
      <c r="O589" s="218"/>
      <c r="P589" s="218"/>
      <c r="Q589" s="218"/>
      <c r="R589" s="218"/>
      <c r="S589" s="218"/>
      <c r="T589" s="219"/>
      <c r="AT589" s="220" t="s">
        <v>164</v>
      </c>
      <c r="AU589" s="220" t="s">
        <v>81</v>
      </c>
      <c r="AV589" s="15" t="s">
        <v>162</v>
      </c>
      <c r="AW589" s="15" t="s">
        <v>33</v>
      </c>
      <c r="AX589" s="15" t="s">
        <v>79</v>
      </c>
      <c r="AY589" s="220" t="s">
        <v>155</v>
      </c>
    </row>
    <row r="590" spans="1:65" s="2" customFormat="1" ht="16.5" customHeight="1">
      <c r="A590" s="36"/>
      <c r="B590" s="37"/>
      <c r="C590" s="237" t="s">
        <v>473</v>
      </c>
      <c r="D590" s="237" t="s">
        <v>681</v>
      </c>
      <c r="E590" s="238" t="s">
        <v>737</v>
      </c>
      <c r="F590" s="239" t="s">
        <v>738</v>
      </c>
      <c r="G590" s="240" t="s">
        <v>173</v>
      </c>
      <c r="H590" s="241">
        <v>1.14</v>
      </c>
      <c r="I590" s="242">
        <v>7600</v>
      </c>
      <c r="J590" s="243">
        <f>ROUND(I590*H590,2)</f>
        <v>8664</v>
      </c>
      <c r="K590" s="239" t="s">
        <v>174</v>
      </c>
      <c r="L590" s="244"/>
      <c r="M590" s="245" t="s">
        <v>19</v>
      </c>
      <c r="N590" s="246" t="s">
        <v>42</v>
      </c>
      <c r="O590" s="66"/>
      <c r="P590" s="184">
        <f>O590*H590</f>
        <v>0</v>
      </c>
      <c r="Q590" s="184">
        <v>0.55</v>
      </c>
      <c r="R590" s="184">
        <f>Q590*H590</f>
        <v>0.627</v>
      </c>
      <c r="S590" s="184">
        <v>0</v>
      </c>
      <c r="T590" s="185">
        <f>S590*H590</f>
        <v>0</v>
      </c>
      <c r="U590" s="36"/>
      <c r="V590" s="36"/>
      <c r="W590" s="36"/>
      <c r="X590" s="36"/>
      <c r="Y590" s="36"/>
      <c r="Z590" s="36"/>
      <c r="AA590" s="36"/>
      <c r="AB590" s="36"/>
      <c r="AC590" s="36"/>
      <c r="AD590" s="36"/>
      <c r="AE590" s="36"/>
      <c r="AR590" s="186" t="s">
        <v>437</v>
      </c>
      <c r="AT590" s="186" t="s">
        <v>681</v>
      </c>
      <c r="AU590" s="186" t="s">
        <v>81</v>
      </c>
      <c r="AY590" s="19" t="s">
        <v>155</v>
      </c>
      <c r="BE590" s="187">
        <f>IF(N590="základní",J590,0)</f>
        <v>8664</v>
      </c>
      <c r="BF590" s="187">
        <f>IF(N590="snížená",J590,0)</f>
        <v>0</v>
      </c>
      <c r="BG590" s="187">
        <f>IF(N590="zákl. přenesená",J590,0)</f>
        <v>0</v>
      </c>
      <c r="BH590" s="187">
        <f>IF(N590="sníž. přenesená",J590,0)</f>
        <v>0</v>
      </c>
      <c r="BI590" s="187">
        <f>IF(N590="nulová",J590,0)</f>
        <v>0</v>
      </c>
      <c r="BJ590" s="19" t="s">
        <v>79</v>
      </c>
      <c r="BK590" s="187">
        <f>ROUND(I590*H590,2)</f>
        <v>8664</v>
      </c>
      <c r="BL590" s="19" t="s">
        <v>295</v>
      </c>
      <c r="BM590" s="186" t="s">
        <v>739</v>
      </c>
    </row>
    <row r="591" spans="2:51" s="13" customFormat="1" ht="12">
      <c r="B591" s="188"/>
      <c r="C591" s="189"/>
      <c r="D591" s="190" t="s">
        <v>164</v>
      </c>
      <c r="E591" s="191" t="s">
        <v>19</v>
      </c>
      <c r="F591" s="192" t="s">
        <v>736</v>
      </c>
      <c r="G591" s="189"/>
      <c r="H591" s="191" t="s">
        <v>19</v>
      </c>
      <c r="I591" s="193"/>
      <c r="J591" s="189"/>
      <c r="K591" s="189"/>
      <c r="L591" s="194"/>
      <c r="M591" s="195"/>
      <c r="N591" s="196"/>
      <c r="O591" s="196"/>
      <c r="P591" s="196"/>
      <c r="Q591" s="196"/>
      <c r="R591" s="196"/>
      <c r="S591" s="196"/>
      <c r="T591" s="197"/>
      <c r="AT591" s="198" t="s">
        <v>164</v>
      </c>
      <c r="AU591" s="198" t="s">
        <v>81</v>
      </c>
      <c r="AV591" s="13" t="s">
        <v>79</v>
      </c>
      <c r="AW591" s="13" t="s">
        <v>33</v>
      </c>
      <c r="AX591" s="13" t="s">
        <v>71</v>
      </c>
      <c r="AY591" s="198" t="s">
        <v>155</v>
      </c>
    </row>
    <row r="592" spans="2:51" s="14" customFormat="1" ht="12">
      <c r="B592" s="199"/>
      <c r="C592" s="200"/>
      <c r="D592" s="190" t="s">
        <v>164</v>
      </c>
      <c r="E592" s="201" t="s">
        <v>19</v>
      </c>
      <c r="F592" s="202" t="s">
        <v>740</v>
      </c>
      <c r="G592" s="200"/>
      <c r="H592" s="203">
        <v>0.99</v>
      </c>
      <c r="I592" s="204"/>
      <c r="J592" s="200"/>
      <c r="K592" s="200"/>
      <c r="L592" s="205"/>
      <c r="M592" s="206"/>
      <c r="N592" s="207"/>
      <c r="O592" s="207"/>
      <c r="P592" s="207"/>
      <c r="Q592" s="207"/>
      <c r="R592" s="207"/>
      <c r="S592" s="207"/>
      <c r="T592" s="208"/>
      <c r="AT592" s="209" t="s">
        <v>164</v>
      </c>
      <c r="AU592" s="209" t="s">
        <v>81</v>
      </c>
      <c r="AV592" s="14" t="s">
        <v>81</v>
      </c>
      <c r="AW592" s="14" t="s">
        <v>33</v>
      </c>
      <c r="AX592" s="14" t="s">
        <v>71</v>
      </c>
      <c r="AY592" s="209" t="s">
        <v>155</v>
      </c>
    </row>
    <row r="593" spans="2:51" s="14" customFormat="1" ht="12">
      <c r="B593" s="199"/>
      <c r="C593" s="200"/>
      <c r="D593" s="190" t="s">
        <v>164</v>
      </c>
      <c r="E593" s="201" t="s">
        <v>19</v>
      </c>
      <c r="F593" s="202" t="s">
        <v>741</v>
      </c>
      <c r="G593" s="200"/>
      <c r="H593" s="203">
        <v>0.15</v>
      </c>
      <c r="I593" s="204"/>
      <c r="J593" s="200"/>
      <c r="K593" s="200"/>
      <c r="L593" s="205"/>
      <c r="M593" s="206"/>
      <c r="N593" s="207"/>
      <c r="O593" s="207"/>
      <c r="P593" s="207"/>
      <c r="Q593" s="207"/>
      <c r="R593" s="207"/>
      <c r="S593" s="207"/>
      <c r="T593" s="208"/>
      <c r="AT593" s="209" t="s">
        <v>164</v>
      </c>
      <c r="AU593" s="209" t="s">
        <v>81</v>
      </c>
      <c r="AV593" s="14" t="s">
        <v>81</v>
      </c>
      <c r="AW593" s="14" t="s">
        <v>33</v>
      </c>
      <c r="AX593" s="14" t="s">
        <v>71</v>
      </c>
      <c r="AY593" s="209" t="s">
        <v>155</v>
      </c>
    </row>
    <row r="594" spans="2:51" s="15" customFormat="1" ht="12">
      <c r="B594" s="210"/>
      <c r="C594" s="211"/>
      <c r="D594" s="190" t="s">
        <v>164</v>
      </c>
      <c r="E594" s="212" t="s">
        <v>19</v>
      </c>
      <c r="F594" s="213" t="s">
        <v>168</v>
      </c>
      <c r="G594" s="211"/>
      <c r="H594" s="214">
        <v>1.14</v>
      </c>
      <c r="I594" s="215"/>
      <c r="J594" s="211"/>
      <c r="K594" s="211"/>
      <c r="L594" s="216"/>
      <c r="M594" s="217"/>
      <c r="N594" s="218"/>
      <c r="O594" s="218"/>
      <c r="P594" s="218"/>
      <c r="Q594" s="218"/>
      <c r="R594" s="218"/>
      <c r="S594" s="218"/>
      <c r="T594" s="219"/>
      <c r="AT594" s="220" t="s">
        <v>164</v>
      </c>
      <c r="AU594" s="220" t="s">
        <v>81</v>
      </c>
      <c r="AV594" s="15" t="s">
        <v>162</v>
      </c>
      <c r="AW594" s="15" t="s">
        <v>33</v>
      </c>
      <c r="AX594" s="15" t="s">
        <v>79</v>
      </c>
      <c r="AY594" s="220" t="s">
        <v>155</v>
      </c>
    </row>
    <row r="595" spans="1:65" s="2" customFormat="1" ht="24">
      <c r="A595" s="36"/>
      <c r="B595" s="37"/>
      <c r="C595" s="175" t="s">
        <v>479</v>
      </c>
      <c r="D595" s="175" t="s">
        <v>158</v>
      </c>
      <c r="E595" s="176" t="s">
        <v>742</v>
      </c>
      <c r="F595" s="177" t="s">
        <v>743</v>
      </c>
      <c r="G595" s="178" t="s">
        <v>691</v>
      </c>
      <c r="H595" s="251">
        <f>13528/100</f>
        <v>135.28</v>
      </c>
      <c r="I595" s="180">
        <v>6.6</v>
      </c>
      <c r="J595" s="181">
        <f>ROUND(I595*H595,2)</f>
        <v>892.85</v>
      </c>
      <c r="K595" s="177" t="s">
        <v>174</v>
      </c>
      <c r="L595" s="41"/>
      <c r="M595" s="182" t="s">
        <v>19</v>
      </c>
      <c r="N595" s="183" t="s">
        <v>42</v>
      </c>
      <c r="O595" s="66"/>
      <c r="P595" s="184">
        <f>O595*H595</f>
        <v>0</v>
      </c>
      <c r="Q595" s="184">
        <v>0</v>
      </c>
      <c r="R595" s="184">
        <f>Q595*H595</f>
        <v>0</v>
      </c>
      <c r="S595" s="184">
        <v>0</v>
      </c>
      <c r="T595" s="185">
        <f>S595*H595</f>
        <v>0</v>
      </c>
      <c r="U595" s="36"/>
      <c r="V595" s="36"/>
      <c r="W595" s="36"/>
      <c r="X595" s="36"/>
      <c r="Y595" s="36"/>
      <c r="Z595" s="36"/>
      <c r="AA595" s="36"/>
      <c r="AB595" s="36"/>
      <c r="AC595" s="36"/>
      <c r="AD595" s="36"/>
      <c r="AE595" s="36"/>
      <c r="AR595" s="186" t="s">
        <v>295</v>
      </c>
      <c r="AT595" s="186" t="s">
        <v>158</v>
      </c>
      <c r="AU595" s="186" t="s">
        <v>81</v>
      </c>
      <c r="AY595" s="19" t="s">
        <v>155</v>
      </c>
      <c r="BE595" s="187">
        <f>IF(N595="základní",J595,0)</f>
        <v>892.85</v>
      </c>
      <c r="BF595" s="187">
        <f>IF(N595="snížená",J595,0)</f>
        <v>0</v>
      </c>
      <c r="BG595" s="187">
        <f>IF(N595="zákl. přenesená",J595,0)</f>
        <v>0</v>
      </c>
      <c r="BH595" s="187">
        <f>IF(N595="sníž. přenesená",J595,0)</f>
        <v>0</v>
      </c>
      <c r="BI595" s="187">
        <f>IF(N595="nulová",J595,0)</f>
        <v>0</v>
      </c>
      <c r="BJ595" s="19" t="s">
        <v>79</v>
      </c>
      <c r="BK595" s="187">
        <f>ROUND(I595*H595,2)</f>
        <v>892.85</v>
      </c>
      <c r="BL595" s="19" t="s">
        <v>295</v>
      </c>
      <c r="BM595" s="186" t="s">
        <v>744</v>
      </c>
    </row>
    <row r="596" spans="2:63" s="12" customFormat="1" ht="22.9" customHeight="1">
      <c r="B596" s="159"/>
      <c r="C596" s="160"/>
      <c r="D596" s="161" t="s">
        <v>70</v>
      </c>
      <c r="E596" s="173" t="s">
        <v>421</v>
      </c>
      <c r="F596" s="173" t="s">
        <v>422</v>
      </c>
      <c r="G596" s="160"/>
      <c r="H596" s="160"/>
      <c r="I596" s="163"/>
      <c r="J596" s="174">
        <f>BK596</f>
        <v>1500144.43</v>
      </c>
      <c r="K596" s="160"/>
      <c r="L596" s="165"/>
      <c r="M596" s="166"/>
      <c r="N596" s="167"/>
      <c r="O596" s="167"/>
      <c r="P596" s="168">
        <f>SUM(P597:P801)</f>
        <v>0</v>
      </c>
      <c r="Q596" s="167"/>
      <c r="R596" s="168">
        <f>SUM(R597:R801)</f>
        <v>47.952258560000004</v>
      </c>
      <c r="S596" s="167"/>
      <c r="T596" s="169">
        <f>SUM(T597:T801)</f>
        <v>0</v>
      </c>
      <c r="AR596" s="170" t="s">
        <v>81</v>
      </c>
      <c r="AT596" s="171" t="s">
        <v>70</v>
      </c>
      <c r="AU596" s="171" t="s">
        <v>79</v>
      </c>
      <c r="AY596" s="170" t="s">
        <v>155</v>
      </c>
      <c r="BK596" s="172">
        <f>SUM(BK597:BK801)</f>
        <v>1500144.43</v>
      </c>
    </row>
    <row r="597" spans="1:65" s="2" customFormat="1" ht="33" customHeight="1">
      <c r="A597" s="36"/>
      <c r="B597" s="37"/>
      <c r="C597" s="175" t="s">
        <v>491</v>
      </c>
      <c r="D597" s="175" t="s">
        <v>158</v>
      </c>
      <c r="E597" s="176" t="s">
        <v>745</v>
      </c>
      <c r="F597" s="177" t="s">
        <v>746</v>
      </c>
      <c r="G597" s="178" t="s">
        <v>161</v>
      </c>
      <c r="H597" s="179">
        <v>104.983</v>
      </c>
      <c r="I597" s="180">
        <v>922</v>
      </c>
      <c r="J597" s="181">
        <f>ROUND(I597*H597,2)</f>
        <v>96794.33</v>
      </c>
      <c r="K597" s="177" t="s">
        <v>174</v>
      </c>
      <c r="L597" s="41"/>
      <c r="M597" s="182" t="s">
        <v>19</v>
      </c>
      <c r="N597" s="183" t="s">
        <v>42</v>
      </c>
      <c r="O597" s="66"/>
      <c r="P597" s="184">
        <f>O597*H597</f>
        <v>0</v>
      </c>
      <c r="Q597" s="184">
        <v>0.03008</v>
      </c>
      <c r="R597" s="184">
        <f>Q597*H597</f>
        <v>3.15788864</v>
      </c>
      <c r="S597" s="184">
        <v>0</v>
      </c>
      <c r="T597" s="185">
        <f>S597*H597</f>
        <v>0</v>
      </c>
      <c r="U597" s="36"/>
      <c r="V597" s="36"/>
      <c r="W597" s="36"/>
      <c r="X597" s="36"/>
      <c r="Y597" s="36"/>
      <c r="Z597" s="36"/>
      <c r="AA597" s="36"/>
      <c r="AB597" s="36"/>
      <c r="AC597" s="36"/>
      <c r="AD597" s="36"/>
      <c r="AE597" s="36"/>
      <c r="AR597" s="186" t="s">
        <v>295</v>
      </c>
      <c r="AT597" s="186" t="s">
        <v>158</v>
      </c>
      <c r="AU597" s="186" t="s">
        <v>81</v>
      </c>
      <c r="AY597" s="19" t="s">
        <v>155</v>
      </c>
      <c r="BE597" s="187">
        <f>IF(N597="základní",J597,0)</f>
        <v>96794.33</v>
      </c>
      <c r="BF597" s="187">
        <f>IF(N597="snížená",J597,0)</f>
        <v>0</v>
      </c>
      <c r="BG597" s="187">
        <f>IF(N597="zákl. přenesená",J597,0)</f>
        <v>0</v>
      </c>
      <c r="BH597" s="187">
        <f>IF(N597="sníž. přenesená",J597,0)</f>
        <v>0</v>
      </c>
      <c r="BI597" s="187">
        <f>IF(N597="nulová",J597,0)</f>
        <v>0</v>
      </c>
      <c r="BJ597" s="19" t="s">
        <v>79</v>
      </c>
      <c r="BK597" s="187">
        <f>ROUND(I597*H597,2)</f>
        <v>96794.33</v>
      </c>
      <c r="BL597" s="19" t="s">
        <v>295</v>
      </c>
      <c r="BM597" s="186" t="s">
        <v>747</v>
      </c>
    </row>
    <row r="598" spans="2:51" s="13" customFormat="1" ht="12">
      <c r="B598" s="188"/>
      <c r="C598" s="189"/>
      <c r="D598" s="190" t="s">
        <v>164</v>
      </c>
      <c r="E598" s="191" t="s">
        <v>19</v>
      </c>
      <c r="F598" s="192" t="s">
        <v>748</v>
      </c>
      <c r="G598" s="189"/>
      <c r="H598" s="191" t="s">
        <v>19</v>
      </c>
      <c r="I598" s="193"/>
      <c r="J598" s="189"/>
      <c r="K598" s="189"/>
      <c r="L598" s="194"/>
      <c r="M598" s="195"/>
      <c r="N598" s="196"/>
      <c r="O598" s="196"/>
      <c r="P598" s="196"/>
      <c r="Q598" s="196"/>
      <c r="R598" s="196"/>
      <c r="S598" s="196"/>
      <c r="T598" s="197"/>
      <c r="AT598" s="198" t="s">
        <v>164</v>
      </c>
      <c r="AU598" s="198" t="s">
        <v>81</v>
      </c>
      <c r="AV598" s="13" t="s">
        <v>79</v>
      </c>
      <c r="AW598" s="13" t="s">
        <v>33</v>
      </c>
      <c r="AX598" s="13" t="s">
        <v>71</v>
      </c>
      <c r="AY598" s="198" t="s">
        <v>155</v>
      </c>
    </row>
    <row r="599" spans="2:51" s="13" customFormat="1" ht="12">
      <c r="B599" s="188"/>
      <c r="C599" s="189"/>
      <c r="D599" s="190" t="s">
        <v>164</v>
      </c>
      <c r="E599" s="191" t="s">
        <v>19</v>
      </c>
      <c r="F599" s="192" t="s">
        <v>749</v>
      </c>
      <c r="G599" s="189"/>
      <c r="H599" s="191" t="s">
        <v>19</v>
      </c>
      <c r="I599" s="193"/>
      <c r="J599" s="189"/>
      <c r="K599" s="189"/>
      <c r="L599" s="194"/>
      <c r="M599" s="195"/>
      <c r="N599" s="196"/>
      <c r="O599" s="196"/>
      <c r="P599" s="196"/>
      <c r="Q599" s="196"/>
      <c r="R599" s="196"/>
      <c r="S599" s="196"/>
      <c r="T599" s="197"/>
      <c r="AT599" s="198" t="s">
        <v>164</v>
      </c>
      <c r="AU599" s="198" t="s">
        <v>81</v>
      </c>
      <c r="AV599" s="13" t="s">
        <v>79</v>
      </c>
      <c r="AW599" s="13" t="s">
        <v>33</v>
      </c>
      <c r="AX599" s="13" t="s">
        <v>71</v>
      </c>
      <c r="AY599" s="198" t="s">
        <v>155</v>
      </c>
    </row>
    <row r="600" spans="2:51" s="13" customFormat="1" ht="12">
      <c r="B600" s="188"/>
      <c r="C600" s="189"/>
      <c r="D600" s="190" t="s">
        <v>164</v>
      </c>
      <c r="E600" s="191" t="s">
        <v>19</v>
      </c>
      <c r="F600" s="192" t="s">
        <v>750</v>
      </c>
      <c r="G600" s="189"/>
      <c r="H600" s="191" t="s">
        <v>19</v>
      </c>
      <c r="I600" s="193"/>
      <c r="J600" s="189"/>
      <c r="K600" s="189"/>
      <c r="L600" s="194"/>
      <c r="M600" s="195"/>
      <c r="N600" s="196"/>
      <c r="O600" s="196"/>
      <c r="P600" s="196"/>
      <c r="Q600" s="196"/>
      <c r="R600" s="196"/>
      <c r="S600" s="196"/>
      <c r="T600" s="197"/>
      <c r="AT600" s="198" t="s">
        <v>164</v>
      </c>
      <c r="AU600" s="198" t="s">
        <v>81</v>
      </c>
      <c r="AV600" s="13" t="s">
        <v>79</v>
      </c>
      <c r="AW600" s="13" t="s">
        <v>33</v>
      </c>
      <c r="AX600" s="13" t="s">
        <v>71</v>
      </c>
      <c r="AY600" s="198" t="s">
        <v>155</v>
      </c>
    </row>
    <row r="601" spans="2:51" s="14" customFormat="1" ht="12">
      <c r="B601" s="199"/>
      <c r="C601" s="200"/>
      <c r="D601" s="190" t="s">
        <v>164</v>
      </c>
      <c r="E601" s="201" t="s">
        <v>19</v>
      </c>
      <c r="F601" s="202" t="s">
        <v>751</v>
      </c>
      <c r="G601" s="200"/>
      <c r="H601" s="203">
        <v>51.625</v>
      </c>
      <c r="I601" s="204"/>
      <c r="J601" s="200"/>
      <c r="K601" s="200"/>
      <c r="L601" s="205"/>
      <c r="M601" s="206"/>
      <c r="N601" s="207"/>
      <c r="O601" s="207"/>
      <c r="P601" s="207"/>
      <c r="Q601" s="207"/>
      <c r="R601" s="207"/>
      <c r="S601" s="207"/>
      <c r="T601" s="208"/>
      <c r="AT601" s="209" t="s">
        <v>164</v>
      </c>
      <c r="AU601" s="209" t="s">
        <v>81</v>
      </c>
      <c r="AV601" s="14" t="s">
        <v>81</v>
      </c>
      <c r="AW601" s="14" t="s">
        <v>33</v>
      </c>
      <c r="AX601" s="14" t="s">
        <v>71</v>
      </c>
      <c r="AY601" s="209" t="s">
        <v>155</v>
      </c>
    </row>
    <row r="602" spans="2:51" s="13" customFormat="1" ht="12">
      <c r="B602" s="188"/>
      <c r="C602" s="189"/>
      <c r="D602" s="190" t="s">
        <v>164</v>
      </c>
      <c r="E602" s="191" t="s">
        <v>19</v>
      </c>
      <c r="F602" s="192" t="s">
        <v>248</v>
      </c>
      <c r="G602" s="189"/>
      <c r="H602" s="191" t="s">
        <v>19</v>
      </c>
      <c r="I602" s="193"/>
      <c r="J602" s="189"/>
      <c r="K602" s="189"/>
      <c r="L602" s="194"/>
      <c r="M602" s="195"/>
      <c r="N602" s="196"/>
      <c r="O602" s="196"/>
      <c r="P602" s="196"/>
      <c r="Q602" s="196"/>
      <c r="R602" s="196"/>
      <c r="S602" s="196"/>
      <c r="T602" s="197"/>
      <c r="AT602" s="198" t="s">
        <v>164</v>
      </c>
      <c r="AU602" s="198" t="s">
        <v>81</v>
      </c>
      <c r="AV602" s="13" t="s">
        <v>79</v>
      </c>
      <c r="AW602" s="13" t="s">
        <v>33</v>
      </c>
      <c r="AX602" s="13" t="s">
        <v>71</v>
      </c>
      <c r="AY602" s="198" t="s">
        <v>155</v>
      </c>
    </row>
    <row r="603" spans="2:51" s="14" customFormat="1" ht="12">
      <c r="B603" s="199"/>
      <c r="C603" s="200"/>
      <c r="D603" s="190" t="s">
        <v>164</v>
      </c>
      <c r="E603" s="201" t="s">
        <v>19</v>
      </c>
      <c r="F603" s="202" t="s">
        <v>752</v>
      </c>
      <c r="G603" s="200"/>
      <c r="H603" s="203">
        <v>-1.6</v>
      </c>
      <c r="I603" s="204"/>
      <c r="J603" s="200"/>
      <c r="K603" s="200"/>
      <c r="L603" s="205"/>
      <c r="M603" s="206"/>
      <c r="N603" s="207"/>
      <c r="O603" s="207"/>
      <c r="P603" s="207"/>
      <c r="Q603" s="207"/>
      <c r="R603" s="207"/>
      <c r="S603" s="207"/>
      <c r="T603" s="208"/>
      <c r="AT603" s="209" t="s">
        <v>164</v>
      </c>
      <c r="AU603" s="209" t="s">
        <v>81</v>
      </c>
      <c r="AV603" s="14" t="s">
        <v>81</v>
      </c>
      <c r="AW603" s="14" t="s">
        <v>33</v>
      </c>
      <c r="AX603" s="14" t="s">
        <v>71</v>
      </c>
      <c r="AY603" s="209" t="s">
        <v>155</v>
      </c>
    </row>
    <row r="604" spans="2:51" s="13" customFormat="1" ht="12">
      <c r="B604" s="188"/>
      <c r="C604" s="189"/>
      <c r="D604" s="190" t="s">
        <v>164</v>
      </c>
      <c r="E604" s="191" t="s">
        <v>19</v>
      </c>
      <c r="F604" s="192" t="s">
        <v>211</v>
      </c>
      <c r="G604" s="189"/>
      <c r="H604" s="191" t="s">
        <v>19</v>
      </c>
      <c r="I604" s="193"/>
      <c r="J604" s="189"/>
      <c r="K604" s="189"/>
      <c r="L604" s="194"/>
      <c r="M604" s="195"/>
      <c r="N604" s="196"/>
      <c r="O604" s="196"/>
      <c r="P604" s="196"/>
      <c r="Q604" s="196"/>
      <c r="R604" s="196"/>
      <c r="S604" s="196"/>
      <c r="T604" s="197"/>
      <c r="AT604" s="198" t="s">
        <v>164</v>
      </c>
      <c r="AU604" s="198" t="s">
        <v>81</v>
      </c>
      <c r="AV604" s="13" t="s">
        <v>79</v>
      </c>
      <c r="AW604" s="13" t="s">
        <v>33</v>
      </c>
      <c r="AX604" s="13" t="s">
        <v>71</v>
      </c>
      <c r="AY604" s="198" t="s">
        <v>155</v>
      </c>
    </row>
    <row r="605" spans="2:51" s="14" customFormat="1" ht="12">
      <c r="B605" s="199"/>
      <c r="C605" s="200"/>
      <c r="D605" s="190" t="s">
        <v>164</v>
      </c>
      <c r="E605" s="201" t="s">
        <v>19</v>
      </c>
      <c r="F605" s="202" t="s">
        <v>753</v>
      </c>
      <c r="G605" s="200"/>
      <c r="H605" s="203">
        <v>56.758</v>
      </c>
      <c r="I605" s="204"/>
      <c r="J605" s="200"/>
      <c r="K605" s="200"/>
      <c r="L605" s="205"/>
      <c r="M605" s="206"/>
      <c r="N605" s="207"/>
      <c r="O605" s="207"/>
      <c r="P605" s="207"/>
      <c r="Q605" s="207"/>
      <c r="R605" s="207"/>
      <c r="S605" s="207"/>
      <c r="T605" s="208"/>
      <c r="AT605" s="209" t="s">
        <v>164</v>
      </c>
      <c r="AU605" s="209" t="s">
        <v>81</v>
      </c>
      <c r="AV605" s="14" t="s">
        <v>81</v>
      </c>
      <c r="AW605" s="14" t="s">
        <v>33</v>
      </c>
      <c r="AX605" s="14" t="s">
        <v>71</v>
      </c>
      <c r="AY605" s="209" t="s">
        <v>155</v>
      </c>
    </row>
    <row r="606" spans="2:51" s="13" customFormat="1" ht="12">
      <c r="B606" s="188"/>
      <c r="C606" s="189"/>
      <c r="D606" s="190" t="s">
        <v>164</v>
      </c>
      <c r="E606" s="191" t="s">
        <v>19</v>
      </c>
      <c r="F606" s="192" t="s">
        <v>248</v>
      </c>
      <c r="G606" s="189"/>
      <c r="H606" s="191" t="s">
        <v>19</v>
      </c>
      <c r="I606" s="193"/>
      <c r="J606" s="189"/>
      <c r="K606" s="189"/>
      <c r="L606" s="194"/>
      <c r="M606" s="195"/>
      <c r="N606" s="196"/>
      <c r="O606" s="196"/>
      <c r="P606" s="196"/>
      <c r="Q606" s="196"/>
      <c r="R606" s="196"/>
      <c r="S606" s="196"/>
      <c r="T606" s="197"/>
      <c r="AT606" s="198" t="s">
        <v>164</v>
      </c>
      <c r="AU606" s="198" t="s">
        <v>81</v>
      </c>
      <c r="AV606" s="13" t="s">
        <v>79</v>
      </c>
      <c r="AW606" s="13" t="s">
        <v>33</v>
      </c>
      <c r="AX606" s="13" t="s">
        <v>71</v>
      </c>
      <c r="AY606" s="198" t="s">
        <v>155</v>
      </c>
    </row>
    <row r="607" spans="2:51" s="14" customFormat="1" ht="12">
      <c r="B607" s="199"/>
      <c r="C607" s="200"/>
      <c r="D607" s="190" t="s">
        <v>164</v>
      </c>
      <c r="E607" s="201" t="s">
        <v>19</v>
      </c>
      <c r="F607" s="202" t="s">
        <v>313</v>
      </c>
      <c r="G607" s="200"/>
      <c r="H607" s="203">
        <v>-1.8</v>
      </c>
      <c r="I607" s="204"/>
      <c r="J607" s="200"/>
      <c r="K607" s="200"/>
      <c r="L607" s="205"/>
      <c r="M607" s="206"/>
      <c r="N607" s="207"/>
      <c r="O607" s="207"/>
      <c r="P607" s="207"/>
      <c r="Q607" s="207"/>
      <c r="R607" s="207"/>
      <c r="S607" s="207"/>
      <c r="T607" s="208"/>
      <c r="AT607" s="209" t="s">
        <v>164</v>
      </c>
      <c r="AU607" s="209" t="s">
        <v>81</v>
      </c>
      <c r="AV607" s="14" t="s">
        <v>81</v>
      </c>
      <c r="AW607" s="14" t="s">
        <v>33</v>
      </c>
      <c r="AX607" s="14" t="s">
        <v>71</v>
      </c>
      <c r="AY607" s="209" t="s">
        <v>155</v>
      </c>
    </row>
    <row r="608" spans="2:51" s="15" customFormat="1" ht="12">
      <c r="B608" s="210"/>
      <c r="C608" s="211"/>
      <c r="D608" s="190" t="s">
        <v>164</v>
      </c>
      <c r="E608" s="212" t="s">
        <v>19</v>
      </c>
      <c r="F608" s="213" t="s">
        <v>168</v>
      </c>
      <c r="G608" s="211"/>
      <c r="H608" s="214">
        <v>104.983</v>
      </c>
      <c r="I608" s="215"/>
      <c r="J608" s="211"/>
      <c r="K608" s="211"/>
      <c r="L608" s="216"/>
      <c r="M608" s="217"/>
      <c r="N608" s="218"/>
      <c r="O608" s="218"/>
      <c r="P608" s="218"/>
      <c r="Q608" s="218"/>
      <c r="R608" s="218"/>
      <c r="S608" s="218"/>
      <c r="T608" s="219"/>
      <c r="AT608" s="220" t="s">
        <v>164</v>
      </c>
      <c r="AU608" s="220" t="s">
        <v>81</v>
      </c>
      <c r="AV608" s="15" t="s">
        <v>162</v>
      </c>
      <c r="AW608" s="15" t="s">
        <v>33</v>
      </c>
      <c r="AX608" s="15" t="s">
        <v>79</v>
      </c>
      <c r="AY608" s="220" t="s">
        <v>155</v>
      </c>
    </row>
    <row r="609" spans="1:65" s="2" customFormat="1" ht="36">
      <c r="A609" s="36"/>
      <c r="B609" s="37"/>
      <c r="C609" s="175" t="s">
        <v>497</v>
      </c>
      <c r="D609" s="175" t="s">
        <v>158</v>
      </c>
      <c r="E609" s="176" t="s">
        <v>754</v>
      </c>
      <c r="F609" s="177" t="s">
        <v>755</v>
      </c>
      <c r="G609" s="178" t="s">
        <v>161</v>
      </c>
      <c r="H609" s="179">
        <v>284.826</v>
      </c>
      <c r="I609" s="180">
        <v>1522</v>
      </c>
      <c r="J609" s="181">
        <f>ROUND(I609*H609,2)</f>
        <v>433505.17</v>
      </c>
      <c r="K609" s="177" t="s">
        <v>174</v>
      </c>
      <c r="L609" s="41"/>
      <c r="M609" s="182" t="s">
        <v>19</v>
      </c>
      <c r="N609" s="183" t="s">
        <v>42</v>
      </c>
      <c r="O609" s="66"/>
      <c r="P609" s="184">
        <f>O609*H609</f>
        <v>0</v>
      </c>
      <c r="Q609" s="184">
        <v>0.05575</v>
      </c>
      <c r="R609" s="184">
        <f>Q609*H609</f>
        <v>15.8790495</v>
      </c>
      <c r="S609" s="184">
        <v>0</v>
      </c>
      <c r="T609" s="185">
        <f>S609*H609</f>
        <v>0</v>
      </c>
      <c r="U609" s="36"/>
      <c r="V609" s="36"/>
      <c r="W609" s="36"/>
      <c r="X609" s="36"/>
      <c r="Y609" s="36"/>
      <c r="Z609" s="36"/>
      <c r="AA609" s="36"/>
      <c r="AB609" s="36"/>
      <c r="AC609" s="36"/>
      <c r="AD609" s="36"/>
      <c r="AE609" s="36"/>
      <c r="AR609" s="186" t="s">
        <v>295</v>
      </c>
      <c r="AT609" s="186" t="s">
        <v>158</v>
      </c>
      <c r="AU609" s="186" t="s">
        <v>81</v>
      </c>
      <c r="AY609" s="19" t="s">
        <v>155</v>
      </c>
      <c r="BE609" s="187">
        <f>IF(N609="základní",J609,0)</f>
        <v>433505.17</v>
      </c>
      <c r="BF609" s="187">
        <f>IF(N609="snížená",J609,0)</f>
        <v>0</v>
      </c>
      <c r="BG609" s="187">
        <f>IF(N609="zákl. přenesená",J609,0)</f>
        <v>0</v>
      </c>
      <c r="BH609" s="187">
        <f>IF(N609="sníž. přenesená",J609,0)</f>
        <v>0</v>
      </c>
      <c r="BI609" s="187">
        <f>IF(N609="nulová",J609,0)</f>
        <v>0</v>
      </c>
      <c r="BJ609" s="19" t="s">
        <v>79</v>
      </c>
      <c r="BK609" s="187">
        <f>ROUND(I609*H609,2)</f>
        <v>433505.17</v>
      </c>
      <c r="BL609" s="19" t="s">
        <v>295</v>
      </c>
      <c r="BM609" s="186" t="s">
        <v>756</v>
      </c>
    </row>
    <row r="610" spans="2:51" s="13" customFormat="1" ht="12">
      <c r="B610" s="188"/>
      <c r="C610" s="189"/>
      <c r="D610" s="190" t="s">
        <v>164</v>
      </c>
      <c r="E610" s="191" t="s">
        <v>19</v>
      </c>
      <c r="F610" s="192" t="s">
        <v>592</v>
      </c>
      <c r="G610" s="189"/>
      <c r="H610" s="191" t="s">
        <v>19</v>
      </c>
      <c r="I610" s="193"/>
      <c r="J610" s="189"/>
      <c r="K610" s="189"/>
      <c r="L610" s="194"/>
      <c r="M610" s="195"/>
      <c r="N610" s="196"/>
      <c r="O610" s="196"/>
      <c r="P610" s="196"/>
      <c r="Q610" s="196"/>
      <c r="R610" s="196"/>
      <c r="S610" s="196"/>
      <c r="T610" s="197"/>
      <c r="AT610" s="198" t="s">
        <v>164</v>
      </c>
      <c r="AU610" s="198" t="s">
        <v>81</v>
      </c>
      <c r="AV610" s="13" t="s">
        <v>79</v>
      </c>
      <c r="AW610" s="13" t="s">
        <v>33</v>
      </c>
      <c r="AX610" s="13" t="s">
        <v>71</v>
      </c>
      <c r="AY610" s="198" t="s">
        <v>155</v>
      </c>
    </row>
    <row r="611" spans="2:51" s="13" customFormat="1" ht="12">
      <c r="B611" s="188"/>
      <c r="C611" s="189"/>
      <c r="D611" s="190" t="s">
        <v>164</v>
      </c>
      <c r="E611" s="191" t="s">
        <v>19</v>
      </c>
      <c r="F611" s="192" t="s">
        <v>192</v>
      </c>
      <c r="G611" s="189"/>
      <c r="H611" s="191" t="s">
        <v>19</v>
      </c>
      <c r="I611" s="193"/>
      <c r="J611" s="189"/>
      <c r="K611" s="189"/>
      <c r="L611" s="194"/>
      <c r="M611" s="195"/>
      <c r="N611" s="196"/>
      <c r="O611" s="196"/>
      <c r="P611" s="196"/>
      <c r="Q611" s="196"/>
      <c r="R611" s="196"/>
      <c r="S611" s="196"/>
      <c r="T611" s="197"/>
      <c r="AT611" s="198" t="s">
        <v>164</v>
      </c>
      <c r="AU611" s="198" t="s">
        <v>81</v>
      </c>
      <c r="AV611" s="13" t="s">
        <v>79</v>
      </c>
      <c r="AW611" s="13" t="s">
        <v>33</v>
      </c>
      <c r="AX611" s="13" t="s">
        <v>71</v>
      </c>
      <c r="AY611" s="198" t="s">
        <v>155</v>
      </c>
    </row>
    <row r="612" spans="2:51" s="14" customFormat="1" ht="12">
      <c r="B612" s="199"/>
      <c r="C612" s="200"/>
      <c r="D612" s="190" t="s">
        <v>164</v>
      </c>
      <c r="E612" s="201" t="s">
        <v>19</v>
      </c>
      <c r="F612" s="202" t="s">
        <v>757</v>
      </c>
      <c r="G612" s="200"/>
      <c r="H612" s="203">
        <v>5.31</v>
      </c>
      <c r="I612" s="204"/>
      <c r="J612" s="200"/>
      <c r="K612" s="200"/>
      <c r="L612" s="205"/>
      <c r="M612" s="206"/>
      <c r="N612" s="207"/>
      <c r="O612" s="207"/>
      <c r="P612" s="207"/>
      <c r="Q612" s="207"/>
      <c r="R612" s="207"/>
      <c r="S612" s="207"/>
      <c r="T612" s="208"/>
      <c r="AT612" s="209" t="s">
        <v>164</v>
      </c>
      <c r="AU612" s="209" t="s">
        <v>81</v>
      </c>
      <c r="AV612" s="14" t="s">
        <v>81</v>
      </c>
      <c r="AW612" s="14" t="s">
        <v>33</v>
      </c>
      <c r="AX612" s="14" t="s">
        <v>71</v>
      </c>
      <c r="AY612" s="209" t="s">
        <v>155</v>
      </c>
    </row>
    <row r="613" spans="2:51" s="14" customFormat="1" ht="12">
      <c r="B613" s="199"/>
      <c r="C613" s="200"/>
      <c r="D613" s="190" t="s">
        <v>164</v>
      </c>
      <c r="E613" s="201" t="s">
        <v>19</v>
      </c>
      <c r="F613" s="202" t="s">
        <v>758</v>
      </c>
      <c r="G613" s="200"/>
      <c r="H613" s="203">
        <v>2.065</v>
      </c>
      <c r="I613" s="204"/>
      <c r="J613" s="200"/>
      <c r="K613" s="200"/>
      <c r="L613" s="205"/>
      <c r="M613" s="206"/>
      <c r="N613" s="207"/>
      <c r="O613" s="207"/>
      <c r="P613" s="207"/>
      <c r="Q613" s="207"/>
      <c r="R613" s="207"/>
      <c r="S613" s="207"/>
      <c r="T613" s="208"/>
      <c r="AT613" s="209" t="s">
        <v>164</v>
      </c>
      <c r="AU613" s="209" t="s">
        <v>81</v>
      </c>
      <c r="AV613" s="14" t="s">
        <v>81</v>
      </c>
      <c r="AW613" s="14" t="s">
        <v>33</v>
      </c>
      <c r="AX613" s="14" t="s">
        <v>71</v>
      </c>
      <c r="AY613" s="209" t="s">
        <v>155</v>
      </c>
    </row>
    <row r="614" spans="2:51" s="13" customFormat="1" ht="12">
      <c r="B614" s="188"/>
      <c r="C614" s="189"/>
      <c r="D614" s="190" t="s">
        <v>164</v>
      </c>
      <c r="E614" s="191" t="s">
        <v>19</v>
      </c>
      <c r="F614" s="192" t="s">
        <v>194</v>
      </c>
      <c r="G614" s="189"/>
      <c r="H614" s="191" t="s">
        <v>19</v>
      </c>
      <c r="I614" s="193"/>
      <c r="J614" s="189"/>
      <c r="K614" s="189"/>
      <c r="L614" s="194"/>
      <c r="M614" s="195"/>
      <c r="N614" s="196"/>
      <c r="O614" s="196"/>
      <c r="P614" s="196"/>
      <c r="Q614" s="196"/>
      <c r="R614" s="196"/>
      <c r="S614" s="196"/>
      <c r="T614" s="197"/>
      <c r="AT614" s="198" t="s">
        <v>164</v>
      </c>
      <c r="AU614" s="198" t="s">
        <v>81</v>
      </c>
      <c r="AV614" s="13" t="s">
        <v>79</v>
      </c>
      <c r="AW614" s="13" t="s">
        <v>33</v>
      </c>
      <c r="AX614" s="13" t="s">
        <v>71</v>
      </c>
      <c r="AY614" s="198" t="s">
        <v>155</v>
      </c>
    </row>
    <row r="615" spans="2:51" s="14" customFormat="1" ht="12">
      <c r="B615" s="199"/>
      <c r="C615" s="200"/>
      <c r="D615" s="190" t="s">
        <v>164</v>
      </c>
      <c r="E615" s="201" t="s">
        <v>19</v>
      </c>
      <c r="F615" s="202" t="s">
        <v>759</v>
      </c>
      <c r="G615" s="200"/>
      <c r="H615" s="203">
        <v>30.385</v>
      </c>
      <c r="I615" s="204"/>
      <c r="J615" s="200"/>
      <c r="K615" s="200"/>
      <c r="L615" s="205"/>
      <c r="M615" s="206"/>
      <c r="N615" s="207"/>
      <c r="O615" s="207"/>
      <c r="P615" s="207"/>
      <c r="Q615" s="207"/>
      <c r="R615" s="207"/>
      <c r="S615" s="207"/>
      <c r="T615" s="208"/>
      <c r="AT615" s="209" t="s">
        <v>164</v>
      </c>
      <c r="AU615" s="209" t="s">
        <v>81</v>
      </c>
      <c r="AV615" s="14" t="s">
        <v>81</v>
      </c>
      <c r="AW615" s="14" t="s">
        <v>33</v>
      </c>
      <c r="AX615" s="14" t="s">
        <v>71</v>
      </c>
      <c r="AY615" s="209" t="s">
        <v>155</v>
      </c>
    </row>
    <row r="616" spans="2:51" s="14" customFormat="1" ht="12">
      <c r="B616" s="199"/>
      <c r="C616" s="200"/>
      <c r="D616" s="190" t="s">
        <v>164</v>
      </c>
      <c r="E616" s="201" t="s">
        <v>19</v>
      </c>
      <c r="F616" s="202" t="s">
        <v>760</v>
      </c>
      <c r="G616" s="200"/>
      <c r="H616" s="203">
        <v>0.664</v>
      </c>
      <c r="I616" s="204"/>
      <c r="J616" s="200"/>
      <c r="K616" s="200"/>
      <c r="L616" s="205"/>
      <c r="M616" s="206"/>
      <c r="N616" s="207"/>
      <c r="O616" s="207"/>
      <c r="P616" s="207"/>
      <c r="Q616" s="207"/>
      <c r="R616" s="207"/>
      <c r="S616" s="207"/>
      <c r="T616" s="208"/>
      <c r="AT616" s="209" t="s">
        <v>164</v>
      </c>
      <c r="AU616" s="209" t="s">
        <v>81</v>
      </c>
      <c r="AV616" s="14" t="s">
        <v>81</v>
      </c>
      <c r="AW616" s="14" t="s">
        <v>33</v>
      </c>
      <c r="AX616" s="14" t="s">
        <v>71</v>
      </c>
      <c r="AY616" s="209" t="s">
        <v>155</v>
      </c>
    </row>
    <row r="617" spans="2:51" s="13" customFormat="1" ht="12">
      <c r="B617" s="188"/>
      <c r="C617" s="189"/>
      <c r="D617" s="190" t="s">
        <v>164</v>
      </c>
      <c r="E617" s="191" t="s">
        <v>19</v>
      </c>
      <c r="F617" s="192" t="s">
        <v>248</v>
      </c>
      <c r="G617" s="189"/>
      <c r="H617" s="191" t="s">
        <v>19</v>
      </c>
      <c r="I617" s="193"/>
      <c r="J617" s="189"/>
      <c r="K617" s="189"/>
      <c r="L617" s="194"/>
      <c r="M617" s="195"/>
      <c r="N617" s="196"/>
      <c r="O617" s="196"/>
      <c r="P617" s="196"/>
      <c r="Q617" s="196"/>
      <c r="R617" s="196"/>
      <c r="S617" s="196"/>
      <c r="T617" s="197"/>
      <c r="AT617" s="198" t="s">
        <v>164</v>
      </c>
      <c r="AU617" s="198" t="s">
        <v>81</v>
      </c>
      <c r="AV617" s="13" t="s">
        <v>79</v>
      </c>
      <c r="AW617" s="13" t="s">
        <v>33</v>
      </c>
      <c r="AX617" s="13" t="s">
        <v>71</v>
      </c>
      <c r="AY617" s="198" t="s">
        <v>155</v>
      </c>
    </row>
    <row r="618" spans="2:51" s="14" customFormat="1" ht="12">
      <c r="B618" s="199"/>
      <c r="C618" s="200"/>
      <c r="D618" s="190" t="s">
        <v>164</v>
      </c>
      <c r="E618" s="201" t="s">
        <v>19</v>
      </c>
      <c r="F618" s="202" t="s">
        <v>313</v>
      </c>
      <c r="G618" s="200"/>
      <c r="H618" s="203">
        <v>-1.8</v>
      </c>
      <c r="I618" s="204"/>
      <c r="J618" s="200"/>
      <c r="K618" s="200"/>
      <c r="L618" s="205"/>
      <c r="M618" s="206"/>
      <c r="N618" s="207"/>
      <c r="O618" s="207"/>
      <c r="P618" s="207"/>
      <c r="Q618" s="207"/>
      <c r="R618" s="207"/>
      <c r="S618" s="207"/>
      <c r="T618" s="208"/>
      <c r="AT618" s="209" t="s">
        <v>164</v>
      </c>
      <c r="AU618" s="209" t="s">
        <v>81</v>
      </c>
      <c r="AV618" s="14" t="s">
        <v>81</v>
      </c>
      <c r="AW618" s="14" t="s">
        <v>33</v>
      </c>
      <c r="AX618" s="14" t="s">
        <v>71</v>
      </c>
      <c r="AY618" s="209" t="s">
        <v>155</v>
      </c>
    </row>
    <row r="619" spans="2:51" s="13" customFormat="1" ht="12">
      <c r="B619" s="188"/>
      <c r="C619" s="189"/>
      <c r="D619" s="190" t="s">
        <v>164</v>
      </c>
      <c r="E619" s="191" t="s">
        <v>19</v>
      </c>
      <c r="F619" s="192" t="s">
        <v>196</v>
      </c>
      <c r="G619" s="189"/>
      <c r="H619" s="191" t="s">
        <v>19</v>
      </c>
      <c r="I619" s="193"/>
      <c r="J619" s="189"/>
      <c r="K619" s="189"/>
      <c r="L619" s="194"/>
      <c r="M619" s="195"/>
      <c r="N619" s="196"/>
      <c r="O619" s="196"/>
      <c r="P619" s="196"/>
      <c r="Q619" s="196"/>
      <c r="R619" s="196"/>
      <c r="S619" s="196"/>
      <c r="T619" s="197"/>
      <c r="AT619" s="198" t="s">
        <v>164</v>
      </c>
      <c r="AU619" s="198" t="s">
        <v>81</v>
      </c>
      <c r="AV619" s="13" t="s">
        <v>79</v>
      </c>
      <c r="AW619" s="13" t="s">
        <v>33</v>
      </c>
      <c r="AX619" s="13" t="s">
        <v>71</v>
      </c>
      <c r="AY619" s="198" t="s">
        <v>155</v>
      </c>
    </row>
    <row r="620" spans="2:51" s="14" customFormat="1" ht="12">
      <c r="B620" s="199"/>
      <c r="C620" s="200"/>
      <c r="D620" s="190" t="s">
        <v>164</v>
      </c>
      <c r="E620" s="201" t="s">
        <v>19</v>
      </c>
      <c r="F620" s="202" t="s">
        <v>761</v>
      </c>
      <c r="G620" s="200"/>
      <c r="H620" s="203">
        <v>31.713</v>
      </c>
      <c r="I620" s="204"/>
      <c r="J620" s="200"/>
      <c r="K620" s="200"/>
      <c r="L620" s="205"/>
      <c r="M620" s="206"/>
      <c r="N620" s="207"/>
      <c r="O620" s="207"/>
      <c r="P620" s="207"/>
      <c r="Q620" s="207"/>
      <c r="R620" s="207"/>
      <c r="S620" s="207"/>
      <c r="T620" s="208"/>
      <c r="AT620" s="209" t="s">
        <v>164</v>
      </c>
      <c r="AU620" s="209" t="s">
        <v>81</v>
      </c>
      <c r="AV620" s="14" t="s">
        <v>81</v>
      </c>
      <c r="AW620" s="14" t="s">
        <v>33</v>
      </c>
      <c r="AX620" s="14" t="s">
        <v>71</v>
      </c>
      <c r="AY620" s="209" t="s">
        <v>155</v>
      </c>
    </row>
    <row r="621" spans="2:51" s="13" customFormat="1" ht="12">
      <c r="B621" s="188"/>
      <c r="C621" s="189"/>
      <c r="D621" s="190" t="s">
        <v>164</v>
      </c>
      <c r="E621" s="191" t="s">
        <v>19</v>
      </c>
      <c r="F621" s="192" t="s">
        <v>248</v>
      </c>
      <c r="G621" s="189"/>
      <c r="H621" s="191" t="s">
        <v>19</v>
      </c>
      <c r="I621" s="193"/>
      <c r="J621" s="189"/>
      <c r="K621" s="189"/>
      <c r="L621" s="194"/>
      <c r="M621" s="195"/>
      <c r="N621" s="196"/>
      <c r="O621" s="196"/>
      <c r="P621" s="196"/>
      <c r="Q621" s="196"/>
      <c r="R621" s="196"/>
      <c r="S621" s="196"/>
      <c r="T621" s="197"/>
      <c r="AT621" s="198" t="s">
        <v>164</v>
      </c>
      <c r="AU621" s="198" t="s">
        <v>81</v>
      </c>
      <c r="AV621" s="13" t="s">
        <v>79</v>
      </c>
      <c r="AW621" s="13" t="s">
        <v>33</v>
      </c>
      <c r="AX621" s="13" t="s">
        <v>71</v>
      </c>
      <c r="AY621" s="198" t="s">
        <v>155</v>
      </c>
    </row>
    <row r="622" spans="2:51" s="14" customFormat="1" ht="12">
      <c r="B622" s="199"/>
      <c r="C622" s="200"/>
      <c r="D622" s="190" t="s">
        <v>164</v>
      </c>
      <c r="E622" s="201" t="s">
        <v>19</v>
      </c>
      <c r="F622" s="202" t="s">
        <v>313</v>
      </c>
      <c r="G622" s="200"/>
      <c r="H622" s="203">
        <v>-1.8</v>
      </c>
      <c r="I622" s="204"/>
      <c r="J622" s="200"/>
      <c r="K622" s="200"/>
      <c r="L622" s="205"/>
      <c r="M622" s="206"/>
      <c r="N622" s="207"/>
      <c r="O622" s="207"/>
      <c r="P622" s="207"/>
      <c r="Q622" s="207"/>
      <c r="R622" s="207"/>
      <c r="S622" s="207"/>
      <c r="T622" s="208"/>
      <c r="AT622" s="209" t="s">
        <v>164</v>
      </c>
      <c r="AU622" s="209" t="s">
        <v>81</v>
      </c>
      <c r="AV622" s="14" t="s">
        <v>81</v>
      </c>
      <c r="AW622" s="14" t="s">
        <v>33</v>
      </c>
      <c r="AX622" s="14" t="s">
        <v>71</v>
      </c>
      <c r="AY622" s="209" t="s">
        <v>155</v>
      </c>
    </row>
    <row r="623" spans="2:51" s="13" customFormat="1" ht="12">
      <c r="B623" s="188"/>
      <c r="C623" s="189"/>
      <c r="D623" s="190" t="s">
        <v>164</v>
      </c>
      <c r="E623" s="191" t="s">
        <v>19</v>
      </c>
      <c r="F623" s="192" t="s">
        <v>198</v>
      </c>
      <c r="G623" s="189"/>
      <c r="H623" s="191" t="s">
        <v>19</v>
      </c>
      <c r="I623" s="193"/>
      <c r="J623" s="189"/>
      <c r="K623" s="189"/>
      <c r="L623" s="194"/>
      <c r="M623" s="195"/>
      <c r="N623" s="196"/>
      <c r="O623" s="196"/>
      <c r="P623" s="196"/>
      <c r="Q623" s="196"/>
      <c r="R623" s="196"/>
      <c r="S623" s="196"/>
      <c r="T623" s="197"/>
      <c r="AT623" s="198" t="s">
        <v>164</v>
      </c>
      <c r="AU623" s="198" t="s">
        <v>81</v>
      </c>
      <c r="AV623" s="13" t="s">
        <v>79</v>
      </c>
      <c r="AW623" s="13" t="s">
        <v>33</v>
      </c>
      <c r="AX623" s="13" t="s">
        <v>71</v>
      </c>
      <c r="AY623" s="198" t="s">
        <v>155</v>
      </c>
    </row>
    <row r="624" spans="2:51" s="14" customFormat="1" ht="12">
      <c r="B624" s="199"/>
      <c r="C624" s="200"/>
      <c r="D624" s="190" t="s">
        <v>164</v>
      </c>
      <c r="E624" s="201" t="s">
        <v>19</v>
      </c>
      <c r="F624" s="202" t="s">
        <v>762</v>
      </c>
      <c r="G624" s="200"/>
      <c r="H624" s="203">
        <v>31.27</v>
      </c>
      <c r="I624" s="204"/>
      <c r="J624" s="200"/>
      <c r="K624" s="200"/>
      <c r="L624" s="205"/>
      <c r="M624" s="206"/>
      <c r="N624" s="207"/>
      <c r="O624" s="207"/>
      <c r="P624" s="207"/>
      <c r="Q624" s="207"/>
      <c r="R624" s="207"/>
      <c r="S624" s="207"/>
      <c r="T624" s="208"/>
      <c r="AT624" s="209" t="s">
        <v>164</v>
      </c>
      <c r="AU624" s="209" t="s">
        <v>81</v>
      </c>
      <c r="AV624" s="14" t="s">
        <v>81</v>
      </c>
      <c r="AW624" s="14" t="s">
        <v>33</v>
      </c>
      <c r="AX624" s="14" t="s">
        <v>71</v>
      </c>
      <c r="AY624" s="209" t="s">
        <v>155</v>
      </c>
    </row>
    <row r="625" spans="2:51" s="14" customFormat="1" ht="12">
      <c r="B625" s="199"/>
      <c r="C625" s="200"/>
      <c r="D625" s="190" t="s">
        <v>164</v>
      </c>
      <c r="E625" s="201" t="s">
        <v>19</v>
      </c>
      <c r="F625" s="202" t="s">
        <v>763</v>
      </c>
      <c r="G625" s="200"/>
      <c r="H625" s="203">
        <v>2.065</v>
      </c>
      <c r="I625" s="204"/>
      <c r="J625" s="200"/>
      <c r="K625" s="200"/>
      <c r="L625" s="205"/>
      <c r="M625" s="206"/>
      <c r="N625" s="207"/>
      <c r="O625" s="207"/>
      <c r="P625" s="207"/>
      <c r="Q625" s="207"/>
      <c r="R625" s="207"/>
      <c r="S625" s="207"/>
      <c r="T625" s="208"/>
      <c r="AT625" s="209" t="s">
        <v>164</v>
      </c>
      <c r="AU625" s="209" t="s">
        <v>81</v>
      </c>
      <c r="AV625" s="14" t="s">
        <v>81</v>
      </c>
      <c r="AW625" s="14" t="s">
        <v>33</v>
      </c>
      <c r="AX625" s="14" t="s">
        <v>71</v>
      </c>
      <c r="AY625" s="209" t="s">
        <v>155</v>
      </c>
    </row>
    <row r="626" spans="2:51" s="13" customFormat="1" ht="12">
      <c r="B626" s="188"/>
      <c r="C626" s="189"/>
      <c r="D626" s="190" t="s">
        <v>164</v>
      </c>
      <c r="E626" s="191" t="s">
        <v>19</v>
      </c>
      <c r="F626" s="192" t="s">
        <v>248</v>
      </c>
      <c r="G626" s="189"/>
      <c r="H626" s="191" t="s">
        <v>19</v>
      </c>
      <c r="I626" s="193"/>
      <c r="J626" s="189"/>
      <c r="K626" s="189"/>
      <c r="L626" s="194"/>
      <c r="M626" s="195"/>
      <c r="N626" s="196"/>
      <c r="O626" s="196"/>
      <c r="P626" s="196"/>
      <c r="Q626" s="196"/>
      <c r="R626" s="196"/>
      <c r="S626" s="196"/>
      <c r="T626" s="197"/>
      <c r="AT626" s="198" t="s">
        <v>164</v>
      </c>
      <c r="AU626" s="198" t="s">
        <v>81</v>
      </c>
      <c r="AV626" s="13" t="s">
        <v>79</v>
      </c>
      <c r="AW626" s="13" t="s">
        <v>33</v>
      </c>
      <c r="AX626" s="13" t="s">
        <v>71</v>
      </c>
      <c r="AY626" s="198" t="s">
        <v>155</v>
      </c>
    </row>
    <row r="627" spans="2:51" s="14" customFormat="1" ht="12">
      <c r="B627" s="199"/>
      <c r="C627" s="200"/>
      <c r="D627" s="190" t="s">
        <v>164</v>
      </c>
      <c r="E627" s="201" t="s">
        <v>19</v>
      </c>
      <c r="F627" s="202" t="s">
        <v>313</v>
      </c>
      <c r="G627" s="200"/>
      <c r="H627" s="203">
        <v>-1.8</v>
      </c>
      <c r="I627" s="204"/>
      <c r="J627" s="200"/>
      <c r="K627" s="200"/>
      <c r="L627" s="205"/>
      <c r="M627" s="206"/>
      <c r="N627" s="207"/>
      <c r="O627" s="207"/>
      <c r="P627" s="207"/>
      <c r="Q627" s="207"/>
      <c r="R627" s="207"/>
      <c r="S627" s="207"/>
      <c r="T627" s="208"/>
      <c r="AT627" s="209" t="s">
        <v>164</v>
      </c>
      <c r="AU627" s="209" t="s">
        <v>81</v>
      </c>
      <c r="AV627" s="14" t="s">
        <v>81</v>
      </c>
      <c r="AW627" s="14" t="s">
        <v>33</v>
      </c>
      <c r="AX627" s="14" t="s">
        <v>71</v>
      </c>
      <c r="AY627" s="209" t="s">
        <v>155</v>
      </c>
    </row>
    <row r="628" spans="2:51" s="13" customFormat="1" ht="12">
      <c r="B628" s="188"/>
      <c r="C628" s="189"/>
      <c r="D628" s="190" t="s">
        <v>164</v>
      </c>
      <c r="E628" s="191" t="s">
        <v>19</v>
      </c>
      <c r="F628" s="192" t="s">
        <v>200</v>
      </c>
      <c r="G628" s="189"/>
      <c r="H628" s="191" t="s">
        <v>19</v>
      </c>
      <c r="I628" s="193"/>
      <c r="J628" s="189"/>
      <c r="K628" s="189"/>
      <c r="L628" s="194"/>
      <c r="M628" s="195"/>
      <c r="N628" s="196"/>
      <c r="O628" s="196"/>
      <c r="P628" s="196"/>
      <c r="Q628" s="196"/>
      <c r="R628" s="196"/>
      <c r="S628" s="196"/>
      <c r="T628" s="197"/>
      <c r="AT628" s="198" t="s">
        <v>164</v>
      </c>
      <c r="AU628" s="198" t="s">
        <v>81</v>
      </c>
      <c r="AV628" s="13" t="s">
        <v>79</v>
      </c>
      <c r="AW628" s="13" t="s">
        <v>33</v>
      </c>
      <c r="AX628" s="13" t="s">
        <v>71</v>
      </c>
      <c r="AY628" s="198" t="s">
        <v>155</v>
      </c>
    </row>
    <row r="629" spans="2:51" s="14" customFormat="1" ht="12">
      <c r="B629" s="199"/>
      <c r="C629" s="200"/>
      <c r="D629" s="190" t="s">
        <v>164</v>
      </c>
      <c r="E629" s="201" t="s">
        <v>19</v>
      </c>
      <c r="F629" s="202" t="s">
        <v>764</v>
      </c>
      <c r="G629" s="200"/>
      <c r="H629" s="203">
        <v>12.685</v>
      </c>
      <c r="I629" s="204"/>
      <c r="J629" s="200"/>
      <c r="K629" s="200"/>
      <c r="L629" s="205"/>
      <c r="M629" s="206"/>
      <c r="N629" s="207"/>
      <c r="O629" s="207"/>
      <c r="P629" s="207"/>
      <c r="Q629" s="207"/>
      <c r="R629" s="207"/>
      <c r="S629" s="207"/>
      <c r="T629" s="208"/>
      <c r="AT629" s="209" t="s">
        <v>164</v>
      </c>
      <c r="AU629" s="209" t="s">
        <v>81</v>
      </c>
      <c r="AV629" s="14" t="s">
        <v>81</v>
      </c>
      <c r="AW629" s="14" t="s">
        <v>33</v>
      </c>
      <c r="AX629" s="14" t="s">
        <v>71</v>
      </c>
      <c r="AY629" s="209" t="s">
        <v>155</v>
      </c>
    </row>
    <row r="630" spans="2:51" s="13" customFormat="1" ht="12">
      <c r="B630" s="188"/>
      <c r="C630" s="189"/>
      <c r="D630" s="190" t="s">
        <v>164</v>
      </c>
      <c r="E630" s="191" t="s">
        <v>19</v>
      </c>
      <c r="F630" s="192" t="s">
        <v>248</v>
      </c>
      <c r="G630" s="189"/>
      <c r="H630" s="191" t="s">
        <v>19</v>
      </c>
      <c r="I630" s="193"/>
      <c r="J630" s="189"/>
      <c r="K630" s="189"/>
      <c r="L630" s="194"/>
      <c r="M630" s="195"/>
      <c r="N630" s="196"/>
      <c r="O630" s="196"/>
      <c r="P630" s="196"/>
      <c r="Q630" s="196"/>
      <c r="R630" s="196"/>
      <c r="S630" s="196"/>
      <c r="T630" s="197"/>
      <c r="AT630" s="198" t="s">
        <v>164</v>
      </c>
      <c r="AU630" s="198" t="s">
        <v>81</v>
      </c>
      <c r="AV630" s="13" t="s">
        <v>79</v>
      </c>
      <c r="AW630" s="13" t="s">
        <v>33</v>
      </c>
      <c r="AX630" s="13" t="s">
        <v>71</v>
      </c>
      <c r="AY630" s="198" t="s">
        <v>155</v>
      </c>
    </row>
    <row r="631" spans="2:51" s="14" customFormat="1" ht="12">
      <c r="B631" s="199"/>
      <c r="C631" s="200"/>
      <c r="D631" s="190" t="s">
        <v>164</v>
      </c>
      <c r="E631" s="201" t="s">
        <v>19</v>
      </c>
      <c r="F631" s="202" t="s">
        <v>313</v>
      </c>
      <c r="G631" s="200"/>
      <c r="H631" s="203">
        <v>-1.8</v>
      </c>
      <c r="I631" s="204"/>
      <c r="J631" s="200"/>
      <c r="K631" s="200"/>
      <c r="L631" s="205"/>
      <c r="M631" s="206"/>
      <c r="N631" s="207"/>
      <c r="O631" s="207"/>
      <c r="P631" s="207"/>
      <c r="Q631" s="207"/>
      <c r="R631" s="207"/>
      <c r="S631" s="207"/>
      <c r="T631" s="208"/>
      <c r="AT631" s="209" t="s">
        <v>164</v>
      </c>
      <c r="AU631" s="209" t="s">
        <v>81</v>
      </c>
      <c r="AV631" s="14" t="s">
        <v>81</v>
      </c>
      <c r="AW631" s="14" t="s">
        <v>33</v>
      </c>
      <c r="AX631" s="14" t="s">
        <v>71</v>
      </c>
      <c r="AY631" s="209" t="s">
        <v>155</v>
      </c>
    </row>
    <row r="632" spans="2:51" s="13" customFormat="1" ht="12">
      <c r="B632" s="188"/>
      <c r="C632" s="189"/>
      <c r="D632" s="190" t="s">
        <v>164</v>
      </c>
      <c r="E632" s="191" t="s">
        <v>19</v>
      </c>
      <c r="F632" s="192" t="s">
        <v>202</v>
      </c>
      <c r="G632" s="189"/>
      <c r="H632" s="191" t="s">
        <v>19</v>
      </c>
      <c r="I632" s="193"/>
      <c r="J632" s="189"/>
      <c r="K632" s="189"/>
      <c r="L632" s="194"/>
      <c r="M632" s="195"/>
      <c r="N632" s="196"/>
      <c r="O632" s="196"/>
      <c r="P632" s="196"/>
      <c r="Q632" s="196"/>
      <c r="R632" s="196"/>
      <c r="S632" s="196"/>
      <c r="T632" s="197"/>
      <c r="AT632" s="198" t="s">
        <v>164</v>
      </c>
      <c r="AU632" s="198" t="s">
        <v>81</v>
      </c>
      <c r="AV632" s="13" t="s">
        <v>79</v>
      </c>
      <c r="AW632" s="13" t="s">
        <v>33</v>
      </c>
      <c r="AX632" s="13" t="s">
        <v>71</v>
      </c>
      <c r="AY632" s="198" t="s">
        <v>155</v>
      </c>
    </row>
    <row r="633" spans="2:51" s="14" customFormat="1" ht="12">
      <c r="B633" s="199"/>
      <c r="C633" s="200"/>
      <c r="D633" s="190" t="s">
        <v>164</v>
      </c>
      <c r="E633" s="201" t="s">
        <v>19</v>
      </c>
      <c r="F633" s="202" t="s">
        <v>765</v>
      </c>
      <c r="G633" s="200"/>
      <c r="H633" s="203">
        <v>33.04</v>
      </c>
      <c r="I633" s="204"/>
      <c r="J633" s="200"/>
      <c r="K633" s="200"/>
      <c r="L633" s="205"/>
      <c r="M633" s="206"/>
      <c r="N633" s="207"/>
      <c r="O633" s="207"/>
      <c r="P633" s="207"/>
      <c r="Q633" s="207"/>
      <c r="R633" s="207"/>
      <c r="S633" s="207"/>
      <c r="T633" s="208"/>
      <c r="AT633" s="209" t="s">
        <v>164</v>
      </c>
      <c r="AU633" s="209" t="s">
        <v>81</v>
      </c>
      <c r="AV633" s="14" t="s">
        <v>81</v>
      </c>
      <c r="AW633" s="14" t="s">
        <v>33</v>
      </c>
      <c r="AX633" s="14" t="s">
        <v>71</v>
      </c>
      <c r="AY633" s="209" t="s">
        <v>155</v>
      </c>
    </row>
    <row r="634" spans="2:51" s="13" customFormat="1" ht="12">
      <c r="B634" s="188"/>
      <c r="C634" s="189"/>
      <c r="D634" s="190" t="s">
        <v>164</v>
      </c>
      <c r="E634" s="191" t="s">
        <v>19</v>
      </c>
      <c r="F634" s="192" t="s">
        <v>248</v>
      </c>
      <c r="G634" s="189"/>
      <c r="H634" s="191" t="s">
        <v>19</v>
      </c>
      <c r="I634" s="193"/>
      <c r="J634" s="189"/>
      <c r="K634" s="189"/>
      <c r="L634" s="194"/>
      <c r="M634" s="195"/>
      <c r="N634" s="196"/>
      <c r="O634" s="196"/>
      <c r="P634" s="196"/>
      <c r="Q634" s="196"/>
      <c r="R634" s="196"/>
      <c r="S634" s="196"/>
      <c r="T634" s="197"/>
      <c r="AT634" s="198" t="s">
        <v>164</v>
      </c>
      <c r="AU634" s="198" t="s">
        <v>81</v>
      </c>
      <c r="AV634" s="13" t="s">
        <v>79</v>
      </c>
      <c r="AW634" s="13" t="s">
        <v>33</v>
      </c>
      <c r="AX634" s="13" t="s">
        <v>71</v>
      </c>
      <c r="AY634" s="198" t="s">
        <v>155</v>
      </c>
    </row>
    <row r="635" spans="2:51" s="14" customFormat="1" ht="12">
      <c r="B635" s="199"/>
      <c r="C635" s="200"/>
      <c r="D635" s="190" t="s">
        <v>164</v>
      </c>
      <c r="E635" s="201" t="s">
        <v>19</v>
      </c>
      <c r="F635" s="202" t="s">
        <v>766</v>
      </c>
      <c r="G635" s="200"/>
      <c r="H635" s="203">
        <v>-1.8</v>
      </c>
      <c r="I635" s="204"/>
      <c r="J635" s="200"/>
      <c r="K635" s="200"/>
      <c r="L635" s="205"/>
      <c r="M635" s="206"/>
      <c r="N635" s="207"/>
      <c r="O635" s="207"/>
      <c r="P635" s="207"/>
      <c r="Q635" s="207"/>
      <c r="R635" s="207"/>
      <c r="S635" s="207"/>
      <c r="T635" s="208"/>
      <c r="AT635" s="209" t="s">
        <v>164</v>
      </c>
      <c r="AU635" s="209" t="s">
        <v>81</v>
      </c>
      <c r="AV635" s="14" t="s">
        <v>81</v>
      </c>
      <c r="AW635" s="14" t="s">
        <v>33</v>
      </c>
      <c r="AX635" s="14" t="s">
        <v>71</v>
      </c>
      <c r="AY635" s="209" t="s">
        <v>155</v>
      </c>
    </row>
    <row r="636" spans="2:51" s="13" customFormat="1" ht="12">
      <c r="B636" s="188"/>
      <c r="C636" s="189"/>
      <c r="D636" s="190" t="s">
        <v>164</v>
      </c>
      <c r="E636" s="191" t="s">
        <v>19</v>
      </c>
      <c r="F636" s="192" t="s">
        <v>204</v>
      </c>
      <c r="G636" s="189"/>
      <c r="H636" s="191" t="s">
        <v>19</v>
      </c>
      <c r="I636" s="193"/>
      <c r="J636" s="189"/>
      <c r="K636" s="189"/>
      <c r="L636" s="194"/>
      <c r="M636" s="195"/>
      <c r="N636" s="196"/>
      <c r="O636" s="196"/>
      <c r="P636" s="196"/>
      <c r="Q636" s="196"/>
      <c r="R636" s="196"/>
      <c r="S636" s="196"/>
      <c r="T636" s="197"/>
      <c r="AT636" s="198" t="s">
        <v>164</v>
      </c>
      <c r="AU636" s="198" t="s">
        <v>81</v>
      </c>
      <c r="AV636" s="13" t="s">
        <v>79</v>
      </c>
      <c r="AW636" s="13" t="s">
        <v>33</v>
      </c>
      <c r="AX636" s="13" t="s">
        <v>71</v>
      </c>
      <c r="AY636" s="198" t="s">
        <v>155</v>
      </c>
    </row>
    <row r="637" spans="2:51" s="14" customFormat="1" ht="12">
      <c r="B637" s="199"/>
      <c r="C637" s="200"/>
      <c r="D637" s="190" t="s">
        <v>164</v>
      </c>
      <c r="E637" s="201" t="s">
        <v>19</v>
      </c>
      <c r="F637" s="202" t="s">
        <v>767</v>
      </c>
      <c r="G637" s="200"/>
      <c r="H637" s="203">
        <v>12.39</v>
      </c>
      <c r="I637" s="204"/>
      <c r="J637" s="200"/>
      <c r="K637" s="200"/>
      <c r="L637" s="205"/>
      <c r="M637" s="206"/>
      <c r="N637" s="207"/>
      <c r="O637" s="207"/>
      <c r="P637" s="207"/>
      <c r="Q637" s="207"/>
      <c r="R637" s="207"/>
      <c r="S637" s="207"/>
      <c r="T637" s="208"/>
      <c r="AT637" s="209" t="s">
        <v>164</v>
      </c>
      <c r="AU637" s="209" t="s">
        <v>81</v>
      </c>
      <c r="AV637" s="14" t="s">
        <v>81</v>
      </c>
      <c r="AW637" s="14" t="s">
        <v>33</v>
      </c>
      <c r="AX637" s="14" t="s">
        <v>71</v>
      </c>
      <c r="AY637" s="209" t="s">
        <v>155</v>
      </c>
    </row>
    <row r="638" spans="2:51" s="13" customFormat="1" ht="12">
      <c r="B638" s="188"/>
      <c r="C638" s="189"/>
      <c r="D638" s="190" t="s">
        <v>164</v>
      </c>
      <c r="E638" s="191" t="s">
        <v>19</v>
      </c>
      <c r="F638" s="192" t="s">
        <v>248</v>
      </c>
      <c r="G638" s="189"/>
      <c r="H638" s="191" t="s">
        <v>19</v>
      </c>
      <c r="I638" s="193"/>
      <c r="J638" s="189"/>
      <c r="K638" s="189"/>
      <c r="L638" s="194"/>
      <c r="M638" s="195"/>
      <c r="N638" s="196"/>
      <c r="O638" s="196"/>
      <c r="P638" s="196"/>
      <c r="Q638" s="196"/>
      <c r="R638" s="196"/>
      <c r="S638" s="196"/>
      <c r="T638" s="197"/>
      <c r="AT638" s="198" t="s">
        <v>164</v>
      </c>
      <c r="AU638" s="198" t="s">
        <v>81</v>
      </c>
      <c r="AV638" s="13" t="s">
        <v>79</v>
      </c>
      <c r="AW638" s="13" t="s">
        <v>33</v>
      </c>
      <c r="AX638" s="13" t="s">
        <v>71</v>
      </c>
      <c r="AY638" s="198" t="s">
        <v>155</v>
      </c>
    </row>
    <row r="639" spans="2:51" s="14" customFormat="1" ht="12">
      <c r="B639" s="199"/>
      <c r="C639" s="200"/>
      <c r="D639" s="190" t="s">
        <v>164</v>
      </c>
      <c r="E639" s="201" t="s">
        <v>19</v>
      </c>
      <c r="F639" s="202" t="s">
        <v>768</v>
      </c>
      <c r="G639" s="200"/>
      <c r="H639" s="203">
        <v>-2.8</v>
      </c>
      <c r="I639" s="204"/>
      <c r="J639" s="200"/>
      <c r="K639" s="200"/>
      <c r="L639" s="205"/>
      <c r="M639" s="206"/>
      <c r="N639" s="207"/>
      <c r="O639" s="207"/>
      <c r="P639" s="207"/>
      <c r="Q639" s="207"/>
      <c r="R639" s="207"/>
      <c r="S639" s="207"/>
      <c r="T639" s="208"/>
      <c r="AT639" s="209" t="s">
        <v>164</v>
      </c>
      <c r="AU639" s="209" t="s">
        <v>81</v>
      </c>
      <c r="AV639" s="14" t="s">
        <v>81</v>
      </c>
      <c r="AW639" s="14" t="s">
        <v>33</v>
      </c>
      <c r="AX639" s="14" t="s">
        <v>71</v>
      </c>
      <c r="AY639" s="209" t="s">
        <v>155</v>
      </c>
    </row>
    <row r="640" spans="2:51" s="14" customFormat="1" ht="12">
      <c r="B640" s="199"/>
      <c r="C640" s="200"/>
      <c r="D640" s="190" t="s">
        <v>164</v>
      </c>
      <c r="E640" s="201" t="s">
        <v>19</v>
      </c>
      <c r="F640" s="202" t="s">
        <v>313</v>
      </c>
      <c r="G640" s="200"/>
      <c r="H640" s="203">
        <v>-1.8</v>
      </c>
      <c r="I640" s="204"/>
      <c r="J640" s="200"/>
      <c r="K640" s="200"/>
      <c r="L640" s="205"/>
      <c r="M640" s="206"/>
      <c r="N640" s="207"/>
      <c r="O640" s="207"/>
      <c r="P640" s="207"/>
      <c r="Q640" s="207"/>
      <c r="R640" s="207"/>
      <c r="S640" s="207"/>
      <c r="T640" s="208"/>
      <c r="AT640" s="209" t="s">
        <v>164</v>
      </c>
      <c r="AU640" s="209" t="s">
        <v>81</v>
      </c>
      <c r="AV640" s="14" t="s">
        <v>81</v>
      </c>
      <c r="AW640" s="14" t="s">
        <v>33</v>
      </c>
      <c r="AX640" s="14" t="s">
        <v>71</v>
      </c>
      <c r="AY640" s="209" t="s">
        <v>155</v>
      </c>
    </row>
    <row r="641" spans="2:51" s="13" customFormat="1" ht="12">
      <c r="B641" s="188"/>
      <c r="C641" s="189"/>
      <c r="D641" s="190" t="s">
        <v>164</v>
      </c>
      <c r="E641" s="191" t="s">
        <v>19</v>
      </c>
      <c r="F641" s="192" t="s">
        <v>206</v>
      </c>
      <c r="G641" s="189"/>
      <c r="H641" s="191" t="s">
        <v>19</v>
      </c>
      <c r="I641" s="193"/>
      <c r="J641" s="189"/>
      <c r="K641" s="189"/>
      <c r="L641" s="194"/>
      <c r="M641" s="195"/>
      <c r="N641" s="196"/>
      <c r="O641" s="196"/>
      <c r="P641" s="196"/>
      <c r="Q641" s="196"/>
      <c r="R641" s="196"/>
      <c r="S641" s="196"/>
      <c r="T641" s="197"/>
      <c r="AT641" s="198" t="s">
        <v>164</v>
      </c>
      <c r="AU641" s="198" t="s">
        <v>81</v>
      </c>
      <c r="AV641" s="13" t="s">
        <v>79</v>
      </c>
      <c r="AW641" s="13" t="s">
        <v>33</v>
      </c>
      <c r="AX641" s="13" t="s">
        <v>71</v>
      </c>
      <c r="AY641" s="198" t="s">
        <v>155</v>
      </c>
    </row>
    <row r="642" spans="2:51" s="14" customFormat="1" ht="12">
      <c r="B642" s="199"/>
      <c r="C642" s="200"/>
      <c r="D642" s="190" t="s">
        <v>164</v>
      </c>
      <c r="E642" s="201" t="s">
        <v>19</v>
      </c>
      <c r="F642" s="202" t="s">
        <v>769</v>
      </c>
      <c r="G642" s="200"/>
      <c r="H642" s="203">
        <v>10.325</v>
      </c>
      <c r="I642" s="204"/>
      <c r="J642" s="200"/>
      <c r="K642" s="200"/>
      <c r="L642" s="205"/>
      <c r="M642" s="206"/>
      <c r="N642" s="207"/>
      <c r="O642" s="207"/>
      <c r="P642" s="207"/>
      <c r="Q642" s="207"/>
      <c r="R642" s="207"/>
      <c r="S642" s="207"/>
      <c r="T642" s="208"/>
      <c r="AT642" s="209" t="s">
        <v>164</v>
      </c>
      <c r="AU642" s="209" t="s">
        <v>81</v>
      </c>
      <c r="AV642" s="14" t="s">
        <v>81</v>
      </c>
      <c r="AW642" s="14" t="s">
        <v>33</v>
      </c>
      <c r="AX642" s="14" t="s">
        <v>71</v>
      </c>
      <c r="AY642" s="209" t="s">
        <v>155</v>
      </c>
    </row>
    <row r="643" spans="2:51" s="13" customFormat="1" ht="12">
      <c r="B643" s="188"/>
      <c r="C643" s="189"/>
      <c r="D643" s="190" t="s">
        <v>164</v>
      </c>
      <c r="E643" s="191" t="s">
        <v>19</v>
      </c>
      <c r="F643" s="192" t="s">
        <v>248</v>
      </c>
      <c r="G643" s="189"/>
      <c r="H643" s="191" t="s">
        <v>19</v>
      </c>
      <c r="I643" s="193"/>
      <c r="J643" s="189"/>
      <c r="K643" s="189"/>
      <c r="L643" s="194"/>
      <c r="M643" s="195"/>
      <c r="N643" s="196"/>
      <c r="O643" s="196"/>
      <c r="P643" s="196"/>
      <c r="Q643" s="196"/>
      <c r="R643" s="196"/>
      <c r="S643" s="196"/>
      <c r="T643" s="197"/>
      <c r="AT643" s="198" t="s">
        <v>164</v>
      </c>
      <c r="AU643" s="198" t="s">
        <v>81</v>
      </c>
      <c r="AV643" s="13" t="s">
        <v>79</v>
      </c>
      <c r="AW643" s="13" t="s">
        <v>33</v>
      </c>
      <c r="AX643" s="13" t="s">
        <v>71</v>
      </c>
      <c r="AY643" s="198" t="s">
        <v>155</v>
      </c>
    </row>
    <row r="644" spans="2:51" s="14" customFormat="1" ht="12">
      <c r="B644" s="199"/>
      <c r="C644" s="200"/>
      <c r="D644" s="190" t="s">
        <v>164</v>
      </c>
      <c r="E644" s="201" t="s">
        <v>19</v>
      </c>
      <c r="F644" s="202" t="s">
        <v>529</v>
      </c>
      <c r="G644" s="200"/>
      <c r="H644" s="203">
        <v>-1.4</v>
      </c>
      <c r="I644" s="204"/>
      <c r="J644" s="200"/>
      <c r="K644" s="200"/>
      <c r="L644" s="205"/>
      <c r="M644" s="206"/>
      <c r="N644" s="207"/>
      <c r="O644" s="207"/>
      <c r="P644" s="207"/>
      <c r="Q644" s="207"/>
      <c r="R644" s="207"/>
      <c r="S644" s="207"/>
      <c r="T644" s="208"/>
      <c r="AT644" s="209" t="s">
        <v>164</v>
      </c>
      <c r="AU644" s="209" t="s">
        <v>81</v>
      </c>
      <c r="AV644" s="14" t="s">
        <v>81</v>
      </c>
      <c r="AW644" s="14" t="s">
        <v>33</v>
      </c>
      <c r="AX644" s="14" t="s">
        <v>71</v>
      </c>
      <c r="AY644" s="209" t="s">
        <v>155</v>
      </c>
    </row>
    <row r="645" spans="2:51" s="13" customFormat="1" ht="12">
      <c r="B645" s="188"/>
      <c r="C645" s="189"/>
      <c r="D645" s="190" t="s">
        <v>164</v>
      </c>
      <c r="E645" s="191" t="s">
        <v>19</v>
      </c>
      <c r="F645" s="192" t="s">
        <v>208</v>
      </c>
      <c r="G645" s="189"/>
      <c r="H645" s="191" t="s">
        <v>19</v>
      </c>
      <c r="I645" s="193"/>
      <c r="J645" s="189"/>
      <c r="K645" s="189"/>
      <c r="L645" s="194"/>
      <c r="M645" s="195"/>
      <c r="N645" s="196"/>
      <c r="O645" s="196"/>
      <c r="P645" s="196"/>
      <c r="Q645" s="196"/>
      <c r="R645" s="196"/>
      <c r="S645" s="196"/>
      <c r="T645" s="197"/>
      <c r="AT645" s="198" t="s">
        <v>164</v>
      </c>
      <c r="AU645" s="198" t="s">
        <v>81</v>
      </c>
      <c r="AV645" s="13" t="s">
        <v>79</v>
      </c>
      <c r="AW645" s="13" t="s">
        <v>33</v>
      </c>
      <c r="AX645" s="13" t="s">
        <v>71</v>
      </c>
      <c r="AY645" s="198" t="s">
        <v>155</v>
      </c>
    </row>
    <row r="646" spans="2:51" s="14" customFormat="1" ht="12">
      <c r="B646" s="199"/>
      <c r="C646" s="200"/>
      <c r="D646" s="190" t="s">
        <v>164</v>
      </c>
      <c r="E646" s="201" t="s">
        <v>19</v>
      </c>
      <c r="F646" s="202" t="s">
        <v>770</v>
      </c>
      <c r="G646" s="200"/>
      <c r="H646" s="203">
        <v>12.243</v>
      </c>
      <c r="I646" s="204"/>
      <c r="J646" s="200"/>
      <c r="K646" s="200"/>
      <c r="L646" s="205"/>
      <c r="M646" s="206"/>
      <c r="N646" s="207"/>
      <c r="O646" s="207"/>
      <c r="P646" s="207"/>
      <c r="Q646" s="207"/>
      <c r="R646" s="207"/>
      <c r="S646" s="207"/>
      <c r="T646" s="208"/>
      <c r="AT646" s="209" t="s">
        <v>164</v>
      </c>
      <c r="AU646" s="209" t="s">
        <v>81</v>
      </c>
      <c r="AV646" s="14" t="s">
        <v>81</v>
      </c>
      <c r="AW646" s="14" t="s">
        <v>33</v>
      </c>
      <c r="AX646" s="14" t="s">
        <v>71</v>
      </c>
      <c r="AY646" s="209" t="s">
        <v>155</v>
      </c>
    </row>
    <row r="647" spans="2:51" s="16" customFormat="1" ht="12">
      <c r="B647" s="221"/>
      <c r="C647" s="222"/>
      <c r="D647" s="190" t="s">
        <v>164</v>
      </c>
      <c r="E647" s="223" t="s">
        <v>19</v>
      </c>
      <c r="F647" s="224" t="s">
        <v>210</v>
      </c>
      <c r="G647" s="222"/>
      <c r="H647" s="225">
        <v>169.15499999999994</v>
      </c>
      <c r="I647" s="226"/>
      <c r="J647" s="222"/>
      <c r="K647" s="222"/>
      <c r="L647" s="227"/>
      <c r="M647" s="228"/>
      <c r="N647" s="229"/>
      <c r="O647" s="229"/>
      <c r="P647" s="229"/>
      <c r="Q647" s="229"/>
      <c r="R647" s="229"/>
      <c r="S647" s="229"/>
      <c r="T647" s="230"/>
      <c r="AT647" s="231" t="s">
        <v>164</v>
      </c>
      <c r="AU647" s="231" t="s">
        <v>81</v>
      </c>
      <c r="AV647" s="16" t="s">
        <v>179</v>
      </c>
      <c r="AW647" s="16" t="s">
        <v>33</v>
      </c>
      <c r="AX647" s="16" t="s">
        <v>71</v>
      </c>
      <c r="AY647" s="231" t="s">
        <v>155</v>
      </c>
    </row>
    <row r="648" spans="2:51" s="13" customFormat="1" ht="12">
      <c r="B648" s="188"/>
      <c r="C648" s="189"/>
      <c r="D648" s="190" t="s">
        <v>164</v>
      </c>
      <c r="E648" s="191" t="s">
        <v>19</v>
      </c>
      <c r="F648" s="192" t="s">
        <v>771</v>
      </c>
      <c r="G648" s="189"/>
      <c r="H648" s="191" t="s">
        <v>19</v>
      </c>
      <c r="I648" s="193"/>
      <c r="J648" s="189"/>
      <c r="K648" s="189"/>
      <c r="L648" s="194"/>
      <c r="M648" s="195"/>
      <c r="N648" s="196"/>
      <c r="O648" s="196"/>
      <c r="P648" s="196"/>
      <c r="Q648" s="196"/>
      <c r="R648" s="196"/>
      <c r="S648" s="196"/>
      <c r="T648" s="197"/>
      <c r="AT648" s="198" t="s">
        <v>164</v>
      </c>
      <c r="AU648" s="198" t="s">
        <v>81</v>
      </c>
      <c r="AV648" s="13" t="s">
        <v>79</v>
      </c>
      <c r="AW648" s="13" t="s">
        <v>33</v>
      </c>
      <c r="AX648" s="13" t="s">
        <v>71</v>
      </c>
      <c r="AY648" s="198" t="s">
        <v>155</v>
      </c>
    </row>
    <row r="649" spans="2:51" s="13" customFormat="1" ht="12">
      <c r="B649" s="188"/>
      <c r="C649" s="189"/>
      <c r="D649" s="190" t="s">
        <v>164</v>
      </c>
      <c r="E649" s="191" t="s">
        <v>19</v>
      </c>
      <c r="F649" s="192" t="s">
        <v>213</v>
      </c>
      <c r="G649" s="189"/>
      <c r="H649" s="191" t="s">
        <v>19</v>
      </c>
      <c r="I649" s="193"/>
      <c r="J649" s="189"/>
      <c r="K649" s="189"/>
      <c r="L649" s="194"/>
      <c r="M649" s="195"/>
      <c r="N649" s="196"/>
      <c r="O649" s="196"/>
      <c r="P649" s="196"/>
      <c r="Q649" s="196"/>
      <c r="R649" s="196"/>
      <c r="S649" s="196"/>
      <c r="T649" s="197"/>
      <c r="AT649" s="198" t="s">
        <v>164</v>
      </c>
      <c r="AU649" s="198" t="s">
        <v>81</v>
      </c>
      <c r="AV649" s="13" t="s">
        <v>79</v>
      </c>
      <c r="AW649" s="13" t="s">
        <v>33</v>
      </c>
      <c r="AX649" s="13" t="s">
        <v>71</v>
      </c>
      <c r="AY649" s="198" t="s">
        <v>155</v>
      </c>
    </row>
    <row r="650" spans="2:51" s="14" customFormat="1" ht="12">
      <c r="B650" s="199"/>
      <c r="C650" s="200"/>
      <c r="D650" s="190" t="s">
        <v>164</v>
      </c>
      <c r="E650" s="201" t="s">
        <v>19</v>
      </c>
      <c r="F650" s="202" t="s">
        <v>772</v>
      </c>
      <c r="G650" s="200"/>
      <c r="H650" s="203">
        <v>3.54</v>
      </c>
      <c r="I650" s="204"/>
      <c r="J650" s="200"/>
      <c r="K650" s="200"/>
      <c r="L650" s="205"/>
      <c r="M650" s="206"/>
      <c r="N650" s="207"/>
      <c r="O650" s="207"/>
      <c r="P650" s="207"/>
      <c r="Q650" s="207"/>
      <c r="R650" s="207"/>
      <c r="S650" s="207"/>
      <c r="T650" s="208"/>
      <c r="AT650" s="209" t="s">
        <v>164</v>
      </c>
      <c r="AU650" s="209" t="s">
        <v>81</v>
      </c>
      <c r="AV650" s="14" t="s">
        <v>81</v>
      </c>
      <c r="AW650" s="14" t="s">
        <v>33</v>
      </c>
      <c r="AX650" s="14" t="s">
        <v>71</v>
      </c>
      <c r="AY650" s="209" t="s">
        <v>155</v>
      </c>
    </row>
    <row r="651" spans="2:51" s="14" customFormat="1" ht="12">
      <c r="B651" s="199"/>
      <c r="C651" s="200"/>
      <c r="D651" s="190" t="s">
        <v>164</v>
      </c>
      <c r="E651" s="201" t="s">
        <v>19</v>
      </c>
      <c r="F651" s="202" t="s">
        <v>326</v>
      </c>
      <c r="G651" s="200"/>
      <c r="H651" s="203">
        <v>5.458</v>
      </c>
      <c r="I651" s="204"/>
      <c r="J651" s="200"/>
      <c r="K651" s="200"/>
      <c r="L651" s="205"/>
      <c r="M651" s="206"/>
      <c r="N651" s="207"/>
      <c r="O651" s="207"/>
      <c r="P651" s="207"/>
      <c r="Q651" s="207"/>
      <c r="R651" s="207"/>
      <c r="S651" s="207"/>
      <c r="T651" s="208"/>
      <c r="AT651" s="209" t="s">
        <v>164</v>
      </c>
      <c r="AU651" s="209" t="s">
        <v>81</v>
      </c>
      <c r="AV651" s="14" t="s">
        <v>81</v>
      </c>
      <c r="AW651" s="14" t="s">
        <v>33</v>
      </c>
      <c r="AX651" s="14" t="s">
        <v>71</v>
      </c>
      <c r="AY651" s="209" t="s">
        <v>155</v>
      </c>
    </row>
    <row r="652" spans="2:51" s="14" customFormat="1" ht="12">
      <c r="B652" s="199"/>
      <c r="C652" s="200"/>
      <c r="D652" s="190" t="s">
        <v>164</v>
      </c>
      <c r="E652" s="201" t="s">
        <v>19</v>
      </c>
      <c r="F652" s="202" t="s">
        <v>773</v>
      </c>
      <c r="G652" s="200"/>
      <c r="H652" s="203">
        <v>1.77</v>
      </c>
      <c r="I652" s="204"/>
      <c r="J652" s="200"/>
      <c r="K652" s="200"/>
      <c r="L652" s="205"/>
      <c r="M652" s="206"/>
      <c r="N652" s="207"/>
      <c r="O652" s="207"/>
      <c r="P652" s="207"/>
      <c r="Q652" s="207"/>
      <c r="R652" s="207"/>
      <c r="S652" s="207"/>
      <c r="T652" s="208"/>
      <c r="AT652" s="209" t="s">
        <v>164</v>
      </c>
      <c r="AU652" s="209" t="s">
        <v>81</v>
      </c>
      <c r="AV652" s="14" t="s">
        <v>81</v>
      </c>
      <c r="AW652" s="14" t="s">
        <v>33</v>
      </c>
      <c r="AX652" s="14" t="s">
        <v>71</v>
      </c>
      <c r="AY652" s="209" t="s">
        <v>155</v>
      </c>
    </row>
    <row r="653" spans="2:51" s="13" customFormat="1" ht="12">
      <c r="B653" s="188"/>
      <c r="C653" s="189"/>
      <c r="D653" s="190" t="s">
        <v>164</v>
      </c>
      <c r="E653" s="191" t="s">
        <v>19</v>
      </c>
      <c r="F653" s="192" t="s">
        <v>215</v>
      </c>
      <c r="G653" s="189"/>
      <c r="H653" s="191" t="s">
        <v>19</v>
      </c>
      <c r="I653" s="193"/>
      <c r="J653" s="189"/>
      <c r="K653" s="189"/>
      <c r="L653" s="194"/>
      <c r="M653" s="195"/>
      <c r="N653" s="196"/>
      <c r="O653" s="196"/>
      <c r="P653" s="196"/>
      <c r="Q653" s="196"/>
      <c r="R653" s="196"/>
      <c r="S653" s="196"/>
      <c r="T653" s="197"/>
      <c r="AT653" s="198" t="s">
        <v>164</v>
      </c>
      <c r="AU653" s="198" t="s">
        <v>81</v>
      </c>
      <c r="AV653" s="13" t="s">
        <v>79</v>
      </c>
      <c r="AW653" s="13" t="s">
        <v>33</v>
      </c>
      <c r="AX653" s="13" t="s">
        <v>71</v>
      </c>
      <c r="AY653" s="198" t="s">
        <v>155</v>
      </c>
    </row>
    <row r="654" spans="2:51" s="14" customFormat="1" ht="12">
      <c r="B654" s="199"/>
      <c r="C654" s="200"/>
      <c r="D654" s="190" t="s">
        <v>164</v>
      </c>
      <c r="E654" s="201" t="s">
        <v>19</v>
      </c>
      <c r="F654" s="202" t="s">
        <v>774</v>
      </c>
      <c r="G654" s="200"/>
      <c r="H654" s="203">
        <v>7.08</v>
      </c>
      <c r="I654" s="204"/>
      <c r="J654" s="200"/>
      <c r="K654" s="200"/>
      <c r="L654" s="205"/>
      <c r="M654" s="206"/>
      <c r="N654" s="207"/>
      <c r="O654" s="207"/>
      <c r="P654" s="207"/>
      <c r="Q654" s="207"/>
      <c r="R654" s="207"/>
      <c r="S654" s="207"/>
      <c r="T654" s="208"/>
      <c r="AT654" s="209" t="s">
        <v>164</v>
      </c>
      <c r="AU654" s="209" t="s">
        <v>81</v>
      </c>
      <c r="AV654" s="14" t="s">
        <v>81</v>
      </c>
      <c r="AW654" s="14" t="s">
        <v>33</v>
      </c>
      <c r="AX654" s="14" t="s">
        <v>71</v>
      </c>
      <c r="AY654" s="209" t="s">
        <v>155</v>
      </c>
    </row>
    <row r="655" spans="2:51" s="13" customFormat="1" ht="12">
      <c r="B655" s="188"/>
      <c r="C655" s="189"/>
      <c r="D655" s="190" t="s">
        <v>164</v>
      </c>
      <c r="E655" s="191" t="s">
        <v>19</v>
      </c>
      <c r="F655" s="192" t="s">
        <v>248</v>
      </c>
      <c r="G655" s="189"/>
      <c r="H655" s="191" t="s">
        <v>19</v>
      </c>
      <c r="I655" s="193"/>
      <c r="J655" s="189"/>
      <c r="K655" s="189"/>
      <c r="L655" s="194"/>
      <c r="M655" s="195"/>
      <c r="N655" s="196"/>
      <c r="O655" s="196"/>
      <c r="P655" s="196"/>
      <c r="Q655" s="196"/>
      <c r="R655" s="196"/>
      <c r="S655" s="196"/>
      <c r="T655" s="197"/>
      <c r="AT655" s="198" t="s">
        <v>164</v>
      </c>
      <c r="AU655" s="198" t="s">
        <v>81</v>
      </c>
      <c r="AV655" s="13" t="s">
        <v>79</v>
      </c>
      <c r="AW655" s="13" t="s">
        <v>33</v>
      </c>
      <c r="AX655" s="13" t="s">
        <v>71</v>
      </c>
      <c r="AY655" s="198" t="s">
        <v>155</v>
      </c>
    </row>
    <row r="656" spans="2:51" s="14" customFormat="1" ht="12">
      <c r="B656" s="199"/>
      <c r="C656" s="200"/>
      <c r="D656" s="190" t="s">
        <v>164</v>
      </c>
      <c r="E656" s="201" t="s">
        <v>19</v>
      </c>
      <c r="F656" s="202" t="s">
        <v>775</v>
      </c>
      <c r="G656" s="200"/>
      <c r="H656" s="203">
        <v>-2</v>
      </c>
      <c r="I656" s="204"/>
      <c r="J656" s="200"/>
      <c r="K656" s="200"/>
      <c r="L656" s="205"/>
      <c r="M656" s="206"/>
      <c r="N656" s="207"/>
      <c r="O656" s="207"/>
      <c r="P656" s="207"/>
      <c r="Q656" s="207"/>
      <c r="R656" s="207"/>
      <c r="S656" s="207"/>
      <c r="T656" s="208"/>
      <c r="AT656" s="209" t="s">
        <v>164</v>
      </c>
      <c r="AU656" s="209" t="s">
        <v>81</v>
      </c>
      <c r="AV656" s="14" t="s">
        <v>81</v>
      </c>
      <c r="AW656" s="14" t="s">
        <v>33</v>
      </c>
      <c r="AX656" s="14" t="s">
        <v>71</v>
      </c>
      <c r="AY656" s="209" t="s">
        <v>155</v>
      </c>
    </row>
    <row r="657" spans="2:51" s="13" customFormat="1" ht="12">
      <c r="B657" s="188"/>
      <c r="C657" s="189"/>
      <c r="D657" s="190" t="s">
        <v>164</v>
      </c>
      <c r="E657" s="191" t="s">
        <v>19</v>
      </c>
      <c r="F657" s="192" t="s">
        <v>216</v>
      </c>
      <c r="G657" s="189"/>
      <c r="H657" s="191" t="s">
        <v>19</v>
      </c>
      <c r="I657" s="193"/>
      <c r="J657" s="189"/>
      <c r="K657" s="189"/>
      <c r="L657" s="194"/>
      <c r="M657" s="195"/>
      <c r="N657" s="196"/>
      <c r="O657" s="196"/>
      <c r="P657" s="196"/>
      <c r="Q657" s="196"/>
      <c r="R657" s="196"/>
      <c r="S657" s="196"/>
      <c r="T657" s="197"/>
      <c r="AT657" s="198" t="s">
        <v>164</v>
      </c>
      <c r="AU657" s="198" t="s">
        <v>81</v>
      </c>
      <c r="AV657" s="13" t="s">
        <v>79</v>
      </c>
      <c r="AW657" s="13" t="s">
        <v>33</v>
      </c>
      <c r="AX657" s="13" t="s">
        <v>71</v>
      </c>
      <c r="AY657" s="198" t="s">
        <v>155</v>
      </c>
    </row>
    <row r="658" spans="2:51" s="14" customFormat="1" ht="12">
      <c r="B658" s="199"/>
      <c r="C658" s="200"/>
      <c r="D658" s="190" t="s">
        <v>164</v>
      </c>
      <c r="E658" s="201" t="s">
        <v>19</v>
      </c>
      <c r="F658" s="202" t="s">
        <v>776</v>
      </c>
      <c r="G658" s="200"/>
      <c r="H658" s="203">
        <v>13.57</v>
      </c>
      <c r="I658" s="204"/>
      <c r="J658" s="200"/>
      <c r="K658" s="200"/>
      <c r="L658" s="205"/>
      <c r="M658" s="206"/>
      <c r="N658" s="207"/>
      <c r="O658" s="207"/>
      <c r="P658" s="207"/>
      <c r="Q658" s="207"/>
      <c r="R658" s="207"/>
      <c r="S658" s="207"/>
      <c r="T658" s="208"/>
      <c r="AT658" s="209" t="s">
        <v>164</v>
      </c>
      <c r="AU658" s="209" t="s">
        <v>81</v>
      </c>
      <c r="AV658" s="14" t="s">
        <v>81</v>
      </c>
      <c r="AW658" s="14" t="s">
        <v>33</v>
      </c>
      <c r="AX658" s="14" t="s">
        <v>71</v>
      </c>
      <c r="AY658" s="209" t="s">
        <v>155</v>
      </c>
    </row>
    <row r="659" spans="2:51" s="13" customFormat="1" ht="12">
      <c r="B659" s="188"/>
      <c r="C659" s="189"/>
      <c r="D659" s="190" t="s">
        <v>164</v>
      </c>
      <c r="E659" s="191" t="s">
        <v>19</v>
      </c>
      <c r="F659" s="192" t="s">
        <v>248</v>
      </c>
      <c r="G659" s="189"/>
      <c r="H659" s="191" t="s">
        <v>19</v>
      </c>
      <c r="I659" s="193"/>
      <c r="J659" s="189"/>
      <c r="K659" s="189"/>
      <c r="L659" s="194"/>
      <c r="M659" s="195"/>
      <c r="N659" s="196"/>
      <c r="O659" s="196"/>
      <c r="P659" s="196"/>
      <c r="Q659" s="196"/>
      <c r="R659" s="196"/>
      <c r="S659" s="196"/>
      <c r="T659" s="197"/>
      <c r="AT659" s="198" t="s">
        <v>164</v>
      </c>
      <c r="AU659" s="198" t="s">
        <v>81</v>
      </c>
      <c r="AV659" s="13" t="s">
        <v>79</v>
      </c>
      <c r="AW659" s="13" t="s">
        <v>33</v>
      </c>
      <c r="AX659" s="13" t="s">
        <v>71</v>
      </c>
      <c r="AY659" s="198" t="s">
        <v>155</v>
      </c>
    </row>
    <row r="660" spans="2:51" s="14" customFormat="1" ht="12">
      <c r="B660" s="199"/>
      <c r="C660" s="200"/>
      <c r="D660" s="190" t="s">
        <v>164</v>
      </c>
      <c r="E660" s="201" t="s">
        <v>19</v>
      </c>
      <c r="F660" s="202" t="s">
        <v>752</v>
      </c>
      <c r="G660" s="200"/>
      <c r="H660" s="203">
        <v>-1.6</v>
      </c>
      <c r="I660" s="204"/>
      <c r="J660" s="200"/>
      <c r="K660" s="200"/>
      <c r="L660" s="205"/>
      <c r="M660" s="206"/>
      <c r="N660" s="207"/>
      <c r="O660" s="207"/>
      <c r="P660" s="207"/>
      <c r="Q660" s="207"/>
      <c r="R660" s="207"/>
      <c r="S660" s="207"/>
      <c r="T660" s="208"/>
      <c r="AT660" s="209" t="s">
        <v>164</v>
      </c>
      <c r="AU660" s="209" t="s">
        <v>81</v>
      </c>
      <c r="AV660" s="14" t="s">
        <v>81</v>
      </c>
      <c r="AW660" s="14" t="s">
        <v>33</v>
      </c>
      <c r="AX660" s="14" t="s">
        <v>71</v>
      </c>
      <c r="AY660" s="209" t="s">
        <v>155</v>
      </c>
    </row>
    <row r="661" spans="2:51" s="13" customFormat="1" ht="12">
      <c r="B661" s="188"/>
      <c r="C661" s="189"/>
      <c r="D661" s="190" t="s">
        <v>164</v>
      </c>
      <c r="E661" s="191" t="s">
        <v>19</v>
      </c>
      <c r="F661" s="192" t="s">
        <v>217</v>
      </c>
      <c r="G661" s="189"/>
      <c r="H661" s="191" t="s">
        <v>19</v>
      </c>
      <c r="I661" s="193"/>
      <c r="J661" s="189"/>
      <c r="K661" s="189"/>
      <c r="L661" s="194"/>
      <c r="M661" s="195"/>
      <c r="N661" s="196"/>
      <c r="O661" s="196"/>
      <c r="P661" s="196"/>
      <c r="Q661" s="196"/>
      <c r="R661" s="196"/>
      <c r="S661" s="196"/>
      <c r="T661" s="197"/>
      <c r="AT661" s="198" t="s">
        <v>164</v>
      </c>
      <c r="AU661" s="198" t="s">
        <v>81</v>
      </c>
      <c r="AV661" s="13" t="s">
        <v>79</v>
      </c>
      <c r="AW661" s="13" t="s">
        <v>33</v>
      </c>
      <c r="AX661" s="13" t="s">
        <v>71</v>
      </c>
      <c r="AY661" s="198" t="s">
        <v>155</v>
      </c>
    </row>
    <row r="662" spans="2:51" s="14" customFormat="1" ht="12">
      <c r="B662" s="199"/>
      <c r="C662" s="200"/>
      <c r="D662" s="190" t="s">
        <v>164</v>
      </c>
      <c r="E662" s="201" t="s">
        <v>19</v>
      </c>
      <c r="F662" s="202" t="s">
        <v>762</v>
      </c>
      <c r="G662" s="200"/>
      <c r="H662" s="203">
        <v>31.27</v>
      </c>
      <c r="I662" s="204"/>
      <c r="J662" s="200"/>
      <c r="K662" s="200"/>
      <c r="L662" s="205"/>
      <c r="M662" s="206"/>
      <c r="N662" s="207"/>
      <c r="O662" s="207"/>
      <c r="P662" s="207"/>
      <c r="Q662" s="207"/>
      <c r="R662" s="207"/>
      <c r="S662" s="207"/>
      <c r="T662" s="208"/>
      <c r="AT662" s="209" t="s">
        <v>164</v>
      </c>
      <c r="AU662" s="209" t="s">
        <v>81</v>
      </c>
      <c r="AV662" s="14" t="s">
        <v>81</v>
      </c>
      <c r="AW662" s="14" t="s">
        <v>33</v>
      </c>
      <c r="AX662" s="14" t="s">
        <v>71</v>
      </c>
      <c r="AY662" s="209" t="s">
        <v>155</v>
      </c>
    </row>
    <row r="663" spans="2:51" s="13" customFormat="1" ht="12">
      <c r="B663" s="188"/>
      <c r="C663" s="189"/>
      <c r="D663" s="190" t="s">
        <v>164</v>
      </c>
      <c r="E663" s="191" t="s">
        <v>19</v>
      </c>
      <c r="F663" s="192" t="s">
        <v>248</v>
      </c>
      <c r="G663" s="189"/>
      <c r="H663" s="191" t="s">
        <v>19</v>
      </c>
      <c r="I663" s="193"/>
      <c r="J663" s="189"/>
      <c r="K663" s="189"/>
      <c r="L663" s="194"/>
      <c r="M663" s="195"/>
      <c r="N663" s="196"/>
      <c r="O663" s="196"/>
      <c r="P663" s="196"/>
      <c r="Q663" s="196"/>
      <c r="R663" s="196"/>
      <c r="S663" s="196"/>
      <c r="T663" s="197"/>
      <c r="AT663" s="198" t="s">
        <v>164</v>
      </c>
      <c r="AU663" s="198" t="s">
        <v>81</v>
      </c>
      <c r="AV663" s="13" t="s">
        <v>79</v>
      </c>
      <c r="AW663" s="13" t="s">
        <v>33</v>
      </c>
      <c r="AX663" s="13" t="s">
        <v>71</v>
      </c>
      <c r="AY663" s="198" t="s">
        <v>155</v>
      </c>
    </row>
    <row r="664" spans="2:51" s="14" customFormat="1" ht="12">
      <c r="B664" s="199"/>
      <c r="C664" s="200"/>
      <c r="D664" s="190" t="s">
        <v>164</v>
      </c>
      <c r="E664" s="201" t="s">
        <v>19</v>
      </c>
      <c r="F664" s="202" t="s">
        <v>752</v>
      </c>
      <c r="G664" s="200"/>
      <c r="H664" s="203">
        <v>-1.6</v>
      </c>
      <c r="I664" s="204"/>
      <c r="J664" s="200"/>
      <c r="K664" s="200"/>
      <c r="L664" s="205"/>
      <c r="M664" s="206"/>
      <c r="N664" s="207"/>
      <c r="O664" s="207"/>
      <c r="P664" s="207"/>
      <c r="Q664" s="207"/>
      <c r="R664" s="207"/>
      <c r="S664" s="207"/>
      <c r="T664" s="208"/>
      <c r="AT664" s="209" t="s">
        <v>164</v>
      </c>
      <c r="AU664" s="209" t="s">
        <v>81</v>
      </c>
      <c r="AV664" s="14" t="s">
        <v>81</v>
      </c>
      <c r="AW664" s="14" t="s">
        <v>33</v>
      </c>
      <c r="AX664" s="14" t="s">
        <v>71</v>
      </c>
      <c r="AY664" s="209" t="s">
        <v>155</v>
      </c>
    </row>
    <row r="665" spans="2:51" s="13" customFormat="1" ht="12">
      <c r="B665" s="188"/>
      <c r="C665" s="189"/>
      <c r="D665" s="190" t="s">
        <v>164</v>
      </c>
      <c r="E665" s="191" t="s">
        <v>19</v>
      </c>
      <c r="F665" s="192" t="s">
        <v>218</v>
      </c>
      <c r="G665" s="189"/>
      <c r="H665" s="191" t="s">
        <v>19</v>
      </c>
      <c r="I665" s="193"/>
      <c r="J665" s="189"/>
      <c r="K665" s="189"/>
      <c r="L665" s="194"/>
      <c r="M665" s="195"/>
      <c r="N665" s="196"/>
      <c r="O665" s="196"/>
      <c r="P665" s="196"/>
      <c r="Q665" s="196"/>
      <c r="R665" s="196"/>
      <c r="S665" s="196"/>
      <c r="T665" s="197"/>
      <c r="AT665" s="198" t="s">
        <v>164</v>
      </c>
      <c r="AU665" s="198" t="s">
        <v>81</v>
      </c>
      <c r="AV665" s="13" t="s">
        <v>79</v>
      </c>
      <c r="AW665" s="13" t="s">
        <v>33</v>
      </c>
      <c r="AX665" s="13" t="s">
        <v>71</v>
      </c>
      <c r="AY665" s="198" t="s">
        <v>155</v>
      </c>
    </row>
    <row r="666" spans="2:51" s="14" customFormat="1" ht="12">
      <c r="B666" s="199"/>
      <c r="C666" s="200"/>
      <c r="D666" s="190" t="s">
        <v>164</v>
      </c>
      <c r="E666" s="201" t="s">
        <v>19</v>
      </c>
      <c r="F666" s="202" t="s">
        <v>777</v>
      </c>
      <c r="G666" s="200"/>
      <c r="H666" s="203">
        <v>23.453</v>
      </c>
      <c r="I666" s="204"/>
      <c r="J666" s="200"/>
      <c r="K666" s="200"/>
      <c r="L666" s="205"/>
      <c r="M666" s="206"/>
      <c r="N666" s="207"/>
      <c r="O666" s="207"/>
      <c r="P666" s="207"/>
      <c r="Q666" s="207"/>
      <c r="R666" s="207"/>
      <c r="S666" s="207"/>
      <c r="T666" s="208"/>
      <c r="AT666" s="209" t="s">
        <v>164</v>
      </c>
      <c r="AU666" s="209" t="s">
        <v>81</v>
      </c>
      <c r="AV666" s="14" t="s">
        <v>81</v>
      </c>
      <c r="AW666" s="14" t="s">
        <v>33</v>
      </c>
      <c r="AX666" s="14" t="s">
        <v>71</v>
      </c>
      <c r="AY666" s="209" t="s">
        <v>155</v>
      </c>
    </row>
    <row r="667" spans="2:51" s="13" customFormat="1" ht="12">
      <c r="B667" s="188"/>
      <c r="C667" s="189"/>
      <c r="D667" s="190" t="s">
        <v>164</v>
      </c>
      <c r="E667" s="191" t="s">
        <v>19</v>
      </c>
      <c r="F667" s="192" t="s">
        <v>248</v>
      </c>
      <c r="G667" s="189"/>
      <c r="H667" s="191" t="s">
        <v>19</v>
      </c>
      <c r="I667" s="193"/>
      <c r="J667" s="189"/>
      <c r="K667" s="189"/>
      <c r="L667" s="194"/>
      <c r="M667" s="195"/>
      <c r="N667" s="196"/>
      <c r="O667" s="196"/>
      <c r="P667" s="196"/>
      <c r="Q667" s="196"/>
      <c r="R667" s="196"/>
      <c r="S667" s="196"/>
      <c r="T667" s="197"/>
      <c r="AT667" s="198" t="s">
        <v>164</v>
      </c>
      <c r="AU667" s="198" t="s">
        <v>81</v>
      </c>
      <c r="AV667" s="13" t="s">
        <v>79</v>
      </c>
      <c r="AW667" s="13" t="s">
        <v>33</v>
      </c>
      <c r="AX667" s="13" t="s">
        <v>71</v>
      </c>
      <c r="AY667" s="198" t="s">
        <v>155</v>
      </c>
    </row>
    <row r="668" spans="2:51" s="14" customFormat="1" ht="12">
      <c r="B668" s="199"/>
      <c r="C668" s="200"/>
      <c r="D668" s="190" t="s">
        <v>164</v>
      </c>
      <c r="E668" s="201" t="s">
        <v>19</v>
      </c>
      <c r="F668" s="202" t="s">
        <v>752</v>
      </c>
      <c r="G668" s="200"/>
      <c r="H668" s="203">
        <v>-1.6</v>
      </c>
      <c r="I668" s="204"/>
      <c r="J668" s="200"/>
      <c r="K668" s="200"/>
      <c r="L668" s="205"/>
      <c r="M668" s="206"/>
      <c r="N668" s="207"/>
      <c r="O668" s="207"/>
      <c r="P668" s="207"/>
      <c r="Q668" s="207"/>
      <c r="R668" s="207"/>
      <c r="S668" s="207"/>
      <c r="T668" s="208"/>
      <c r="AT668" s="209" t="s">
        <v>164</v>
      </c>
      <c r="AU668" s="209" t="s">
        <v>81</v>
      </c>
      <c r="AV668" s="14" t="s">
        <v>81</v>
      </c>
      <c r="AW668" s="14" t="s">
        <v>33</v>
      </c>
      <c r="AX668" s="14" t="s">
        <v>71</v>
      </c>
      <c r="AY668" s="209" t="s">
        <v>155</v>
      </c>
    </row>
    <row r="669" spans="2:51" s="13" customFormat="1" ht="12">
      <c r="B669" s="188"/>
      <c r="C669" s="189"/>
      <c r="D669" s="190" t="s">
        <v>164</v>
      </c>
      <c r="E669" s="191" t="s">
        <v>19</v>
      </c>
      <c r="F669" s="192" t="s">
        <v>220</v>
      </c>
      <c r="G669" s="189"/>
      <c r="H669" s="191" t="s">
        <v>19</v>
      </c>
      <c r="I669" s="193"/>
      <c r="J669" s="189"/>
      <c r="K669" s="189"/>
      <c r="L669" s="194"/>
      <c r="M669" s="195"/>
      <c r="N669" s="196"/>
      <c r="O669" s="196"/>
      <c r="P669" s="196"/>
      <c r="Q669" s="196"/>
      <c r="R669" s="196"/>
      <c r="S669" s="196"/>
      <c r="T669" s="197"/>
      <c r="AT669" s="198" t="s">
        <v>164</v>
      </c>
      <c r="AU669" s="198" t="s">
        <v>81</v>
      </c>
      <c r="AV669" s="13" t="s">
        <v>79</v>
      </c>
      <c r="AW669" s="13" t="s">
        <v>33</v>
      </c>
      <c r="AX669" s="13" t="s">
        <v>71</v>
      </c>
      <c r="AY669" s="198" t="s">
        <v>155</v>
      </c>
    </row>
    <row r="670" spans="2:51" s="14" customFormat="1" ht="12">
      <c r="B670" s="199"/>
      <c r="C670" s="200"/>
      <c r="D670" s="190" t="s">
        <v>164</v>
      </c>
      <c r="E670" s="201" t="s">
        <v>19</v>
      </c>
      <c r="F670" s="202" t="s">
        <v>778</v>
      </c>
      <c r="G670" s="200"/>
      <c r="H670" s="203">
        <v>28.615</v>
      </c>
      <c r="I670" s="204"/>
      <c r="J670" s="200"/>
      <c r="K670" s="200"/>
      <c r="L670" s="205"/>
      <c r="M670" s="206"/>
      <c r="N670" s="207"/>
      <c r="O670" s="207"/>
      <c r="P670" s="207"/>
      <c r="Q670" s="207"/>
      <c r="R670" s="207"/>
      <c r="S670" s="207"/>
      <c r="T670" s="208"/>
      <c r="AT670" s="209" t="s">
        <v>164</v>
      </c>
      <c r="AU670" s="209" t="s">
        <v>81</v>
      </c>
      <c r="AV670" s="14" t="s">
        <v>81</v>
      </c>
      <c r="AW670" s="14" t="s">
        <v>33</v>
      </c>
      <c r="AX670" s="14" t="s">
        <v>71</v>
      </c>
      <c r="AY670" s="209" t="s">
        <v>155</v>
      </c>
    </row>
    <row r="671" spans="2:51" s="13" customFormat="1" ht="12">
      <c r="B671" s="188"/>
      <c r="C671" s="189"/>
      <c r="D671" s="190" t="s">
        <v>164</v>
      </c>
      <c r="E671" s="191" t="s">
        <v>19</v>
      </c>
      <c r="F671" s="192" t="s">
        <v>248</v>
      </c>
      <c r="G671" s="189"/>
      <c r="H671" s="191" t="s">
        <v>19</v>
      </c>
      <c r="I671" s="193"/>
      <c r="J671" s="189"/>
      <c r="K671" s="189"/>
      <c r="L671" s="194"/>
      <c r="M671" s="195"/>
      <c r="N671" s="196"/>
      <c r="O671" s="196"/>
      <c r="P671" s="196"/>
      <c r="Q671" s="196"/>
      <c r="R671" s="196"/>
      <c r="S671" s="196"/>
      <c r="T671" s="197"/>
      <c r="AT671" s="198" t="s">
        <v>164</v>
      </c>
      <c r="AU671" s="198" t="s">
        <v>81</v>
      </c>
      <c r="AV671" s="13" t="s">
        <v>79</v>
      </c>
      <c r="AW671" s="13" t="s">
        <v>33</v>
      </c>
      <c r="AX671" s="13" t="s">
        <v>71</v>
      </c>
      <c r="AY671" s="198" t="s">
        <v>155</v>
      </c>
    </row>
    <row r="672" spans="2:51" s="14" customFormat="1" ht="12">
      <c r="B672" s="199"/>
      <c r="C672" s="200"/>
      <c r="D672" s="190" t="s">
        <v>164</v>
      </c>
      <c r="E672" s="201" t="s">
        <v>19</v>
      </c>
      <c r="F672" s="202" t="s">
        <v>752</v>
      </c>
      <c r="G672" s="200"/>
      <c r="H672" s="203">
        <v>-1.6</v>
      </c>
      <c r="I672" s="204"/>
      <c r="J672" s="200"/>
      <c r="K672" s="200"/>
      <c r="L672" s="205"/>
      <c r="M672" s="206"/>
      <c r="N672" s="207"/>
      <c r="O672" s="207"/>
      <c r="P672" s="207"/>
      <c r="Q672" s="207"/>
      <c r="R672" s="207"/>
      <c r="S672" s="207"/>
      <c r="T672" s="208"/>
      <c r="AT672" s="209" t="s">
        <v>164</v>
      </c>
      <c r="AU672" s="209" t="s">
        <v>81</v>
      </c>
      <c r="AV672" s="14" t="s">
        <v>81</v>
      </c>
      <c r="AW672" s="14" t="s">
        <v>33</v>
      </c>
      <c r="AX672" s="14" t="s">
        <v>71</v>
      </c>
      <c r="AY672" s="209" t="s">
        <v>155</v>
      </c>
    </row>
    <row r="673" spans="2:51" s="13" customFormat="1" ht="12">
      <c r="B673" s="188"/>
      <c r="C673" s="189"/>
      <c r="D673" s="190" t="s">
        <v>164</v>
      </c>
      <c r="E673" s="191" t="s">
        <v>19</v>
      </c>
      <c r="F673" s="192" t="s">
        <v>222</v>
      </c>
      <c r="G673" s="189"/>
      <c r="H673" s="191" t="s">
        <v>19</v>
      </c>
      <c r="I673" s="193"/>
      <c r="J673" s="189"/>
      <c r="K673" s="189"/>
      <c r="L673" s="194"/>
      <c r="M673" s="195"/>
      <c r="N673" s="196"/>
      <c r="O673" s="196"/>
      <c r="P673" s="196"/>
      <c r="Q673" s="196"/>
      <c r="R673" s="196"/>
      <c r="S673" s="196"/>
      <c r="T673" s="197"/>
      <c r="AT673" s="198" t="s">
        <v>164</v>
      </c>
      <c r="AU673" s="198" t="s">
        <v>81</v>
      </c>
      <c r="AV673" s="13" t="s">
        <v>79</v>
      </c>
      <c r="AW673" s="13" t="s">
        <v>33</v>
      </c>
      <c r="AX673" s="13" t="s">
        <v>71</v>
      </c>
      <c r="AY673" s="198" t="s">
        <v>155</v>
      </c>
    </row>
    <row r="674" spans="2:51" s="14" customFormat="1" ht="12">
      <c r="B674" s="199"/>
      <c r="C674" s="200"/>
      <c r="D674" s="190" t="s">
        <v>164</v>
      </c>
      <c r="E674" s="201" t="s">
        <v>19</v>
      </c>
      <c r="F674" s="202" t="s">
        <v>779</v>
      </c>
      <c r="G674" s="200"/>
      <c r="H674" s="203">
        <v>10.915</v>
      </c>
      <c r="I674" s="204"/>
      <c r="J674" s="200"/>
      <c r="K674" s="200"/>
      <c r="L674" s="205"/>
      <c r="M674" s="206"/>
      <c r="N674" s="207"/>
      <c r="O674" s="207"/>
      <c r="P674" s="207"/>
      <c r="Q674" s="207"/>
      <c r="R674" s="207"/>
      <c r="S674" s="207"/>
      <c r="T674" s="208"/>
      <c r="AT674" s="209" t="s">
        <v>164</v>
      </c>
      <c r="AU674" s="209" t="s">
        <v>81</v>
      </c>
      <c r="AV674" s="14" t="s">
        <v>81</v>
      </c>
      <c r="AW674" s="14" t="s">
        <v>33</v>
      </c>
      <c r="AX674" s="14" t="s">
        <v>71</v>
      </c>
      <c r="AY674" s="209" t="s">
        <v>155</v>
      </c>
    </row>
    <row r="675" spans="2:51" s="13" customFormat="1" ht="12">
      <c r="B675" s="188"/>
      <c r="C675" s="189"/>
      <c r="D675" s="190" t="s">
        <v>164</v>
      </c>
      <c r="E675" s="191" t="s">
        <v>19</v>
      </c>
      <c r="F675" s="192" t="s">
        <v>248</v>
      </c>
      <c r="G675" s="189"/>
      <c r="H675" s="191" t="s">
        <v>19</v>
      </c>
      <c r="I675" s="193"/>
      <c r="J675" s="189"/>
      <c r="K675" s="189"/>
      <c r="L675" s="194"/>
      <c r="M675" s="195"/>
      <c r="N675" s="196"/>
      <c r="O675" s="196"/>
      <c r="P675" s="196"/>
      <c r="Q675" s="196"/>
      <c r="R675" s="196"/>
      <c r="S675" s="196"/>
      <c r="T675" s="197"/>
      <c r="AT675" s="198" t="s">
        <v>164</v>
      </c>
      <c r="AU675" s="198" t="s">
        <v>81</v>
      </c>
      <c r="AV675" s="13" t="s">
        <v>79</v>
      </c>
      <c r="AW675" s="13" t="s">
        <v>33</v>
      </c>
      <c r="AX675" s="13" t="s">
        <v>71</v>
      </c>
      <c r="AY675" s="198" t="s">
        <v>155</v>
      </c>
    </row>
    <row r="676" spans="2:51" s="14" customFormat="1" ht="12">
      <c r="B676" s="199"/>
      <c r="C676" s="200"/>
      <c r="D676" s="190" t="s">
        <v>164</v>
      </c>
      <c r="E676" s="201" t="s">
        <v>19</v>
      </c>
      <c r="F676" s="202" t="s">
        <v>752</v>
      </c>
      <c r="G676" s="200"/>
      <c r="H676" s="203">
        <v>-1.6</v>
      </c>
      <c r="I676" s="204"/>
      <c r="J676" s="200"/>
      <c r="K676" s="200"/>
      <c r="L676" s="205"/>
      <c r="M676" s="206"/>
      <c r="N676" s="207"/>
      <c r="O676" s="207"/>
      <c r="P676" s="207"/>
      <c r="Q676" s="207"/>
      <c r="R676" s="207"/>
      <c r="S676" s="207"/>
      <c r="T676" s="208"/>
      <c r="AT676" s="209" t="s">
        <v>164</v>
      </c>
      <c r="AU676" s="209" t="s">
        <v>81</v>
      </c>
      <c r="AV676" s="14" t="s">
        <v>81</v>
      </c>
      <c r="AW676" s="14" t="s">
        <v>33</v>
      </c>
      <c r="AX676" s="14" t="s">
        <v>71</v>
      </c>
      <c r="AY676" s="209" t="s">
        <v>155</v>
      </c>
    </row>
    <row r="677" spans="2:51" s="15" customFormat="1" ht="12">
      <c r="B677" s="210"/>
      <c r="C677" s="211"/>
      <c r="D677" s="190" t="s">
        <v>164</v>
      </c>
      <c r="E677" s="212" t="s">
        <v>19</v>
      </c>
      <c r="F677" s="213" t="s">
        <v>168</v>
      </c>
      <c r="G677" s="211"/>
      <c r="H677" s="214">
        <v>284.82599999999996</v>
      </c>
      <c r="I677" s="215"/>
      <c r="J677" s="211"/>
      <c r="K677" s="211"/>
      <c r="L677" s="216"/>
      <c r="M677" s="217"/>
      <c r="N677" s="218"/>
      <c r="O677" s="218"/>
      <c r="P677" s="218"/>
      <c r="Q677" s="218"/>
      <c r="R677" s="218"/>
      <c r="S677" s="218"/>
      <c r="T677" s="219"/>
      <c r="AT677" s="220" t="s">
        <v>164</v>
      </c>
      <c r="AU677" s="220" t="s">
        <v>81</v>
      </c>
      <c r="AV677" s="15" t="s">
        <v>162</v>
      </c>
      <c r="AW677" s="15" t="s">
        <v>33</v>
      </c>
      <c r="AX677" s="15" t="s">
        <v>79</v>
      </c>
      <c r="AY677" s="220" t="s">
        <v>155</v>
      </c>
    </row>
    <row r="678" spans="1:65" s="2" customFormat="1" ht="24">
      <c r="A678" s="36"/>
      <c r="B678" s="37"/>
      <c r="C678" s="175" t="s">
        <v>501</v>
      </c>
      <c r="D678" s="175" t="s">
        <v>158</v>
      </c>
      <c r="E678" s="176" t="s">
        <v>780</v>
      </c>
      <c r="F678" s="177" t="s">
        <v>781</v>
      </c>
      <c r="G678" s="178" t="s">
        <v>161</v>
      </c>
      <c r="H678" s="179">
        <v>531.124</v>
      </c>
      <c r="I678" s="180">
        <v>37</v>
      </c>
      <c r="J678" s="181">
        <f>ROUND(I678*H678,2)</f>
        <v>19651.59</v>
      </c>
      <c r="K678" s="177" t="s">
        <v>174</v>
      </c>
      <c r="L678" s="41"/>
      <c r="M678" s="182" t="s">
        <v>19</v>
      </c>
      <c r="N678" s="183" t="s">
        <v>42</v>
      </c>
      <c r="O678" s="66"/>
      <c r="P678" s="184">
        <f>O678*H678</f>
        <v>0</v>
      </c>
      <c r="Q678" s="184">
        <v>0</v>
      </c>
      <c r="R678" s="184">
        <f>Q678*H678</f>
        <v>0</v>
      </c>
      <c r="S678" s="184">
        <v>0</v>
      </c>
      <c r="T678" s="185">
        <f>S678*H678</f>
        <v>0</v>
      </c>
      <c r="U678" s="36"/>
      <c r="V678" s="36"/>
      <c r="W678" s="36"/>
      <c r="X678" s="36"/>
      <c r="Y678" s="36"/>
      <c r="Z678" s="36"/>
      <c r="AA678" s="36"/>
      <c r="AB678" s="36"/>
      <c r="AC678" s="36"/>
      <c r="AD678" s="36"/>
      <c r="AE678" s="36"/>
      <c r="AR678" s="186" t="s">
        <v>295</v>
      </c>
      <c r="AT678" s="186" t="s">
        <v>158</v>
      </c>
      <c r="AU678" s="186" t="s">
        <v>81</v>
      </c>
      <c r="AY678" s="19" t="s">
        <v>155</v>
      </c>
      <c r="BE678" s="187">
        <f>IF(N678="základní",J678,0)</f>
        <v>19651.59</v>
      </c>
      <c r="BF678" s="187">
        <f>IF(N678="snížená",J678,0)</f>
        <v>0</v>
      </c>
      <c r="BG678" s="187">
        <f>IF(N678="zákl. přenesená",J678,0)</f>
        <v>0</v>
      </c>
      <c r="BH678" s="187">
        <f>IF(N678="sníž. přenesená",J678,0)</f>
        <v>0</v>
      </c>
      <c r="BI678" s="187">
        <f>IF(N678="nulová",J678,0)</f>
        <v>0</v>
      </c>
      <c r="BJ678" s="19" t="s">
        <v>79</v>
      </c>
      <c r="BK678" s="187">
        <f>ROUND(I678*H678,2)</f>
        <v>19651.59</v>
      </c>
      <c r="BL678" s="19" t="s">
        <v>295</v>
      </c>
      <c r="BM678" s="186" t="s">
        <v>782</v>
      </c>
    </row>
    <row r="679" spans="2:51" s="13" customFormat="1" ht="12">
      <c r="B679" s="188"/>
      <c r="C679" s="189"/>
      <c r="D679" s="190" t="s">
        <v>164</v>
      </c>
      <c r="E679" s="191" t="s">
        <v>19</v>
      </c>
      <c r="F679" s="192" t="s">
        <v>698</v>
      </c>
      <c r="G679" s="189"/>
      <c r="H679" s="191" t="s">
        <v>19</v>
      </c>
      <c r="I679" s="193"/>
      <c r="J679" s="189"/>
      <c r="K679" s="189"/>
      <c r="L679" s="194"/>
      <c r="M679" s="195"/>
      <c r="N679" s="196"/>
      <c r="O679" s="196"/>
      <c r="P679" s="196"/>
      <c r="Q679" s="196"/>
      <c r="R679" s="196"/>
      <c r="S679" s="196"/>
      <c r="T679" s="197"/>
      <c r="AT679" s="198" t="s">
        <v>164</v>
      </c>
      <c r="AU679" s="198" t="s">
        <v>81</v>
      </c>
      <c r="AV679" s="13" t="s">
        <v>79</v>
      </c>
      <c r="AW679" s="13" t="s">
        <v>33</v>
      </c>
      <c r="AX679" s="13" t="s">
        <v>71</v>
      </c>
      <c r="AY679" s="198" t="s">
        <v>155</v>
      </c>
    </row>
    <row r="680" spans="2:51" s="13" customFormat="1" ht="12">
      <c r="B680" s="188"/>
      <c r="C680" s="189"/>
      <c r="D680" s="190" t="s">
        <v>164</v>
      </c>
      <c r="E680" s="191" t="s">
        <v>19</v>
      </c>
      <c r="F680" s="192" t="s">
        <v>177</v>
      </c>
      <c r="G680" s="189"/>
      <c r="H680" s="191" t="s">
        <v>19</v>
      </c>
      <c r="I680" s="193"/>
      <c r="J680" s="189"/>
      <c r="K680" s="189"/>
      <c r="L680" s="194"/>
      <c r="M680" s="195"/>
      <c r="N680" s="196"/>
      <c r="O680" s="196"/>
      <c r="P680" s="196"/>
      <c r="Q680" s="196"/>
      <c r="R680" s="196"/>
      <c r="S680" s="196"/>
      <c r="T680" s="197"/>
      <c r="AT680" s="198" t="s">
        <v>164</v>
      </c>
      <c r="AU680" s="198" t="s">
        <v>81</v>
      </c>
      <c r="AV680" s="13" t="s">
        <v>79</v>
      </c>
      <c r="AW680" s="13" t="s">
        <v>33</v>
      </c>
      <c r="AX680" s="13" t="s">
        <v>71</v>
      </c>
      <c r="AY680" s="198" t="s">
        <v>155</v>
      </c>
    </row>
    <row r="681" spans="2:51" s="14" customFormat="1" ht="12">
      <c r="B681" s="199"/>
      <c r="C681" s="200"/>
      <c r="D681" s="190" t="s">
        <v>164</v>
      </c>
      <c r="E681" s="201" t="s">
        <v>19</v>
      </c>
      <c r="F681" s="202" t="s">
        <v>653</v>
      </c>
      <c r="G681" s="200"/>
      <c r="H681" s="203">
        <v>69.093</v>
      </c>
      <c r="I681" s="204"/>
      <c r="J681" s="200"/>
      <c r="K681" s="200"/>
      <c r="L681" s="205"/>
      <c r="M681" s="206"/>
      <c r="N681" s="207"/>
      <c r="O681" s="207"/>
      <c r="P681" s="207"/>
      <c r="Q681" s="207"/>
      <c r="R681" s="207"/>
      <c r="S681" s="207"/>
      <c r="T681" s="208"/>
      <c r="AT681" s="209" t="s">
        <v>164</v>
      </c>
      <c r="AU681" s="209" t="s">
        <v>81</v>
      </c>
      <c r="AV681" s="14" t="s">
        <v>81</v>
      </c>
      <c r="AW681" s="14" t="s">
        <v>33</v>
      </c>
      <c r="AX681" s="14" t="s">
        <v>71</v>
      </c>
      <c r="AY681" s="209" t="s">
        <v>155</v>
      </c>
    </row>
    <row r="682" spans="2:51" s="14" customFormat="1" ht="12">
      <c r="B682" s="199"/>
      <c r="C682" s="200"/>
      <c r="D682" s="190" t="s">
        <v>164</v>
      </c>
      <c r="E682" s="201" t="s">
        <v>19</v>
      </c>
      <c r="F682" s="202" t="s">
        <v>699</v>
      </c>
      <c r="G682" s="200"/>
      <c r="H682" s="203">
        <v>1.776</v>
      </c>
      <c r="I682" s="204"/>
      <c r="J682" s="200"/>
      <c r="K682" s="200"/>
      <c r="L682" s="205"/>
      <c r="M682" s="206"/>
      <c r="N682" s="207"/>
      <c r="O682" s="207"/>
      <c r="P682" s="207"/>
      <c r="Q682" s="207"/>
      <c r="R682" s="207"/>
      <c r="S682" s="207"/>
      <c r="T682" s="208"/>
      <c r="AT682" s="209" t="s">
        <v>164</v>
      </c>
      <c r="AU682" s="209" t="s">
        <v>81</v>
      </c>
      <c r="AV682" s="14" t="s">
        <v>81</v>
      </c>
      <c r="AW682" s="14" t="s">
        <v>33</v>
      </c>
      <c r="AX682" s="14" t="s">
        <v>71</v>
      </c>
      <c r="AY682" s="209" t="s">
        <v>155</v>
      </c>
    </row>
    <row r="683" spans="2:51" s="13" customFormat="1" ht="12">
      <c r="B683" s="188"/>
      <c r="C683" s="189"/>
      <c r="D683" s="190" t="s">
        <v>164</v>
      </c>
      <c r="E683" s="191" t="s">
        <v>19</v>
      </c>
      <c r="F683" s="192" t="s">
        <v>629</v>
      </c>
      <c r="G683" s="189"/>
      <c r="H683" s="191" t="s">
        <v>19</v>
      </c>
      <c r="I683" s="193"/>
      <c r="J683" s="189"/>
      <c r="K683" s="189"/>
      <c r="L683" s="194"/>
      <c r="M683" s="195"/>
      <c r="N683" s="196"/>
      <c r="O683" s="196"/>
      <c r="P683" s="196"/>
      <c r="Q683" s="196"/>
      <c r="R683" s="196"/>
      <c r="S683" s="196"/>
      <c r="T683" s="197"/>
      <c r="AT683" s="198" t="s">
        <v>164</v>
      </c>
      <c r="AU683" s="198" t="s">
        <v>81</v>
      </c>
      <c r="AV683" s="13" t="s">
        <v>79</v>
      </c>
      <c r="AW683" s="13" t="s">
        <v>33</v>
      </c>
      <c r="AX683" s="13" t="s">
        <v>71</v>
      </c>
      <c r="AY683" s="198" t="s">
        <v>155</v>
      </c>
    </row>
    <row r="684" spans="2:51" s="14" customFormat="1" ht="12">
      <c r="B684" s="199"/>
      <c r="C684" s="200"/>
      <c r="D684" s="190" t="s">
        <v>164</v>
      </c>
      <c r="E684" s="201" t="s">
        <v>19</v>
      </c>
      <c r="F684" s="202" t="s">
        <v>654</v>
      </c>
      <c r="G684" s="200"/>
      <c r="H684" s="203">
        <v>74.025</v>
      </c>
      <c r="I684" s="204"/>
      <c r="J684" s="200"/>
      <c r="K684" s="200"/>
      <c r="L684" s="205"/>
      <c r="M684" s="206"/>
      <c r="N684" s="207"/>
      <c r="O684" s="207"/>
      <c r="P684" s="207"/>
      <c r="Q684" s="207"/>
      <c r="R684" s="207"/>
      <c r="S684" s="207"/>
      <c r="T684" s="208"/>
      <c r="AT684" s="209" t="s">
        <v>164</v>
      </c>
      <c r="AU684" s="209" t="s">
        <v>81</v>
      </c>
      <c r="AV684" s="14" t="s">
        <v>81</v>
      </c>
      <c r="AW684" s="14" t="s">
        <v>33</v>
      </c>
      <c r="AX684" s="14" t="s">
        <v>71</v>
      </c>
      <c r="AY684" s="209" t="s">
        <v>155</v>
      </c>
    </row>
    <row r="685" spans="2:51" s="13" customFormat="1" ht="12">
      <c r="B685" s="188"/>
      <c r="C685" s="189"/>
      <c r="D685" s="190" t="s">
        <v>164</v>
      </c>
      <c r="E685" s="191" t="s">
        <v>19</v>
      </c>
      <c r="F685" s="192" t="s">
        <v>592</v>
      </c>
      <c r="G685" s="189"/>
      <c r="H685" s="191" t="s">
        <v>19</v>
      </c>
      <c r="I685" s="193"/>
      <c r="J685" s="189"/>
      <c r="K685" s="189"/>
      <c r="L685" s="194"/>
      <c r="M685" s="195"/>
      <c r="N685" s="196"/>
      <c r="O685" s="196"/>
      <c r="P685" s="196"/>
      <c r="Q685" s="196"/>
      <c r="R685" s="196"/>
      <c r="S685" s="196"/>
      <c r="T685" s="197"/>
      <c r="AT685" s="198" t="s">
        <v>164</v>
      </c>
      <c r="AU685" s="198" t="s">
        <v>81</v>
      </c>
      <c r="AV685" s="13" t="s">
        <v>79</v>
      </c>
      <c r="AW685" s="13" t="s">
        <v>33</v>
      </c>
      <c r="AX685" s="13" t="s">
        <v>71</v>
      </c>
      <c r="AY685" s="198" t="s">
        <v>155</v>
      </c>
    </row>
    <row r="686" spans="2:51" s="13" customFormat="1" ht="12">
      <c r="B686" s="188"/>
      <c r="C686" s="189"/>
      <c r="D686" s="190" t="s">
        <v>164</v>
      </c>
      <c r="E686" s="191" t="s">
        <v>19</v>
      </c>
      <c r="F686" s="192" t="s">
        <v>192</v>
      </c>
      <c r="G686" s="189"/>
      <c r="H686" s="191" t="s">
        <v>19</v>
      </c>
      <c r="I686" s="193"/>
      <c r="J686" s="189"/>
      <c r="K686" s="189"/>
      <c r="L686" s="194"/>
      <c r="M686" s="195"/>
      <c r="N686" s="196"/>
      <c r="O686" s="196"/>
      <c r="P686" s="196"/>
      <c r="Q686" s="196"/>
      <c r="R686" s="196"/>
      <c r="S686" s="196"/>
      <c r="T686" s="197"/>
      <c r="AT686" s="198" t="s">
        <v>164</v>
      </c>
      <c r="AU686" s="198" t="s">
        <v>81</v>
      </c>
      <c r="AV686" s="13" t="s">
        <v>79</v>
      </c>
      <c r="AW686" s="13" t="s">
        <v>33</v>
      </c>
      <c r="AX686" s="13" t="s">
        <v>71</v>
      </c>
      <c r="AY686" s="198" t="s">
        <v>155</v>
      </c>
    </row>
    <row r="687" spans="2:51" s="14" customFormat="1" ht="12">
      <c r="B687" s="199"/>
      <c r="C687" s="200"/>
      <c r="D687" s="190" t="s">
        <v>164</v>
      </c>
      <c r="E687" s="201" t="s">
        <v>19</v>
      </c>
      <c r="F687" s="202" t="s">
        <v>193</v>
      </c>
      <c r="G687" s="200"/>
      <c r="H687" s="203">
        <v>38.77</v>
      </c>
      <c r="I687" s="204"/>
      <c r="J687" s="200"/>
      <c r="K687" s="200"/>
      <c r="L687" s="205"/>
      <c r="M687" s="206"/>
      <c r="N687" s="207"/>
      <c r="O687" s="207"/>
      <c r="P687" s="207"/>
      <c r="Q687" s="207"/>
      <c r="R687" s="207"/>
      <c r="S687" s="207"/>
      <c r="T687" s="208"/>
      <c r="AT687" s="209" t="s">
        <v>164</v>
      </c>
      <c r="AU687" s="209" t="s">
        <v>81</v>
      </c>
      <c r="AV687" s="14" t="s">
        <v>81</v>
      </c>
      <c r="AW687" s="14" t="s">
        <v>33</v>
      </c>
      <c r="AX687" s="14" t="s">
        <v>71</v>
      </c>
      <c r="AY687" s="209" t="s">
        <v>155</v>
      </c>
    </row>
    <row r="688" spans="2:51" s="13" customFormat="1" ht="12">
      <c r="B688" s="188"/>
      <c r="C688" s="189"/>
      <c r="D688" s="190" t="s">
        <v>164</v>
      </c>
      <c r="E688" s="191" t="s">
        <v>19</v>
      </c>
      <c r="F688" s="192" t="s">
        <v>194</v>
      </c>
      <c r="G688" s="189"/>
      <c r="H688" s="191" t="s">
        <v>19</v>
      </c>
      <c r="I688" s="193"/>
      <c r="J688" s="189"/>
      <c r="K688" s="189"/>
      <c r="L688" s="194"/>
      <c r="M688" s="195"/>
      <c r="N688" s="196"/>
      <c r="O688" s="196"/>
      <c r="P688" s="196"/>
      <c r="Q688" s="196"/>
      <c r="R688" s="196"/>
      <c r="S688" s="196"/>
      <c r="T688" s="197"/>
      <c r="AT688" s="198" t="s">
        <v>164</v>
      </c>
      <c r="AU688" s="198" t="s">
        <v>81</v>
      </c>
      <c r="AV688" s="13" t="s">
        <v>79</v>
      </c>
      <c r="AW688" s="13" t="s">
        <v>33</v>
      </c>
      <c r="AX688" s="13" t="s">
        <v>71</v>
      </c>
      <c r="AY688" s="198" t="s">
        <v>155</v>
      </c>
    </row>
    <row r="689" spans="2:51" s="14" customFormat="1" ht="12">
      <c r="B689" s="199"/>
      <c r="C689" s="200"/>
      <c r="D689" s="190" t="s">
        <v>164</v>
      </c>
      <c r="E689" s="201" t="s">
        <v>19</v>
      </c>
      <c r="F689" s="202" t="s">
        <v>195</v>
      </c>
      <c r="G689" s="200"/>
      <c r="H689" s="203">
        <v>18.46</v>
      </c>
      <c r="I689" s="204"/>
      <c r="J689" s="200"/>
      <c r="K689" s="200"/>
      <c r="L689" s="205"/>
      <c r="M689" s="206"/>
      <c r="N689" s="207"/>
      <c r="O689" s="207"/>
      <c r="P689" s="207"/>
      <c r="Q689" s="207"/>
      <c r="R689" s="207"/>
      <c r="S689" s="207"/>
      <c r="T689" s="208"/>
      <c r="AT689" s="209" t="s">
        <v>164</v>
      </c>
      <c r="AU689" s="209" t="s">
        <v>81</v>
      </c>
      <c r="AV689" s="14" t="s">
        <v>81</v>
      </c>
      <c r="AW689" s="14" t="s">
        <v>33</v>
      </c>
      <c r="AX689" s="14" t="s">
        <v>71</v>
      </c>
      <c r="AY689" s="209" t="s">
        <v>155</v>
      </c>
    </row>
    <row r="690" spans="2:51" s="13" customFormat="1" ht="12">
      <c r="B690" s="188"/>
      <c r="C690" s="189"/>
      <c r="D690" s="190" t="s">
        <v>164</v>
      </c>
      <c r="E690" s="191" t="s">
        <v>19</v>
      </c>
      <c r="F690" s="192" t="s">
        <v>196</v>
      </c>
      <c r="G690" s="189"/>
      <c r="H690" s="191" t="s">
        <v>19</v>
      </c>
      <c r="I690" s="193"/>
      <c r="J690" s="189"/>
      <c r="K690" s="189"/>
      <c r="L690" s="194"/>
      <c r="M690" s="195"/>
      <c r="N690" s="196"/>
      <c r="O690" s="196"/>
      <c r="P690" s="196"/>
      <c r="Q690" s="196"/>
      <c r="R690" s="196"/>
      <c r="S690" s="196"/>
      <c r="T690" s="197"/>
      <c r="AT690" s="198" t="s">
        <v>164</v>
      </c>
      <c r="AU690" s="198" t="s">
        <v>81</v>
      </c>
      <c r="AV690" s="13" t="s">
        <v>79</v>
      </c>
      <c r="AW690" s="13" t="s">
        <v>33</v>
      </c>
      <c r="AX690" s="13" t="s">
        <v>71</v>
      </c>
      <c r="AY690" s="198" t="s">
        <v>155</v>
      </c>
    </row>
    <row r="691" spans="2:51" s="14" customFormat="1" ht="12">
      <c r="B691" s="199"/>
      <c r="C691" s="200"/>
      <c r="D691" s="190" t="s">
        <v>164</v>
      </c>
      <c r="E691" s="201" t="s">
        <v>19</v>
      </c>
      <c r="F691" s="202" t="s">
        <v>197</v>
      </c>
      <c r="G691" s="200"/>
      <c r="H691" s="203">
        <v>21.58</v>
      </c>
      <c r="I691" s="204"/>
      <c r="J691" s="200"/>
      <c r="K691" s="200"/>
      <c r="L691" s="205"/>
      <c r="M691" s="206"/>
      <c r="N691" s="207"/>
      <c r="O691" s="207"/>
      <c r="P691" s="207"/>
      <c r="Q691" s="207"/>
      <c r="R691" s="207"/>
      <c r="S691" s="207"/>
      <c r="T691" s="208"/>
      <c r="AT691" s="209" t="s">
        <v>164</v>
      </c>
      <c r="AU691" s="209" t="s">
        <v>81</v>
      </c>
      <c r="AV691" s="14" t="s">
        <v>81</v>
      </c>
      <c r="AW691" s="14" t="s">
        <v>33</v>
      </c>
      <c r="AX691" s="14" t="s">
        <v>71</v>
      </c>
      <c r="AY691" s="209" t="s">
        <v>155</v>
      </c>
    </row>
    <row r="692" spans="2:51" s="13" customFormat="1" ht="12">
      <c r="B692" s="188"/>
      <c r="C692" s="189"/>
      <c r="D692" s="190" t="s">
        <v>164</v>
      </c>
      <c r="E692" s="191" t="s">
        <v>19</v>
      </c>
      <c r="F692" s="192" t="s">
        <v>198</v>
      </c>
      <c r="G692" s="189"/>
      <c r="H692" s="191" t="s">
        <v>19</v>
      </c>
      <c r="I692" s="193"/>
      <c r="J692" s="189"/>
      <c r="K692" s="189"/>
      <c r="L692" s="194"/>
      <c r="M692" s="195"/>
      <c r="N692" s="196"/>
      <c r="O692" s="196"/>
      <c r="P692" s="196"/>
      <c r="Q692" s="196"/>
      <c r="R692" s="196"/>
      <c r="S692" s="196"/>
      <c r="T692" s="197"/>
      <c r="AT692" s="198" t="s">
        <v>164</v>
      </c>
      <c r="AU692" s="198" t="s">
        <v>81</v>
      </c>
      <c r="AV692" s="13" t="s">
        <v>79</v>
      </c>
      <c r="AW692" s="13" t="s">
        <v>33</v>
      </c>
      <c r="AX692" s="13" t="s">
        <v>71</v>
      </c>
      <c r="AY692" s="198" t="s">
        <v>155</v>
      </c>
    </row>
    <row r="693" spans="2:51" s="14" customFormat="1" ht="12">
      <c r="B693" s="199"/>
      <c r="C693" s="200"/>
      <c r="D693" s="190" t="s">
        <v>164</v>
      </c>
      <c r="E693" s="201" t="s">
        <v>19</v>
      </c>
      <c r="F693" s="202" t="s">
        <v>199</v>
      </c>
      <c r="G693" s="200"/>
      <c r="H693" s="203">
        <v>25.23</v>
      </c>
      <c r="I693" s="204"/>
      <c r="J693" s="200"/>
      <c r="K693" s="200"/>
      <c r="L693" s="205"/>
      <c r="M693" s="206"/>
      <c r="N693" s="207"/>
      <c r="O693" s="207"/>
      <c r="P693" s="207"/>
      <c r="Q693" s="207"/>
      <c r="R693" s="207"/>
      <c r="S693" s="207"/>
      <c r="T693" s="208"/>
      <c r="AT693" s="209" t="s">
        <v>164</v>
      </c>
      <c r="AU693" s="209" t="s">
        <v>81</v>
      </c>
      <c r="AV693" s="14" t="s">
        <v>81</v>
      </c>
      <c r="AW693" s="14" t="s">
        <v>33</v>
      </c>
      <c r="AX693" s="14" t="s">
        <v>71</v>
      </c>
      <c r="AY693" s="209" t="s">
        <v>155</v>
      </c>
    </row>
    <row r="694" spans="2:51" s="13" customFormat="1" ht="12">
      <c r="B694" s="188"/>
      <c r="C694" s="189"/>
      <c r="D694" s="190" t="s">
        <v>164</v>
      </c>
      <c r="E694" s="191" t="s">
        <v>19</v>
      </c>
      <c r="F694" s="192" t="s">
        <v>200</v>
      </c>
      <c r="G694" s="189"/>
      <c r="H694" s="191" t="s">
        <v>19</v>
      </c>
      <c r="I694" s="193"/>
      <c r="J694" s="189"/>
      <c r="K694" s="189"/>
      <c r="L694" s="194"/>
      <c r="M694" s="195"/>
      <c r="N694" s="196"/>
      <c r="O694" s="196"/>
      <c r="P694" s="196"/>
      <c r="Q694" s="196"/>
      <c r="R694" s="196"/>
      <c r="S694" s="196"/>
      <c r="T694" s="197"/>
      <c r="AT694" s="198" t="s">
        <v>164</v>
      </c>
      <c r="AU694" s="198" t="s">
        <v>81</v>
      </c>
      <c r="AV694" s="13" t="s">
        <v>79</v>
      </c>
      <c r="AW694" s="13" t="s">
        <v>33</v>
      </c>
      <c r="AX694" s="13" t="s">
        <v>71</v>
      </c>
      <c r="AY694" s="198" t="s">
        <v>155</v>
      </c>
    </row>
    <row r="695" spans="2:51" s="14" customFormat="1" ht="12">
      <c r="B695" s="199"/>
      <c r="C695" s="200"/>
      <c r="D695" s="190" t="s">
        <v>164</v>
      </c>
      <c r="E695" s="201" t="s">
        <v>19</v>
      </c>
      <c r="F695" s="202" t="s">
        <v>201</v>
      </c>
      <c r="G695" s="200"/>
      <c r="H695" s="203">
        <v>19.09</v>
      </c>
      <c r="I695" s="204"/>
      <c r="J695" s="200"/>
      <c r="K695" s="200"/>
      <c r="L695" s="205"/>
      <c r="M695" s="206"/>
      <c r="N695" s="207"/>
      <c r="O695" s="207"/>
      <c r="P695" s="207"/>
      <c r="Q695" s="207"/>
      <c r="R695" s="207"/>
      <c r="S695" s="207"/>
      <c r="T695" s="208"/>
      <c r="AT695" s="209" t="s">
        <v>164</v>
      </c>
      <c r="AU695" s="209" t="s">
        <v>81</v>
      </c>
      <c r="AV695" s="14" t="s">
        <v>81</v>
      </c>
      <c r="AW695" s="14" t="s">
        <v>33</v>
      </c>
      <c r="AX695" s="14" t="s">
        <v>71</v>
      </c>
      <c r="AY695" s="209" t="s">
        <v>155</v>
      </c>
    </row>
    <row r="696" spans="2:51" s="13" customFormat="1" ht="12">
      <c r="B696" s="188"/>
      <c r="C696" s="189"/>
      <c r="D696" s="190" t="s">
        <v>164</v>
      </c>
      <c r="E696" s="191" t="s">
        <v>19</v>
      </c>
      <c r="F696" s="192" t="s">
        <v>202</v>
      </c>
      <c r="G696" s="189"/>
      <c r="H696" s="191" t="s">
        <v>19</v>
      </c>
      <c r="I696" s="193"/>
      <c r="J696" s="189"/>
      <c r="K696" s="189"/>
      <c r="L696" s="194"/>
      <c r="M696" s="195"/>
      <c r="N696" s="196"/>
      <c r="O696" s="196"/>
      <c r="P696" s="196"/>
      <c r="Q696" s="196"/>
      <c r="R696" s="196"/>
      <c r="S696" s="196"/>
      <c r="T696" s="197"/>
      <c r="AT696" s="198" t="s">
        <v>164</v>
      </c>
      <c r="AU696" s="198" t="s">
        <v>81</v>
      </c>
      <c r="AV696" s="13" t="s">
        <v>79</v>
      </c>
      <c r="AW696" s="13" t="s">
        <v>33</v>
      </c>
      <c r="AX696" s="13" t="s">
        <v>71</v>
      </c>
      <c r="AY696" s="198" t="s">
        <v>155</v>
      </c>
    </row>
    <row r="697" spans="2:51" s="14" customFormat="1" ht="12">
      <c r="B697" s="199"/>
      <c r="C697" s="200"/>
      <c r="D697" s="190" t="s">
        <v>164</v>
      </c>
      <c r="E697" s="201" t="s">
        <v>19</v>
      </c>
      <c r="F697" s="202" t="s">
        <v>203</v>
      </c>
      <c r="G697" s="200"/>
      <c r="H697" s="203">
        <v>27.36</v>
      </c>
      <c r="I697" s="204"/>
      <c r="J697" s="200"/>
      <c r="K697" s="200"/>
      <c r="L697" s="205"/>
      <c r="M697" s="206"/>
      <c r="N697" s="207"/>
      <c r="O697" s="207"/>
      <c r="P697" s="207"/>
      <c r="Q697" s="207"/>
      <c r="R697" s="207"/>
      <c r="S697" s="207"/>
      <c r="T697" s="208"/>
      <c r="AT697" s="209" t="s">
        <v>164</v>
      </c>
      <c r="AU697" s="209" t="s">
        <v>81</v>
      </c>
      <c r="AV697" s="14" t="s">
        <v>81</v>
      </c>
      <c r="AW697" s="14" t="s">
        <v>33</v>
      </c>
      <c r="AX697" s="14" t="s">
        <v>71</v>
      </c>
      <c r="AY697" s="209" t="s">
        <v>155</v>
      </c>
    </row>
    <row r="698" spans="2:51" s="13" customFormat="1" ht="12">
      <c r="B698" s="188"/>
      <c r="C698" s="189"/>
      <c r="D698" s="190" t="s">
        <v>164</v>
      </c>
      <c r="E698" s="191" t="s">
        <v>19</v>
      </c>
      <c r="F698" s="192" t="s">
        <v>204</v>
      </c>
      <c r="G698" s="189"/>
      <c r="H698" s="191" t="s">
        <v>19</v>
      </c>
      <c r="I698" s="193"/>
      <c r="J698" s="189"/>
      <c r="K698" s="189"/>
      <c r="L698" s="194"/>
      <c r="M698" s="195"/>
      <c r="N698" s="196"/>
      <c r="O698" s="196"/>
      <c r="P698" s="196"/>
      <c r="Q698" s="196"/>
      <c r="R698" s="196"/>
      <c r="S698" s="196"/>
      <c r="T698" s="197"/>
      <c r="AT698" s="198" t="s">
        <v>164</v>
      </c>
      <c r="AU698" s="198" t="s">
        <v>81</v>
      </c>
      <c r="AV698" s="13" t="s">
        <v>79</v>
      </c>
      <c r="AW698" s="13" t="s">
        <v>33</v>
      </c>
      <c r="AX698" s="13" t="s">
        <v>71</v>
      </c>
      <c r="AY698" s="198" t="s">
        <v>155</v>
      </c>
    </row>
    <row r="699" spans="2:51" s="14" customFormat="1" ht="12">
      <c r="B699" s="199"/>
      <c r="C699" s="200"/>
      <c r="D699" s="190" t="s">
        <v>164</v>
      </c>
      <c r="E699" s="201" t="s">
        <v>19</v>
      </c>
      <c r="F699" s="202" t="s">
        <v>205</v>
      </c>
      <c r="G699" s="200"/>
      <c r="H699" s="203">
        <v>1.82</v>
      </c>
      <c r="I699" s="204"/>
      <c r="J699" s="200"/>
      <c r="K699" s="200"/>
      <c r="L699" s="205"/>
      <c r="M699" s="206"/>
      <c r="N699" s="207"/>
      <c r="O699" s="207"/>
      <c r="P699" s="207"/>
      <c r="Q699" s="207"/>
      <c r="R699" s="207"/>
      <c r="S699" s="207"/>
      <c r="T699" s="208"/>
      <c r="AT699" s="209" t="s">
        <v>164</v>
      </c>
      <c r="AU699" s="209" t="s">
        <v>81</v>
      </c>
      <c r="AV699" s="14" t="s">
        <v>81</v>
      </c>
      <c r="AW699" s="14" t="s">
        <v>33</v>
      </c>
      <c r="AX699" s="14" t="s">
        <v>71</v>
      </c>
      <c r="AY699" s="209" t="s">
        <v>155</v>
      </c>
    </row>
    <row r="700" spans="2:51" s="13" customFormat="1" ht="12">
      <c r="B700" s="188"/>
      <c r="C700" s="189"/>
      <c r="D700" s="190" t="s">
        <v>164</v>
      </c>
      <c r="E700" s="191" t="s">
        <v>19</v>
      </c>
      <c r="F700" s="192" t="s">
        <v>206</v>
      </c>
      <c r="G700" s="189"/>
      <c r="H700" s="191" t="s">
        <v>19</v>
      </c>
      <c r="I700" s="193"/>
      <c r="J700" s="189"/>
      <c r="K700" s="189"/>
      <c r="L700" s="194"/>
      <c r="M700" s="195"/>
      <c r="N700" s="196"/>
      <c r="O700" s="196"/>
      <c r="P700" s="196"/>
      <c r="Q700" s="196"/>
      <c r="R700" s="196"/>
      <c r="S700" s="196"/>
      <c r="T700" s="197"/>
      <c r="AT700" s="198" t="s">
        <v>164</v>
      </c>
      <c r="AU700" s="198" t="s">
        <v>81</v>
      </c>
      <c r="AV700" s="13" t="s">
        <v>79</v>
      </c>
      <c r="AW700" s="13" t="s">
        <v>33</v>
      </c>
      <c r="AX700" s="13" t="s">
        <v>71</v>
      </c>
      <c r="AY700" s="198" t="s">
        <v>155</v>
      </c>
    </row>
    <row r="701" spans="2:51" s="14" customFormat="1" ht="12">
      <c r="B701" s="199"/>
      <c r="C701" s="200"/>
      <c r="D701" s="190" t="s">
        <v>164</v>
      </c>
      <c r="E701" s="201" t="s">
        <v>19</v>
      </c>
      <c r="F701" s="202" t="s">
        <v>207</v>
      </c>
      <c r="G701" s="200"/>
      <c r="H701" s="203">
        <v>1.4</v>
      </c>
      <c r="I701" s="204"/>
      <c r="J701" s="200"/>
      <c r="K701" s="200"/>
      <c r="L701" s="205"/>
      <c r="M701" s="206"/>
      <c r="N701" s="207"/>
      <c r="O701" s="207"/>
      <c r="P701" s="207"/>
      <c r="Q701" s="207"/>
      <c r="R701" s="207"/>
      <c r="S701" s="207"/>
      <c r="T701" s="208"/>
      <c r="AT701" s="209" t="s">
        <v>164</v>
      </c>
      <c r="AU701" s="209" t="s">
        <v>81</v>
      </c>
      <c r="AV701" s="14" t="s">
        <v>81</v>
      </c>
      <c r="AW701" s="14" t="s">
        <v>33</v>
      </c>
      <c r="AX701" s="14" t="s">
        <v>71</v>
      </c>
      <c r="AY701" s="209" t="s">
        <v>155</v>
      </c>
    </row>
    <row r="702" spans="2:51" s="13" customFormat="1" ht="12">
      <c r="B702" s="188"/>
      <c r="C702" s="189"/>
      <c r="D702" s="190" t="s">
        <v>164</v>
      </c>
      <c r="E702" s="191" t="s">
        <v>19</v>
      </c>
      <c r="F702" s="192" t="s">
        <v>208</v>
      </c>
      <c r="G702" s="189"/>
      <c r="H702" s="191" t="s">
        <v>19</v>
      </c>
      <c r="I702" s="193"/>
      <c r="J702" s="189"/>
      <c r="K702" s="189"/>
      <c r="L702" s="194"/>
      <c r="M702" s="195"/>
      <c r="N702" s="196"/>
      <c r="O702" s="196"/>
      <c r="P702" s="196"/>
      <c r="Q702" s="196"/>
      <c r="R702" s="196"/>
      <c r="S702" s="196"/>
      <c r="T702" s="197"/>
      <c r="AT702" s="198" t="s">
        <v>164</v>
      </c>
      <c r="AU702" s="198" t="s">
        <v>81</v>
      </c>
      <c r="AV702" s="13" t="s">
        <v>79</v>
      </c>
      <c r="AW702" s="13" t="s">
        <v>33</v>
      </c>
      <c r="AX702" s="13" t="s">
        <v>71</v>
      </c>
      <c r="AY702" s="198" t="s">
        <v>155</v>
      </c>
    </row>
    <row r="703" spans="2:51" s="14" customFormat="1" ht="12">
      <c r="B703" s="199"/>
      <c r="C703" s="200"/>
      <c r="D703" s="190" t="s">
        <v>164</v>
      </c>
      <c r="E703" s="201" t="s">
        <v>19</v>
      </c>
      <c r="F703" s="202" t="s">
        <v>209</v>
      </c>
      <c r="G703" s="200"/>
      <c r="H703" s="203">
        <v>5.98</v>
      </c>
      <c r="I703" s="204"/>
      <c r="J703" s="200"/>
      <c r="K703" s="200"/>
      <c r="L703" s="205"/>
      <c r="M703" s="206"/>
      <c r="N703" s="207"/>
      <c r="O703" s="207"/>
      <c r="P703" s="207"/>
      <c r="Q703" s="207"/>
      <c r="R703" s="207"/>
      <c r="S703" s="207"/>
      <c r="T703" s="208"/>
      <c r="AT703" s="209" t="s">
        <v>164</v>
      </c>
      <c r="AU703" s="209" t="s">
        <v>81</v>
      </c>
      <c r="AV703" s="14" t="s">
        <v>81</v>
      </c>
      <c r="AW703" s="14" t="s">
        <v>33</v>
      </c>
      <c r="AX703" s="14" t="s">
        <v>71</v>
      </c>
      <c r="AY703" s="209" t="s">
        <v>155</v>
      </c>
    </row>
    <row r="704" spans="2:51" s="16" customFormat="1" ht="12">
      <c r="B704" s="221"/>
      <c r="C704" s="222"/>
      <c r="D704" s="190" t="s">
        <v>164</v>
      </c>
      <c r="E704" s="223" t="s">
        <v>19</v>
      </c>
      <c r="F704" s="224" t="s">
        <v>210</v>
      </c>
      <c r="G704" s="222"/>
      <c r="H704" s="225">
        <v>304.584</v>
      </c>
      <c r="I704" s="226"/>
      <c r="J704" s="222"/>
      <c r="K704" s="222"/>
      <c r="L704" s="227"/>
      <c r="M704" s="228"/>
      <c r="N704" s="229"/>
      <c r="O704" s="229"/>
      <c r="P704" s="229"/>
      <c r="Q704" s="229"/>
      <c r="R704" s="229"/>
      <c r="S704" s="229"/>
      <c r="T704" s="230"/>
      <c r="AT704" s="231" t="s">
        <v>164</v>
      </c>
      <c r="AU704" s="231" t="s">
        <v>81</v>
      </c>
      <c r="AV704" s="16" t="s">
        <v>179</v>
      </c>
      <c r="AW704" s="16" t="s">
        <v>33</v>
      </c>
      <c r="AX704" s="16" t="s">
        <v>71</v>
      </c>
      <c r="AY704" s="231" t="s">
        <v>155</v>
      </c>
    </row>
    <row r="705" spans="2:51" s="13" customFormat="1" ht="12">
      <c r="B705" s="188"/>
      <c r="C705" s="189"/>
      <c r="D705" s="190" t="s">
        <v>164</v>
      </c>
      <c r="E705" s="191" t="s">
        <v>19</v>
      </c>
      <c r="F705" s="192" t="s">
        <v>596</v>
      </c>
      <c r="G705" s="189"/>
      <c r="H705" s="191" t="s">
        <v>19</v>
      </c>
      <c r="I705" s="193"/>
      <c r="J705" s="189"/>
      <c r="K705" s="189"/>
      <c r="L705" s="194"/>
      <c r="M705" s="195"/>
      <c r="N705" s="196"/>
      <c r="O705" s="196"/>
      <c r="P705" s="196"/>
      <c r="Q705" s="196"/>
      <c r="R705" s="196"/>
      <c r="S705" s="196"/>
      <c r="T705" s="197"/>
      <c r="AT705" s="198" t="s">
        <v>164</v>
      </c>
      <c r="AU705" s="198" t="s">
        <v>81</v>
      </c>
      <c r="AV705" s="13" t="s">
        <v>79</v>
      </c>
      <c r="AW705" s="13" t="s">
        <v>33</v>
      </c>
      <c r="AX705" s="13" t="s">
        <v>71</v>
      </c>
      <c r="AY705" s="198" t="s">
        <v>155</v>
      </c>
    </row>
    <row r="706" spans="2:51" s="13" customFormat="1" ht="12">
      <c r="B706" s="188"/>
      <c r="C706" s="189"/>
      <c r="D706" s="190" t="s">
        <v>164</v>
      </c>
      <c r="E706" s="191" t="s">
        <v>19</v>
      </c>
      <c r="F706" s="192" t="s">
        <v>211</v>
      </c>
      <c r="G706" s="189"/>
      <c r="H706" s="191" t="s">
        <v>19</v>
      </c>
      <c r="I706" s="193"/>
      <c r="J706" s="189"/>
      <c r="K706" s="189"/>
      <c r="L706" s="194"/>
      <c r="M706" s="195"/>
      <c r="N706" s="196"/>
      <c r="O706" s="196"/>
      <c r="P706" s="196"/>
      <c r="Q706" s="196"/>
      <c r="R706" s="196"/>
      <c r="S706" s="196"/>
      <c r="T706" s="197"/>
      <c r="AT706" s="198" t="s">
        <v>164</v>
      </c>
      <c r="AU706" s="198" t="s">
        <v>81</v>
      </c>
      <c r="AV706" s="13" t="s">
        <v>79</v>
      </c>
      <c r="AW706" s="13" t="s">
        <v>33</v>
      </c>
      <c r="AX706" s="13" t="s">
        <v>71</v>
      </c>
      <c r="AY706" s="198" t="s">
        <v>155</v>
      </c>
    </row>
    <row r="707" spans="2:51" s="14" customFormat="1" ht="12">
      <c r="B707" s="199"/>
      <c r="C707" s="200"/>
      <c r="D707" s="190" t="s">
        <v>164</v>
      </c>
      <c r="E707" s="201" t="s">
        <v>19</v>
      </c>
      <c r="F707" s="202" t="s">
        <v>212</v>
      </c>
      <c r="G707" s="200"/>
      <c r="H707" s="203">
        <v>4.86</v>
      </c>
      <c r="I707" s="204"/>
      <c r="J707" s="200"/>
      <c r="K707" s="200"/>
      <c r="L707" s="205"/>
      <c r="M707" s="206"/>
      <c r="N707" s="207"/>
      <c r="O707" s="207"/>
      <c r="P707" s="207"/>
      <c r="Q707" s="207"/>
      <c r="R707" s="207"/>
      <c r="S707" s="207"/>
      <c r="T707" s="208"/>
      <c r="AT707" s="209" t="s">
        <v>164</v>
      </c>
      <c r="AU707" s="209" t="s">
        <v>81</v>
      </c>
      <c r="AV707" s="14" t="s">
        <v>81</v>
      </c>
      <c r="AW707" s="14" t="s">
        <v>33</v>
      </c>
      <c r="AX707" s="14" t="s">
        <v>71</v>
      </c>
      <c r="AY707" s="209" t="s">
        <v>155</v>
      </c>
    </row>
    <row r="708" spans="2:51" s="13" customFormat="1" ht="12">
      <c r="B708" s="188"/>
      <c r="C708" s="189"/>
      <c r="D708" s="190" t="s">
        <v>164</v>
      </c>
      <c r="E708" s="191" t="s">
        <v>19</v>
      </c>
      <c r="F708" s="192" t="s">
        <v>213</v>
      </c>
      <c r="G708" s="189"/>
      <c r="H708" s="191" t="s">
        <v>19</v>
      </c>
      <c r="I708" s="193"/>
      <c r="J708" s="189"/>
      <c r="K708" s="189"/>
      <c r="L708" s="194"/>
      <c r="M708" s="195"/>
      <c r="N708" s="196"/>
      <c r="O708" s="196"/>
      <c r="P708" s="196"/>
      <c r="Q708" s="196"/>
      <c r="R708" s="196"/>
      <c r="S708" s="196"/>
      <c r="T708" s="197"/>
      <c r="AT708" s="198" t="s">
        <v>164</v>
      </c>
      <c r="AU708" s="198" t="s">
        <v>81</v>
      </c>
      <c r="AV708" s="13" t="s">
        <v>79</v>
      </c>
      <c r="AW708" s="13" t="s">
        <v>33</v>
      </c>
      <c r="AX708" s="13" t="s">
        <v>71</v>
      </c>
      <c r="AY708" s="198" t="s">
        <v>155</v>
      </c>
    </row>
    <row r="709" spans="2:51" s="14" customFormat="1" ht="12">
      <c r="B709" s="199"/>
      <c r="C709" s="200"/>
      <c r="D709" s="190" t="s">
        <v>164</v>
      </c>
      <c r="E709" s="201" t="s">
        <v>19</v>
      </c>
      <c r="F709" s="202" t="s">
        <v>214</v>
      </c>
      <c r="G709" s="200"/>
      <c r="H709" s="203">
        <v>26.77</v>
      </c>
      <c r="I709" s="204"/>
      <c r="J709" s="200"/>
      <c r="K709" s="200"/>
      <c r="L709" s="205"/>
      <c r="M709" s="206"/>
      <c r="N709" s="207"/>
      <c r="O709" s="207"/>
      <c r="P709" s="207"/>
      <c r="Q709" s="207"/>
      <c r="R709" s="207"/>
      <c r="S709" s="207"/>
      <c r="T709" s="208"/>
      <c r="AT709" s="209" t="s">
        <v>164</v>
      </c>
      <c r="AU709" s="209" t="s">
        <v>81</v>
      </c>
      <c r="AV709" s="14" t="s">
        <v>81</v>
      </c>
      <c r="AW709" s="14" t="s">
        <v>33</v>
      </c>
      <c r="AX709" s="14" t="s">
        <v>71</v>
      </c>
      <c r="AY709" s="209" t="s">
        <v>155</v>
      </c>
    </row>
    <row r="710" spans="2:51" s="13" customFormat="1" ht="12">
      <c r="B710" s="188"/>
      <c r="C710" s="189"/>
      <c r="D710" s="190" t="s">
        <v>164</v>
      </c>
      <c r="E710" s="191" t="s">
        <v>19</v>
      </c>
      <c r="F710" s="192" t="s">
        <v>215</v>
      </c>
      <c r="G710" s="189"/>
      <c r="H710" s="191" t="s">
        <v>19</v>
      </c>
      <c r="I710" s="193"/>
      <c r="J710" s="189"/>
      <c r="K710" s="189"/>
      <c r="L710" s="194"/>
      <c r="M710" s="195"/>
      <c r="N710" s="196"/>
      <c r="O710" s="196"/>
      <c r="P710" s="196"/>
      <c r="Q710" s="196"/>
      <c r="R710" s="196"/>
      <c r="S710" s="196"/>
      <c r="T710" s="197"/>
      <c r="AT710" s="198" t="s">
        <v>164</v>
      </c>
      <c r="AU710" s="198" t="s">
        <v>81</v>
      </c>
      <c r="AV710" s="13" t="s">
        <v>79</v>
      </c>
      <c r="AW710" s="13" t="s">
        <v>33</v>
      </c>
      <c r="AX710" s="13" t="s">
        <v>71</v>
      </c>
      <c r="AY710" s="198" t="s">
        <v>155</v>
      </c>
    </row>
    <row r="711" spans="2:51" s="14" customFormat="1" ht="12">
      <c r="B711" s="199"/>
      <c r="C711" s="200"/>
      <c r="D711" s="190" t="s">
        <v>164</v>
      </c>
      <c r="E711" s="201" t="s">
        <v>19</v>
      </c>
      <c r="F711" s="202" t="s">
        <v>195</v>
      </c>
      <c r="G711" s="200"/>
      <c r="H711" s="203">
        <v>18.46</v>
      </c>
      <c r="I711" s="204"/>
      <c r="J711" s="200"/>
      <c r="K711" s="200"/>
      <c r="L711" s="205"/>
      <c r="M711" s="206"/>
      <c r="N711" s="207"/>
      <c r="O711" s="207"/>
      <c r="P711" s="207"/>
      <c r="Q711" s="207"/>
      <c r="R711" s="207"/>
      <c r="S711" s="207"/>
      <c r="T711" s="208"/>
      <c r="AT711" s="209" t="s">
        <v>164</v>
      </c>
      <c r="AU711" s="209" t="s">
        <v>81</v>
      </c>
      <c r="AV711" s="14" t="s">
        <v>81</v>
      </c>
      <c r="AW711" s="14" t="s">
        <v>33</v>
      </c>
      <c r="AX711" s="14" t="s">
        <v>71</v>
      </c>
      <c r="AY711" s="209" t="s">
        <v>155</v>
      </c>
    </row>
    <row r="712" spans="2:51" s="13" customFormat="1" ht="12">
      <c r="B712" s="188"/>
      <c r="C712" s="189"/>
      <c r="D712" s="190" t="s">
        <v>164</v>
      </c>
      <c r="E712" s="191" t="s">
        <v>19</v>
      </c>
      <c r="F712" s="192" t="s">
        <v>216</v>
      </c>
      <c r="G712" s="189"/>
      <c r="H712" s="191" t="s">
        <v>19</v>
      </c>
      <c r="I712" s="193"/>
      <c r="J712" s="189"/>
      <c r="K712" s="189"/>
      <c r="L712" s="194"/>
      <c r="M712" s="195"/>
      <c r="N712" s="196"/>
      <c r="O712" s="196"/>
      <c r="P712" s="196"/>
      <c r="Q712" s="196"/>
      <c r="R712" s="196"/>
      <c r="S712" s="196"/>
      <c r="T712" s="197"/>
      <c r="AT712" s="198" t="s">
        <v>164</v>
      </c>
      <c r="AU712" s="198" t="s">
        <v>81</v>
      </c>
      <c r="AV712" s="13" t="s">
        <v>79</v>
      </c>
      <c r="AW712" s="13" t="s">
        <v>33</v>
      </c>
      <c r="AX712" s="13" t="s">
        <v>71</v>
      </c>
      <c r="AY712" s="198" t="s">
        <v>155</v>
      </c>
    </row>
    <row r="713" spans="2:51" s="14" customFormat="1" ht="12">
      <c r="B713" s="199"/>
      <c r="C713" s="200"/>
      <c r="D713" s="190" t="s">
        <v>164</v>
      </c>
      <c r="E713" s="201" t="s">
        <v>19</v>
      </c>
      <c r="F713" s="202" t="s">
        <v>197</v>
      </c>
      <c r="G713" s="200"/>
      <c r="H713" s="203">
        <v>21.58</v>
      </c>
      <c r="I713" s="204"/>
      <c r="J713" s="200"/>
      <c r="K713" s="200"/>
      <c r="L713" s="205"/>
      <c r="M713" s="206"/>
      <c r="N713" s="207"/>
      <c r="O713" s="207"/>
      <c r="P713" s="207"/>
      <c r="Q713" s="207"/>
      <c r="R713" s="207"/>
      <c r="S713" s="207"/>
      <c r="T713" s="208"/>
      <c r="AT713" s="209" t="s">
        <v>164</v>
      </c>
      <c r="AU713" s="209" t="s">
        <v>81</v>
      </c>
      <c r="AV713" s="14" t="s">
        <v>81</v>
      </c>
      <c r="AW713" s="14" t="s">
        <v>33</v>
      </c>
      <c r="AX713" s="14" t="s">
        <v>71</v>
      </c>
      <c r="AY713" s="209" t="s">
        <v>155</v>
      </c>
    </row>
    <row r="714" spans="2:51" s="13" customFormat="1" ht="12">
      <c r="B714" s="188"/>
      <c r="C714" s="189"/>
      <c r="D714" s="190" t="s">
        <v>164</v>
      </c>
      <c r="E714" s="191" t="s">
        <v>19</v>
      </c>
      <c r="F714" s="192" t="s">
        <v>217</v>
      </c>
      <c r="G714" s="189"/>
      <c r="H714" s="191" t="s">
        <v>19</v>
      </c>
      <c r="I714" s="193"/>
      <c r="J714" s="189"/>
      <c r="K714" s="189"/>
      <c r="L714" s="194"/>
      <c r="M714" s="195"/>
      <c r="N714" s="196"/>
      <c r="O714" s="196"/>
      <c r="P714" s="196"/>
      <c r="Q714" s="196"/>
      <c r="R714" s="196"/>
      <c r="S714" s="196"/>
      <c r="T714" s="197"/>
      <c r="AT714" s="198" t="s">
        <v>164</v>
      </c>
      <c r="AU714" s="198" t="s">
        <v>81</v>
      </c>
      <c r="AV714" s="13" t="s">
        <v>79</v>
      </c>
      <c r="AW714" s="13" t="s">
        <v>33</v>
      </c>
      <c r="AX714" s="13" t="s">
        <v>71</v>
      </c>
      <c r="AY714" s="198" t="s">
        <v>155</v>
      </c>
    </row>
    <row r="715" spans="2:51" s="14" customFormat="1" ht="12">
      <c r="B715" s="199"/>
      <c r="C715" s="200"/>
      <c r="D715" s="190" t="s">
        <v>164</v>
      </c>
      <c r="E715" s="201" t="s">
        <v>19</v>
      </c>
      <c r="F715" s="202" t="s">
        <v>199</v>
      </c>
      <c r="G715" s="200"/>
      <c r="H715" s="203">
        <v>25.23</v>
      </c>
      <c r="I715" s="204"/>
      <c r="J715" s="200"/>
      <c r="K715" s="200"/>
      <c r="L715" s="205"/>
      <c r="M715" s="206"/>
      <c r="N715" s="207"/>
      <c r="O715" s="207"/>
      <c r="P715" s="207"/>
      <c r="Q715" s="207"/>
      <c r="R715" s="207"/>
      <c r="S715" s="207"/>
      <c r="T715" s="208"/>
      <c r="AT715" s="209" t="s">
        <v>164</v>
      </c>
      <c r="AU715" s="209" t="s">
        <v>81</v>
      </c>
      <c r="AV715" s="14" t="s">
        <v>81</v>
      </c>
      <c r="AW715" s="14" t="s">
        <v>33</v>
      </c>
      <c r="AX715" s="14" t="s">
        <v>71</v>
      </c>
      <c r="AY715" s="209" t="s">
        <v>155</v>
      </c>
    </row>
    <row r="716" spans="2:51" s="13" customFormat="1" ht="12">
      <c r="B716" s="188"/>
      <c r="C716" s="189"/>
      <c r="D716" s="190" t="s">
        <v>164</v>
      </c>
      <c r="E716" s="191" t="s">
        <v>19</v>
      </c>
      <c r="F716" s="192" t="s">
        <v>218</v>
      </c>
      <c r="G716" s="189"/>
      <c r="H716" s="191" t="s">
        <v>19</v>
      </c>
      <c r="I716" s="193"/>
      <c r="J716" s="189"/>
      <c r="K716" s="189"/>
      <c r="L716" s="194"/>
      <c r="M716" s="195"/>
      <c r="N716" s="196"/>
      <c r="O716" s="196"/>
      <c r="P716" s="196"/>
      <c r="Q716" s="196"/>
      <c r="R716" s="196"/>
      <c r="S716" s="196"/>
      <c r="T716" s="197"/>
      <c r="AT716" s="198" t="s">
        <v>164</v>
      </c>
      <c r="AU716" s="198" t="s">
        <v>81</v>
      </c>
      <c r="AV716" s="13" t="s">
        <v>79</v>
      </c>
      <c r="AW716" s="13" t="s">
        <v>33</v>
      </c>
      <c r="AX716" s="13" t="s">
        <v>71</v>
      </c>
      <c r="AY716" s="198" t="s">
        <v>155</v>
      </c>
    </row>
    <row r="717" spans="2:51" s="14" customFormat="1" ht="12">
      <c r="B717" s="199"/>
      <c r="C717" s="200"/>
      <c r="D717" s="190" t="s">
        <v>164</v>
      </c>
      <c r="E717" s="201" t="s">
        <v>19</v>
      </c>
      <c r="F717" s="202" t="s">
        <v>219</v>
      </c>
      <c r="G717" s="200"/>
      <c r="H717" s="203">
        <v>121.44</v>
      </c>
      <c r="I717" s="204"/>
      <c r="J717" s="200"/>
      <c r="K717" s="200"/>
      <c r="L717" s="205"/>
      <c r="M717" s="206"/>
      <c r="N717" s="207"/>
      <c r="O717" s="207"/>
      <c r="P717" s="207"/>
      <c r="Q717" s="207"/>
      <c r="R717" s="207"/>
      <c r="S717" s="207"/>
      <c r="T717" s="208"/>
      <c r="AT717" s="209" t="s">
        <v>164</v>
      </c>
      <c r="AU717" s="209" t="s">
        <v>81</v>
      </c>
      <c r="AV717" s="14" t="s">
        <v>81</v>
      </c>
      <c r="AW717" s="14" t="s">
        <v>33</v>
      </c>
      <c r="AX717" s="14" t="s">
        <v>71</v>
      </c>
      <c r="AY717" s="209" t="s">
        <v>155</v>
      </c>
    </row>
    <row r="718" spans="2:51" s="13" customFormat="1" ht="12">
      <c r="B718" s="188"/>
      <c r="C718" s="189"/>
      <c r="D718" s="190" t="s">
        <v>164</v>
      </c>
      <c r="E718" s="191" t="s">
        <v>19</v>
      </c>
      <c r="F718" s="192" t="s">
        <v>220</v>
      </c>
      <c r="G718" s="189"/>
      <c r="H718" s="191" t="s">
        <v>19</v>
      </c>
      <c r="I718" s="193"/>
      <c r="J718" s="189"/>
      <c r="K718" s="189"/>
      <c r="L718" s="194"/>
      <c r="M718" s="195"/>
      <c r="N718" s="196"/>
      <c r="O718" s="196"/>
      <c r="P718" s="196"/>
      <c r="Q718" s="196"/>
      <c r="R718" s="196"/>
      <c r="S718" s="196"/>
      <c r="T718" s="197"/>
      <c r="AT718" s="198" t="s">
        <v>164</v>
      </c>
      <c r="AU718" s="198" t="s">
        <v>81</v>
      </c>
      <c r="AV718" s="13" t="s">
        <v>79</v>
      </c>
      <c r="AW718" s="13" t="s">
        <v>33</v>
      </c>
      <c r="AX718" s="13" t="s">
        <v>71</v>
      </c>
      <c r="AY718" s="198" t="s">
        <v>155</v>
      </c>
    </row>
    <row r="719" spans="2:51" s="14" customFormat="1" ht="12">
      <c r="B719" s="199"/>
      <c r="C719" s="200"/>
      <c r="D719" s="190" t="s">
        <v>164</v>
      </c>
      <c r="E719" s="201" t="s">
        <v>19</v>
      </c>
      <c r="F719" s="202" t="s">
        <v>645</v>
      </c>
      <c r="G719" s="200"/>
      <c r="H719" s="203">
        <v>6.8</v>
      </c>
      <c r="I719" s="204"/>
      <c r="J719" s="200"/>
      <c r="K719" s="200"/>
      <c r="L719" s="205"/>
      <c r="M719" s="206"/>
      <c r="N719" s="207"/>
      <c r="O719" s="207"/>
      <c r="P719" s="207"/>
      <c r="Q719" s="207"/>
      <c r="R719" s="207"/>
      <c r="S719" s="207"/>
      <c r="T719" s="208"/>
      <c r="AT719" s="209" t="s">
        <v>164</v>
      </c>
      <c r="AU719" s="209" t="s">
        <v>81</v>
      </c>
      <c r="AV719" s="14" t="s">
        <v>81</v>
      </c>
      <c r="AW719" s="14" t="s">
        <v>33</v>
      </c>
      <c r="AX719" s="14" t="s">
        <v>71</v>
      </c>
      <c r="AY719" s="209" t="s">
        <v>155</v>
      </c>
    </row>
    <row r="720" spans="2:51" s="13" customFormat="1" ht="12">
      <c r="B720" s="188"/>
      <c r="C720" s="189"/>
      <c r="D720" s="190" t="s">
        <v>164</v>
      </c>
      <c r="E720" s="191" t="s">
        <v>19</v>
      </c>
      <c r="F720" s="192" t="s">
        <v>222</v>
      </c>
      <c r="G720" s="189"/>
      <c r="H720" s="191" t="s">
        <v>19</v>
      </c>
      <c r="I720" s="193"/>
      <c r="J720" s="189"/>
      <c r="K720" s="189"/>
      <c r="L720" s="194"/>
      <c r="M720" s="195"/>
      <c r="N720" s="196"/>
      <c r="O720" s="196"/>
      <c r="P720" s="196"/>
      <c r="Q720" s="196"/>
      <c r="R720" s="196"/>
      <c r="S720" s="196"/>
      <c r="T720" s="197"/>
      <c r="AT720" s="198" t="s">
        <v>164</v>
      </c>
      <c r="AU720" s="198" t="s">
        <v>81</v>
      </c>
      <c r="AV720" s="13" t="s">
        <v>79</v>
      </c>
      <c r="AW720" s="13" t="s">
        <v>33</v>
      </c>
      <c r="AX720" s="13" t="s">
        <v>71</v>
      </c>
      <c r="AY720" s="198" t="s">
        <v>155</v>
      </c>
    </row>
    <row r="721" spans="2:51" s="14" customFormat="1" ht="12">
      <c r="B721" s="199"/>
      <c r="C721" s="200"/>
      <c r="D721" s="190" t="s">
        <v>164</v>
      </c>
      <c r="E721" s="201" t="s">
        <v>19</v>
      </c>
      <c r="F721" s="202" t="s">
        <v>207</v>
      </c>
      <c r="G721" s="200"/>
      <c r="H721" s="203">
        <v>1.4</v>
      </c>
      <c r="I721" s="204"/>
      <c r="J721" s="200"/>
      <c r="K721" s="200"/>
      <c r="L721" s="205"/>
      <c r="M721" s="206"/>
      <c r="N721" s="207"/>
      <c r="O721" s="207"/>
      <c r="P721" s="207"/>
      <c r="Q721" s="207"/>
      <c r="R721" s="207"/>
      <c r="S721" s="207"/>
      <c r="T721" s="208"/>
      <c r="AT721" s="209" t="s">
        <v>164</v>
      </c>
      <c r="AU721" s="209" t="s">
        <v>81</v>
      </c>
      <c r="AV721" s="14" t="s">
        <v>81</v>
      </c>
      <c r="AW721" s="14" t="s">
        <v>33</v>
      </c>
      <c r="AX721" s="14" t="s">
        <v>71</v>
      </c>
      <c r="AY721" s="209" t="s">
        <v>155</v>
      </c>
    </row>
    <row r="722" spans="2:51" s="15" customFormat="1" ht="12">
      <c r="B722" s="210"/>
      <c r="C722" s="211"/>
      <c r="D722" s="190" t="s">
        <v>164</v>
      </c>
      <c r="E722" s="212" t="s">
        <v>19</v>
      </c>
      <c r="F722" s="213" t="s">
        <v>168</v>
      </c>
      <c r="G722" s="211"/>
      <c r="H722" s="214">
        <v>531.1239999999999</v>
      </c>
      <c r="I722" s="215"/>
      <c r="J722" s="211"/>
      <c r="K722" s="211"/>
      <c r="L722" s="216"/>
      <c r="M722" s="217"/>
      <c r="N722" s="218"/>
      <c r="O722" s="218"/>
      <c r="P722" s="218"/>
      <c r="Q722" s="218"/>
      <c r="R722" s="218"/>
      <c r="S722" s="218"/>
      <c r="T722" s="219"/>
      <c r="AT722" s="220" t="s">
        <v>164</v>
      </c>
      <c r="AU722" s="220" t="s">
        <v>81</v>
      </c>
      <c r="AV722" s="15" t="s">
        <v>162</v>
      </c>
      <c r="AW722" s="15" t="s">
        <v>33</v>
      </c>
      <c r="AX722" s="15" t="s">
        <v>79</v>
      </c>
      <c r="AY722" s="220" t="s">
        <v>155</v>
      </c>
    </row>
    <row r="723" spans="1:65" s="2" customFormat="1" ht="16.5" customHeight="1">
      <c r="A723" s="36"/>
      <c r="B723" s="37"/>
      <c r="C723" s="237" t="s">
        <v>506</v>
      </c>
      <c r="D723" s="237" t="s">
        <v>681</v>
      </c>
      <c r="E723" s="238" t="s">
        <v>783</v>
      </c>
      <c r="F723" s="239" t="s">
        <v>784</v>
      </c>
      <c r="G723" s="240" t="s">
        <v>161</v>
      </c>
      <c r="H723" s="241">
        <v>584.236</v>
      </c>
      <c r="I723" s="242">
        <v>46</v>
      </c>
      <c r="J723" s="243">
        <f>ROUND(I723*H723,2)</f>
        <v>26874.86</v>
      </c>
      <c r="K723" s="239" t="s">
        <v>174</v>
      </c>
      <c r="L723" s="244"/>
      <c r="M723" s="245" t="s">
        <v>19</v>
      </c>
      <c r="N723" s="246" t="s">
        <v>42</v>
      </c>
      <c r="O723" s="66"/>
      <c r="P723" s="184">
        <f>O723*H723</f>
        <v>0</v>
      </c>
      <c r="Q723" s="184">
        <v>0.00017</v>
      </c>
      <c r="R723" s="184">
        <f>Q723*H723</f>
        <v>0.09932012000000001</v>
      </c>
      <c r="S723" s="184">
        <v>0</v>
      </c>
      <c r="T723" s="185">
        <f>S723*H723</f>
        <v>0</v>
      </c>
      <c r="U723" s="36"/>
      <c r="V723" s="36"/>
      <c r="W723" s="36"/>
      <c r="X723" s="36"/>
      <c r="Y723" s="36"/>
      <c r="Z723" s="36"/>
      <c r="AA723" s="36"/>
      <c r="AB723" s="36"/>
      <c r="AC723" s="36"/>
      <c r="AD723" s="36"/>
      <c r="AE723" s="36"/>
      <c r="AR723" s="186" t="s">
        <v>437</v>
      </c>
      <c r="AT723" s="186" t="s">
        <v>681</v>
      </c>
      <c r="AU723" s="186" t="s">
        <v>81</v>
      </c>
      <c r="AY723" s="19" t="s">
        <v>155</v>
      </c>
      <c r="BE723" s="187">
        <f>IF(N723="základní",J723,0)</f>
        <v>26874.86</v>
      </c>
      <c r="BF723" s="187">
        <f>IF(N723="snížená",J723,0)</f>
        <v>0</v>
      </c>
      <c r="BG723" s="187">
        <f>IF(N723="zákl. přenesená",J723,0)</f>
        <v>0</v>
      </c>
      <c r="BH723" s="187">
        <f>IF(N723="sníž. přenesená",J723,0)</f>
        <v>0</v>
      </c>
      <c r="BI723" s="187">
        <f>IF(N723="nulová",J723,0)</f>
        <v>0</v>
      </c>
      <c r="BJ723" s="19" t="s">
        <v>79</v>
      </c>
      <c r="BK723" s="187">
        <f>ROUND(I723*H723,2)</f>
        <v>26874.86</v>
      </c>
      <c r="BL723" s="19" t="s">
        <v>295</v>
      </c>
      <c r="BM723" s="186" t="s">
        <v>785</v>
      </c>
    </row>
    <row r="724" spans="2:51" s="14" customFormat="1" ht="12">
      <c r="B724" s="199"/>
      <c r="C724" s="200"/>
      <c r="D724" s="190" t="s">
        <v>164</v>
      </c>
      <c r="E724" s="200"/>
      <c r="F724" s="202" t="s">
        <v>786</v>
      </c>
      <c r="G724" s="200"/>
      <c r="H724" s="203">
        <v>584.236</v>
      </c>
      <c r="I724" s="204"/>
      <c r="J724" s="200"/>
      <c r="K724" s="200"/>
      <c r="L724" s="205"/>
      <c r="M724" s="206"/>
      <c r="N724" s="207"/>
      <c r="O724" s="207"/>
      <c r="P724" s="207"/>
      <c r="Q724" s="207"/>
      <c r="R724" s="207"/>
      <c r="S724" s="207"/>
      <c r="T724" s="208"/>
      <c r="AT724" s="209" t="s">
        <v>164</v>
      </c>
      <c r="AU724" s="209" t="s">
        <v>81</v>
      </c>
      <c r="AV724" s="14" t="s">
        <v>81</v>
      </c>
      <c r="AW724" s="14" t="s">
        <v>4</v>
      </c>
      <c r="AX724" s="14" t="s">
        <v>79</v>
      </c>
      <c r="AY724" s="209" t="s">
        <v>155</v>
      </c>
    </row>
    <row r="725" spans="1:65" s="2" customFormat="1" ht="36">
      <c r="A725" s="36"/>
      <c r="B725" s="37"/>
      <c r="C725" s="175" t="s">
        <v>520</v>
      </c>
      <c r="D725" s="175" t="s">
        <v>158</v>
      </c>
      <c r="E725" s="176" t="s">
        <v>787</v>
      </c>
      <c r="F725" s="177" t="s">
        <v>788</v>
      </c>
      <c r="G725" s="178" t="s">
        <v>161</v>
      </c>
      <c r="H725" s="179">
        <v>386.23</v>
      </c>
      <c r="I725" s="180">
        <v>893</v>
      </c>
      <c r="J725" s="181">
        <f>ROUND(I725*H725,2)</f>
        <v>344903.39</v>
      </c>
      <c r="K725" s="177" t="s">
        <v>174</v>
      </c>
      <c r="L725" s="41"/>
      <c r="M725" s="182" t="s">
        <v>19</v>
      </c>
      <c r="N725" s="183" t="s">
        <v>42</v>
      </c>
      <c r="O725" s="66"/>
      <c r="P725" s="184">
        <f>O725*H725</f>
        <v>0</v>
      </c>
      <c r="Q725" s="184">
        <v>0.02557</v>
      </c>
      <c r="R725" s="184">
        <f>Q725*H725</f>
        <v>9.8759011</v>
      </c>
      <c r="S725" s="184">
        <v>0</v>
      </c>
      <c r="T725" s="185">
        <f>S725*H725</f>
        <v>0</v>
      </c>
      <c r="U725" s="36"/>
      <c r="V725" s="36"/>
      <c r="W725" s="36"/>
      <c r="X725" s="36"/>
      <c r="Y725" s="36"/>
      <c r="Z725" s="36"/>
      <c r="AA725" s="36"/>
      <c r="AB725" s="36"/>
      <c r="AC725" s="36"/>
      <c r="AD725" s="36"/>
      <c r="AE725" s="36"/>
      <c r="AR725" s="186" t="s">
        <v>295</v>
      </c>
      <c r="AT725" s="186" t="s">
        <v>158</v>
      </c>
      <c r="AU725" s="186" t="s">
        <v>81</v>
      </c>
      <c r="AY725" s="19" t="s">
        <v>155</v>
      </c>
      <c r="BE725" s="187">
        <f>IF(N725="základní",J725,0)</f>
        <v>344903.39</v>
      </c>
      <c r="BF725" s="187">
        <f>IF(N725="snížená",J725,0)</f>
        <v>0</v>
      </c>
      <c r="BG725" s="187">
        <f>IF(N725="zákl. přenesená",J725,0)</f>
        <v>0</v>
      </c>
      <c r="BH725" s="187">
        <f>IF(N725="sníž. přenesená",J725,0)</f>
        <v>0</v>
      </c>
      <c r="BI725" s="187">
        <f>IF(N725="nulová",J725,0)</f>
        <v>0</v>
      </c>
      <c r="BJ725" s="19" t="s">
        <v>79</v>
      </c>
      <c r="BK725" s="187">
        <f>ROUND(I725*H725,2)</f>
        <v>344903.39</v>
      </c>
      <c r="BL725" s="19" t="s">
        <v>295</v>
      </c>
      <c r="BM725" s="186" t="s">
        <v>789</v>
      </c>
    </row>
    <row r="726" spans="2:51" s="13" customFormat="1" ht="12">
      <c r="B726" s="188"/>
      <c r="C726" s="189"/>
      <c r="D726" s="190" t="s">
        <v>164</v>
      </c>
      <c r="E726" s="191" t="s">
        <v>19</v>
      </c>
      <c r="F726" s="192" t="s">
        <v>592</v>
      </c>
      <c r="G726" s="189"/>
      <c r="H726" s="191" t="s">
        <v>19</v>
      </c>
      <c r="I726" s="193"/>
      <c r="J726" s="189"/>
      <c r="K726" s="189"/>
      <c r="L726" s="194"/>
      <c r="M726" s="195"/>
      <c r="N726" s="196"/>
      <c r="O726" s="196"/>
      <c r="P726" s="196"/>
      <c r="Q726" s="196"/>
      <c r="R726" s="196"/>
      <c r="S726" s="196"/>
      <c r="T726" s="197"/>
      <c r="AT726" s="198" t="s">
        <v>164</v>
      </c>
      <c r="AU726" s="198" t="s">
        <v>81</v>
      </c>
      <c r="AV726" s="13" t="s">
        <v>79</v>
      </c>
      <c r="AW726" s="13" t="s">
        <v>33</v>
      </c>
      <c r="AX726" s="13" t="s">
        <v>71</v>
      </c>
      <c r="AY726" s="198" t="s">
        <v>155</v>
      </c>
    </row>
    <row r="727" spans="2:51" s="13" customFormat="1" ht="12">
      <c r="B727" s="188"/>
      <c r="C727" s="189"/>
      <c r="D727" s="190" t="s">
        <v>164</v>
      </c>
      <c r="E727" s="191" t="s">
        <v>19</v>
      </c>
      <c r="F727" s="192" t="s">
        <v>192</v>
      </c>
      <c r="G727" s="189"/>
      <c r="H727" s="191" t="s">
        <v>19</v>
      </c>
      <c r="I727" s="193"/>
      <c r="J727" s="189"/>
      <c r="K727" s="189"/>
      <c r="L727" s="194"/>
      <c r="M727" s="195"/>
      <c r="N727" s="196"/>
      <c r="O727" s="196"/>
      <c r="P727" s="196"/>
      <c r="Q727" s="196"/>
      <c r="R727" s="196"/>
      <c r="S727" s="196"/>
      <c r="T727" s="197"/>
      <c r="AT727" s="198" t="s">
        <v>164</v>
      </c>
      <c r="AU727" s="198" t="s">
        <v>81</v>
      </c>
      <c r="AV727" s="13" t="s">
        <v>79</v>
      </c>
      <c r="AW727" s="13" t="s">
        <v>33</v>
      </c>
      <c r="AX727" s="13" t="s">
        <v>71</v>
      </c>
      <c r="AY727" s="198" t="s">
        <v>155</v>
      </c>
    </row>
    <row r="728" spans="2:51" s="14" customFormat="1" ht="12">
      <c r="B728" s="199"/>
      <c r="C728" s="200"/>
      <c r="D728" s="190" t="s">
        <v>164</v>
      </c>
      <c r="E728" s="201" t="s">
        <v>19</v>
      </c>
      <c r="F728" s="202" t="s">
        <v>193</v>
      </c>
      <c r="G728" s="200"/>
      <c r="H728" s="203">
        <v>38.77</v>
      </c>
      <c r="I728" s="204"/>
      <c r="J728" s="200"/>
      <c r="K728" s="200"/>
      <c r="L728" s="205"/>
      <c r="M728" s="206"/>
      <c r="N728" s="207"/>
      <c r="O728" s="207"/>
      <c r="P728" s="207"/>
      <c r="Q728" s="207"/>
      <c r="R728" s="207"/>
      <c r="S728" s="207"/>
      <c r="T728" s="208"/>
      <c r="AT728" s="209" t="s">
        <v>164</v>
      </c>
      <c r="AU728" s="209" t="s">
        <v>81</v>
      </c>
      <c r="AV728" s="14" t="s">
        <v>81</v>
      </c>
      <c r="AW728" s="14" t="s">
        <v>33</v>
      </c>
      <c r="AX728" s="14" t="s">
        <v>71</v>
      </c>
      <c r="AY728" s="209" t="s">
        <v>155</v>
      </c>
    </row>
    <row r="729" spans="2:51" s="13" customFormat="1" ht="12">
      <c r="B729" s="188"/>
      <c r="C729" s="189"/>
      <c r="D729" s="190" t="s">
        <v>164</v>
      </c>
      <c r="E729" s="191" t="s">
        <v>19</v>
      </c>
      <c r="F729" s="192" t="s">
        <v>194</v>
      </c>
      <c r="G729" s="189"/>
      <c r="H729" s="191" t="s">
        <v>19</v>
      </c>
      <c r="I729" s="193"/>
      <c r="J729" s="189"/>
      <c r="K729" s="189"/>
      <c r="L729" s="194"/>
      <c r="M729" s="195"/>
      <c r="N729" s="196"/>
      <c r="O729" s="196"/>
      <c r="P729" s="196"/>
      <c r="Q729" s="196"/>
      <c r="R729" s="196"/>
      <c r="S729" s="196"/>
      <c r="T729" s="197"/>
      <c r="AT729" s="198" t="s">
        <v>164</v>
      </c>
      <c r="AU729" s="198" t="s">
        <v>81</v>
      </c>
      <c r="AV729" s="13" t="s">
        <v>79</v>
      </c>
      <c r="AW729" s="13" t="s">
        <v>33</v>
      </c>
      <c r="AX729" s="13" t="s">
        <v>71</v>
      </c>
      <c r="AY729" s="198" t="s">
        <v>155</v>
      </c>
    </row>
    <row r="730" spans="2:51" s="14" customFormat="1" ht="12">
      <c r="B730" s="199"/>
      <c r="C730" s="200"/>
      <c r="D730" s="190" t="s">
        <v>164</v>
      </c>
      <c r="E730" s="201" t="s">
        <v>19</v>
      </c>
      <c r="F730" s="202" t="s">
        <v>195</v>
      </c>
      <c r="G730" s="200"/>
      <c r="H730" s="203">
        <v>18.46</v>
      </c>
      <c r="I730" s="204"/>
      <c r="J730" s="200"/>
      <c r="K730" s="200"/>
      <c r="L730" s="205"/>
      <c r="M730" s="206"/>
      <c r="N730" s="207"/>
      <c r="O730" s="207"/>
      <c r="P730" s="207"/>
      <c r="Q730" s="207"/>
      <c r="R730" s="207"/>
      <c r="S730" s="207"/>
      <c r="T730" s="208"/>
      <c r="AT730" s="209" t="s">
        <v>164</v>
      </c>
      <c r="AU730" s="209" t="s">
        <v>81</v>
      </c>
      <c r="AV730" s="14" t="s">
        <v>81</v>
      </c>
      <c r="AW730" s="14" t="s">
        <v>33</v>
      </c>
      <c r="AX730" s="14" t="s">
        <v>71</v>
      </c>
      <c r="AY730" s="209" t="s">
        <v>155</v>
      </c>
    </row>
    <row r="731" spans="2:51" s="13" customFormat="1" ht="12">
      <c r="B731" s="188"/>
      <c r="C731" s="189"/>
      <c r="D731" s="190" t="s">
        <v>164</v>
      </c>
      <c r="E731" s="191" t="s">
        <v>19</v>
      </c>
      <c r="F731" s="192" t="s">
        <v>196</v>
      </c>
      <c r="G731" s="189"/>
      <c r="H731" s="191" t="s">
        <v>19</v>
      </c>
      <c r="I731" s="193"/>
      <c r="J731" s="189"/>
      <c r="K731" s="189"/>
      <c r="L731" s="194"/>
      <c r="M731" s="195"/>
      <c r="N731" s="196"/>
      <c r="O731" s="196"/>
      <c r="P731" s="196"/>
      <c r="Q731" s="196"/>
      <c r="R731" s="196"/>
      <c r="S731" s="196"/>
      <c r="T731" s="197"/>
      <c r="AT731" s="198" t="s">
        <v>164</v>
      </c>
      <c r="AU731" s="198" t="s">
        <v>81</v>
      </c>
      <c r="AV731" s="13" t="s">
        <v>79</v>
      </c>
      <c r="AW731" s="13" t="s">
        <v>33</v>
      </c>
      <c r="AX731" s="13" t="s">
        <v>71</v>
      </c>
      <c r="AY731" s="198" t="s">
        <v>155</v>
      </c>
    </row>
    <row r="732" spans="2:51" s="14" customFormat="1" ht="12">
      <c r="B732" s="199"/>
      <c r="C732" s="200"/>
      <c r="D732" s="190" t="s">
        <v>164</v>
      </c>
      <c r="E732" s="201" t="s">
        <v>19</v>
      </c>
      <c r="F732" s="202" t="s">
        <v>197</v>
      </c>
      <c r="G732" s="200"/>
      <c r="H732" s="203">
        <v>21.58</v>
      </c>
      <c r="I732" s="204"/>
      <c r="J732" s="200"/>
      <c r="K732" s="200"/>
      <c r="L732" s="205"/>
      <c r="M732" s="206"/>
      <c r="N732" s="207"/>
      <c r="O732" s="207"/>
      <c r="P732" s="207"/>
      <c r="Q732" s="207"/>
      <c r="R732" s="207"/>
      <c r="S732" s="207"/>
      <c r="T732" s="208"/>
      <c r="AT732" s="209" t="s">
        <v>164</v>
      </c>
      <c r="AU732" s="209" t="s">
        <v>81</v>
      </c>
      <c r="AV732" s="14" t="s">
        <v>81</v>
      </c>
      <c r="AW732" s="14" t="s">
        <v>33</v>
      </c>
      <c r="AX732" s="14" t="s">
        <v>71</v>
      </c>
      <c r="AY732" s="209" t="s">
        <v>155</v>
      </c>
    </row>
    <row r="733" spans="2:51" s="13" customFormat="1" ht="12">
      <c r="B733" s="188"/>
      <c r="C733" s="189"/>
      <c r="D733" s="190" t="s">
        <v>164</v>
      </c>
      <c r="E733" s="191" t="s">
        <v>19</v>
      </c>
      <c r="F733" s="192" t="s">
        <v>198</v>
      </c>
      <c r="G733" s="189"/>
      <c r="H733" s="191" t="s">
        <v>19</v>
      </c>
      <c r="I733" s="193"/>
      <c r="J733" s="189"/>
      <c r="K733" s="189"/>
      <c r="L733" s="194"/>
      <c r="M733" s="195"/>
      <c r="N733" s="196"/>
      <c r="O733" s="196"/>
      <c r="P733" s="196"/>
      <c r="Q733" s="196"/>
      <c r="R733" s="196"/>
      <c r="S733" s="196"/>
      <c r="T733" s="197"/>
      <c r="AT733" s="198" t="s">
        <v>164</v>
      </c>
      <c r="AU733" s="198" t="s">
        <v>81</v>
      </c>
      <c r="AV733" s="13" t="s">
        <v>79</v>
      </c>
      <c r="AW733" s="13" t="s">
        <v>33</v>
      </c>
      <c r="AX733" s="13" t="s">
        <v>71</v>
      </c>
      <c r="AY733" s="198" t="s">
        <v>155</v>
      </c>
    </row>
    <row r="734" spans="2:51" s="14" customFormat="1" ht="12">
      <c r="B734" s="199"/>
      <c r="C734" s="200"/>
      <c r="D734" s="190" t="s">
        <v>164</v>
      </c>
      <c r="E734" s="201" t="s">
        <v>19</v>
      </c>
      <c r="F734" s="202" t="s">
        <v>199</v>
      </c>
      <c r="G734" s="200"/>
      <c r="H734" s="203">
        <v>25.23</v>
      </c>
      <c r="I734" s="204"/>
      <c r="J734" s="200"/>
      <c r="K734" s="200"/>
      <c r="L734" s="205"/>
      <c r="M734" s="206"/>
      <c r="N734" s="207"/>
      <c r="O734" s="207"/>
      <c r="P734" s="207"/>
      <c r="Q734" s="207"/>
      <c r="R734" s="207"/>
      <c r="S734" s="207"/>
      <c r="T734" s="208"/>
      <c r="AT734" s="209" t="s">
        <v>164</v>
      </c>
      <c r="AU734" s="209" t="s">
        <v>81</v>
      </c>
      <c r="AV734" s="14" t="s">
        <v>81</v>
      </c>
      <c r="AW734" s="14" t="s">
        <v>33</v>
      </c>
      <c r="AX734" s="14" t="s">
        <v>71</v>
      </c>
      <c r="AY734" s="209" t="s">
        <v>155</v>
      </c>
    </row>
    <row r="735" spans="2:51" s="13" customFormat="1" ht="12">
      <c r="B735" s="188"/>
      <c r="C735" s="189"/>
      <c r="D735" s="190" t="s">
        <v>164</v>
      </c>
      <c r="E735" s="191" t="s">
        <v>19</v>
      </c>
      <c r="F735" s="192" t="s">
        <v>200</v>
      </c>
      <c r="G735" s="189"/>
      <c r="H735" s="191" t="s">
        <v>19</v>
      </c>
      <c r="I735" s="193"/>
      <c r="J735" s="189"/>
      <c r="K735" s="189"/>
      <c r="L735" s="194"/>
      <c r="M735" s="195"/>
      <c r="N735" s="196"/>
      <c r="O735" s="196"/>
      <c r="P735" s="196"/>
      <c r="Q735" s="196"/>
      <c r="R735" s="196"/>
      <c r="S735" s="196"/>
      <c r="T735" s="197"/>
      <c r="AT735" s="198" t="s">
        <v>164</v>
      </c>
      <c r="AU735" s="198" t="s">
        <v>81</v>
      </c>
      <c r="AV735" s="13" t="s">
        <v>79</v>
      </c>
      <c r="AW735" s="13" t="s">
        <v>33</v>
      </c>
      <c r="AX735" s="13" t="s">
        <v>71</v>
      </c>
      <c r="AY735" s="198" t="s">
        <v>155</v>
      </c>
    </row>
    <row r="736" spans="2:51" s="14" customFormat="1" ht="12">
      <c r="B736" s="199"/>
      <c r="C736" s="200"/>
      <c r="D736" s="190" t="s">
        <v>164</v>
      </c>
      <c r="E736" s="201" t="s">
        <v>19</v>
      </c>
      <c r="F736" s="202" t="s">
        <v>201</v>
      </c>
      <c r="G736" s="200"/>
      <c r="H736" s="203">
        <v>19.09</v>
      </c>
      <c r="I736" s="204"/>
      <c r="J736" s="200"/>
      <c r="K736" s="200"/>
      <c r="L736" s="205"/>
      <c r="M736" s="206"/>
      <c r="N736" s="207"/>
      <c r="O736" s="207"/>
      <c r="P736" s="207"/>
      <c r="Q736" s="207"/>
      <c r="R736" s="207"/>
      <c r="S736" s="207"/>
      <c r="T736" s="208"/>
      <c r="AT736" s="209" t="s">
        <v>164</v>
      </c>
      <c r="AU736" s="209" t="s">
        <v>81</v>
      </c>
      <c r="AV736" s="14" t="s">
        <v>81</v>
      </c>
      <c r="AW736" s="14" t="s">
        <v>33</v>
      </c>
      <c r="AX736" s="14" t="s">
        <v>71</v>
      </c>
      <c r="AY736" s="209" t="s">
        <v>155</v>
      </c>
    </row>
    <row r="737" spans="2:51" s="13" customFormat="1" ht="12">
      <c r="B737" s="188"/>
      <c r="C737" s="189"/>
      <c r="D737" s="190" t="s">
        <v>164</v>
      </c>
      <c r="E737" s="191" t="s">
        <v>19</v>
      </c>
      <c r="F737" s="192" t="s">
        <v>202</v>
      </c>
      <c r="G737" s="189"/>
      <c r="H737" s="191" t="s">
        <v>19</v>
      </c>
      <c r="I737" s="193"/>
      <c r="J737" s="189"/>
      <c r="K737" s="189"/>
      <c r="L737" s="194"/>
      <c r="M737" s="195"/>
      <c r="N737" s="196"/>
      <c r="O737" s="196"/>
      <c r="P737" s="196"/>
      <c r="Q737" s="196"/>
      <c r="R737" s="196"/>
      <c r="S737" s="196"/>
      <c r="T737" s="197"/>
      <c r="AT737" s="198" t="s">
        <v>164</v>
      </c>
      <c r="AU737" s="198" t="s">
        <v>81</v>
      </c>
      <c r="AV737" s="13" t="s">
        <v>79</v>
      </c>
      <c r="AW737" s="13" t="s">
        <v>33</v>
      </c>
      <c r="AX737" s="13" t="s">
        <v>71</v>
      </c>
      <c r="AY737" s="198" t="s">
        <v>155</v>
      </c>
    </row>
    <row r="738" spans="2:51" s="14" customFormat="1" ht="12">
      <c r="B738" s="199"/>
      <c r="C738" s="200"/>
      <c r="D738" s="190" t="s">
        <v>164</v>
      </c>
      <c r="E738" s="201" t="s">
        <v>19</v>
      </c>
      <c r="F738" s="202" t="s">
        <v>203</v>
      </c>
      <c r="G738" s="200"/>
      <c r="H738" s="203">
        <v>27.36</v>
      </c>
      <c r="I738" s="204"/>
      <c r="J738" s="200"/>
      <c r="K738" s="200"/>
      <c r="L738" s="205"/>
      <c r="M738" s="206"/>
      <c r="N738" s="207"/>
      <c r="O738" s="207"/>
      <c r="P738" s="207"/>
      <c r="Q738" s="207"/>
      <c r="R738" s="207"/>
      <c r="S738" s="207"/>
      <c r="T738" s="208"/>
      <c r="AT738" s="209" t="s">
        <v>164</v>
      </c>
      <c r="AU738" s="209" t="s">
        <v>81</v>
      </c>
      <c r="AV738" s="14" t="s">
        <v>81</v>
      </c>
      <c r="AW738" s="14" t="s">
        <v>33</v>
      </c>
      <c r="AX738" s="14" t="s">
        <v>71</v>
      </c>
      <c r="AY738" s="209" t="s">
        <v>155</v>
      </c>
    </row>
    <row r="739" spans="2:51" s="13" customFormat="1" ht="12">
      <c r="B739" s="188"/>
      <c r="C739" s="189"/>
      <c r="D739" s="190" t="s">
        <v>164</v>
      </c>
      <c r="E739" s="191" t="s">
        <v>19</v>
      </c>
      <c r="F739" s="192" t="s">
        <v>204</v>
      </c>
      <c r="G739" s="189"/>
      <c r="H739" s="191" t="s">
        <v>19</v>
      </c>
      <c r="I739" s="193"/>
      <c r="J739" s="189"/>
      <c r="K739" s="189"/>
      <c r="L739" s="194"/>
      <c r="M739" s="195"/>
      <c r="N739" s="196"/>
      <c r="O739" s="196"/>
      <c r="P739" s="196"/>
      <c r="Q739" s="196"/>
      <c r="R739" s="196"/>
      <c r="S739" s="196"/>
      <c r="T739" s="197"/>
      <c r="AT739" s="198" t="s">
        <v>164</v>
      </c>
      <c r="AU739" s="198" t="s">
        <v>81</v>
      </c>
      <c r="AV739" s="13" t="s">
        <v>79</v>
      </c>
      <c r="AW739" s="13" t="s">
        <v>33</v>
      </c>
      <c r="AX739" s="13" t="s">
        <v>71</v>
      </c>
      <c r="AY739" s="198" t="s">
        <v>155</v>
      </c>
    </row>
    <row r="740" spans="2:51" s="14" customFormat="1" ht="12">
      <c r="B740" s="199"/>
      <c r="C740" s="200"/>
      <c r="D740" s="190" t="s">
        <v>164</v>
      </c>
      <c r="E740" s="201" t="s">
        <v>19</v>
      </c>
      <c r="F740" s="202" t="s">
        <v>205</v>
      </c>
      <c r="G740" s="200"/>
      <c r="H740" s="203">
        <v>1.82</v>
      </c>
      <c r="I740" s="204"/>
      <c r="J740" s="200"/>
      <c r="K740" s="200"/>
      <c r="L740" s="205"/>
      <c r="M740" s="206"/>
      <c r="N740" s="207"/>
      <c r="O740" s="207"/>
      <c r="P740" s="207"/>
      <c r="Q740" s="207"/>
      <c r="R740" s="207"/>
      <c r="S740" s="207"/>
      <c r="T740" s="208"/>
      <c r="AT740" s="209" t="s">
        <v>164</v>
      </c>
      <c r="AU740" s="209" t="s">
        <v>81</v>
      </c>
      <c r="AV740" s="14" t="s">
        <v>81</v>
      </c>
      <c r="AW740" s="14" t="s">
        <v>33</v>
      </c>
      <c r="AX740" s="14" t="s">
        <v>71</v>
      </c>
      <c r="AY740" s="209" t="s">
        <v>155</v>
      </c>
    </row>
    <row r="741" spans="2:51" s="13" customFormat="1" ht="12">
      <c r="B741" s="188"/>
      <c r="C741" s="189"/>
      <c r="D741" s="190" t="s">
        <v>164</v>
      </c>
      <c r="E741" s="191" t="s">
        <v>19</v>
      </c>
      <c r="F741" s="192" t="s">
        <v>206</v>
      </c>
      <c r="G741" s="189"/>
      <c r="H741" s="191" t="s">
        <v>19</v>
      </c>
      <c r="I741" s="193"/>
      <c r="J741" s="189"/>
      <c r="K741" s="189"/>
      <c r="L741" s="194"/>
      <c r="M741" s="195"/>
      <c r="N741" s="196"/>
      <c r="O741" s="196"/>
      <c r="P741" s="196"/>
      <c r="Q741" s="196"/>
      <c r="R741" s="196"/>
      <c r="S741" s="196"/>
      <c r="T741" s="197"/>
      <c r="AT741" s="198" t="s">
        <v>164</v>
      </c>
      <c r="AU741" s="198" t="s">
        <v>81</v>
      </c>
      <c r="AV741" s="13" t="s">
        <v>79</v>
      </c>
      <c r="AW741" s="13" t="s">
        <v>33</v>
      </c>
      <c r="AX741" s="13" t="s">
        <v>71</v>
      </c>
      <c r="AY741" s="198" t="s">
        <v>155</v>
      </c>
    </row>
    <row r="742" spans="2:51" s="14" customFormat="1" ht="12">
      <c r="B742" s="199"/>
      <c r="C742" s="200"/>
      <c r="D742" s="190" t="s">
        <v>164</v>
      </c>
      <c r="E742" s="201" t="s">
        <v>19</v>
      </c>
      <c r="F742" s="202" t="s">
        <v>207</v>
      </c>
      <c r="G742" s="200"/>
      <c r="H742" s="203">
        <v>1.4</v>
      </c>
      <c r="I742" s="204"/>
      <c r="J742" s="200"/>
      <c r="K742" s="200"/>
      <c r="L742" s="205"/>
      <c r="M742" s="206"/>
      <c r="N742" s="207"/>
      <c r="O742" s="207"/>
      <c r="P742" s="207"/>
      <c r="Q742" s="207"/>
      <c r="R742" s="207"/>
      <c r="S742" s="207"/>
      <c r="T742" s="208"/>
      <c r="AT742" s="209" t="s">
        <v>164</v>
      </c>
      <c r="AU742" s="209" t="s">
        <v>81</v>
      </c>
      <c r="AV742" s="14" t="s">
        <v>81</v>
      </c>
      <c r="AW742" s="14" t="s">
        <v>33</v>
      </c>
      <c r="AX742" s="14" t="s">
        <v>71</v>
      </c>
      <c r="AY742" s="209" t="s">
        <v>155</v>
      </c>
    </row>
    <row r="743" spans="2:51" s="13" customFormat="1" ht="12">
      <c r="B743" s="188"/>
      <c r="C743" s="189"/>
      <c r="D743" s="190" t="s">
        <v>164</v>
      </c>
      <c r="E743" s="191" t="s">
        <v>19</v>
      </c>
      <c r="F743" s="192" t="s">
        <v>208</v>
      </c>
      <c r="G743" s="189"/>
      <c r="H743" s="191" t="s">
        <v>19</v>
      </c>
      <c r="I743" s="193"/>
      <c r="J743" s="189"/>
      <c r="K743" s="189"/>
      <c r="L743" s="194"/>
      <c r="M743" s="195"/>
      <c r="N743" s="196"/>
      <c r="O743" s="196"/>
      <c r="P743" s="196"/>
      <c r="Q743" s="196"/>
      <c r="R743" s="196"/>
      <c r="S743" s="196"/>
      <c r="T743" s="197"/>
      <c r="AT743" s="198" t="s">
        <v>164</v>
      </c>
      <c r="AU743" s="198" t="s">
        <v>81</v>
      </c>
      <c r="AV743" s="13" t="s">
        <v>79</v>
      </c>
      <c r="AW743" s="13" t="s">
        <v>33</v>
      </c>
      <c r="AX743" s="13" t="s">
        <v>71</v>
      </c>
      <c r="AY743" s="198" t="s">
        <v>155</v>
      </c>
    </row>
    <row r="744" spans="2:51" s="14" customFormat="1" ht="12">
      <c r="B744" s="199"/>
      <c r="C744" s="200"/>
      <c r="D744" s="190" t="s">
        <v>164</v>
      </c>
      <c r="E744" s="201" t="s">
        <v>19</v>
      </c>
      <c r="F744" s="202" t="s">
        <v>209</v>
      </c>
      <c r="G744" s="200"/>
      <c r="H744" s="203">
        <v>5.98</v>
      </c>
      <c r="I744" s="204"/>
      <c r="J744" s="200"/>
      <c r="K744" s="200"/>
      <c r="L744" s="205"/>
      <c r="M744" s="206"/>
      <c r="N744" s="207"/>
      <c r="O744" s="207"/>
      <c r="P744" s="207"/>
      <c r="Q744" s="207"/>
      <c r="R744" s="207"/>
      <c r="S744" s="207"/>
      <c r="T744" s="208"/>
      <c r="AT744" s="209" t="s">
        <v>164</v>
      </c>
      <c r="AU744" s="209" t="s">
        <v>81</v>
      </c>
      <c r="AV744" s="14" t="s">
        <v>81</v>
      </c>
      <c r="AW744" s="14" t="s">
        <v>33</v>
      </c>
      <c r="AX744" s="14" t="s">
        <v>71</v>
      </c>
      <c r="AY744" s="209" t="s">
        <v>155</v>
      </c>
    </row>
    <row r="745" spans="2:51" s="16" customFormat="1" ht="12">
      <c r="B745" s="221"/>
      <c r="C745" s="222"/>
      <c r="D745" s="190" t="s">
        <v>164</v>
      </c>
      <c r="E745" s="223" t="s">
        <v>19</v>
      </c>
      <c r="F745" s="224" t="s">
        <v>210</v>
      </c>
      <c r="G745" s="222"/>
      <c r="H745" s="225">
        <v>159.69</v>
      </c>
      <c r="I745" s="226"/>
      <c r="J745" s="222"/>
      <c r="K745" s="222"/>
      <c r="L745" s="227"/>
      <c r="M745" s="228"/>
      <c r="N745" s="229"/>
      <c r="O745" s="229"/>
      <c r="P745" s="229"/>
      <c r="Q745" s="229"/>
      <c r="R745" s="229"/>
      <c r="S745" s="229"/>
      <c r="T745" s="230"/>
      <c r="AT745" s="231" t="s">
        <v>164</v>
      </c>
      <c r="AU745" s="231" t="s">
        <v>81</v>
      </c>
      <c r="AV745" s="16" t="s">
        <v>179</v>
      </c>
      <c r="AW745" s="16" t="s">
        <v>33</v>
      </c>
      <c r="AX745" s="16" t="s">
        <v>71</v>
      </c>
      <c r="AY745" s="231" t="s">
        <v>155</v>
      </c>
    </row>
    <row r="746" spans="2:51" s="13" customFormat="1" ht="12">
      <c r="B746" s="188"/>
      <c r="C746" s="189"/>
      <c r="D746" s="190" t="s">
        <v>164</v>
      </c>
      <c r="E746" s="191" t="s">
        <v>19</v>
      </c>
      <c r="F746" s="192" t="s">
        <v>596</v>
      </c>
      <c r="G746" s="189"/>
      <c r="H746" s="191" t="s">
        <v>19</v>
      </c>
      <c r="I746" s="193"/>
      <c r="J746" s="189"/>
      <c r="K746" s="189"/>
      <c r="L746" s="194"/>
      <c r="M746" s="195"/>
      <c r="N746" s="196"/>
      <c r="O746" s="196"/>
      <c r="P746" s="196"/>
      <c r="Q746" s="196"/>
      <c r="R746" s="196"/>
      <c r="S746" s="196"/>
      <c r="T746" s="197"/>
      <c r="AT746" s="198" t="s">
        <v>164</v>
      </c>
      <c r="AU746" s="198" t="s">
        <v>81</v>
      </c>
      <c r="AV746" s="13" t="s">
        <v>79</v>
      </c>
      <c r="AW746" s="13" t="s">
        <v>33</v>
      </c>
      <c r="AX746" s="13" t="s">
        <v>71</v>
      </c>
      <c r="AY746" s="198" t="s">
        <v>155</v>
      </c>
    </row>
    <row r="747" spans="2:51" s="13" customFormat="1" ht="12">
      <c r="B747" s="188"/>
      <c r="C747" s="189"/>
      <c r="D747" s="190" t="s">
        <v>164</v>
      </c>
      <c r="E747" s="191" t="s">
        <v>19</v>
      </c>
      <c r="F747" s="192" t="s">
        <v>211</v>
      </c>
      <c r="G747" s="189"/>
      <c r="H747" s="191" t="s">
        <v>19</v>
      </c>
      <c r="I747" s="193"/>
      <c r="J747" s="189"/>
      <c r="K747" s="189"/>
      <c r="L747" s="194"/>
      <c r="M747" s="195"/>
      <c r="N747" s="196"/>
      <c r="O747" s="196"/>
      <c r="P747" s="196"/>
      <c r="Q747" s="196"/>
      <c r="R747" s="196"/>
      <c r="S747" s="196"/>
      <c r="T747" s="197"/>
      <c r="AT747" s="198" t="s">
        <v>164</v>
      </c>
      <c r="AU747" s="198" t="s">
        <v>81</v>
      </c>
      <c r="AV747" s="13" t="s">
        <v>79</v>
      </c>
      <c r="AW747" s="13" t="s">
        <v>33</v>
      </c>
      <c r="AX747" s="13" t="s">
        <v>71</v>
      </c>
      <c r="AY747" s="198" t="s">
        <v>155</v>
      </c>
    </row>
    <row r="748" spans="2:51" s="14" customFormat="1" ht="12">
      <c r="B748" s="199"/>
      <c r="C748" s="200"/>
      <c r="D748" s="190" t="s">
        <v>164</v>
      </c>
      <c r="E748" s="201" t="s">
        <v>19</v>
      </c>
      <c r="F748" s="202" t="s">
        <v>212</v>
      </c>
      <c r="G748" s="200"/>
      <c r="H748" s="203">
        <v>4.86</v>
      </c>
      <c r="I748" s="204"/>
      <c r="J748" s="200"/>
      <c r="K748" s="200"/>
      <c r="L748" s="205"/>
      <c r="M748" s="206"/>
      <c r="N748" s="207"/>
      <c r="O748" s="207"/>
      <c r="P748" s="207"/>
      <c r="Q748" s="207"/>
      <c r="R748" s="207"/>
      <c r="S748" s="207"/>
      <c r="T748" s="208"/>
      <c r="AT748" s="209" t="s">
        <v>164</v>
      </c>
      <c r="AU748" s="209" t="s">
        <v>81</v>
      </c>
      <c r="AV748" s="14" t="s">
        <v>81</v>
      </c>
      <c r="AW748" s="14" t="s">
        <v>33</v>
      </c>
      <c r="AX748" s="14" t="s">
        <v>71</v>
      </c>
      <c r="AY748" s="209" t="s">
        <v>155</v>
      </c>
    </row>
    <row r="749" spans="2:51" s="13" customFormat="1" ht="12">
      <c r="B749" s="188"/>
      <c r="C749" s="189"/>
      <c r="D749" s="190" t="s">
        <v>164</v>
      </c>
      <c r="E749" s="191" t="s">
        <v>19</v>
      </c>
      <c r="F749" s="192" t="s">
        <v>213</v>
      </c>
      <c r="G749" s="189"/>
      <c r="H749" s="191" t="s">
        <v>19</v>
      </c>
      <c r="I749" s="193"/>
      <c r="J749" s="189"/>
      <c r="K749" s="189"/>
      <c r="L749" s="194"/>
      <c r="M749" s="195"/>
      <c r="N749" s="196"/>
      <c r="O749" s="196"/>
      <c r="P749" s="196"/>
      <c r="Q749" s="196"/>
      <c r="R749" s="196"/>
      <c r="S749" s="196"/>
      <c r="T749" s="197"/>
      <c r="AT749" s="198" t="s">
        <v>164</v>
      </c>
      <c r="AU749" s="198" t="s">
        <v>81</v>
      </c>
      <c r="AV749" s="13" t="s">
        <v>79</v>
      </c>
      <c r="AW749" s="13" t="s">
        <v>33</v>
      </c>
      <c r="AX749" s="13" t="s">
        <v>71</v>
      </c>
      <c r="AY749" s="198" t="s">
        <v>155</v>
      </c>
    </row>
    <row r="750" spans="2:51" s="14" customFormat="1" ht="12">
      <c r="B750" s="199"/>
      <c r="C750" s="200"/>
      <c r="D750" s="190" t="s">
        <v>164</v>
      </c>
      <c r="E750" s="201" t="s">
        <v>19</v>
      </c>
      <c r="F750" s="202" t="s">
        <v>214</v>
      </c>
      <c r="G750" s="200"/>
      <c r="H750" s="203">
        <v>26.77</v>
      </c>
      <c r="I750" s="204"/>
      <c r="J750" s="200"/>
      <c r="K750" s="200"/>
      <c r="L750" s="205"/>
      <c r="M750" s="206"/>
      <c r="N750" s="207"/>
      <c r="O750" s="207"/>
      <c r="P750" s="207"/>
      <c r="Q750" s="207"/>
      <c r="R750" s="207"/>
      <c r="S750" s="207"/>
      <c r="T750" s="208"/>
      <c r="AT750" s="209" t="s">
        <v>164</v>
      </c>
      <c r="AU750" s="209" t="s">
        <v>81</v>
      </c>
      <c r="AV750" s="14" t="s">
        <v>81</v>
      </c>
      <c r="AW750" s="14" t="s">
        <v>33</v>
      </c>
      <c r="AX750" s="14" t="s">
        <v>71</v>
      </c>
      <c r="AY750" s="209" t="s">
        <v>155</v>
      </c>
    </row>
    <row r="751" spans="2:51" s="13" customFormat="1" ht="12">
      <c r="B751" s="188"/>
      <c r="C751" s="189"/>
      <c r="D751" s="190" t="s">
        <v>164</v>
      </c>
      <c r="E751" s="191" t="s">
        <v>19</v>
      </c>
      <c r="F751" s="192" t="s">
        <v>215</v>
      </c>
      <c r="G751" s="189"/>
      <c r="H751" s="191" t="s">
        <v>19</v>
      </c>
      <c r="I751" s="193"/>
      <c r="J751" s="189"/>
      <c r="K751" s="189"/>
      <c r="L751" s="194"/>
      <c r="M751" s="195"/>
      <c r="N751" s="196"/>
      <c r="O751" s="196"/>
      <c r="P751" s="196"/>
      <c r="Q751" s="196"/>
      <c r="R751" s="196"/>
      <c r="S751" s="196"/>
      <c r="T751" s="197"/>
      <c r="AT751" s="198" t="s">
        <v>164</v>
      </c>
      <c r="AU751" s="198" t="s">
        <v>81</v>
      </c>
      <c r="AV751" s="13" t="s">
        <v>79</v>
      </c>
      <c r="AW751" s="13" t="s">
        <v>33</v>
      </c>
      <c r="AX751" s="13" t="s">
        <v>71</v>
      </c>
      <c r="AY751" s="198" t="s">
        <v>155</v>
      </c>
    </row>
    <row r="752" spans="2:51" s="14" customFormat="1" ht="12">
      <c r="B752" s="199"/>
      <c r="C752" s="200"/>
      <c r="D752" s="190" t="s">
        <v>164</v>
      </c>
      <c r="E752" s="201" t="s">
        <v>19</v>
      </c>
      <c r="F752" s="202" t="s">
        <v>195</v>
      </c>
      <c r="G752" s="200"/>
      <c r="H752" s="203">
        <v>18.46</v>
      </c>
      <c r="I752" s="204"/>
      <c r="J752" s="200"/>
      <c r="K752" s="200"/>
      <c r="L752" s="205"/>
      <c r="M752" s="206"/>
      <c r="N752" s="207"/>
      <c r="O752" s="207"/>
      <c r="P752" s="207"/>
      <c r="Q752" s="207"/>
      <c r="R752" s="207"/>
      <c r="S752" s="207"/>
      <c r="T752" s="208"/>
      <c r="AT752" s="209" t="s">
        <v>164</v>
      </c>
      <c r="AU752" s="209" t="s">
        <v>81</v>
      </c>
      <c r="AV752" s="14" t="s">
        <v>81</v>
      </c>
      <c r="AW752" s="14" t="s">
        <v>33</v>
      </c>
      <c r="AX752" s="14" t="s">
        <v>71</v>
      </c>
      <c r="AY752" s="209" t="s">
        <v>155</v>
      </c>
    </row>
    <row r="753" spans="2:51" s="13" customFormat="1" ht="12">
      <c r="B753" s="188"/>
      <c r="C753" s="189"/>
      <c r="D753" s="190" t="s">
        <v>164</v>
      </c>
      <c r="E753" s="191" t="s">
        <v>19</v>
      </c>
      <c r="F753" s="192" t="s">
        <v>216</v>
      </c>
      <c r="G753" s="189"/>
      <c r="H753" s="191" t="s">
        <v>19</v>
      </c>
      <c r="I753" s="193"/>
      <c r="J753" s="189"/>
      <c r="K753" s="189"/>
      <c r="L753" s="194"/>
      <c r="M753" s="195"/>
      <c r="N753" s="196"/>
      <c r="O753" s="196"/>
      <c r="P753" s="196"/>
      <c r="Q753" s="196"/>
      <c r="R753" s="196"/>
      <c r="S753" s="196"/>
      <c r="T753" s="197"/>
      <c r="AT753" s="198" t="s">
        <v>164</v>
      </c>
      <c r="AU753" s="198" t="s">
        <v>81</v>
      </c>
      <c r="AV753" s="13" t="s">
        <v>79</v>
      </c>
      <c r="AW753" s="13" t="s">
        <v>33</v>
      </c>
      <c r="AX753" s="13" t="s">
        <v>71</v>
      </c>
      <c r="AY753" s="198" t="s">
        <v>155</v>
      </c>
    </row>
    <row r="754" spans="2:51" s="14" customFormat="1" ht="12">
      <c r="B754" s="199"/>
      <c r="C754" s="200"/>
      <c r="D754" s="190" t="s">
        <v>164</v>
      </c>
      <c r="E754" s="201" t="s">
        <v>19</v>
      </c>
      <c r="F754" s="202" t="s">
        <v>197</v>
      </c>
      <c r="G754" s="200"/>
      <c r="H754" s="203">
        <v>21.58</v>
      </c>
      <c r="I754" s="204"/>
      <c r="J754" s="200"/>
      <c r="K754" s="200"/>
      <c r="L754" s="205"/>
      <c r="M754" s="206"/>
      <c r="N754" s="207"/>
      <c r="O754" s="207"/>
      <c r="P754" s="207"/>
      <c r="Q754" s="207"/>
      <c r="R754" s="207"/>
      <c r="S754" s="207"/>
      <c r="T754" s="208"/>
      <c r="AT754" s="209" t="s">
        <v>164</v>
      </c>
      <c r="AU754" s="209" t="s">
        <v>81</v>
      </c>
      <c r="AV754" s="14" t="s">
        <v>81</v>
      </c>
      <c r="AW754" s="14" t="s">
        <v>33</v>
      </c>
      <c r="AX754" s="14" t="s">
        <v>71</v>
      </c>
      <c r="AY754" s="209" t="s">
        <v>155</v>
      </c>
    </row>
    <row r="755" spans="2:51" s="13" customFormat="1" ht="12">
      <c r="B755" s="188"/>
      <c r="C755" s="189"/>
      <c r="D755" s="190" t="s">
        <v>164</v>
      </c>
      <c r="E755" s="191" t="s">
        <v>19</v>
      </c>
      <c r="F755" s="192" t="s">
        <v>217</v>
      </c>
      <c r="G755" s="189"/>
      <c r="H755" s="191" t="s">
        <v>19</v>
      </c>
      <c r="I755" s="193"/>
      <c r="J755" s="189"/>
      <c r="K755" s="189"/>
      <c r="L755" s="194"/>
      <c r="M755" s="195"/>
      <c r="N755" s="196"/>
      <c r="O755" s="196"/>
      <c r="P755" s="196"/>
      <c r="Q755" s="196"/>
      <c r="R755" s="196"/>
      <c r="S755" s="196"/>
      <c r="T755" s="197"/>
      <c r="AT755" s="198" t="s">
        <v>164</v>
      </c>
      <c r="AU755" s="198" t="s">
        <v>81</v>
      </c>
      <c r="AV755" s="13" t="s">
        <v>79</v>
      </c>
      <c r="AW755" s="13" t="s">
        <v>33</v>
      </c>
      <c r="AX755" s="13" t="s">
        <v>71</v>
      </c>
      <c r="AY755" s="198" t="s">
        <v>155</v>
      </c>
    </row>
    <row r="756" spans="2:51" s="14" customFormat="1" ht="12">
      <c r="B756" s="199"/>
      <c r="C756" s="200"/>
      <c r="D756" s="190" t="s">
        <v>164</v>
      </c>
      <c r="E756" s="201" t="s">
        <v>19</v>
      </c>
      <c r="F756" s="202" t="s">
        <v>199</v>
      </c>
      <c r="G756" s="200"/>
      <c r="H756" s="203">
        <v>25.23</v>
      </c>
      <c r="I756" s="204"/>
      <c r="J756" s="200"/>
      <c r="K756" s="200"/>
      <c r="L756" s="205"/>
      <c r="M756" s="206"/>
      <c r="N756" s="207"/>
      <c r="O756" s="207"/>
      <c r="P756" s="207"/>
      <c r="Q756" s="207"/>
      <c r="R756" s="207"/>
      <c r="S756" s="207"/>
      <c r="T756" s="208"/>
      <c r="AT756" s="209" t="s">
        <v>164</v>
      </c>
      <c r="AU756" s="209" t="s">
        <v>81</v>
      </c>
      <c r="AV756" s="14" t="s">
        <v>81</v>
      </c>
      <c r="AW756" s="14" t="s">
        <v>33</v>
      </c>
      <c r="AX756" s="14" t="s">
        <v>71</v>
      </c>
      <c r="AY756" s="209" t="s">
        <v>155</v>
      </c>
    </row>
    <row r="757" spans="2:51" s="13" customFormat="1" ht="12">
      <c r="B757" s="188"/>
      <c r="C757" s="189"/>
      <c r="D757" s="190" t="s">
        <v>164</v>
      </c>
      <c r="E757" s="191" t="s">
        <v>19</v>
      </c>
      <c r="F757" s="192" t="s">
        <v>218</v>
      </c>
      <c r="G757" s="189"/>
      <c r="H757" s="191" t="s">
        <v>19</v>
      </c>
      <c r="I757" s="193"/>
      <c r="J757" s="189"/>
      <c r="K757" s="189"/>
      <c r="L757" s="194"/>
      <c r="M757" s="195"/>
      <c r="N757" s="196"/>
      <c r="O757" s="196"/>
      <c r="P757" s="196"/>
      <c r="Q757" s="196"/>
      <c r="R757" s="196"/>
      <c r="S757" s="196"/>
      <c r="T757" s="197"/>
      <c r="AT757" s="198" t="s">
        <v>164</v>
      </c>
      <c r="AU757" s="198" t="s">
        <v>81</v>
      </c>
      <c r="AV757" s="13" t="s">
        <v>79</v>
      </c>
      <c r="AW757" s="13" t="s">
        <v>33</v>
      </c>
      <c r="AX757" s="13" t="s">
        <v>71</v>
      </c>
      <c r="AY757" s="198" t="s">
        <v>155</v>
      </c>
    </row>
    <row r="758" spans="2:51" s="14" customFormat="1" ht="12">
      <c r="B758" s="199"/>
      <c r="C758" s="200"/>
      <c r="D758" s="190" t="s">
        <v>164</v>
      </c>
      <c r="E758" s="201" t="s">
        <v>19</v>
      </c>
      <c r="F758" s="202" t="s">
        <v>219</v>
      </c>
      <c r="G758" s="200"/>
      <c r="H758" s="203">
        <v>121.44</v>
      </c>
      <c r="I758" s="204"/>
      <c r="J758" s="200"/>
      <c r="K758" s="200"/>
      <c r="L758" s="205"/>
      <c r="M758" s="206"/>
      <c r="N758" s="207"/>
      <c r="O758" s="207"/>
      <c r="P758" s="207"/>
      <c r="Q758" s="207"/>
      <c r="R758" s="207"/>
      <c r="S758" s="207"/>
      <c r="T758" s="208"/>
      <c r="AT758" s="209" t="s">
        <v>164</v>
      </c>
      <c r="AU758" s="209" t="s">
        <v>81</v>
      </c>
      <c r="AV758" s="14" t="s">
        <v>81</v>
      </c>
      <c r="AW758" s="14" t="s">
        <v>33</v>
      </c>
      <c r="AX758" s="14" t="s">
        <v>71</v>
      </c>
      <c r="AY758" s="209" t="s">
        <v>155</v>
      </c>
    </row>
    <row r="759" spans="2:51" s="13" customFormat="1" ht="12">
      <c r="B759" s="188"/>
      <c r="C759" s="189"/>
      <c r="D759" s="190" t="s">
        <v>164</v>
      </c>
      <c r="E759" s="191" t="s">
        <v>19</v>
      </c>
      <c r="F759" s="192" t="s">
        <v>220</v>
      </c>
      <c r="G759" s="189"/>
      <c r="H759" s="191" t="s">
        <v>19</v>
      </c>
      <c r="I759" s="193"/>
      <c r="J759" s="189"/>
      <c r="K759" s="189"/>
      <c r="L759" s="194"/>
      <c r="M759" s="195"/>
      <c r="N759" s="196"/>
      <c r="O759" s="196"/>
      <c r="P759" s="196"/>
      <c r="Q759" s="196"/>
      <c r="R759" s="196"/>
      <c r="S759" s="196"/>
      <c r="T759" s="197"/>
      <c r="AT759" s="198" t="s">
        <v>164</v>
      </c>
      <c r="AU759" s="198" t="s">
        <v>81</v>
      </c>
      <c r="AV759" s="13" t="s">
        <v>79</v>
      </c>
      <c r="AW759" s="13" t="s">
        <v>33</v>
      </c>
      <c r="AX759" s="13" t="s">
        <v>71</v>
      </c>
      <c r="AY759" s="198" t="s">
        <v>155</v>
      </c>
    </row>
    <row r="760" spans="2:51" s="14" customFormat="1" ht="12">
      <c r="B760" s="199"/>
      <c r="C760" s="200"/>
      <c r="D760" s="190" t="s">
        <v>164</v>
      </c>
      <c r="E760" s="201" t="s">
        <v>19</v>
      </c>
      <c r="F760" s="202" t="s">
        <v>645</v>
      </c>
      <c r="G760" s="200"/>
      <c r="H760" s="203">
        <v>6.8</v>
      </c>
      <c r="I760" s="204"/>
      <c r="J760" s="200"/>
      <c r="K760" s="200"/>
      <c r="L760" s="205"/>
      <c r="M760" s="206"/>
      <c r="N760" s="207"/>
      <c r="O760" s="207"/>
      <c r="P760" s="207"/>
      <c r="Q760" s="207"/>
      <c r="R760" s="207"/>
      <c r="S760" s="207"/>
      <c r="T760" s="208"/>
      <c r="AT760" s="209" t="s">
        <v>164</v>
      </c>
      <c r="AU760" s="209" t="s">
        <v>81</v>
      </c>
      <c r="AV760" s="14" t="s">
        <v>81</v>
      </c>
      <c r="AW760" s="14" t="s">
        <v>33</v>
      </c>
      <c r="AX760" s="14" t="s">
        <v>71</v>
      </c>
      <c r="AY760" s="209" t="s">
        <v>155</v>
      </c>
    </row>
    <row r="761" spans="2:51" s="13" customFormat="1" ht="12">
      <c r="B761" s="188"/>
      <c r="C761" s="189"/>
      <c r="D761" s="190" t="s">
        <v>164</v>
      </c>
      <c r="E761" s="191" t="s">
        <v>19</v>
      </c>
      <c r="F761" s="192" t="s">
        <v>222</v>
      </c>
      <c r="G761" s="189"/>
      <c r="H761" s="191" t="s">
        <v>19</v>
      </c>
      <c r="I761" s="193"/>
      <c r="J761" s="189"/>
      <c r="K761" s="189"/>
      <c r="L761" s="194"/>
      <c r="M761" s="195"/>
      <c r="N761" s="196"/>
      <c r="O761" s="196"/>
      <c r="P761" s="196"/>
      <c r="Q761" s="196"/>
      <c r="R761" s="196"/>
      <c r="S761" s="196"/>
      <c r="T761" s="197"/>
      <c r="AT761" s="198" t="s">
        <v>164</v>
      </c>
      <c r="AU761" s="198" t="s">
        <v>81</v>
      </c>
      <c r="AV761" s="13" t="s">
        <v>79</v>
      </c>
      <c r="AW761" s="13" t="s">
        <v>33</v>
      </c>
      <c r="AX761" s="13" t="s">
        <v>71</v>
      </c>
      <c r="AY761" s="198" t="s">
        <v>155</v>
      </c>
    </row>
    <row r="762" spans="2:51" s="14" customFormat="1" ht="12">
      <c r="B762" s="199"/>
      <c r="C762" s="200"/>
      <c r="D762" s="190" t="s">
        <v>164</v>
      </c>
      <c r="E762" s="201" t="s">
        <v>19</v>
      </c>
      <c r="F762" s="202" t="s">
        <v>207</v>
      </c>
      <c r="G762" s="200"/>
      <c r="H762" s="203">
        <v>1.4</v>
      </c>
      <c r="I762" s="204"/>
      <c r="J762" s="200"/>
      <c r="K762" s="200"/>
      <c r="L762" s="205"/>
      <c r="M762" s="206"/>
      <c r="N762" s="207"/>
      <c r="O762" s="207"/>
      <c r="P762" s="207"/>
      <c r="Q762" s="207"/>
      <c r="R762" s="207"/>
      <c r="S762" s="207"/>
      <c r="T762" s="208"/>
      <c r="AT762" s="209" t="s">
        <v>164</v>
      </c>
      <c r="AU762" s="209" t="s">
        <v>81</v>
      </c>
      <c r="AV762" s="14" t="s">
        <v>81</v>
      </c>
      <c r="AW762" s="14" t="s">
        <v>33</v>
      </c>
      <c r="AX762" s="14" t="s">
        <v>71</v>
      </c>
      <c r="AY762" s="209" t="s">
        <v>155</v>
      </c>
    </row>
    <row r="763" spans="2:51" s="15" customFormat="1" ht="12">
      <c r="B763" s="210"/>
      <c r="C763" s="211"/>
      <c r="D763" s="190" t="s">
        <v>164</v>
      </c>
      <c r="E763" s="212" t="s">
        <v>19</v>
      </c>
      <c r="F763" s="213" t="s">
        <v>168</v>
      </c>
      <c r="G763" s="211"/>
      <c r="H763" s="214">
        <v>386.23</v>
      </c>
      <c r="I763" s="215"/>
      <c r="J763" s="211"/>
      <c r="K763" s="211"/>
      <c r="L763" s="216"/>
      <c r="M763" s="217"/>
      <c r="N763" s="218"/>
      <c r="O763" s="218"/>
      <c r="P763" s="218"/>
      <c r="Q763" s="218"/>
      <c r="R763" s="218"/>
      <c r="S763" s="218"/>
      <c r="T763" s="219"/>
      <c r="AT763" s="220" t="s">
        <v>164</v>
      </c>
      <c r="AU763" s="220" t="s">
        <v>81</v>
      </c>
      <c r="AV763" s="15" t="s">
        <v>162</v>
      </c>
      <c r="AW763" s="15" t="s">
        <v>33</v>
      </c>
      <c r="AX763" s="15" t="s">
        <v>79</v>
      </c>
      <c r="AY763" s="220" t="s">
        <v>155</v>
      </c>
    </row>
    <row r="764" spans="1:65" s="2" customFormat="1" ht="36">
      <c r="A764" s="36"/>
      <c r="B764" s="37"/>
      <c r="C764" s="175" t="s">
        <v>535</v>
      </c>
      <c r="D764" s="175" t="s">
        <v>158</v>
      </c>
      <c r="E764" s="176" t="s">
        <v>790</v>
      </c>
      <c r="F764" s="177" t="s">
        <v>791</v>
      </c>
      <c r="G764" s="178" t="s">
        <v>161</v>
      </c>
      <c r="H764" s="179">
        <v>144.894</v>
      </c>
      <c r="I764" s="180">
        <v>1012</v>
      </c>
      <c r="J764" s="181">
        <f>ROUND(I764*H764,2)</f>
        <v>146632.73</v>
      </c>
      <c r="K764" s="177" t="s">
        <v>174</v>
      </c>
      <c r="L764" s="41"/>
      <c r="M764" s="182" t="s">
        <v>19</v>
      </c>
      <c r="N764" s="183" t="s">
        <v>42</v>
      </c>
      <c r="O764" s="66"/>
      <c r="P764" s="184">
        <f>O764*H764</f>
        <v>0</v>
      </c>
      <c r="Q764" s="184">
        <v>0.0319</v>
      </c>
      <c r="R764" s="184">
        <f>Q764*H764</f>
        <v>4.6221186</v>
      </c>
      <c r="S764" s="184">
        <v>0</v>
      </c>
      <c r="T764" s="185">
        <f>S764*H764</f>
        <v>0</v>
      </c>
      <c r="U764" s="36"/>
      <c r="V764" s="36"/>
      <c r="W764" s="36"/>
      <c r="X764" s="36"/>
      <c r="Y764" s="36"/>
      <c r="Z764" s="36"/>
      <c r="AA764" s="36"/>
      <c r="AB764" s="36"/>
      <c r="AC764" s="36"/>
      <c r="AD764" s="36"/>
      <c r="AE764" s="36"/>
      <c r="AR764" s="186" t="s">
        <v>295</v>
      </c>
      <c r="AT764" s="186" t="s">
        <v>158</v>
      </c>
      <c r="AU764" s="186" t="s">
        <v>81</v>
      </c>
      <c r="AY764" s="19" t="s">
        <v>155</v>
      </c>
      <c r="BE764" s="187">
        <f>IF(N764="základní",J764,0)</f>
        <v>146632.73</v>
      </c>
      <c r="BF764" s="187">
        <f>IF(N764="snížená",J764,0)</f>
        <v>0</v>
      </c>
      <c r="BG764" s="187">
        <f>IF(N764="zákl. přenesená",J764,0)</f>
        <v>0</v>
      </c>
      <c r="BH764" s="187">
        <f>IF(N764="sníž. přenesená",J764,0)</f>
        <v>0</v>
      </c>
      <c r="BI764" s="187">
        <f>IF(N764="nulová",J764,0)</f>
        <v>0</v>
      </c>
      <c r="BJ764" s="19" t="s">
        <v>79</v>
      </c>
      <c r="BK764" s="187">
        <f>ROUND(I764*H764,2)</f>
        <v>146632.73</v>
      </c>
      <c r="BL764" s="19" t="s">
        <v>295</v>
      </c>
      <c r="BM764" s="186" t="s">
        <v>792</v>
      </c>
    </row>
    <row r="765" spans="2:51" s="13" customFormat="1" ht="12">
      <c r="B765" s="188"/>
      <c r="C765" s="189"/>
      <c r="D765" s="190" t="s">
        <v>164</v>
      </c>
      <c r="E765" s="191" t="s">
        <v>19</v>
      </c>
      <c r="F765" s="192" t="s">
        <v>698</v>
      </c>
      <c r="G765" s="189"/>
      <c r="H765" s="191" t="s">
        <v>19</v>
      </c>
      <c r="I765" s="193"/>
      <c r="J765" s="189"/>
      <c r="K765" s="189"/>
      <c r="L765" s="194"/>
      <c r="M765" s="195"/>
      <c r="N765" s="196"/>
      <c r="O765" s="196"/>
      <c r="P765" s="196"/>
      <c r="Q765" s="196"/>
      <c r="R765" s="196"/>
      <c r="S765" s="196"/>
      <c r="T765" s="197"/>
      <c r="AT765" s="198" t="s">
        <v>164</v>
      </c>
      <c r="AU765" s="198" t="s">
        <v>81</v>
      </c>
      <c r="AV765" s="13" t="s">
        <v>79</v>
      </c>
      <c r="AW765" s="13" t="s">
        <v>33</v>
      </c>
      <c r="AX765" s="13" t="s">
        <v>71</v>
      </c>
      <c r="AY765" s="198" t="s">
        <v>155</v>
      </c>
    </row>
    <row r="766" spans="2:51" s="13" customFormat="1" ht="12">
      <c r="B766" s="188"/>
      <c r="C766" s="189"/>
      <c r="D766" s="190" t="s">
        <v>164</v>
      </c>
      <c r="E766" s="191" t="s">
        <v>19</v>
      </c>
      <c r="F766" s="192" t="s">
        <v>177</v>
      </c>
      <c r="G766" s="189"/>
      <c r="H766" s="191" t="s">
        <v>19</v>
      </c>
      <c r="I766" s="193"/>
      <c r="J766" s="189"/>
      <c r="K766" s="189"/>
      <c r="L766" s="194"/>
      <c r="M766" s="195"/>
      <c r="N766" s="196"/>
      <c r="O766" s="196"/>
      <c r="P766" s="196"/>
      <c r="Q766" s="196"/>
      <c r="R766" s="196"/>
      <c r="S766" s="196"/>
      <c r="T766" s="197"/>
      <c r="AT766" s="198" t="s">
        <v>164</v>
      </c>
      <c r="AU766" s="198" t="s">
        <v>81</v>
      </c>
      <c r="AV766" s="13" t="s">
        <v>79</v>
      </c>
      <c r="AW766" s="13" t="s">
        <v>33</v>
      </c>
      <c r="AX766" s="13" t="s">
        <v>71</v>
      </c>
      <c r="AY766" s="198" t="s">
        <v>155</v>
      </c>
    </row>
    <row r="767" spans="2:51" s="14" customFormat="1" ht="12">
      <c r="B767" s="199"/>
      <c r="C767" s="200"/>
      <c r="D767" s="190" t="s">
        <v>164</v>
      </c>
      <c r="E767" s="201" t="s">
        <v>19</v>
      </c>
      <c r="F767" s="202" t="s">
        <v>653</v>
      </c>
      <c r="G767" s="200"/>
      <c r="H767" s="203">
        <v>69.093</v>
      </c>
      <c r="I767" s="204"/>
      <c r="J767" s="200"/>
      <c r="K767" s="200"/>
      <c r="L767" s="205"/>
      <c r="M767" s="206"/>
      <c r="N767" s="207"/>
      <c r="O767" s="207"/>
      <c r="P767" s="207"/>
      <c r="Q767" s="207"/>
      <c r="R767" s="207"/>
      <c r="S767" s="207"/>
      <c r="T767" s="208"/>
      <c r="AT767" s="209" t="s">
        <v>164</v>
      </c>
      <c r="AU767" s="209" t="s">
        <v>81</v>
      </c>
      <c r="AV767" s="14" t="s">
        <v>81</v>
      </c>
      <c r="AW767" s="14" t="s">
        <v>33</v>
      </c>
      <c r="AX767" s="14" t="s">
        <v>71</v>
      </c>
      <c r="AY767" s="209" t="s">
        <v>155</v>
      </c>
    </row>
    <row r="768" spans="2:51" s="14" customFormat="1" ht="12">
      <c r="B768" s="199"/>
      <c r="C768" s="200"/>
      <c r="D768" s="190" t="s">
        <v>164</v>
      </c>
      <c r="E768" s="201" t="s">
        <v>19</v>
      </c>
      <c r="F768" s="202" t="s">
        <v>699</v>
      </c>
      <c r="G768" s="200"/>
      <c r="H768" s="203">
        <v>1.776</v>
      </c>
      <c r="I768" s="204"/>
      <c r="J768" s="200"/>
      <c r="K768" s="200"/>
      <c r="L768" s="205"/>
      <c r="M768" s="206"/>
      <c r="N768" s="207"/>
      <c r="O768" s="207"/>
      <c r="P768" s="207"/>
      <c r="Q768" s="207"/>
      <c r="R768" s="207"/>
      <c r="S768" s="207"/>
      <c r="T768" s="208"/>
      <c r="AT768" s="209" t="s">
        <v>164</v>
      </c>
      <c r="AU768" s="209" t="s">
        <v>81</v>
      </c>
      <c r="AV768" s="14" t="s">
        <v>81</v>
      </c>
      <c r="AW768" s="14" t="s">
        <v>33</v>
      </c>
      <c r="AX768" s="14" t="s">
        <v>71</v>
      </c>
      <c r="AY768" s="209" t="s">
        <v>155</v>
      </c>
    </row>
    <row r="769" spans="2:51" s="13" customFormat="1" ht="12">
      <c r="B769" s="188"/>
      <c r="C769" s="189"/>
      <c r="D769" s="190" t="s">
        <v>164</v>
      </c>
      <c r="E769" s="191" t="s">
        <v>19</v>
      </c>
      <c r="F769" s="192" t="s">
        <v>629</v>
      </c>
      <c r="G769" s="189"/>
      <c r="H769" s="191" t="s">
        <v>19</v>
      </c>
      <c r="I769" s="193"/>
      <c r="J769" s="189"/>
      <c r="K769" s="189"/>
      <c r="L769" s="194"/>
      <c r="M769" s="195"/>
      <c r="N769" s="196"/>
      <c r="O769" s="196"/>
      <c r="P769" s="196"/>
      <c r="Q769" s="196"/>
      <c r="R769" s="196"/>
      <c r="S769" s="196"/>
      <c r="T769" s="197"/>
      <c r="AT769" s="198" t="s">
        <v>164</v>
      </c>
      <c r="AU769" s="198" t="s">
        <v>81</v>
      </c>
      <c r="AV769" s="13" t="s">
        <v>79</v>
      </c>
      <c r="AW769" s="13" t="s">
        <v>33</v>
      </c>
      <c r="AX769" s="13" t="s">
        <v>71</v>
      </c>
      <c r="AY769" s="198" t="s">
        <v>155</v>
      </c>
    </row>
    <row r="770" spans="2:51" s="14" customFormat="1" ht="12">
      <c r="B770" s="199"/>
      <c r="C770" s="200"/>
      <c r="D770" s="190" t="s">
        <v>164</v>
      </c>
      <c r="E770" s="201" t="s">
        <v>19</v>
      </c>
      <c r="F770" s="202" t="s">
        <v>654</v>
      </c>
      <c r="G770" s="200"/>
      <c r="H770" s="203">
        <v>74.025</v>
      </c>
      <c r="I770" s="204"/>
      <c r="J770" s="200"/>
      <c r="K770" s="200"/>
      <c r="L770" s="205"/>
      <c r="M770" s="206"/>
      <c r="N770" s="207"/>
      <c r="O770" s="207"/>
      <c r="P770" s="207"/>
      <c r="Q770" s="207"/>
      <c r="R770" s="207"/>
      <c r="S770" s="207"/>
      <c r="T770" s="208"/>
      <c r="AT770" s="209" t="s">
        <v>164</v>
      </c>
      <c r="AU770" s="209" t="s">
        <v>81</v>
      </c>
      <c r="AV770" s="14" t="s">
        <v>81</v>
      </c>
      <c r="AW770" s="14" t="s">
        <v>33</v>
      </c>
      <c r="AX770" s="14" t="s">
        <v>71</v>
      </c>
      <c r="AY770" s="209" t="s">
        <v>155</v>
      </c>
    </row>
    <row r="771" spans="2:51" s="15" customFormat="1" ht="12">
      <c r="B771" s="210"/>
      <c r="C771" s="211"/>
      <c r="D771" s="190" t="s">
        <v>164</v>
      </c>
      <c r="E771" s="212" t="s">
        <v>19</v>
      </c>
      <c r="F771" s="213" t="s">
        <v>168</v>
      </c>
      <c r="G771" s="211"/>
      <c r="H771" s="214">
        <v>144.894</v>
      </c>
      <c r="I771" s="215"/>
      <c r="J771" s="211"/>
      <c r="K771" s="211"/>
      <c r="L771" s="216"/>
      <c r="M771" s="217"/>
      <c r="N771" s="218"/>
      <c r="O771" s="218"/>
      <c r="P771" s="218"/>
      <c r="Q771" s="218"/>
      <c r="R771" s="218"/>
      <c r="S771" s="218"/>
      <c r="T771" s="219"/>
      <c r="AT771" s="220" t="s">
        <v>164</v>
      </c>
      <c r="AU771" s="220" t="s">
        <v>81</v>
      </c>
      <c r="AV771" s="15" t="s">
        <v>162</v>
      </c>
      <c r="AW771" s="15" t="s">
        <v>33</v>
      </c>
      <c r="AX771" s="15" t="s">
        <v>79</v>
      </c>
      <c r="AY771" s="220" t="s">
        <v>155</v>
      </c>
    </row>
    <row r="772" spans="1:65" s="2" customFormat="1" ht="24">
      <c r="A772" s="36"/>
      <c r="B772" s="37"/>
      <c r="C772" s="175" t="s">
        <v>539</v>
      </c>
      <c r="D772" s="175" t="s">
        <v>158</v>
      </c>
      <c r="E772" s="176" t="s">
        <v>793</v>
      </c>
      <c r="F772" s="177" t="s">
        <v>794</v>
      </c>
      <c r="G772" s="178" t="s">
        <v>161</v>
      </c>
      <c r="H772" s="179">
        <v>368.83</v>
      </c>
      <c r="I772" s="180">
        <v>977</v>
      </c>
      <c r="J772" s="181">
        <f>ROUND(I772*H772,2)</f>
        <v>360346.91</v>
      </c>
      <c r="K772" s="177" t="s">
        <v>174</v>
      </c>
      <c r="L772" s="41"/>
      <c r="M772" s="182" t="s">
        <v>19</v>
      </c>
      <c r="N772" s="183" t="s">
        <v>42</v>
      </c>
      <c r="O772" s="66"/>
      <c r="P772" s="184">
        <f>O772*H772</f>
        <v>0</v>
      </c>
      <c r="Q772" s="184">
        <v>0.03882</v>
      </c>
      <c r="R772" s="184">
        <f>Q772*H772</f>
        <v>14.3179806</v>
      </c>
      <c r="S772" s="184">
        <v>0</v>
      </c>
      <c r="T772" s="185">
        <f>S772*H772</f>
        <v>0</v>
      </c>
      <c r="U772" s="36"/>
      <c r="V772" s="36"/>
      <c r="W772" s="36"/>
      <c r="X772" s="36"/>
      <c r="Y772" s="36"/>
      <c r="Z772" s="36"/>
      <c r="AA772" s="36"/>
      <c r="AB772" s="36"/>
      <c r="AC772" s="36"/>
      <c r="AD772" s="36"/>
      <c r="AE772" s="36"/>
      <c r="AR772" s="186" t="s">
        <v>295</v>
      </c>
      <c r="AT772" s="186" t="s">
        <v>158</v>
      </c>
      <c r="AU772" s="186" t="s">
        <v>81</v>
      </c>
      <c r="AY772" s="19" t="s">
        <v>155</v>
      </c>
      <c r="BE772" s="187">
        <f>IF(N772="základní",J772,0)</f>
        <v>360346.91</v>
      </c>
      <c r="BF772" s="187">
        <f>IF(N772="snížená",J772,0)</f>
        <v>0</v>
      </c>
      <c r="BG772" s="187">
        <f>IF(N772="zákl. přenesená",J772,0)</f>
        <v>0</v>
      </c>
      <c r="BH772" s="187">
        <f>IF(N772="sníž. přenesená",J772,0)</f>
        <v>0</v>
      </c>
      <c r="BI772" s="187">
        <f>IF(N772="nulová",J772,0)</f>
        <v>0</v>
      </c>
      <c r="BJ772" s="19" t="s">
        <v>79</v>
      </c>
      <c r="BK772" s="187">
        <f>ROUND(I772*H772,2)</f>
        <v>360346.91</v>
      </c>
      <c r="BL772" s="19" t="s">
        <v>295</v>
      </c>
      <c r="BM772" s="186" t="s">
        <v>795</v>
      </c>
    </row>
    <row r="773" spans="2:51" s="13" customFormat="1" ht="12">
      <c r="B773" s="188"/>
      <c r="C773" s="189"/>
      <c r="D773" s="190" t="s">
        <v>164</v>
      </c>
      <c r="E773" s="191" t="s">
        <v>19</v>
      </c>
      <c r="F773" s="192" t="s">
        <v>592</v>
      </c>
      <c r="G773" s="189"/>
      <c r="H773" s="191" t="s">
        <v>19</v>
      </c>
      <c r="I773" s="193"/>
      <c r="J773" s="189"/>
      <c r="K773" s="189"/>
      <c r="L773" s="194"/>
      <c r="M773" s="195"/>
      <c r="N773" s="196"/>
      <c r="O773" s="196"/>
      <c r="P773" s="196"/>
      <c r="Q773" s="196"/>
      <c r="R773" s="196"/>
      <c r="S773" s="196"/>
      <c r="T773" s="197"/>
      <c r="AT773" s="198" t="s">
        <v>164</v>
      </c>
      <c r="AU773" s="198" t="s">
        <v>81</v>
      </c>
      <c r="AV773" s="13" t="s">
        <v>79</v>
      </c>
      <c r="AW773" s="13" t="s">
        <v>33</v>
      </c>
      <c r="AX773" s="13" t="s">
        <v>71</v>
      </c>
      <c r="AY773" s="198" t="s">
        <v>155</v>
      </c>
    </row>
    <row r="774" spans="2:51" s="13" customFormat="1" ht="12">
      <c r="B774" s="188"/>
      <c r="C774" s="189"/>
      <c r="D774" s="190" t="s">
        <v>164</v>
      </c>
      <c r="E774" s="191" t="s">
        <v>19</v>
      </c>
      <c r="F774" s="192" t="s">
        <v>192</v>
      </c>
      <c r="G774" s="189"/>
      <c r="H774" s="191" t="s">
        <v>19</v>
      </c>
      <c r="I774" s="193"/>
      <c r="J774" s="189"/>
      <c r="K774" s="189"/>
      <c r="L774" s="194"/>
      <c r="M774" s="195"/>
      <c r="N774" s="196"/>
      <c r="O774" s="196"/>
      <c r="P774" s="196"/>
      <c r="Q774" s="196"/>
      <c r="R774" s="196"/>
      <c r="S774" s="196"/>
      <c r="T774" s="197"/>
      <c r="AT774" s="198" t="s">
        <v>164</v>
      </c>
      <c r="AU774" s="198" t="s">
        <v>81</v>
      </c>
      <c r="AV774" s="13" t="s">
        <v>79</v>
      </c>
      <c r="AW774" s="13" t="s">
        <v>33</v>
      </c>
      <c r="AX774" s="13" t="s">
        <v>71</v>
      </c>
      <c r="AY774" s="198" t="s">
        <v>155</v>
      </c>
    </row>
    <row r="775" spans="2:51" s="14" customFormat="1" ht="12">
      <c r="B775" s="199"/>
      <c r="C775" s="200"/>
      <c r="D775" s="190" t="s">
        <v>164</v>
      </c>
      <c r="E775" s="201" t="s">
        <v>19</v>
      </c>
      <c r="F775" s="202" t="s">
        <v>193</v>
      </c>
      <c r="G775" s="200"/>
      <c r="H775" s="203">
        <v>38.77</v>
      </c>
      <c r="I775" s="204"/>
      <c r="J775" s="200"/>
      <c r="K775" s="200"/>
      <c r="L775" s="205"/>
      <c r="M775" s="206"/>
      <c r="N775" s="207"/>
      <c r="O775" s="207"/>
      <c r="P775" s="207"/>
      <c r="Q775" s="207"/>
      <c r="R775" s="207"/>
      <c r="S775" s="207"/>
      <c r="T775" s="208"/>
      <c r="AT775" s="209" t="s">
        <v>164</v>
      </c>
      <c r="AU775" s="209" t="s">
        <v>81</v>
      </c>
      <c r="AV775" s="14" t="s">
        <v>81</v>
      </c>
      <c r="AW775" s="14" t="s">
        <v>33</v>
      </c>
      <c r="AX775" s="14" t="s">
        <v>71</v>
      </c>
      <c r="AY775" s="209" t="s">
        <v>155</v>
      </c>
    </row>
    <row r="776" spans="2:51" s="13" customFormat="1" ht="12">
      <c r="B776" s="188"/>
      <c r="C776" s="189"/>
      <c r="D776" s="190" t="s">
        <v>164</v>
      </c>
      <c r="E776" s="191" t="s">
        <v>19</v>
      </c>
      <c r="F776" s="192" t="s">
        <v>194</v>
      </c>
      <c r="G776" s="189"/>
      <c r="H776" s="191" t="s">
        <v>19</v>
      </c>
      <c r="I776" s="193"/>
      <c r="J776" s="189"/>
      <c r="K776" s="189"/>
      <c r="L776" s="194"/>
      <c r="M776" s="195"/>
      <c r="N776" s="196"/>
      <c r="O776" s="196"/>
      <c r="P776" s="196"/>
      <c r="Q776" s="196"/>
      <c r="R776" s="196"/>
      <c r="S776" s="196"/>
      <c r="T776" s="197"/>
      <c r="AT776" s="198" t="s">
        <v>164</v>
      </c>
      <c r="AU776" s="198" t="s">
        <v>81</v>
      </c>
      <c r="AV776" s="13" t="s">
        <v>79</v>
      </c>
      <c r="AW776" s="13" t="s">
        <v>33</v>
      </c>
      <c r="AX776" s="13" t="s">
        <v>71</v>
      </c>
      <c r="AY776" s="198" t="s">
        <v>155</v>
      </c>
    </row>
    <row r="777" spans="2:51" s="14" customFormat="1" ht="12">
      <c r="B777" s="199"/>
      <c r="C777" s="200"/>
      <c r="D777" s="190" t="s">
        <v>164</v>
      </c>
      <c r="E777" s="201" t="s">
        <v>19</v>
      </c>
      <c r="F777" s="202" t="s">
        <v>195</v>
      </c>
      <c r="G777" s="200"/>
      <c r="H777" s="203">
        <v>18.46</v>
      </c>
      <c r="I777" s="204"/>
      <c r="J777" s="200"/>
      <c r="K777" s="200"/>
      <c r="L777" s="205"/>
      <c r="M777" s="206"/>
      <c r="N777" s="207"/>
      <c r="O777" s="207"/>
      <c r="P777" s="207"/>
      <c r="Q777" s="207"/>
      <c r="R777" s="207"/>
      <c r="S777" s="207"/>
      <c r="T777" s="208"/>
      <c r="AT777" s="209" t="s">
        <v>164</v>
      </c>
      <c r="AU777" s="209" t="s">
        <v>81</v>
      </c>
      <c r="AV777" s="14" t="s">
        <v>81</v>
      </c>
      <c r="AW777" s="14" t="s">
        <v>33</v>
      </c>
      <c r="AX777" s="14" t="s">
        <v>71</v>
      </c>
      <c r="AY777" s="209" t="s">
        <v>155</v>
      </c>
    </row>
    <row r="778" spans="2:51" s="13" customFormat="1" ht="12">
      <c r="B778" s="188"/>
      <c r="C778" s="189"/>
      <c r="D778" s="190" t="s">
        <v>164</v>
      </c>
      <c r="E778" s="191" t="s">
        <v>19</v>
      </c>
      <c r="F778" s="192" t="s">
        <v>196</v>
      </c>
      <c r="G778" s="189"/>
      <c r="H778" s="191" t="s">
        <v>19</v>
      </c>
      <c r="I778" s="193"/>
      <c r="J778" s="189"/>
      <c r="K778" s="189"/>
      <c r="L778" s="194"/>
      <c r="M778" s="195"/>
      <c r="N778" s="196"/>
      <c r="O778" s="196"/>
      <c r="P778" s="196"/>
      <c r="Q778" s="196"/>
      <c r="R778" s="196"/>
      <c r="S778" s="196"/>
      <c r="T778" s="197"/>
      <c r="AT778" s="198" t="s">
        <v>164</v>
      </c>
      <c r="AU778" s="198" t="s">
        <v>81</v>
      </c>
      <c r="AV778" s="13" t="s">
        <v>79</v>
      </c>
      <c r="AW778" s="13" t="s">
        <v>33</v>
      </c>
      <c r="AX778" s="13" t="s">
        <v>71</v>
      </c>
      <c r="AY778" s="198" t="s">
        <v>155</v>
      </c>
    </row>
    <row r="779" spans="2:51" s="14" customFormat="1" ht="12">
      <c r="B779" s="199"/>
      <c r="C779" s="200"/>
      <c r="D779" s="190" t="s">
        <v>164</v>
      </c>
      <c r="E779" s="201" t="s">
        <v>19</v>
      </c>
      <c r="F779" s="202" t="s">
        <v>197</v>
      </c>
      <c r="G779" s="200"/>
      <c r="H779" s="203">
        <v>21.58</v>
      </c>
      <c r="I779" s="204"/>
      <c r="J779" s="200"/>
      <c r="K779" s="200"/>
      <c r="L779" s="205"/>
      <c r="M779" s="206"/>
      <c r="N779" s="207"/>
      <c r="O779" s="207"/>
      <c r="P779" s="207"/>
      <c r="Q779" s="207"/>
      <c r="R779" s="207"/>
      <c r="S779" s="207"/>
      <c r="T779" s="208"/>
      <c r="AT779" s="209" t="s">
        <v>164</v>
      </c>
      <c r="AU779" s="209" t="s">
        <v>81</v>
      </c>
      <c r="AV779" s="14" t="s">
        <v>81</v>
      </c>
      <c r="AW779" s="14" t="s">
        <v>33</v>
      </c>
      <c r="AX779" s="14" t="s">
        <v>71</v>
      </c>
      <c r="AY779" s="209" t="s">
        <v>155</v>
      </c>
    </row>
    <row r="780" spans="2:51" s="13" customFormat="1" ht="12">
      <c r="B780" s="188"/>
      <c r="C780" s="189"/>
      <c r="D780" s="190" t="s">
        <v>164</v>
      </c>
      <c r="E780" s="191" t="s">
        <v>19</v>
      </c>
      <c r="F780" s="192" t="s">
        <v>198</v>
      </c>
      <c r="G780" s="189"/>
      <c r="H780" s="191" t="s">
        <v>19</v>
      </c>
      <c r="I780" s="193"/>
      <c r="J780" s="189"/>
      <c r="K780" s="189"/>
      <c r="L780" s="194"/>
      <c r="M780" s="195"/>
      <c r="N780" s="196"/>
      <c r="O780" s="196"/>
      <c r="P780" s="196"/>
      <c r="Q780" s="196"/>
      <c r="R780" s="196"/>
      <c r="S780" s="196"/>
      <c r="T780" s="197"/>
      <c r="AT780" s="198" t="s">
        <v>164</v>
      </c>
      <c r="AU780" s="198" t="s">
        <v>81</v>
      </c>
      <c r="AV780" s="13" t="s">
        <v>79</v>
      </c>
      <c r="AW780" s="13" t="s">
        <v>33</v>
      </c>
      <c r="AX780" s="13" t="s">
        <v>71</v>
      </c>
      <c r="AY780" s="198" t="s">
        <v>155</v>
      </c>
    </row>
    <row r="781" spans="2:51" s="14" customFormat="1" ht="12">
      <c r="B781" s="199"/>
      <c r="C781" s="200"/>
      <c r="D781" s="190" t="s">
        <v>164</v>
      </c>
      <c r="E781" s="201" t="s">
        <v>19</v>
      </c>
      <c r="F781" s="202" t="s">
        <v>199</v>
      </c>
      <c r="G781" s="200"/>
      <c r="H781" s="203">
        <v>25.23</v>
      </c>
      <c r="I781" s="204"/>
      <c r="J781" s="200"/>
      <c r="K781" s="200"/>
      <c r="L781" s="205"/>
      <c r="M781" s="206"/>
      <c r="N781" s="207"/>
      <c r="O781" s="207"/>
      <c r="P781" s="207"/>
      <c r="Q781" s="207"/>
      <c r="R781" s="207"/>
      <c r="S781" s="207"/>
      <c r="T781" s="208"/>
      <c r="AT781" s="209" t="s">
        <v>164</v>
      </c>
      <c r="AU781" s="209" t="s">
        <v>81</v>
      </c>
      <c r="AV781" s="14" t="s">
        <v>81</v>
      </c>
      <c r="AW781" s="14" t="s">
        <v>33</v>
      </c>
      <c r="AX781" s="14" t="s">
        <v>71</v>
      </c>
      <c r="AY781" s="209" t="s">
        <v>155</v>
      </c>
    </row>
    <row r="782" spans="2:51" s="13" customFormat="1" ht="12">
      <c r="B782" s="188"/>
      <c r="C782" s="189"/>
      <c r="D782" s="190" t="s">
        <v>164</v>
      </c>
      <c r="E782" s="191" t="s">
        <v>19</v>
      </c>
      <c r="F782" s="192" t="s">
        <v>200</v>
      </c>
      <c r="G782" s="189"/>
      <c r="H782" s="191" t="s">
        <v>19</v>
      </c>
      <c r="I782" s="193"/>
      <c r="J782" s="189"/>
      <c r="K782" s="189"/>
      <c r="L782" s="194"/>
      <c r="M782" s="195"/>
      <c r="N782" s="196"/>
      <c r="O782" s="196"/>
      <c r="P782" s="196"/>
      <c r="Q782" s="196"/>
      <c r="R782" s="196"/>
      <c r="S782" s="196"/>
      <c r="T782" s="197"/>
      <c r="AT782" s="198" t="s">
        <v>164</v>
      </c>
      <c r="AU782" s="198" t="s">
        <v>81</v>
      </c>
      <c r="AV782" s="13" t="s">
        <v>79</v>
      </c>
      <c r="AW782" s="13" t="s">
        <v>33</v>
      </c>
      <c r="AX782" s="13" t="s">
        <v>71</v>
      </c>
      <c r="AY782" s="198" t="s">
        <v>155</v>
      </c>
    </row>
    <row r="783" spans="2:51" s="14" customFormat="1" ht="12">
      <c r="B783" s="199"/>
      <c r="C783" s="200"/>
      <c r="D783" s="190" t="s">
        <v>164</v>
      </c>
      <c r="E783" s="201" t="s">
        <v>19</v>
      </c>
      <c r="F783" s="202" t="s">
        <v>201</v>
      </c>
      <c r="G783" s="200"/>
      <c r="H783" s="203">
        <v>19.09</v>
      </c>
      <c r="I783" s="204"/>
      <c r="J783" s="200"/>
      <c r="K783" s="200"/>
      <c r="L783" s="205"/>
      <c r="M783" s="206"/>
      <c r="N783" s="207"/>
      <c r="O783" s="207"/>
      <c r="P783" s="207"/>
      <c r="Q783" s="207"/>
      <c r="R783" s="207"/>
      <c r="S783" s="207"/>
      <c r="T783" s="208"/>
      <c r="AT783" s="209" t="s">
        <v>164</v>
      </c>
      <c r="AU783" s="209" t="s">
        <v>81</v>
      </c>
      <c r="AV783" s="14" t="s">
        <v>81</v>
      </c>
      <c r="AW783" s="14" t="s">
        <v>33</v>
      </c>
      <c r="AX783" s="14" t="s">
        <v>71</v>
      </c>
      <c r="AY783" s="209" t="s">
        <v>155</v>
      </c>
    </row>
    <row r="784" spans="2:51" s="13" customFormat="1" ht="12">
      <c r="B784" s="188"/>
      <c r="C784" s="189"/>
      <c r="D784" s="190" t="s">
        <v>164</v>
      </c>
      <c r="E784" s="191" t="s">
        <v>19</v>
      </c>
      <c r="F784" s="192" t="s">
        <v>202</v>
      </c>
      <c r="G784" s="189"/>
      <c r="H784" s="191" t="s">
        <v>19</v>
      </c>
      <c r="I784" s="193"/>
      <c r="J784" s="189"/>
      <c r="K784" s="189"/>
      <c r="L784" s="194"/>
      <c r="M784" s="195"/>
      <c r="N784" s="196"/>
      <c r="O784" s="196"/>
      <c r="P784" s="196"/>
      <c r="Q784" s="196"/>
      <c r="R784" s="196"/>
      <c r="S784" s="196"/>
      <c r="T784" s="197"/>
      <c r="AT784" s="198" t="s">
        <v>164</v>
      </c>
      <c r="AU784" s="198" t="s">
        <v>81</v>
      </c>
      <c r="AV784" s="13" t="s">
        <v>79</v>
      </c>
      <c r="AW784" s="13" t="s">
        <v>33</v>
      </c>
      <c r="AX784" s="13" t="s">
        <v>71</v>
      </c>
      <c r="AY784" s="198" t="s">
        <v>155</v>
      </c>
    </row>
    <row r="785" spans="2:51" s="14" customFormat="1" ht="12">
      <c r="B785" s="199"/>
      <c r="C785" s="200"/>
      <c r="D785" s="190" t="s">
        <v>164</v>
      </c>
      <c r="E785" s="201" t="s">
        <v>19</v>
      </c>
      <c r="F785" s="202" t="s">
        <v>203</v>
      </c>
      <c r="G785" s="200"/>
      <c r="H785" s="203">
        <v>27.36</v>
      </c>
      <c r="I785" s="204"/>
      <c r="J785" s="200"/>
      <c r="K785" s="200"/>
      <c r="L785" s="205"/>
      <c r="M785" s="206"/>
      <c r="N785" s="207"/>
      <c r="O785" s="207"/>
      <c r="P785" s="207"/>
      <c r="Q785" s="207"/>
      <c r="R785" s="207"/>
      <c r="S785" s="207"/>
      <c r="T785" s="208"/>
      <c r="AT785" s="209" t="s">
        <v>164</v>
      </c>
      <c r="AU785" s="209" t="s">
        <v>81</v>
      </c>
      <c r="AV785" s="14" t="s">
        <v>81</v>
      </c>
      <c r="AW785" s="14" t="s">
        <v>33</v>
      </c>
      <c r="AX785" s="14" t="s">
        <v>71</v>
      </c>
      <c r="AY785" s="209" t="s">
        <v>155</v>
      </c>
    </row>
    <row r="786" spans="2:51" s="16" customFormat="1" ht="12">
      <c r="B786" s="221"/>
      <c r="C786" s="222"/>
      <c r="D786" s="190" t="s">
        <v>164</v>
      </c>
      <c r="E786" s="223" t="s">
        <v>19</v>
      </c>
      <c r="F786" s="224" t="s">
        <v>210</v>
      </c>
      <c r="G786" s="222"/>
      <c r="H786" s="225">
        <v>150.49</v>
      </c>
      <c r="I786" s="226"/>
      <c r="J786" s="222"/>
      <c r="K786" s="222"/>
      <c r="L786" s="227"/>
      <c r="M786" s="228"/>
      <c r="N786" s="229"/>
      <c r="O786" s="229"/>
      <c r="P786" s="229"/>
      <c r="Q786" s="229"/>
      <c r="R786" s="229"/>
      <c r="S786" s="229"/>
      <c r="T786" s="230"/>
      <c r="AT786" s="231" t="s">
        <v>164</v>
      </c>
      <c r="AU786" s="231" t="s">
        <v>81</v>
      </c>
      <c r="AV786" s="16" t="s">
        <v>179</v>
      </c>
      <c r="AW786" s="16" t="s">
        <v>33</v>
      </c>
      <c r="AX786" s="16" t="s">
        <v>71</v>
      </c>
      <c r="AY786" s="231" t="s">
        <v>155</v>
      </c>
    </row>
    <row r="787" spans="2:51" s="13" customFormat="1" ht="12">
      <c r="B787" s="188"/>
      <c r="C787" s="189"/>
      <c r="D787" s="190" t="s">
        <v>164</v>
      </c>
      <c r="E787" s="191" t="s">
        <v>19</v>
      </c>
      <c r="F787" s="192" t="s">
        <v>596</v>
      </c>
      <c r="G787" s="189"/>
      <c r="H787" s="191" t="s">
        <v>19</v>
      </c>
      <c r="I787" s="193"/>
      <c r="J787" s="189"/>
      <c r="K787" s="189"/>
      <c r="L787" s="194"/>
      <c r="M787" s="195"/>
      <c r="N787" s="196"/>
      <c r="O787" s="196"/>
      <c r="P787" s="196"/>
      <c r="Q787" s="196"/>
      <c r="R787" s="196"/>
      <c r="S787" s="196"/>
      <c r="T787" s="197"/>
      <c r="AT787" s="198" t="s">
        <v>164</v>
      </c>
      <c r="AU787" s="198" t="s">
        <v>81</v>
      </c>
      <c r="AV787" s="13" t="s">
        <v>79</v>
      </c>
      <c r="AW787" s="13" t="s">
        <v>33</v>
      </c>
      <c r="AX787" s="13" t="s">
        <v>71</v>
      </c>
      <c r="AY787" s="198" t="s">
        <v>155</v>
      </c>
    </row>
    <row r="788" spans="2:51" s="13" customFormat="1" ht="12">
      <c r="B788" s="188"/>
      <c r="C788" s="189"/>
      <c r="D788" s="190" t="s">
        <v>164</v>
      </c>
      <c r="E788" s="191" t="s">
        <v>19</v>
      </c>
      <c r="F788" s="192" t="s">
        <v>211</v>
      </c>
      <c r="G788" s="189"/>
      <c r="H788" s="191" t="s">
        <v>19</v>
      </c>
      <c r="I788" s="193"/>
      <c r="J788" s="189"/>
      <c r="K788" s="189"/>
      <c r="L788" s="194"/>
      <c r="M788" s="195"/>
      <c r="N788" s="196"/>
      <c r="O788" s="196"/>
      <c r="P788" s="196"/>
      <c r="Q788" s="196"/>
      <c r="R788" s="196"/>
      <c r="S788" s="196"/>
      <c r="T788" s="197"/>
      <c r="AT788" s="198" t="s">
        <v>164</v>
      </c>
      <c r="AU788" s="198" t="s">
        <v>81</v>
      </c>
      <c r="AV788" s="13" t="s">
        <v>79</v>
      </c>
      <c r="AW788" s="13" t="s">
        <v>33</v>
      </c>
      <c r="AX788" s="13" t="s">
        <v>71</v>
      </c>
      <c r="AY788" s="198" t="s">
        <v>155</v>
      </c>
    </row>
    <row r="789" spans="2:51" s="14" customFormat="1" ht="12">
      <c r="B789" s="199"/>
      <c r="C789" s="200"/>
      <c r="D789" s="190" t="s">
        <v>164</v>
      </c>
      <c r="E789" s="201" t="s">
        <v>19</v>
      </c>
      <c r="F789" s="202" t="s">
        <v>212</v>
      </c>
      <c r="G789" s="200"/>
      <c r="H789" s="203">
        <v>4.86</v>
      </c>
      <c r="I789" s="204"/>
      <c r="J789" s="200"/>
      <c r="K789" s="200"/>
      <c r="L789" s="205"/>
      <c r="M789" s="206"/>
      <c r="N789" s="207"/>
      <c r="O789" s="207"/>
      <c r="P789" s="207"/>
      <c r="Q789" s="207"/>
      <c r="R789" s="207"/>
      <c r="S789" s="207"/>
      <c r="T789" s="208"/>
      <c r="AT789" s="209" t="s">
        <v>164</v>
      </c>
      <c r="AU789" s="209" t="s">
        <v>81</v>
      </c>
      <c r="AV789" s="14" t="s">
        <v>81</v>
      </c>
      <c r="AW789" s="14" t="s">
        <v>33</v>
      </c>
      <c r="AX789" s="14" t="s">
        <v>71</v>
      </c>
      <c r="AY789" s="209" t="s">
        <v>155</v>
      </c>
    </row>
    <row r="790" spans="2:51" s="13" customFormat="1" ht="12">
      <c r="B790" s="188"/>
      <c r="C790" s="189"/>
      <c r="D790" s="190" t="s">
        <v>164</v>
      </c>
      <c r="E790" s="191" t="s">
        <v>19</v>
      </c>
      <c r="F790" s="192" t="s">
        <v>213</v>
      </c>
      <c r="G790" s="189"/>
      <c r="H790" s="191" t="s">
        <v>19</v>
      </c>
      <c r="I790" s="193"/>
      <c r="J790" s="189"/>
      <c r="K790" s="189"/>
      <c r="L790" s="194"/>
      <c r="M790" s="195"/>
      <c r="N790" s="196"/>
      <c r="O790" s="196"/>
      <c r="P790" s="196"/>
      <c r="Q790" s="196"/>
      <c r="R790" s="196"/>
      <c r="S790" s="196"/>
      <c r="T790" s="197"/>
      <c r="AT790" s="198" t="s">
        <v>164</v>
      </c>
      <c r="AU790" s="198" t="s">
        <v>81</v>
      </c>
      <c r="AV790" s="13" t="s">
        <v>79</v>
      </c>
      <c r="AW790" s="13" t="s">
        <v>33</v>
      </c>
      <c r="AX790" s="13" t="s">
        <v>71</v>
      </c>
      <c r="AY790" s="198" t="s">
        <v>155</v>
      </c>
    </row>
    <row r="791" spans="2:51" s="14" customFormat="1" ht="12">
      <c r="B791" s="199"/>
      <c r="C791" s="200"/>
      <c r="D791" s="190" t="s">
        <v>164</v>
      </c>
      <c r="E791" s="201" t="s">
        <v>19</v>
      </c>
      <c r="F791" s="202" t="s">
        <v>214</v>
      </c>
      <c r="G791" s="200"/>
      <c r="H791" s="203">
        <v>26.77</v>
      </c>
      <c r="I791" s="204"/>
      <c r="J791" s="200"/>
      <c r="K791" s="200"/>
      <c r="L791" s="205"/>
      <c r="M791" s="206"/>
      <c r="N791" s="207"/>
      <c r="O791" s="207"/>
      <c r="P791" s="207"/>
      <c r="Q791" s="207"/>
      <c r="R791" s="207"/>
      <c r="S791" s="207"/>
      <c r="T791" s="208"/>
      <c r="AT791" s="209" t="s">
        <v>164</v>
      </c>
      <c r="AU791" s="209" t="s">
        <v>81</v>
      </c>
      <c r="AV791" s="14" t="s">
        <v>81</v>
      </c>
      <c r="AW791" s="14" t="s">
        <v>33</v>
      </c>
      <c r="AX791" s="14" t="s">
        <v>71</v>
      </c>
      <c r="AY791" s="209" t="s">
        <v>155</v>
      </c>
    </row>
    <row r="792" spans="2:51" s="13" customFormat="1" ht="12">
      <c r="B792" s="188"/>
      <c r="C792" s="189"/>
      <c r="D792" s="190" t="s">
        <v>164</v>
      </c>
      <c r="E792" s="191" t="s">
        <v>19</v>
      </c>
      <c r="F792" s="192" t="s">
        <v>215</v>
      </c>
      <c r="G792" s="189"/>
      <c r="H792" s="191" t="s">
        <v>19</v>
      </c>
      <c r="I792" s="193"/>
      <c r="J792" s="189"/>
      <c r="K792" s="189"/>
      <c r="L792" s="194"/>
      <c r="M792" s="195"/>
      <c r="N792" s="196"/>
      <c r="O792" s="196"/>
      <c r="P792" s="196"/>
      <c r="Q792" s="196"/>
      <c r="R792" s="196"/>
      <c r="S792" s="196"/>
      <c r="T792" s="197"/>
      <c r="AT792" s="198" t="s">
        <v>164</v>
      </c>
      <c r="AU792" s="198" t="s">
        <v>81</v>
      </c>
      <c r="AV792" s="13" t="s">
        <v>79</v>
      </c>
      <c r="AW792" s="13" t="s">
        <v>33</v>
      </c>
      <c r="AX792" s="13" t="s">
        <v>71</v>
      </c>
      <c r="AY792" s="198" t="s">
        <v>155</v>
      </c>
    </row>
    <row r="793" spans="2:51" s="14" customFormat="1" ht="12">
      <c r="B793" s="199"/>
      <c r="C793" s="200"/>
      <c r="D793" s="190" t="s">
        <v>164</v>
      </c>
      <c r="E793" s="201" t="s">
        <v>19</v>
      </c>
      <c r="F793" s="202" t="s">
        <v>195</v>
      </c>
      <c r="G793" s="200"/>
      <c r="H793" s="203">
        <v>18.46</v>
      </c>
      <c r="I793" s="204"/>
      <c r="J793" s="200"/>
      <c r="K793" s="200"/>
      <c r="L793" s="205"/>
      <c r="M793" s="206"/>
      <c r="N793" s="207"/>
      <c r="O793" s="207"/>
      <c r="P793" s="207"/>
      <c r="Q793" s="207"/>
      <c r="R793" s="207"/>
      <c r="S793" s="207"/>
      <c r="T793" s="208"/>
      <c r="AT793" s="209" t="s">
        <v>164</v>
      </c>
      <c r="AU793" s="209" t="s">
        <v>81</v>
      </c>
      <c r="AV793" s="14" t="s">
        <v>81</v>
      </c>
      <c r="AW793" s="14" t="s">
        <v>33</v>
      </c>
      <c r="AX793" s="14" t="s">
        <v>71</v>
      </c>
      <c r="AY793" s="209" t="s">
        <v>155</v>
      </c>
    </row>
    <row r="794" spans="2:51" s="13" customFormat="1" ht="12">
      <c r="B794" s="188"/>
      <c r="C794" s="189"/>
      <c r="D794" s="190" t="s">
        <v>164</v>
      </c>
      <c r="E794" s="191" t="s">
        <v>19</v>
      </c>
      <c r="F794" s="192" t="s">
        <v>216</v>
      </c>
      <c r="G794" s="189"/>
      <c r="H794" s="191" t="s">
        <v>19</v>
      </c>
      <c r="I794" s="193"/>
      <c r="J794" s="189"/>
      <c r="K794" s="189"/>
      <c r="L794" s="194"/>
      <c r="M794" s="195"/>
      <c r="N794" s="196"/>
      <c r="O794" s="196"/>
      <c r="P794" s="196"/>
      <c r="Q794" s="196"/>
      <c r="R794" s="196"/>
      <c r="S794" s="196"/>
      <c r="T794" s="197"/>
      <c r="AT794" s="198" t="s">
        <v>164</v>
      </c>
      <c r="AU794" s="198" t="s">
        <v>81</v>
      </c>
      <c r="AV794" s="13" t="s">
        <v>79</v>
      </c>
      <c r="AW794" s="13" t="s">
        <v>33</v>
      </c>
      <c r="AX794" s="13" t="s">
        <v>71</v>
      </c>
      <c r="AY794" s="198" t="s">
        <v>155</v>
      </c>
    </row>
    <row r="795" spans="2:51" s="14" customFormat="1" ht="12">
      <c r="B795" s="199"/>
      <c r="C795" s="200"/>
      <c r="D795" s="190" t="s">
        <v>164</v>
      </c>
      <c r="E795" s="201" t="s">
        <v>19</v>
      </c>
      <c r="F795" s="202" t="s">
        <v>197</v>
      </c>
      <c r="G795" s="200"/>
      <c r="H795" s="203">
        <v>21.58</v>
      </c>
      <c r="I795" s="204"/>
      <c r="J795" s="200"/>
      <c r="K795" s="200"/>
      <c r="L795" s="205"/>
      <c r="M795" s="206"/>
      <c r="N795" s="207"/>
      <c r="O795" s="207"/>
      <c r="P795" s="207"/>
      <c r="Q795" s="207"/>
      <c r="R795" s="207"/>
      <c r="S795" s="207"/>
      <c r="T795" s="208"/>
      <c r="AT795" s="209" t="s">
        <v>164</v>
      </c>
      <c r="AU795" s="209" t="s">
        <v>81</v>
      </c>
      <c r="AV795" s="14" t="s">
        <v>81</v>
      </c>
      <c r="AW795" s="14" t="s">
        <v>33</v>
      </c>
      <c r="AX795" s="14" t="s">
        <v>71</v>
      </c>
      <c r="AY795" s="209" t="s">
        <v>155</v>
      </c>
    </row>
    <row r="796" spans="2:51" s="13" customFormat="1" ht="12">
      <c r="B796" s="188"/>
      <c r="C796" s="189"/>
      <c r="D796" s="190" t="s">
        <v>164</v>
      </c>
      <c r="E796" s="191" t="s">
        <v>19</v>
      </c>
      <c r="F796" s="192" t="s">
        <v>217</v>
      </c>
      <c r="G796" s="189"/>
      <c r="H796" s="191" t="s">
        <v>19</v>
      </c>
      <c r="I796" s="193"/>
      <c r="J796" s="189"/>
      <c r="K796" s="189"/>
      <c r="L796" s="194"/>
      <c r="M796" s="195"/>
      <c r="N796" s="196"/>
      <c r="O796" s="196"/>
      <c r="P796" s="196"/>
      <c r="Q796" s="196"/>
      <c r="R796" s="196"/>
      <c r="S796" s="196"/>
      <c r="T796" s="197"/>
      <c r="AT796" s="198" t="s">
        <v>164</v>
      </c>
      <c r="AU796" s="198" t="s">
        <v>81</v>
      </c>
      <c r="AV796" s="13" t="s">
        <v>79</v>
      </c>
      <c r="AW796" s="13" t="s">
        <v>33</v>
      </c>
      <c r="AX796" s="13" t="s">
        <v>71</v>
      </c>
      <c r="AY796" s="198" t="s">
        <v>155</v>
      </c>
    </row>
    <row r="797" spans="2:51" s="14" customFormat="1" ht="12">
      <c r="B797" s="199"/>
      <c r="C797" s="200"/>
      <c r="D797" s="190" t="s">
        <v>164</v>
      </c>
      <c r="E797" s="201" t="s">
        <v>19</v>
      </c>
      <c r="F797" s="202" t="s">
        <v>199</v>
      </c>
      <c r="G797" s="200"/>
      <c r="H797" s="203">
        <v>25.23</v>
      </c>
      <c r="I797" s="204"/>
      <c r="J797" s="200"/>
      <c r="K797" s="200"/>
      <c r="L797" s="205"/>
      <c r="M797" s="206"/>
      <c r="N797" s="207"/>
      <c r="O797" s="207"/>
      <c r="P797" s="207"/>
      <c r="Q797" s="207"/>
      <c r="R797" s="207"/>
      <c r="S797" s="207"/>
      <c r="T797" s="208"/>
      <c r="AT797" s="209" t="s">
        <v>164</v>
      </c>
      <c r="AU797" s="209" t="s">
        <v>81</v>
      </c>
      <c r="AV797" s="14" t="s">
        <v>81</v>
      </c>
      <c r="AW797" s="14" t="s">
        <v>33</v>
      </c>
      <c r="AX797" s="14" t="s">
        <v>71</v>
      </c>
      <c r="AY797" s="209" t="s">
        <v>155</v>
      </c>
    </row>
    <row r="798" spans="2:51" s="13" customFormat="1" ht="12">
      <c r="B798" s="188"/>
      <c r="C798" s="189"/>
      <c r="D798" s="190" t="s">
        <v>164</v>
      </c>
      <c r="E798" s="191" t="s">
        <v>19</v>
      </c>
      <c r="F798" s="192" t="s">
        <v>218</v>
      </c>
      <c r="G798" s="189"/>
      <c r="H798" s="191" t="s">
        <v>19</v>
      </c>
      <c r="I798" s="193"/>
      <c r="J798" s="189"/>
      <c r="K798" s="189"/>
      <c r="L798" s="194"/>
      <c r="M798" s="195"/>
      <c r="N798" s="196"/>
      <c r="O798" s="196"/>
      <c r="P798" s="196"/>
      <c r="Q798" s="196"/>
      <c r="R798" s="196"/>
      <c r="S798" s="196"/>
      <c r="T798" s="197"/>
      <c r="AT798" s="198" t="s">
        <v>164</v>
      </c>
      <c r="AU798" s="198" t="s">
        <v>81</v>
      </c>
      <c r="AV798" s="13" t="s">
        <v>79</v>
      </c>
      <c r="AW798" s="13" t="s">
        <v>33</v>
      </c>
      <c r="AX798" s="13" t="s">
        <v>71</v>
      </c>
      <c r="AY798" s="198" t="s">
        <v>155</v>
      </c>
    </row>
    <row r="799" spans="2:51" s="14" customFormat="1" ht="12">
      <c r="B799" s="199"/>
      <c r="C799" s="200"/>
      <c r="D799" s="190" t="s">
        <v>164</v>
      </c>
      <c r="E799" s="201" t="s">
        <v>19</v>
      </c>
      <c r="F799" s="202" t="s">
        <v>219</v>
      </c>
      <c r="G799" s="200"/>
      <c r="H799" s="203">
        <v>121.44</v>
      </c>
      <c r="I799" s="204"/>
      <c r="J799" s="200"/>
      <c r="K799" s="200"/>
      <c r="L799" s="205"/>
      <c r="M799" s="206"/>
      <c r="N799" s="207"/>
      <c r="O799" s="207"/>
      <c r="P799" s="207"/>
      <c r="Q799" s="207"/>
      <c r="R799" s="207"/>
      <c r="S799" s="207"/>
      <c r="T799" s="208"/>
      <c r="AT799" s="209" t="s">
        <v>164</v>
      </c>
      <c r="AU799" s="209" t="s">
        <v>81</v>
      </c>
      <c r="AV799" s="14" t="s">
        <v>81</v>
      </c>
      <c r="AW799" s="14" t="s">
        <v>33</v>
      </c>
      <c r="AX799" s="14" t="s">
        <v>71</v>
      </c>
      <c r="AY799" s="209" t="s">
        <v>155</v>
      </c>
    </row>
    <row r="800" spans="2:51" s="15" customFormat="1" ht="12">
      <c r="B800" s="210"/>
      <c r="C800" s="211"/>
      <c r="D800" s="190" t="s">
        <v>164</v>
      </c>
      <c r="E800" s="212" t="s">
        <v>19</v>
      </c>
      <c r="F800" s="213" t="s">
        <v>168</v>
      </c>
      <c r="G800" s="211"/>
      <c r="H800" s="214">
        <v>368.83000000000004</v>
      </c>
      <c r="I800" s="215"/>
      <c r="J800" s="211"/>
      <c r="K800" s="211"/>
      <c r="L800" s="216"/>
      <c r="M800" s="217"/>
      <c r="N800" s="218"/>
      <c r="O800" s="218"/>
      <c r="P800" s="218"/>
      <c r="Q800" s="218"/>
      <c r="R800" s="218"/>
      <c r="S800" s="218"/>
      <c r="T800" s="219"/>
      <c r="AT800" s="220" t="s">
        <v>164</v>
      </c>
      <c r="AU800" s="220" t="s">
        <v>81</v>
      </c>
      <c r="AV800" s="15" t="s">
        <v>162</v>
      </c>
      <c r="AW800" s="15" t="s">
        <v>33</v>
      </c>
      <c r="AX800" s="15" t="s">
        <v>79</v>
      </c>
      <c r="AY800" s="220" t="s">
        <v>155</v>
      </c>
    </row>
    <row r="801" spans="1:65" s="2" customFormat="1" ht="24">
      <c r="A801" s="36"/>
      <c r="B801" s="37"/>
      <c r="C801" s="175" t="s">
        <v>545</v>
      </c>
      <c r="D801" s="175" t="s">
        <v>158</v>
      </c>
      <c r="E801" s="176" t="s">
        <v>796</v>
      </c>
      <c r="F801" s="177" t="s">
        <v>797</v>
      </c>
      <c r="G801" s="178" t="s">
        <v>691</v>
      </c>
      <c r="H801" s="251">
        <f>1428708.98/100</f>
        <v>14287.0898</v>
      </c>
      <c r="I801" s="180">
        <v>5</v>
      </c>
      <c r="J801" s="181">
        <f>ROUND(I801*H801,2)</f>
        <v>71435.45</v>
      </c>
      <c r="K801" s="177" t="s">
        <v>174</v>
      </c>
      <c r="L801" s="41"/>
      <c r="M801" s="182" t="s">
        <v>19</v>
      </c>
      <c r="N801" s="183" t="s">
        <v>42</v>
      </c>
      <c r="O801" s="66"/>
      <c r="P801" s="184">
        <f>O801*H801</f>
        <v>0</v>
      </c>
      <c r="Q801" s="184">
        <v>0</v>
      </c>
      <c r="R801" s="184">
        <f>Q801*H801</f>
        <v>0</v>
      </c>
      <c r="S801" s="184">
        <v>0</v>
      </c>
      <c r="T801" s="185">
        <f>S801*H801</f>
        <v>0</v>
      </c>
      <c r="U801" s="36"/>
      <c r="V801" s="36"/>
      <c r="W801" s="36"/>
      <c r="X801" s="36"/>
      <c r="Y801" s="36"/>
      <c r="Z801" s="36"/>
      <c r="AA801" s="36"/>
      <c r="AB801" s="36"/>
      <c r="AC801" s="36"/>
      <c r="AD801" s="36"/>
      <c r="AE801" s="36"/>
      <c r="AR801" s="186" t="s">
        <v>295</v>
      </c>
      <c r="AT801" s="186" t="s">
        <v>158</v>
      </c>
      <c r="AU801" s="186" t="s">
        <v>81</v>
      </c>
      <c r="AY801" s="19" t="s">
        <v>155</v>
      </c>
      <c r="BE801" s="187">
        <f>IF(N801="základní",J801,0)</f>
        <v>71435.45</v>
      </c>
      <c r="BF801" s="187">
        <f>IF(N801="snížená",J801,0)</f>
        <v>0</v>
      </c>
      <c r="BG801" s="187">
        <f>IF(N801="zákl. přenesená",J801,0)</f>
        <v>0</v>
      </c>
      <c r="BH801" s="187">
        <f>IF(N801="sníž. přenesená",J801,0)</f>
        <v>0</v>
      </c>
      <c r="BI801" s="187">
        <f>IF(N801="nulová",J801,0)</f>
        <v>0</v>
      </c>
      <c r="BJ801" s="19" t="s">
        <v>79</v>
      </c>
      <c r="BK801" s="187">
        <f>ROUND(I801*H801,2)</f>
        <v>71435.45</v>
      </c>
      <c r="BL801" s="19" t="s">
        <v>295</v>
      </c>
      <c r="BM801" s="186" t="s">
        <v>798</v>
      </c>
    </row>
    <row r="802" spans="2:63" s="12" customFormat="1" ht="22.9" customHeight="1">
      <c r="B802" s="159"/>
      <c r="C802" s="160"/>
      <c r="D802" s="161" t="s">
        <v>70</v>
      </c>
      <c r="E802" s="173" t="s">
        <v>443</v>
      </c>
      <c r="F802" s="173" t="s">
        <v>444</v>
      </c>
      <c r="G802" s="160"/>
      <c r="H802" s="160"/>
      <c r="I802" s="163"/>
      <c r="J802" s="174">
        <f>BK802</f>
        <v>38427.49</v>
      </c>
      <c r="K802" s="160"/>
      <c r="L802" s="165"/>
      <c r="M802" s="166"/>
      <c r="N802" s="167"/>
      <c r="O802" s="167"/>
      <c r="P802" s="168">
        <f>SUM(P803:P817)</f>
        <v>0</v>
      </c>
      <c r="Q802" s="167"/>
      <c r="R802" s="168">
        <f>SUM(R803:R817)</f>
        <v>0.204608</v>
      </c>
      <c r="S802" s="167"/>
      <c r="T802" s="169">
        <f>SUM(T803:T817)</f>
        <v>0</v>
      </c>
      <c r="AR802" s="170" t="s">
        <v>81</v>
      </c>
      <c r="AT802" s="171" t="s">
        <v>70</v>
      </c>
      <c r="AU802" s="171" t="s">
        <v>79</v>
      </c>
      <c r="AY802" s="170" t="s">
        <v>155</v>
      </c>
      <c r="BK802" s="172">
        <f>SUM(BK803:BK817)</f>
        <v>38427.49</v>
      </c>
    </row>
    <row r="803" spans="1:65" s="2" customFormat="1" ht="24">
      <c r="A803" s="36"/>
      <c r="B803" s="37"/>
      <c r="C803" s="175" t="s">
        <v>799</v>
      </c>
      <c r="D803" s="175" t="s">
        <v>158</v>
      </c>
      <c r="E803" s="176" t="s">
        <v>800</v>
      </c>
      <c r="F803" s="177" t="s">
        <v>801</v>
      </c>
      <c r="G803" s="178" t="s">
        <v>161</v>
      </c>
      <c r="H803" s="179">
        <v>38</v>
      </c>
      <c r="I803" s="180">
        <v>577</v>
      </c>
      <c r="J803" s="181">
        <f>ROUND(I803*H803,2)</f>
        <v>21926</v>
      </c>
      <c r="K803" s="177" t="s">
        <v>19</v>
      </c>
      <c r="L803" s="41"/>
      <c r="M803" s="182" t="s">
        <v>19</v>
      </c>
      <c r="N803" s="183" t="s">
        <v>42</v>
      </c>
      <c r="O803" s="66"/>
      <c r="P803" s="184">
        <f>O803*H803</f>
        <v>0</v>
      </c>
      <c r="Q803" s="184">
        <v>0</v>
      </c>
      <c r="R803" s="184">
        <f>Q803*H803</f>
        <v>0</v>
      </c>
      <c r="S803" s="184">
        <v>0</v>
      </c>
      <c r="T803" s="185">
        <f>S803*H803</f>
        <v>0</v>
      </c>
      <c r="U803" s="36"/>
      <c r="V803" s="36"/>
      <c r="W803" s="36"/>
      <c r="X803" s="36"/>
      <c r="Y803" s="36"/>
      <c r="Z803" s="36"/>
      <c r="AA803" s="36"/>
      <c r="AB803" s="36"/>
      <c r="AC803" s="36"/>
      <c r="AD803" s="36"/>
      <c r="AE803" s="36"/>
      <c r="AR803" s="186" t="s">
        <v>295</v>
      </c>
      <c r="AT803" s="186" t="s">
        <v>158</v>
      </c>
      <c r="AU803" s="186" t="s">
        <v>81</v>
      </c>
      <c r="AY803" s="19" t="s">
        <v>155</v>
      </c>
      <c r="BE803" s="187">
        <f>IF(N803="základní",J803,0)</f>
        <v>21926</v>
      </c>
      <c r="BF803" s="187">
        <f>IF(N803="snížená",J803,0)</f>
        <v>0</v>
      </c>
      <c r="BG803" s="187">
        <f>IF(N803="zákl. přenesená",J803,0)</f>
        <v>0</v>
      </c>
      <c r="BH803" s="187">
        <f>IF(N803="sníž. přenesená",J803,0)</f>
        <v>0</v>
      </c>
      <c r="BI803" s="187">
        <f>IF(N803="nulová",J803,0)</f>
        <v>0</v>
      </c>
      <c r="BJ803" s="19" t="s">
        <v>79</v>
      </c>
      <c r="BK803" s="187">
        <f>ROUND(I803*H803,2)</f>
        <v>21926</v>
      </c>
      <c r="BL803" s="19" t="s">
        <v>295</v>
      </c>
      <c r="BM803" s="186" t="s">
        <v>802</v>
      </c>
    </row>
    <row r="804" spans="2:51" s="13" customFormat="1" ht="12">
      <c r="B804" s="188"/>
      <c r="C804" s="189"/>
      <c r="D804" s="190" t="s">
        <v>164</v>
      </c>
      <c r="E804" s="191" t="s">
        <v>19</v>
      </c>
      <c r="F804" s="192" t="s">
        <v>736</v>
      </c>
      <c r="G804" s="189"/>
      <c r="H804" s="191" t="s">
        <v>19</v>
      </c>
      <c r="I804" s="193"/>
      <c r="J804" s="189"/>
      <c r="K804" s="189"/>
      <c r="L804" s="194"/>
      <c r="M804" s="195"/>
      <c r="N804" s="196"/>
      <c r="O804" s="196"/>
      <c r="P804" s="196"/>
      <c r="Q804" s="196"/>
      <c r="R804" s="196"/>
      <c r="S804" s="196"/>
      <c r="T804" s="197"/>
      <c r="AT804" s="198" t="s">
        <v>164</v>
      </c>
      <c r="AU804" s="198" t="s">
        <v>81</v>
      </c>
      <c r="AV804" s="13" t="s">
        <v>79</v>
      </c>
      <c r="AW804" s="13" t="s">
        <v>33</v>
      </c>
      <c r="AX804" s="13" t="s">
        <v>71</v>
      </c>
      <c r="AY804" s="198" t="s">
        <v>155</v>
      </c>
    </row>
    <row r="805" spans="2:51" s="14" customFormat="1" ht="12">
      <c r="B805" s="199"/>
      <c r="C805" s="200"/>
      <c r="D805" s="190" t="s">
        <v>164</v>
      </c>
      <c r="E805" s="201" t="s">
        <v>19</v>
      </c>
      <c r="F805" s="202" t="s">
        <v>379</v>
      </c>
      <c r="G805" s="200"/>
      <c r="H805" s="203">
        <v>33</v>
      </c>
      <c r="I805" s="204"/>
      <c r="J805" s="200"/>
      <c r="K805" s="200"/>
      <c r="L805" s="205"/>
      <c r="M805" s="206"/>
      <c r="N805" s="207"/>
      <c r="O805" s="207"/>
      <c r="P805" s="207"/>
      <c r="Q805" s="207"/>
      <c r="R805" s="207"/>
      <c r="S805" s="207"/>
      <c r="T805" s="208"/>
      <c r="AT805" s="209" t="s">
        <v>164</v>
      </c>
      <c r="AU805" s="209" t="s">
        <v>81</v>
      </c>
      <c r="AV805" s="14" t="s">
        <v>81</v>
      </c>
      <c r="AW805" s="14" t="s">
        <v>33</v>
      </c>
      <c r="AX805" s="14" t="s">
        <v>71</v>
      </c>
      <c r="AY805" s="209" t="s">
        <v>155</v>
      </c>
    </row>
    <row r="806" spans="2:51" s="14" customFormat="1" ht="12">
      <c r="B806" s="199"/>
      <c r="C806" s="200"/>
      <c r="D806" s="190" t="s">
        <v>164</v>
      </c>
      <c r="E806" s="201" t="s">
        <v>19</v>
      </c>
      <c r="F806" s="202" t="s">
        <v>380</v>
      </c>
      <c r="G806" s="200"/>
      <c r="H806" s="203">
        <v>5</v>
      </c>
      <c r="I806" s="204"/>
      <c r="J806" s="200"/>
      <c r="K806" s="200"/>
      <c r="L806" s="205"/>
      <c r="M806" s="206"/>
      <c r="N806" s="207"/>
      <c r="O806" s="207"/>
      <c r="P806" s="207"/>
      <c r="Q806" s="207"/>
      <c r="R806" s="207"/>
      <c r="S806" s="207"/>
      <c r="T806" s="208"/>
      <c r="AT806" s="209" t="s">
        <v>164</v>
      </c>
      <c r="AU806" s="209" t="s">
        <v>81</v>
      </c>
      <c r="AV806" s="14" t="s">
        <v>81</v>
      </c>
      <c r="AW806" s="14" t="s">
        <v>33</v>
      </c>
      <c r="AX806" s="14" t="s">
        <v>71</v>
      </c>
      <c r="AY806" s="209" t="s">
        <v>155</v>
      </c>
    </row>
    <row r="807" spans="2:51" s="15" customFormat="1" ht="12">
      <c r="B807" s="210"/>
      <c r="C807" s="211"/>
      <c r="D807" s="190" t="s">
        <v>164</v>
      </c>
      <c r="E807" s="212" t="s">
        <v>19</v>
      </c>
      <c r="F807" s="213" t="s">
        <v>168</v>
      </c>
      <c r="G807" s="211"/>
      <c r="H807" s="214">
        <v>38</v>
      </c>
      <c r="I807" s="215"/>
      <c r="J807" s="211"/>
      <c r="K807" s="211"/>
      <c r="L807" s="216"/>
      <c r="M807" s="217"/>
      <c r="N807" s="218"/>
      <c r="O807" s="218"/>
      <c r="P807" s="218"/>
      <c r="Q807" s="218"/>
      <c r="R807" s="218"/>
      <c r="S807" s="218"/>
      <c r="T807" s="219"/>
      <c r="AT807" s="220" t="s">
        <v>164</v>
      </c>
      <c r="AU807" s="220" t="s">
        <v>81</v>
      </c>
      <c r="AV807" s="15" t="s">
        <v>162</v>
      </c>
      <c r="AW807" s="15" t="s">
        <v>33</v>
      </c>
      <c r="AX807" s="15" t="s">
        <v>79</v>
      </c>
      <c r="AY807" s="220" t="s">
        <v>155</v>
      </c>
    </row>
    <row r="808" spans="1:65" s="2" customFormat="1" ht="16.5" customHeight="1">
      <c r="A808" s="36"/>
      <c r="B808" s="37"/>
      <c r="C808" s="237" t="s">
        <v>803</v>
      </c>
      <c r="D808" s="237" t="s">
        <v>681</v>
      </c>
      <c r="E808" s="238" t="s">
        <v>804</v>
      </c>
      <c r="F808" s="239" t="s">
        <v>805</v>
      </c>
      <c r="G808" s="240" t="s">
        <v>338</v>
      </c>
      <c r="H808" s="241">
        <v>0.2</v>
      </c>
      <c r="I808" s="242">
        <v>68200</v>
      </c>
      <c r="J808" s="243">
        <f>ROUND(I808*H808,2)</f>
        <v>13640</v>
      </c>
      <c r="K808" s="239" t="s">
        <v>174</v>
      </c>
      <c r="L808" s="244"/>
      <c r="M808" s="245" t="s">
        <v>19</v>
      </c>
      <c r="N808" s="246" t="s">
        <v>42</v>
      </c>
      <c r="O808" s="66"/>
      <c r="P808" s="184">
        <f>O808*H808</f>
        <v>0</v>
      </c>
      <c r="Q808" s="184">
        <v>1</v>
      </c>
      <c r="R808" s="184">
        <f>Q808*H808</f>
        <v>0.2</v>
      </c>
      <c r="S808" s="184">
        <v>0</v>
      </c>
      <c r="T808" s="185">
        <f>S808*H808</f>
        <v>0</v>
      </c>
      <c r="U808" s="36"/>
      <c r="V808" s="36"/>
      <c r="W808" s="36"/>
      <c r="X808" s="36"/>
      <c r="Y808" s="36"/>
      <c r="Z808" s="36"/>
      <c r="AA808" s="36"/>
      <c r="AB808" s="36"/>
      <c r="AC808" s="36"/>
      <c r="AD808" s="36"/>
      <c r="AE808" s="36"/>
      <c r="AR808" s="186" t="s">
        <v>437</v>
      </c>
      <c r="AT808" s="186" t="s">
        <v>681</v>
      </c>
      <c r="AU808" s="186" t="s">
        <v>81</v>
      </c>
      <c r="AY808" s="19" t="s">
        <v>155</v>
      </c>
      <c r="BE808" s="187">
        <f>IF(N808="základní",J808,0)</f>
        <v>13640</v>
      </c>
      <c r="BF808" s="187">
        <f>IF(N808="snížená",J808,0)</f>
        <v>0</v>
      </c>
      <c r="BG808" s="187">
        <f>IF(N808="zákl. přenesená",J808,0)</f>
        <v>0</v>
      </c>
      <c r="BH808" s="187">
        <f>IF(N808="sníž. přenesená",J808,0)</f>
        <v>0</v>
      </c>
      <c r="BI808" s="187">
        <f>IF(N808="nulová",J808,0)</f>
        <v>0</v>
      </c>
      <c r="BJ808" s="19" t="s">
        <v>79</v>
      </c>
      <c r="BK808" s="187">
        <f>ROUND(I808*H808,2)</f>
        <v>13640</v>
      </c>
      <c r="BL808" s="19" t="s">
        <v>295</v>
      </c>
      <c r="BM808" s="186" t="s">
        <v>806</v>
      </c>
    </row>
    <row r="809" spans="1:47" s="2" customFormat="1" ht="19.5">
      <c r="A809" s="36"/>
      <c r="B809" s="37"/>
      <c r="C809" s="38"/>
      <c r="D809" s="190" t="s">
        <v>686</v>
      </c>
      <c r="E809" s="38"/>
      <c r="F809" s="247" t="s">
        <v>807</v>
      </c>
      <c r="G809" s="38"/>
      <c r="H809" s="38"/>
      <c r="I809" s="248"/>
      <c r="J809" s="38"/>
      <c r="K809" s="38"/>
      <c r="L809" s="41"/>
      <c r="M809" s="249"/>
      <c r="N809" s="250"/>
      <c r="O809" s="66"/>
      <c r="P809" s="66"/>
      <c r="Q809" s="66"/>
      <c r="R809" s="66"/>
      <c r="S809" s="66"/>
      <c r="T809" s="67"/>
      <c r="U809" s="36"/>
      <c r="V809" s="36"/>
      <c r="W809" s="36"/>
      <c r="X809" s="36"/>
      <c r="Y809" s="36"/>
      <c r="Z809" s="36"/>
      <c r="AA809" s="36"/>
      <c r="AB809" s="36"/>
      <c r="AC809" s="36"/>
      <c r="AD809" s="36"/>
      <c r="AE809" s="36"/>
      <c r="AT809" s="19" t="s">
        <v>686</v>
      </c>
      <c r="AU809" s="19" t="s">
        <v>81</v>
      </c>
    </row>
    <row r="810" spans="2:51" s="14" customFormat="1" ht="12">
      <c r="B810" s="199"/>
      <c r="C810" s="200"/>
      <c r="D810" s="190" t="s">
        <v>164</v>
      </c>
      <c r="E810" s="201" t="s">
        <v>19</v>
      </c>
      <c r="F810" s="202" t="s">
        <v>808</v>
      </c>
      <c r="G810" s="200"/>
      <c r="H810" s="203">
        <v>0.167</v>
      </c>
      <c r="I810" s="204"/>
      <c r="J810" s="200"/>
      <c r="K810" s="200"/>
      <c r="L810" s="205"/>
      <c r="M810" s="206"/>
      <c r="N810" s="207"/>
      <c r="O810" s="207"/>
      <c r="P810" s="207"/>
      <c r="Q810" s="207"/>
      <c r="R810" s="207"/>
      <c r="S810" s="207"/>
      <c r="T810" s="208"/>
      <c r="AT810" s="209" t="s">
        <v>164</v>
      </c>
      <c r="AU810" s="209" t="s">
        <v>81</v>
      </c>
      <c r="AV810" s="14" t="s">
        <v>81</v>
      </c>
      <c r="AW810" s="14" t="s">
        <v>33</v>
      </c>
      <c r="AX810" s="14" t="s">
        <v>71</v>
      </c>
      <c r="AY810" s="209" t="s">
        <v>155</v>
      </c>
    </row>
    <row r="811" spans="2:51" s="15" customFormat="1" ht="12">
      <c r="B811" s="210"/>
      <c r="C811" s="211"/>
      <c r="D811" s="190" t="s">
        <v>164</v>
      </c>
      <c r="E811" s="212" t="s">
        <v>19</v>
      </c>
      <c r="F811" s="213" t="s">
        <v>168</v>
      </c>
      <c r="G811" s="211"/>
      <c r="H811" s="214">
        <v>0.167</v>
      </c>
      <c r="I811" s="215"/>
      <c r="J811" s="211"/>
      <c r="K811" s="211"/>
      <c r="L811" s="216"/>
      <c r="M811" s="217"/>
      <c r="N811" s="218"/>
      <c r="O811" s="218"/>
      <c r="P811" s="218"/>
      <c r="Q811" s="218"/>
      <c r="R811" s="218"/>
      <c r="S811" s="218"/>
      <c r="T811" s="219"/>
      <c r="AT811" s="220" t="s">
        <v>164</v>
      </c>
      <c r="AU811" s="220" t="s">
        <v>81</v>
      </c>
      <c r="AV811" s="15" t="s">
        <v>162</v>
      </c>
      <c r="AW811" s="15" t="s">
        <v>33</v>
      </c>
      <c r="AX811" s="15" t="s">
        <v>79</v>
      </c>
      <c r="AY811" s="220" t="s">
        <v>155</v>
      </c>
    </row>
    <row r="812" spans="2:51" s="14" customFormat="1" ht="12">
      <c r="B812" s="199"/>
      <c r="C812" s="200"/>
      <c r="D812" s="190" t="s">
        <v>164</v>
      </c>
      <c r="E812" s="200"/>
      <c r="F812" s="202" t="s">
        <v>809</v>
      </c>
      <c r="G812" s="200"/>
      <c r="H812" s="203">
        <v>0.2</v>
      </c>
      <c r="I812" s="204"/>
      <c r="J812" s="200"/>
      <c r="K812" s="200"/>
      <c r="L812" s="205"/>
      <c r="M812" s="206"/>
      <c r="N812" s="207"/>
      <c r="O812" s="207"/>
      <c r="P812" s="207"/>
      <c r="Q812" s="207"/>
      <c r="R812" s="207"/>
      <c r="S812" s="207"/>
      <c r="T812" s="208"/>
      <c r="AT812" s="209" t="s">
        <v>164</v>
      </c>
      <c r="AU812" s="209" t="s">
        <v>81</v>
      </c>
      <c r="AV812" s="14" t="s">
        <v>81</v>
      </c>
      <c r="AW812" s="14" t="s">
        <v>4</v>
      </c>
      <c r="AX812" s="14" t="s">
        <v>79</v>
      </c>
      <c r="AY812" s="209" t="s">
        <v>155</v>
      </c>
    </row>
    <row r="813" spans="1:65" s="2" customFormat="1" ht="16.5" customHeight="1">
      <c r="A813" s="36"/>
      <c r="B813" s="37"/>
      <c r="C813" s="175" t="s">
        <v>810</v>
      </c>
      <c r="D813" s="175" t="s">
        <v>158</v>
      </c>
      <c r="E813" s="176" t="s">
        <v>811</v>
      </c>
      <c r="F813" s="177" t="s">
        <v>812</v>
      </c>
      <c r="G813" s="178" t="s">
        <v>343</v>
      </c>
      <c r="H813" s="179">
        <v>2.4</v>
      </c>
      <c r="I813" s="180">
        <v>621</v>
      </c>
      <c r="J813" s="181">
        <f>ROUND(I813*H813,2)</f>
        <v>1490.4</v>
      </c>
      <c r="K813" s="177" t="s">
        <v>174</v>
      </c>
      <c r="L813" s="41"/>
      <c r="M813" s="182" t="s">
        <v>19</v>
      </c>
      <c r="N813" s="183" t="s">
        <v>42</v>
      </c>
      <c r="O813" s="66"/>
      <c r="P813" s="184">
        <f>O813*H813</f>
        <v>0</v>
      </c>
      <c r="Q813" s="184">
        <v>0.00192</v>
      </c>
      <c r="R813" s="184">
        <f>Q813*H813</f>
        <v>0.004608</v>
      </c>
      <c r="S813" s="184">
        <v>0</v>
      </c>
      <c r="T813" s="185">
        <f>S813*H813</f>
        <v>0</v>
      </c>
      <c r="U813" s="36"/>
      <c r="V813" s="36"/>
      <c r="W813" s="36"/>
      <c r="X813" s="36"/>
      <c r="Y813" s="36"/>
      <c r="Z813" s="36"/>
      <c r="AA813" s="36"/>
      <c r="AB813" s="36"/>
      <c r="AC813" s="36"/>
      <c r="AD813" s="36"/>
      <c r="AE813" s="36"/>
      <c r="AR813" s="186" t="s">
        <v>295</v>
      </c>
      <c r="AT813" s="186" t="s">
        <v>158</v>
      </c>
      <c r="AU813" s="186" t="s">
        <v>81</v>
      </c>
      <c r="AY813" s="19" t="s">
        <v>155</v>
      </c>
      <c r="BE813" s="187">
        <f>IF(N813="základní",J813,0)</f>
        <v>1490.4</v>
      </c>
      <c r="BF813" s="187">
        <f>IF(N813="snížená",J813,0)</f>
        <v>0</v>
      </c>
      <c r="BG813" s="187">
        <f>IF(N813="zákl. přenesená",J813,0)</f>
        <v>0</v>
      </c>
      <c r="BH813" s="187">
        <f>IF(N813="sníž. přenesená",J813,0)</f>
        <v>0</v>
      </c>
      <c r="BI813" s="187">
        <f>IF(N813="nulová",J813,0)</f>
        <v>0</v>
      </c>
      <c r="BJ813" s="19" t="s">
        <v>79</v>
      </c>
      <c r="BK813" s="187">
        <f>ROUND(I813*H813,2)</f>
        <v>1490.4</v>
      </c>
      <c r="BL813" s="19" t="s">
        <v>295</v>
      </c>
      <c r="BM813" s="186" t="s">
        <v>813</v>
      </c>
    </row>
    <row r="814" spans="2:51" s="13" customFormat="1" ht="12">
      <c r="B814" s="188"/>
      <c r="C814" s="189"/>
      <c r="D814" s="190" t="s">
        <v>164</v>
      </c>
      <c r="E814" s="191" t="s">
        <v>19</v>
      </c>
      <c r="F814" s="192" t="s">
        <v>453</v>
      </c>
      <c r="G814" s="189"/>
      <c r="H814" s="191" t="s">
        <v>19</v>
      </c>
      <c r="I814" s="193"/>
      <c r="J814" s="189"/>
      <c r="K814" s="189"/>
      <c r="L814" s="194"/>
      <c r="M814" s="195"/>
      <c r="N814" s="196"/>
      <c r="O814" s="196"/>
      <c r="P814" s="196"/>
      <c r="Q814" s="196"/>
      <c r="R814" s="196"/>
      <c r="S814" s="196"/>
      <c r="T814" s="197"/>
      <c r="AT814" s="198" t="s">
        <v>164</v>
      </c>
      <c r="AU814" s="198" t="s">
        <v>81</v>
      </c>
      <c r="AV814" s="13" t="s">
        <v>79</v>
      </c>
      <c r="AW814" s="13" t="s">
        <v>33</v>
      </c>
      <c r="AX814" s="13" t="s">
        <v>71</v>
      </c>
      <c r="AY814" s="198" t="s">
        <v>155</v>
      </c>
    </row>
    <row r="815" spans="2:51" s="14" customFormat="1" ht="12">
      <c r="B815" s="199"/>
      <c r="C815" s="200"/>
      <c r="D815" s="190" t="s">
        <v>164</v>
      </c>
      <c r="E815" s="201" t="s">
        <v>19</v>
      </c>
      <c r="F815" s="202" t="s">
        <v>454</v>
      </c>
      <c r="G815" s="200"/>
      <c r="H815" s="203">
        <v>2.4</v>
      </c>
      <c r="I815" s="204"/>
      <c r="J815" s="200"/>
      <c r="K815" s="200"/>
      <c r="L815" s="205"/>
      <c r="M815" s="206"/>
      <c r="N815" s="207"/>
      <c r="O815" s="207"/>
      <c r="P815" s="207"/>
      <c r="Q815" s="207"/>
      <c r="R815" s="207"/>
      <c r="S815" s="207"/>
      <c r="T815" s="208"/>
      <c r="AT815" s="209" t="s">
        <v>164</v>
      </c>
      <c r="AU815" s="209" t="s">
        <v>81</v>
      </c>
      <c r="AV815" s="14" t="s">
        <v>81</v>
      </c>
      <c r="AW815" s="14" t="s">
        <v>33</v>
      </c>
      <c r="AX815" s="14" t="s">
        <v>71</v>
      </c>
      <c r="AY815" s="209" t="s">
        <v>155</v>
      </c>
    </row>
    <row r="816" spans="2:51" s="15" customFormat="1" ht="12">
      <c r="B816" s="210"/>
      <c r="C816" s="211"/>
      <c r="D816" s="190" t="s">
        <v>164</v>
      </c>
      <c r="E816" s="212" t="s">
        <v>19</v>
      </c>
      <c r="F816" s="213" t="s">
        <v>168</v>
      </c>
      <c r="G816" s="211"/>
      <c r="H816" s="214">
        <v>2.4</v>
      </c>
      <c r="I816" s="215"/>
      <c r="J816" s="211"/>
      <c r="K816" s="211"/>
      <c r="L816" s="216"/>
      <c r="M816" s="217"/>
      <c r="N816" s="218"/>
      <c r="O816" s="218"/>
      <c r="P816" s="218"/>
      <c r="Q816" s="218"/>
      <c r="R816" s="218"/>
      <c r="S816" s="218"/>
      <c r="T816" s="219"/>
      <c r="AT816" s="220" t="s">
        <v>164</v>
      </c>
      <c r="AU816" s="220" t="s">
        <v>81</v>
      </c>
      <c r="AV816" s="15" t="s">
        <v>162</v>
      </c>
      <c r="AW816" s="15" t="s">
        <v>33</v>
      </c>
      <c r="AX816" s="15" t="s">
        <v>79</v>
      </c>
      <c r="AY816" s="220" t="s">
        <v>155</v>
      </c>
    </row>
    <row r="817" spans="1:65" s="2" customFormat="1" ht="24">
      <c r="A817" s="36"/>
      <c r="B817" s="37"/>
      <c r="C817" s="175" t="s">
        <v>814</v>
      </c>
      <c r="D817" s="175" t="s">
        <v>158</v>
      </c>
      <c r="E817" s="176" t="s">
        <v>815</v>
      </c>
      <c r="F817" s="177" t="s">
        <v>816</v>
      </c>
      <c r="G817" s="178" t="s">
        <v>691</v>
      </c>
      <c r="H817" s="251">
        <f>37056.4/100</f>
        <v>370.564</v>
      </c>
      <c r="I817" s="180">
        <v>3.7</v>
      </c>
      <c r="J817" s="181">
        <f>ROUND(I817*H817,2)</f>
        <v>1371.09</v>
      </c>
      <c r="K817" s="177" t="s">
        <v>174</v>
      </c>
      <c r="L817" s="41"/>
      <c r="M817" s="182" t="s">
        <v>19</v>
      </c>
      <c r="N817" s="183" t="s">
        <v>42</v>
      </c>
      <c r="O817" s="66"/>
      <c r="P817" s="184">
        <f>O817*H817</f>
        <v>0</v>
      </c>
      <c r="Q817" s="184">
        <v>0</v>
      </c>
      <c r="R817" s="184">
        <f>Q817*H817</f>
        <v>0</v>
      </c>
      <c r="S817" s="184">
        <v>0</v>
      </c>
      <c r="T817" s="185">
        <f>S817*H817</f>
        <v>0</v>
      </c>
      <c r="U817" s="36"/>
      <c r="V817" s="36"/>
      <c r="W817" s="36"/>
      <c r="X817" s="36"/>
      <c r="Y817" s="36"/>
      <c r="Z817" s="36"/>
      <c r="AA817" s="36"/>
      <c r="AB817" s="36"/>
      <c r="AC817" s="36"/>
      <c r="AD817" s="36"/>
      <c r="AE817" s="36"/>
      <c r="AR817" s="186" t="s">
        <v>295</v>
      </c>
      <c r="AT817" s="186" t="s">
        <v>158</v>
      </c>
      <c r="AU817" s="186" t="s">
        <v>81</v>
      </c>
      <c r="AY817" s="19" t="s">
        <v>155</v>
      </c>
      <c r="BE817" s="187">
        <f>IF(N817="základní",J817,0)</f>
        <v>1371.09</v>
      </c>
      <c r="BF817" s="187">
        <f>IF(N817="snížená",J817,0)</f>
        <v>0</v>
      </c>
      <c r="BG817" s="187">
        <f>IF(N817="zákl. přenesená",J817,0)</f>
        <v>0</v>
      </c>
      <c r="BH817" s="187">
        <f>IF(N817="sníž. přenesená",J817,0)</f>
        <v>0</v>
      </c>
      <c r="BI817" s="187">
        <f>IF(N817="nulová",J817,0)</f>
        <v>0</v>
      </c>
      <c r="BJ817" s="19" t="s">
        <v>79</v>
      </c>
      <c r="BK817" s="187">
        <f>ROUND(I817*H817,2)</f>
        <v>1371.09</v>
      </c>
      <c r="BL817" s="19" t="s">
        <v>295</v>
      </c>
      <c r="BM817" s="186" t="s">
        <v>817</v>
      </c>
    </row>
    <row r="818" spans="2:63" s="12" customFormat="1" ht="22.9" customHeight="1">
      <c r="B818" s="159"/>
      <c r="C818" s="160"/>
      <c r="D818" s="161" t="s">
        <v>70</v>
      </c>
      <c r="E818" s="173" t="s">
        <v>818</v>
      </c>
      <c r="F818" s="173" t="s">
        <v>819</v>
      </c>
      <c r="G818" s="160"/>
      <c r="H818" s="160"/>
      <c r="I818" s="163"/>
      <c r="J818" s="174">
        <f>BK818</f>
        <v>12301.74</v>
      </c>
      <c r="K818" s="160"/>
      <c r="L818" s="165"/>
      <c r="M818" s="166"/>
      <c r="N818" s="167"/>
      <c r="O818" s="167"/>
      <c r="P818" s="168">
        <f>SUM(P819:P831)</f>
        <v>0</v>
      </c>
      <c r="Q818" s="167"/>
      <c r="R818" s="168">
        <f>SUM(R819:R831)</f>
        <v>0.017328</v>
      </c>
      <c r="S818" s="167"/>
      <c r="T818" s="169">
        <f>SUM(T819:T831)</f>
        <v>0</v>
      </c>
      <c r="AR818" s="170" t="s">
        <v>81</v>
      </c>
      <c r="AT818" s="171" t="s">
        <v>70</v>
      </c>
      <c r="AU818" s="171" t="s">
        <v>79</v>
      </c>
      <c r="AY818" s="170" t="s">
        <v>155</v>
      </c>
      <c r="BK818" s="172">
        <f>SUM(BK819:BK831)</f>
        <v>12301.74</v>
      </c>
    </row>
    <row r="819" spans="1:65" s="2" customFormat="1" ht="24">
      <c r="A819" s="36"/>
      <c r="B819" s="37"/>
      <c r="C819" s="175" t="s">
        <v>820</v>
      </c>
      <c r="D819" s="175" t="s">
        <v>158</v>
      </c>
      <c r="E819" s="176" t="s">
        <v>821</v>
      </c>
      <c r="F819" s="177" t="s">
        <v>822</v>
      </c>
      <c r="G819" s="178" t="s">
        <v>161</v>
      </c>
      <c r="H819" s="179">
        <v>38</v>
      </c>
      <c r="I819" s="180">
        <v>38</v>
      </c>
      <c r="J819" s="181">
        <f>ROUND(I819*H819,2)</f>
        <v>1444</v>
      </c>
      <c r="K819" s="177" t="s">
        <v>174</v>
      </c>
      <c r="L819" s="41"/>
      <c r="M819" s="182" t="s">
        <v>19</v>
      </c>
      <c r="N819" s="183" t="s">
        <v>42</v>
      </c>
      <c r="O819" s="66"/>
      <c r="P819" s="184">
        <f>O819*H819</f>
        <v>0</v>
      </c>
      <c r="Q819" s="184">
        <v>0</v>
      </c>
      <c r="R819" s="184">
        <f>Q819*H819</f>
        <v>0</v>
      </c>
      <c r="S819" s="184">
        <v>0</v>
      </c>
      <c r="T819" s="185">
        <f>S819*H819</f>
        <v>0</v>
      </c>
      <c r="U819" s="36"/>
      <c r="V819" s="36"/>
      <c r="W819" s="36"/>
      <c r="X819" s="36"/>
      <c r="Y819" s="36"/>
      <c r="Z819" s="36"/>
      <c r="AA819" s="36"/>
      <c r="AB819" s="36"/>
      <c r="AC819" s="36"/>
      <c r="AD819" s="36"/>
      <c r="AE819" s="36"/>
      <c r="AR819" s="186" t="s">
        <v>295</v>
      </c>
      <c r="AT819" s="186" t="s">
        <v>158</v>
      </c>
      <c r="AU819" s="186" t="s">
        <v>81</v>
      </c>
      <c r="AY819" s="19" t="s">
        <v>155</v>
      </c>
      <c r="BE819" s="187">
        <f>IF(N819="základní",J819,0)</f>
        <v>1444</v>
      </c>
      <c r="BF819" s="187">
        <f>IF(N819="snížená",J819,0)</f>
        <v>0</v>
      </c>
      <c r="BG819" s="187">
        <f>IF(N819="zákl. přenesená",J819,0)</f>
        <v>0</v>
      </c>
      <c r="BH819" s="187">
        <f>IF(N819="sníž. přenesená",J819,0)</f>
        <v>0</v>
      </c>
      <c r="BI819" s="187">
        <f>IF(N819="nulová",J819,0)</f>
        <v>0</v>
      </c>
      <c r="BJ819" s="19" t="s">
        <v>79</v>
      </c>
      <c r="BK819" s="187">
        <f>ROUND(I819*H819,2)</f>
        <v>1444</v>
      </c>
      <c r="BL819" s="19" t="s">
        <v>295</v>
      </c>
      <c r="BM819" s="186" t="s">
        <v>823</v>
      </c>
    </row>
    <row r="820" spans="2:51" s="13" customFormat="1" ht="12">
      <c r="B820" s="188"/>
      <c r="C820" s="189"/>
      <c r="D820" s="190" t="s">
        <v>164</v>
      </c>
      <c r="E820" s="191" t="s">
        <v>19</v>
      </c>
      <c r="F820" s="192" t="s">
        <v>736</v>
      </c>
      <c r="G820" s="189"/>
      <c r="H820" s="191" t="s">
        <v>19</v>
      </c>
      <c r="I820" s="193"/>
      <c r="J820" s="189"/>
      <c r="K820" s="189"/>
      <c r="L820" s="194"/>
      <c r="M820" s="195"/>
      <c r="N820" s="196"/>
      <c r="O820" s="196"/>
      <c r="P820" s="196"/>
      <c r="Q820" s="196"/>
      <c r="R820" s="196"/>
      <c r="S820" s="196"/>
      <c r="T820" s="197"/>
      <c r="AT820" s="198" t="s">
        <v>164</v>
      </c>
      <c r="AU820" s="198" t="s">
        <v>81</v>
      </c>
      <c r="AV820" s="13" t="s">
        <v>79</v>
      </c>
      <c r="AW820" s="13" t="s">
        <v>33</v>
      </c>
      <c r="AX820" s="13" t="s">
        <v>71</v>
      </c>
      <c r="AY820" s="198" t="s">
        <v>155</v>
      </c>
    </row>
    <row r="821" spans="2:51" s="14" customFormat="1" ht="12">
      <c r="B821" s="199"/>
      <c r="C821" s="200"/>
      <c r="D821" s="190" t="s">
        <v>164</v>
      </c>
      <c r="E821" s="201" t="s">
        <v>19</v>
      </c>
      <c r="F821" s="202" t="s">
        <v>379</v>
      </c>
      <c r="G821" s="200"/>
      <c r="H821" s="203">
        <v>33</v>
      </c>
      <c r="I821" s="204"/>
      <c r="J821" s="200"/>
      <c r="K821" s="200"/>
      <c r="L821" s="205"/>
      <c r="M821" s="206"/>
      <c r="N821" s="207"/>
      <c r="O821" s="207"/>
      <c r="P821" s="207"/>
      <c r="Q821" s="207"/>
      <c r="R821" s="207"/>
      <c r="S821" s="207"/>
      <c r="T821" s="208"/>
      <c r="AT821" s="209" t="s">
        <v>164</v>
      </c>
      <c r="AU821" s="209" t="s">
        <v>81</v>
      </c>
      <c r="AV821" s="14" t="s">
        <v>81</v>
      </c>
      <c r="AW821" s="14" t="s">
        <v>33</v>
      </c>
      <c r="AX821" s="14" t="s">
        <v>71</v>
      </c>
      <c r="AY821" s="209" t="s">
        <v>155</v>
      </c>
    </row>
    <row r="822" spans="2:51" s="14" customFormat="1" ht="12">
      <c r="B822" s="199"/>
      <c r="C822" s="200"/>
      <c r="D822" s="190" t="s">
        <v>164</v>
      </c>
      <c r="E822" s="201" t="s">
        <v>19</v>
      </c>
      <c r="F822" s="202" t="s">
        <v>380</v>
      </c>
      <c r="G822" s="200"/>
      <c r="H822" s="203">
        <v>5</v>
      </c>
      <c r="I822" s="204"/>
      <c r="J822" s="200"/>
      <c r="K822" s="200"/>
      <c r="L822" s="205"/>
      <c r="M822" s="206"/>
      <c r="N822" s="207"/>
      <c r="O822" s="207"/>
      <c r="P822" s="207"/>
      <c r="Q822" s="207"/>
      <c r="R822" s="207"/>
      <c r="S822" s="207"/>
      <c r="T822" s="208"/>
      <c r="AT822" s="209" t="s">
        <v>164</v>
      </c>
      <c r="AU822" s="209" t="s">
        <v>81</v>
      </c>
      <c r="AV822" s="14" t="s">
        <v>81</v>
      </c>
      <c r="AW822" s="14" t="s">
        <v>33</v>
      </c>
      <c r="AX822" s="14" t="s">
        <v>71</v>
      </c>
      <c r="AY822" s="209" t="s">
        <v>155</v>
      </c>
    </row>
    <row r="823" spans="2:51" s="15" customFormat="1" ht="12">
      <c r="B823" s="210"/>
      <c r="C823" s="211"/>
      <c r="D823" s="190" t="s">
        <v>164</v>
      </c>
      <c r="E823" s="212" t="s">
        <v>19</v>
      </c>
      <c r="F823" s="213" t="s">
        <v>168</v>
      </c>
      <c r="G823" s="211"/>
      <c r="H823" s="214">
        <v>38</v>
      </c>
      <c r="I823" s="215"/>
      <c r="J823" s="211"/>
      <c r="K823" s="211"/>
      <c r="L823" s="216"/>
      <c r="M823" s="217"/>
      <c r="N823" s="218"/>
      <c r="O823" s="218"/>
      <c r="P823" s="218"/>
      <c r="Q823" s="218"/>
      <c r="R823" s="218"/>
      <c r="S823" s="218"/>
      <c r="T823" s="219"/>
      <c r="AT823" s="220" t="s">
        <v>164</v>
      </c>
      <c r="AU823" s="220" t="s">
        <v>81</v>
      </c>
      <c r="AV823" s="15" t="s">
        <v>162</v>
      </c>
      <c r="AW823" s="15" t="s">
        <v>33</v>
      </c>
      <c r="AX823" s="15" t="s">
        <v>79</v>
      </c>
      <c r="AY823" s="220" t="s">
        <v>155</v>
      </c>
    </row>
    <row r="824" spans="1:65" s="2" customFormat="1" ht="21.75" customHeight="1">
      <c r="A824" s="36"/>
      <c r="B824" s="37"/>
      <c r="C824" s="237" t="s">
        <v>824</v>
      </c>
      <c r="D824" s="237" t="s">
        <v>681</v>
      </c>
      <c r="E824" s="238" t="s">
        <v>825</v>
      </c>
      <c r="F824" s="239" t="s">
        <v>826</v>
      </c>
      <c r="G824" s="240" t="s">
        <v>161</v>
      </c>
      <c r="H824" s="241">
        <v>41.8</v>
      </c>
      <c r="I824" s="242">
        <v>33</v>
      </c>
      <c r="J824" s="243">
        <f>ROUND(I824*H824,2)</f>
        <v>1379.4</v>
      </c>
      <c r="K824" s="239" t="s">
        <v>174</v>
      </c>
      <c r="L824" s="244"/>
      <c r="M824" s="245" t="s">
        <v>19</v>
      </c>
      <c r="N824" s="246" t="s">
        <v>42</v>
      </c>
      <c r="O824" s="66"/>
      <c r="P824" s="184">
        <f>O824*H824</f>
        <v>0</v>
      </c>
      <c r="Q824" s="184">
        <v>0.00016</v>
      </c>
      <c r="R824" s="184">
        <f>Q824*H824</f>
        <v>0.006688</v>
      </c>
      <c r="S824" s="184">
        <v>0</v>
      </c>
      <c r="T824" s="185">
        <f>S824*H824</f>
        <v>0</v>
      </c>
      <c r="U824" s="36"/>
      <c r="V824" s="36"/>
      <c r="W824" s="36"/>
      <c r="X824" s="36"/>
      <c r="Y824" s="36"/>
      <c r="Z824" s="36"/>
      <c r="AA824" s="36"/>
      <c r="AB824" s="36"/>
      <c r="AC824" s="36"/>
      <c r="AD824" s="36"/>
      <c r="AE824" s="36"/>
      <c r="AR824" s="186" t="s">
        <v>437</v>
      </c>
      <c r="AT824" s="186" t="s">
        <v>681</v>
      </c>
      <c r="AU824" s="186" t="s">
        <v>81</v>
      </c>
      <c r="AY824" s="19" t="s">
        <v>155</v>
      </c>
      <c r="BE824" s="187">
        <f>IF(N824="základní",J824,0)</f>
        <v>1379.4</v>
      </c>
      <c r="BF824" s="187">
        <f>IF(N824="snížená",J824,0)</f>
        <v>0</v>
      </c>
      <c r="BG824" s="187">
        <f>IF(N824="zákl. přenesená",J824,0)</f>
        <v>0</v>
      </c>
      <c r="BH824" s="187">
        <f>IF(N824="sníž. přenesená",J824,0)</f>
        <v>0</v>
      </c>
      <c r="BI824" s="187">
        <f>IF(N824="nulová",J824,0)</f>
        <v>0</v>
      </c>
      <c r="BJ824" s="19" t="s">
        <v>79</v>
      </c>
      <c r="BK824" s="187">
        <f>ROUND(I824*H824,2)</f>
        <v>1379.4</v>
      </c>
      <c r="BL824" s="19" t="s">
        <v>295</v>
      </c>
      <c r="BM824" s="186" t="s">
        <v>827</v>
      </c>
    </row>
    <row r="825" spans="2:51" s="14" customFormat="1" ht="12">
      <c r="B825" s="199"/>
      <c r="C825" s="200"/>
      <c r="D825" s="190" t="s">
        <v>164</v>
      </c>
      <c r="E825" s="200"/>
      <c r="F825" s="202" t="s">
        <v>828</v>
      </c>
      <c r="G825" s="200"/>
      <c r="H825" s="203">
        <v>41.8</v>
      </c>
      <c r="I825" s="204"/>
      <c r="J825" s="200"/>
      <c r="K825" s="200"/>
      <c r="L825" s="205"/>
      <c r="M825" s="206"/>
      <c r="N825" s="207"/>
      <c r="O825" s="207"/>
      <c r="P825" s="207"/>
      <c r="Q825" s="207"/>
      <c r="R825" s="207"/>
      <c r="S825" s="207"/>
      <c r="T825" s="208"/>
      <c r="AT825" s="209" t="s">
        <v>164</v>
      </c>
      <c r="AU825" s="209" t="s">
        <v>81</v>
      </c>
      <c r="AV825" s="14" t="s">
        <v>81</v>
      </c>
      <c r="AW825" s="14" t="s">
        <v>4</v>
      </c>
      <c r="AX825" s="14" t="s">
        <v>79</v>
      </c>
      <c r="AY825" s="209" t="s">
        <v>155</v>
      </c>
    </row>
    <row r="826" spans="1:65" s="2" customFormat="1" ht="16.5" customHeight="1">
      <c r="A826" s="36"/>
      <c r="B826" s="37"/>
      <c r="C826" s="175" t="s">
        <v>829</v>
      </c>
      <c r="D826" s="175" t="s">
        <v>158</v>
      </c>
      <c r="E826" s="176" t="s">
        <v>830</v>
      </c>
      <c r="F826" s="177" t="s">
        <v>831</v>
      </c>
      <c r="G826" s="178" t="s">
        <v>161</v>
      </c>
      <c r="H826" s="179">
        <v>76</v>
      </c>
      <c r="I826" s="180">
        <v>110</v>
      </c>
      <c r="J826" s="181">
        <f>ROUND(I826*H826,2)</f>
        <v>8360</v>
      </c>
      <c r="K826" s="177" t="s">
        <v>174</v>
      </c>
      <c r="L826" s="41"/>
      <c r="M826" s="182" t="s">
        <v>19</v>
      </c>
      <c r="N826" s="183" t="s">
        <v>42</v>
      </c>
      <c r="O826" s="66"/>
      <c r="P826" s="184">
        <f>O826*H826</f>
        <v>0</v>
      </c>
      <c r="Q826" s="184">
        <v>0.00014</v>
      </c>
      <c r="R826" s="184">
        <f>Q826*H826</f>
        <v>0.010639999999999998</v>
      </c>
      <c r="S826" s="184">
        <v>0</v>
      </c>
      <c r="T826" s="185">
        <f>S826*H826</f>
        <v>0</v>
      </c>
      <c r="U826" s="36"/>
      <c r="V826" s="36"/>
      <c r="W826" s="36"/>
      <c r="X826" s="36"/>
      <c r="Y826" s="36"/>
      <c r="Z826" s="36"/>
      <c r="AA826" s="36"/>
      <c r="AB826" s="36"/>
      <c r="AC826" s="36"/>
      <c r="AD826" s="36"/>
      <c r="AE826" s="36"/>
      <c r="AR826" s="186" t="s">
        <v>295</v>
      </c>
      <c r="AT826" s="186" t="s">
        <v>158</v>
      </c>
      <c r="AU826" s="186" t="s">
        <v>81</v>
      </c>
      <c r="AY826" s="19" t="s">
        <v>155</v>
      </c>
      <c r="BE826" s="187">
        <f>IF(N826="základní",J826,0)</f>
        <v>8360</v>
      </c>
      <c r="BF826" s="187">
        <f>IF(N826="snížená",J826,0)</f>
        <v>0</v>
      </c>
      <c r="BG826" s="187">
        <f>IF(N826="zákl. přenesená",J826,0)</f>
        <v>0</v>
      </c>
      <c r="BH826" s="187">
        <f>IF(N826="sníž. přenesená",J826,0)</f>
        <v>0</v>
      </c>
      <c r="BI826" s="187">
        <f>IF(N826="nulová",J826,0)</f>
        <v>0</v>
      </c>
      <c r="BJ826" s="19" t="s">
        <v>79</v>
      </c>
      <c r="BK826" s="187">
        <f>ROUND(I826*H826,2)</f>
        <v>8360</v>
      </c>
      <c r="BL826" s="19" t="s">
        <v>295</v>
      </c>
      <c r="BM826" s="186" t="s">
        <v>832</v>
      </c>
    </row>
    <row r="827" spans="2:51" s="13" customFormat="1" ht="12">
      <c r="B827" s="188"/>
      <c r="C827" s="189"/>
      <c r="D827" s="190" t="s">
        <v>164</v>
      </c>
      <c r="E827" s="191" t="s">
        <v>19</v>
      </c>
      <c r="F827" s="192" t="s">
        <v>736</v>
      </c>
      <c r="G827" s="189"/>
      <c r="H827" s="191" t="s">
        <v>19</v>
      </c>
      <c r="I827" s="193"/>
      <c r="J827" s="189"/>
      <c r="K827" s="189"/>
      <c r="L827" s="194"/>
      <c r="M827" s="195"/>
      <c r="N827" s="196"/>
      <c r="O827" s="196"/>
      <c r="P827" s="196"/>
      <c r="Q827" s="196"/>
      <c r="R827" s="196"/>
      <c r="S827" s="196"/>
      <c r="T827" s="197"/>
      <c r="AT827" s="198" t="s">
        <v>164</v>
      </c>
      <c r="AU827" s="198" t="s">
        <v>81</v>
      </c>
      <c r="AV827" s="13" t="s">
        <v>79</v>
      </c>
      <c r="AW827" s="13" t="s">
        <v>33</v>
      </c>
      <c r="AX827" s="13" t="s">
        <v>71</v>
      </c>
      <c r="AY827" s="198" t="s">
        <v>155</v>
      </c>
    </row>
    <row r="828" spans="2:51" s="14" customFormat="1" ht="12">
      <c r="B828" s="199"/>
      <c r="C828" s="200"/>
      <c r="D828" s="190" t="s">
        <v>164</v>
      </c>
      <c r="E828" s="201" t="s">
        <v>19</v>
      </c>
      <c r="F828" s="202" t="s">
        <v>833</v>
      </c>
      <c r="G828" s="200"/>
      <c r="H828" s="203">
        <v>66</v>
      </c>
      <c r="I828" s="204"/>
      <c r="J828" s="200"/>
      <c r="K828" s="200"/>
      <c r="L828" s="205"/>
      <c r="M828" s="206"/>
      <c r="N828" s="207"/>
      <c r="O828" s="207"/>
      <c r="P828" s="207"/>
      <c r="Q828" s="207"/>
      <c r="R828" s="207"/>
      <c r="S828" s="207"/>
      <c r="T828" s="208"/>
      <c r="AT828" s="209" t="s">
        <v>164</v>
      </c>
      <c r="AU828" s="209" t="s">
        <v>81</v>
      </c>
      <c r="AV828" s="14" t="s">
        <v>81</v>
      </c>
      <c r="AW828" s="14" t="s">
        <v>33</v>
      </c>
      <c r="AX828" s="14" t="s">
        <v>71</v>
      </c>
      <c r="AY828" s="209" t="s">
        <v>155</v>
      </c>
    </row>
    <row r="829" spans="2:51" s="14" customFormat="1" ht="12">
      <c r="B829" s="199"/>
      <c r="C829" s="200"/>
      <c r="D829" s="190" t="s">
        <v>164</v>
      </c>
      <c r="E829" s="201" t="s">
        <v>19</v>
      </c>
      <c r="F829" s="202" t="s">
        <v>834</v>
      </c>
      <c r="G829" s="200"/>
      <c r="H829" s="203">
        <v>10</v>
      </c>
      <c r="I829" s="204"/>
      <c r="J829" s="200"/>
      <c r="K829" s="200"/>
      <c r="L829" s="205"/>
      <c r="M829" s="206"/>
      <c r="N829" s="207"/>
      <c r="O829" s="207"/>
      <c r="P829" s="207"/>
      <c r="Q829" s="207"/>
      <c r="R829" s="207"/>
      <c r="S829" s="207"/>
      <c r="T829" s="208"/>
      <c r="AT829" s="209" t="s">
        <v>164</v>
      </c>
      <c r="AU829" s="209" t="s">
        <v>81</v>
      </c>
      <c r="AV829" s="14" t="s">
        <v>81</v>
      </c>
      <c r="AW829" s="14" t="s">
        <v>33</v>
      </c>
      <c r="AX829" s="14" t="s">
        <v>71</v>
      </c>
      <c r="AY829" s="209" t="s">
        <v>155</v>
      </c>
    </row>
    <row r="830" spans="2:51" s="15" customFormat="1" ht="12">
      <c r="B830" s="210"/>
      <c r="C830" s="211"/>
      <c r="D830" s="190" t="s">
        <v>164</v>
      </c>
      <c r="E830" s="212" t="s">
        <v>19</v>
      </c>
      <c r="F830" s="213" t="s">
        <v>168</v>
      </c>
      <c r="G830" s="211"/>
      <c r="H830" s="214">
        <v>76</v>
      </c>
      <c r="I830" s="215"/>
      <c r="J830" s="211"/>
      <c r="K830" s="211"/>
      <c r="L830" s="216"/>
      <c r="M830" s="217"/>
      <c r="N830" s="218"/>
      <c r="O830" s="218"/>
      <c r="P830" s="218"/>
      <c r="Q830" s="218"/>
      <c r="R830" s="218"/>
      <c r="S830" s="218"/>
      <c r="T830" s="219"/>
      <c r="AT830" s="220" t="s">
        <v>164</v>
      </c>
      <c r="AU830" s="220" t="s">
        <v>81</v>
      </c>
      <c r="AV830" s="15" t="s">
        <v>162</v>
      </c>
      <c r="AW830" s="15" t="s">
        <v>33</v>
      </c>
      <c r="AX830" s="15" t="s">
        <v>79</v>
      </c>
      <c r="AY830" s="220" t="s">
        <v>155</v>
      </c>
    </row>
    <row r="831" spans="1:65" s="2" customFormat="1" ht="24">
      <c r="A831" s="36"/>
      <c r="B831" s="37"/>
      <c r="C831" s="175" t="s">
        <v>835</v>
      </c>
      <c r="D831" s="175" t="s">
        <v>158</v>
      </c>
      <c r="E831" s="176" t="s">
        <v>836</v>
      </c>
      <c r="F831" s="177" t="s">
        <v>837</v>
      </c>
      <c r="G831" s="178" t="s">
        <v>691</v>
      </c>
      <c r="H831" s="251">
        <f>11183.4/100</f>
        <v>111.834</v>
      </c>
      <c r="I831" s="180">
        <v>10</v>
      </c>
      <c r="J831" s="181">
        <f>ROUND(I831*H831,2)</f>
        <v>1118.34</v>
      </c>
      <c r="K831" s="177" t="s">
        <v>174</v>
      </c>
      <c r="L831" s="41"/>
      <c r="M831" s="182" t="s">
        <v>19</v>
      </c>
      <c r="N831" s="183" t="s">
        <v>42</v>
      </c>
      <c r="O831" s="66"/>
      <c r="P831" s="184">
        <f>O831*H831</f>
        <v>0</v>
      </c>
      <c r="Q831" s="184">
        <v>0</v>
      </c>
      <c r="R831" s="184">
        <f>Q831*H831</f>
        <v>0</v>
      </c>
      <c r="S831" s="184">
        <v>0</v>
      </c>
      <c r="T831" s="185">
        <f>S831*H831</f>
        <v>0</v>
      </c>
      <c r="U831" s="36"/>
      <c r="V831" s="36"/>
      <c r="W831" s="36"/>
      <c r="X831" s="36"/>
      <c r="Y831" s="36"/>
      <c r="Z831" s="36"/>
      <c r="AA831" s="36"/>
      <c r="AB831" s="36"/>
      <c r="AC831" s="36"/>
      <c r="AD831" s="36"/>
      <c r="AE831" s="36"/>
      <c r="AR831" s="186" t="s">
        <v>295</v>
      </c>
      <c r="AT831" s="186" t="s">
        <v>158</v>
      </c>
      <c r="AU831" s="186" t="s">
        <v>81</v>
      </c>
      <c r="AY831" s="19" t="s">
        <v>155</v>
      </c>
      <c r="BE831" s="187">
        <f>IF(N831="základní",J831,0)</f>
        <v>1118.34</v>
      </c>
      <c r="BF831" s="187">
        <f>IF(N831="snížená",J831,0)</f>
        <v>0</v>
      </c>
      <c r="BG831" s="187">
        <f>IF(N831="zákl. přenesená",J831,0)</f>
        <v>0</v>
      </c>
      <c r="BH831" s="187">
        <f>IF(N831="sníž. přenesená",J831,0)</f>
        <v>0</v>
      </c>
      <c r="BI831" s="187">
        <f>IF(N831="nulová",J831,0)</f>
        <v>0</v>
      </c>
      <c r="BJ831" s="19" t="s">
        <v>79</v>
      </c>
      <c r="BK831" s="187">
        <f>ROUND(I831*H831,2)</f>
        <v>1118.34</v>
      </c>
      <c r="BL831" s="19" t="s">
        <v>295</v>
      </c>
      <c r="BM831" s="186" t="s">
        <v>838</v>
      </c>
    </row>
    <row r="832" spans="2:63" s="12" customFormat="1" ht="22.9" customHeight="1">
      <c r="B832" s="159"/>
      <c r="C832" s="160"/>
      <c r="D832" s="161" t="s">
        <v>70</v>
      </c>
      <c r="E832" s="173" t="s">
        <v>455</v>
      </c>
      <c r="F832" s="173" t="s">
        <v>456</v>
      </c>
      <c r="G832" s="160"/>
      <c r="H832" s="160"/>
      <c r="I832" s="163"/>
      <c r="J832" s="174">
        <f>BK832</f>
        <v>631620.68</v>
      </c>
      <c r="K832" s="160"/>
      <c r="L832" s="165"/>
      <c r="M832" s="166"/>
      <c r="N832" s="167"/>
      <c r="O832" s="167"/>
      <c r="P832" s="168">
        <f>SUM(P833:P869)</f>
        <v>0</v>
      </c>
      <c r="Q832" s="167"/>
      <c r="R832" s="168">
        <f>SUM(R833:R869)</f>
        <v>0.6522700000000001</v>
      </c>
      <c r="S832" s="167"/>
      <c r="T832" s="169">
        <f>SUM(T833:T869)</f>
        <v>0</v>
      </c>
      <c r="AR832" s="170" t="s">
        <v>81</v>
      </c>
      <c r="AT832" s="171" t="s">
        <v>70</v>
      </c>
      <c r="AU832" s="171" t="s">
        <v>79</v>
      </c>
      <c r="AY832" s="170" t="s">
        <v>155</v>
      </c>
      <c r="BK832" s="172">
        <f>SUM(BK833:BK869)</f>
        <v>631620.68</v>
      </c>
    </row>
    <row r="833" spans="1:65" s="2" customFormat="1" ht="24">
      <c r="A833" s="36"/>
      <c r="B833" s="37"/>
      <c r="C833" s="175" t="s">
        <v>839</v>
      </c>
      <c r="D833" s="175" t="s">
        <v>158</v>
      </c>
      <c r="E833" s="176" t="s">
        <v>840</v>
      </c>
      <c r="F833" s="177" t="s">
        <v>841</v>
      </c>
      <c r="G833" s="178" t="s">
        <v>413</v>
      </c>
      <c r="H833" s="179">
        <v>19</v>
      </c>
      <c r="I833" s="180">
        <v>730</v>
      </c>
      <c r="J833" s="181">
        <f aca="true" t="shared" si="0" ref="J833:J853">ROUND(I833*H833,2)</f>
        <v>13870</v>
      </c>
      <c r="K833" s="177" t="s">
        <v>174</v>
      </c>
      <c r="L833" s="41"/>
      <c r="M833" s="182" t="s">
        <v>19</v>
      </c>
      <c r="N833" s="183" t="s">
        <v>42</v>
      </c>
      <c r="O833" s="66"/>
      <c r="P833" s="184">
        <f aca="true" t="shared" si="1" ref="P833:P853">O833*H833</f>
        <v>0</v>
      </c>
      <c r="Q833" s="184">
        <v>0</v>
      </c>
      <c r="R833" s="184">
        <f aca="true" t="shared" si="2" ref="R833:R853">Q833*H833</f>
        <v>0</v>
      </c>
      <c r="S833" s="184">
        <v>0</v>
      </c>
      <c r="T833" s="185">
        <f aca="true" t="shared" si="3" ref="T833:T853">S833*H833</f>
        <v>0</v>
      </c>
      <c r="U833" s="36"/>
      <c r="V833" s="36"/>
      <c r="W833" s="36"/>
      <c r="X833" s="36"/>
      <c r="Y833" s="36"/>
      <c r="Z833" s="36"/>
      <c r="AA833" s="36"/>
      <c r="AB833" s="36"/>
      <c r="AC833" s="36"/>
      <c r="AD833" s="36"/>
      <c r="AE833" s="36"/>
      <c r="AR833" s="186" t="s">
        <v>295</v>
      </c>
      <c r="AT833" s="186" t="s">
        <v>158</v>
      </c>
      <c r="AU833" s="186" t="s">
        <v>81</v>
      </c>
      <c r="AY833" s="19" t="s">
        <v>155</v>
      </c>
      <c r="BE833" s="187">
        <f aca="true" t="shared" si="4" ref="BE833:BE853">IF(N833="základní",J833,0)</f>
        <v>13870</v>
      </c>
      <c r="BF833" s="187">
        <f aca="true" t="shared" si="5" ref="BF833:BF853">IF(N833="snížená",J833,0)</f>
        <v>0</v>
      </c>
      <c r="BG833" s="187">
        <f aca="true" t="shared" si="6" ref="BG833:BG853">IF(N833="zákl. přenesená",J833,0)</f>
        <v>0</v>
      </c>
      <c r="BH833" s="187">
        <f aca="true" t="shared" si="7" ref="BH833:BH853">IF(N833="sníž. přenesená",J833,0)</f>
        <v>0</v>
      </c>
      <c r="BI833" s="187">
        <f aca="true" t="shared" si="8" ref="BI833:BI853">IF(N833="nulová",J833,0)</f>
        <v>0</v>
      </c>
      <c r="BJ833" s="19" t="s">
        <v>79</v>
      </c>
      <c r="BK833" s="187">
        <f aca="true" t="shared" si="9" ref="BK833:BK853">ROUND(I833*H833,2)</f>
        <v>13870</v>
      </c>
      <c r="BL833" s="19" t="s">
        <v>295</v>
      </c>
      <c r="BM833" s="186" t="s">
        <v>842</v>
      </c>
    </row>
    <row r="834" spans="1:65" s="2" customFormat="1" ht="16.5" customHeight="1">
      <c r="A834" s="36"/>
      <c r="B834" s="37"/>
      <c r="C834" s="237" t="s">
        <v>843</v>
      </c>
      <c r="D834" s="237" t="s">
        <v>681</v>
      </c>
      <c r="E834" s="238" t="s">
        <v>844</v>
      </c>
      <c r="F834" s="239" t="s">
        <v>845</v>
      </c>
      <c r="G834" s="240" t="s">
        <v>413</v>
      </c>
      <c r="H834" s="241">
        <v>12</v>
      </c>
      <c r="I834" s="242">
        <v>7100</v>
      </c>
      <c r="J834" s="243">
        <f t="shared" si="0"/>
        <v>85200</v>
      </c>
      <c r="K834" s="239" t="s">
        <v>19</v>
      </c>
      <c r="L834" s="244"/>
      <c r="M834" s="245" t="s">
        <v>19</v>
      </c>
      <c r="N834" s="246" t="s">
        <v>42</v>
      </c>
      <c r="O834" s="66"/>
      <c r="P834" s="184">
        <f t="shared" si="1"/>
        <v>0</v>
      </c>
      <c r="Q834" s="184">
        <v>0.0138</v>
      </c>
      <c r="R834" s="184">
        <f t="shared" si="2"/>
        <v>0.1656</v>
      </c>
      <c r="S834" s="184">
        <v>0</v>
      </c>
      <c r="T834" s="185">
        <f t="shared" si="3"/>
        <v>0</v>
      </c>
      <c r="U834" s="36"/>
      <c r="V834" s="36"/>
      <c r="W834" s="36"/>
      <c r="X834" s="36"/>
      <c r="Y834" s="36"/>
      <c r="Z834" s="36"/>
      <c r="AA834" s="36"/>
      <c r="AB834" s="36"/>
      <c r="AC834" s="36"/>
      <c r="AD834" s="36"/>
      <c r="AE834" s="36"/>
      <c r="AR834" s="186" t="s">
        <v>437</v>
      </c>
      <c r="AT834" s="186" t="s">
        <v>681</v>
      </c>
      <c r="AU834" s="186" t="s">
        <v>81</v>
      </c>
      <c r="AY834" s="19" t="s">
        <v>155</v>
      </c>
      <c r="BE834" s="187">
        <f t="shared" si="4"/>
        <v>85200</v>
      </c>
      <c r="BF834" s="187">
        <f t="shared" si="5"/>
        <v>0</v>
      </c>
      <c r="BG834" s="187">
        <f t="shared" si="6"/>
        <v>0</v>
      </c>
      <c r="BH834" s="187">
        <f t="shared" si="7"/>
        <v>0</v>
      </c>
      <c r="BI834" s="187">
        <f t="shared" si="8"/>
        <v>0</v>
      </c>
      <c r="BJ834" s="19" t="s">
        <v>79</v>
      </c>
      <c r="BK834" s="187">
        <f t="shared" si="9"/>
        <v>85200</v>
      </c>
      <c r="BL834" s="19" t="s">
        <v>295</v>
      </c>
      <c r="BM834" s="186" t="s">
        <v>846</v>
      </c>
    </row>
    <row r="835" spans="1:65" s="2" customFormat="1" ht="16.5" customHeight="1">
      <c r="A835" s="36"/>
      <c r="B835" s="37"/>
      <c r="C835" s="237" t="s">
        <v>847</v>
      </c>
      <c r="D835" s="237" t="s">
        <v>681</v>
      </c>
      <c r="E835" s="238" t="s">
        <v>848</v>
      </c>
      <c r="F835" s="239" t="s">
        <v>849</v>
      </c>
      <c r="G835" s="240" t="s">
        <v>413</v>
      </c>
      <c r="H835" s="241">
        <v>3</v>
      </c>
      <c r="I835" s="242">
        <v>7200</v>
      </c>
      <c r="J835" s="243">
        <f t="shared" si="0"/>
        <v>21600</v>
      </c>
      <c r="K835" s="239" t="s">
        <v>19</v>
      </c>
      <c r="L835" s="244"/>
      <c r="M835" s="245" t="s">
        <v>19</v>
      </c>
      <c r="N835" s="246" t="s">
        <v>42</v>
      </c>
      <c r="O835" s="66"/>
      <c r="P835" s="184">
        <f t="shared" si="1"/>
        <v>0</v>
      </c>
      <c r="Q835" s="184">
        <v>0.016</v>
      </c>
      <c r="R835" s="184">
        <f t="shared" si="2"/>
        <v>0.048</v>
      </c>
      <c r="S835" s="184">
        <v>0</v>
      </c>
      <c r="T835" s="185">
        <f t="shared" si="3"/>
        <v>0</v>
      </c>
      <c r="U835" s="36"/>
      <c r="V835" s="36"/>
      <c r="W835" s="36"/>
      <c r="X835" s="36"/>
      <c r="Y835" s="36"/>
      <c r="Z835" s="36"/>
      <c r="AA835" s="36"/>
      <c r="AB835" s="36"/>
      <c r="AC835" s="36"/>
      <c r="AD835" s="36"/>
      <c r="AE835" s="36"/>
      <c r="AR835" s="186" t="s">
        <v>437</v>
      </c>
      <c r="AT835" s="186" t="s">
        <v>681</v>
      </c>
      <c r="AU835" s="186" t="s">
        <v>81</v>
      </c>
      <c r="AY835" s="19" t="s">
        <v>155</v>
      </c>
      <c r="BE835" s="187">
        <f t="shared" si="4"/>
        <v>21600</v>
      </c>
      <c r="BF835" s="187">
        <f t="shared" si="5"/>
        <v>0</v>
      </c>
      <c r="BG835" s="187">
        <f t="shared" si="6"/>
        <v>0</v>
      </c>
      <c r="BH835" s="187">
        <f t="shared" si="7"/>
        <v>0</v>
      </c>
      <c r="BI835" s="187">
        <f t="shared" si="8"/>
        <v>0</v>
      </c>
      <c r="BJ835" s="19" t="s">
        <v>79</v>
      </c>
      <c r="BK835" s="187">
        <f t="shared" si="9"/>
        <v>21600</v>
      </c>
      <c r="BL835" s="19" t="s">
        <v>295</v>
      </c>
      <c r="BM835" s="186" t="s">
        <v>850</v>
      </c>
    </row>
    <row r="836" spans="1:65" s="2" customFormat="1" ht="16.5" customHeight="1">
      <c r="A836" s="36"/>
      <c r="B836" s="37"/>
      <c r="C836" s="237" t="s">
        <v>851</v>
      </c>
      <c r="D836" s="237" t="s">
        <v>681</v>
      </c>
      <c r="E836" s="238" t="s">
        <v>852</v>
      </c>
      <c r="F836" s="239" t="s">
        <v>853</v>
      </c>
      <c r="G836" s="240" t="s">
        <v>413</v>
      </c>
      <c r="H836" s="241">
        <v>2</v>
      </c>
      <c r="I836" s="242">
        <v>15055</v>
      </c>
      <c r="J836" s="243">
        <f t="shared" si="0"/>
        <v>30110</v>
      </c>
      <c r="K836" s="239" t="s">
        <v>19</v>
      </c>
      <c r="L836" s="244"/>
      <c r="M836" s="245" t="s">
        <v>19</v>
      </c>
      <c r="N836" s="246" t="s">
        <v>42</v>
      </c>
      <c r="O836" s="66"/>
      <c r="P836" s="184">
        <f t="shared" si="1"/>
        <v>0</v>
      </c>
      <c r="Q836" s="184">
        <v>0.0195</v>
      </c>
      <c r="R836" s="184">
        <f t="shared" si="2"/>
        <v>0.039</v>
      </c>
      <c r="S836" s="184">
        <v>0</v>
      </c>
      <c r="T836" s="185">
        <f t="shared" si="3"/>
        <v>0</v>
      </c>
      <c r="U836" s="36"/>
      <c r="V836" s="36"/>
      <c r="W836" s="36"/>
      <c r="X836" s="36"/>
      <c r="Y836" s="36"/>
      <c r="Z836" s="36"/>
      <c r="AA836" s="36"/>
      <c r="AB836" s="36"/>
      <c r="AC836" s="36"/>
      <c r="AD836" s="36"/>
      <c r="AE836" s="36"/>
      <c r="AR836" s="186" t="s">
        <v>437</v>
      </c>
      <c r="AT836" s="186" t="s">
        <v>681</v>
      </c>
      <c r="AU836" s="186" t="s">
        <v>81</v>
      </c>
      <c r="AY836" s="19" t="s">
        <v>155</v>
      </c>
      <c r="BE836" s="187">
        <f t="shared" si="4"/>
        <v>30110</v>
      </c>
      <c r="BF836" s="187">
        <f t="shared" si="5"/>
        <v>0</v>
      </c>
      <c r="BG836" s="187">
        <f t="shared" si="6"/>
        <v>0</v>
      </c>
      <c r="BH836" s="187">
        <f t="shared" si="7"/>
        <v>0</v>
      </c>
      <c r="BI836" s="187">
        <f t="shared" si="8"/>
        <v>0</v>
      </c>
      <c r="BJ836" s="19" t="s">
        <v>79</v>
      </c>
      <c r="BK836" s="187">
        <f t="shared" si="9"/>
        <v>30110</v>
      </c>
      <c r="BL836" s="19" t="s">
        <v>295</v>
      </c>
      <c r="BM836" s="186" t="s">
        <v>854</v>
      </c>
    </row>
    <row r="837" spans="1:65" s="2" customFormat="1" ht="24">
      <c r="A837" s="36"/>
      <c r="B837" s="37"/>
      <c r="C837" s="175" t="s">
        <v>855</v>
      </c>
      <c r="D837" s="175" t="s">
        <v>158</v>
      </c>
      <c r="E837" s="176" t="s">
        <v>856</v>
      </c>
      <c r="F837" s="177" t="s">
        <v>857</v>
      </c>
      <c r="G837" s="178" t="s">
        <v>413</v>
      </c>
      <c r="H837" s="179">
        <v>2</v>
      </c>
      <c r="I837" s="180">
        <v>730</v>
      </c>
      <c r="J837" s="181">
        <f t="shared" si="0"/>
        <v>1460</v>
      </c>
      <c r="K837" s="177" t="s">
        <v>174</v>
      </c>
      <c r="L837" s="41"/>
      <c r="M837" s="182" t="s">
        <v>19</v>
      </c>
      <c r="N837" s="183" t="s">
        <v>42</v>
      </c>
      <c r="O837" s="66"/>
      <c r="P837" s="184">
        <f t="shared" si="1"/>
        <v>0</v>
      </c>
      <c r="Q837" s="184">
        <v>0</v>
      </c>
      <c r="R837" s="184">
        <f t="shared" si="2"/>
        <v>0</v>
      </c>
      <c r="S837" s="184">
        <v>0</v>
      </c>
      <c r="T837" s="185">
        <f t="shared" si="3"/>
        <v>0</v>
      </c>
      <c r="U837" s="36"/>
      <c r="V837" s="36"/>
      <c r="W837" s="36"/>
      <c r="X837" s="36"/>
      <c r="Y837" s="36"/>
      <c r="Z837" s="36"/>
      <c r="AA837" s="36"/>
      <c r="AB837" s="36"/>
      <c r="AC837" s="36"/>
      <c r="AD837" s="36"/>
      <c r="AE837" s="36"/>
      <c r="AR837" s="186" t="s">
        <v>295</v>
      </c>
      <c r="AT837" s="186" t="s">
        <v>158</v>
      </c>
      <c r="AU837" s="186" t="s">
        <v>81</v>
      </c>
      <c r="AY837" s="19" t="s">
        <v>155</v>
      </c>
      <c r="BE837" s="187">
        <f t="shared" si="4"/>
        <v>1460</v>
      </c>
      <c r="BF837" s="187">
        <f t="shared" si="5"/>
        <v>0</v>
      </c>
      <c r="BG837" s="187">
        <f t="shared" si="6"/>
        <v>0</v>
      </c>
      <c r="BH837" s="187">
        <f t="shared" si="7"/>
        <v>0</v>
      </c>
      <c r="BI837" s="187">
        <f t="shared" si="8"/>
        <v>0</v>
      </c>
      <c r="BJ837" s="19" t="s">
        <v>79</v>
      </c>
      <c r="BK837" s="187">
        <f t="shared" si="9"/>
        <v>1460</v>
      </c>
      <c r="BL837" s="19" t="s">
        <v>295</v>
      </c>
      <c r="BM837" s="186" t="s">
        <v>858</v>
      </c>
    </row>
    <row r="838" spans="1:65" s="2" customFormat="1" ht="16.5" customHeight="1">
      <c r="A838" s="36"/>
      <c r="B838" s="37"/>
      <c r="C838" s="237" t="s">
        <v>859</v>
      </c>
      <c r="D838" s="237" t="s">
        <v>681</v>
      </c>
      <c r="E838" s="238" t="s">
        <v>860</v>
      </c>
      <c r="F838" s="239" t="s">
        <v>861</v>
      </c>
      <c r="G838" s="240" t="s">
        <v>413</v>
      </c>
      <c r="H838" s="241">
        <v>2</v>
      </c>
      <c r="I838" s="242">
        <v>7300</v>
      </c>
      <c r="J838" s="243">
        <f t="shared" si="0"/>
        <v>14600</v>
      </c>
      <c r="K838" s="239" t="s">
        <v>19</v>
      </c>
      <c r="L838" s="244"/>
      <c r="M838" s="245" t="s">
        <v>19</v>
      </c>
      <c r="N838" s="246" t="s">
        <v>42</v>
      </c>
      <c r="O838" s="66"/>
      <c r="P838" s="184">
        <f t="shared" si="1"/>
        <v>0</v>
      </c>
      <c r="Q838" s="184">
        <v>0.0175</v>
      </c>
      <c r="R838" s="184">
        <f t="shared" si="2"/>
        <v>0.035</v>
      </c>
      <c r="S838" s="184">
        <v>0</v>
      </c>
      <c r="T838" s="185">
        <f t="shared" si="3"/>
        <v>0</v>
      </c>
      <c r="U838" s="36"/>
      <c r="V838" s="36"/>
      <c r="W838" s="36"/>
      <c r="X838" s="36"/>
      <c r="Y838" s="36"/>
      <c r="Z838" s="36"/>
      <c r="AA838" s="36"/>
      <c r="AB838" s="36"/>
      <c r="AC838" s="36"/>
      <c r="AD838" s="36"/>
      <c r="AE838" s="36"/>
      <c r="AR838" s="186" t="s">
        <v>437</v>
      </c>
      <c r="AT838" s="186" t="s">
        <v>681</v>
      </c>
      <c r="AU838" s="186" t="s">
        <v>81</v>
      </c>
      <c r="AY838" s="19" t="s">
        <v>155</v>
      </c>
      <c r="BE838" s="187">
        <f t="shared" si="4"/>
        <v>14600</v>
      </c>
      <c r="BF838" s="187">
        <f t="shared" si="5"/>
        <v>0</v>
      </c>
      <c r="BG838" s="187">
        <f t="shared" si="6"/>
        <v>0</v>
      </c>
      <c r="BH838" s="187">
        <f t="shared" si="7"/>
        <v>0</v>
      </c>
      <c r="BI838" s="187">
        <f t="shared" si="8"/>
        <v>0</v>
      </c>
      <c r="BJ838" s="19" t="s">
        <v>79</v>
      </c>
      <c r="BK838" s="187">
        <f t="shared" si="9"/>
        <v>14600</v>
      </c>
      <c r="BL838" s="19" t="s">
        <v>295</v>
      </c>
      <c r="BM838" s="186" t="s">
        <v>862</v>
      </c>
    </row>
    <row r="839" spans="1:65" s="2" customFormat="1" ht="16.5" customHeight="1">
      <c r="A839" s="36"/>
      <c r="B839" s="37"/>
      <c r="C839" s="175" t="s">
        <v>863</v>
      </c>
      <c r="D839" s="175" t="s">
        <v>158</v>
      </c>
      <c r="E839" s="176" t="s">
        <v>864</v>
      </c>
      <c r="F839" s="177" t="s">
        <v>865</v>
      </c>
      <c r="G839" s="178" t="s">
        <v>413</v>
      </c>
      <c r="H839" s="179">
        <v>16</v>
      </c>
      <c r="I839" s="180">
        <v>350</v>
      </c>
      <c r="J839" s="181">
        <f t="shared" si="0"/>
        <v>5600</v>
      </c>
      <c r="K839" s="177" t="s">
        <v>174</v>
      </c>
      <c r="L839" s="41"/>
      <c r="M839" s="182" t="s">
        <v>19</v>
      </c>
      <c r="N839" s="183" t="s">
        <v>42</v>
      </c>
      <c r="O839" s="66"/>
      <c r="P839" s="184">
        <f t="shared" si="1"/>
        <v>0</v>
      </c>
      <c r="Q839" s="184">
        <v>0</v>
      </c>
      <c r="R839" s="184">
        <f t="shared" si="2"/>
        <v>0</v>
      </c>
      <c r="S839" s="184">
        <v>0</v>
      </c>
      <c r="T839" s="185">
        <f t="shared" si="3"/>
        <v>0</v>
      </c>
      <c r="U839" s="36"/>
      <c r="V839" s="36"/>
      <c r="W839" s="36"/>
      <c r="X839" s="36"/>
      <c r="Y839" s="36"/>
      <c r="Z839" s="36"/>
      <c r="AA839" s="36"/>
      <c r="AB839" s="36"/>
      <c r="AC839" s="36"/>
      <c r="AD839" s="36"/>
      <c r="AE839" s="36"/>
      <c r="AR839" s="186" t="s">
        <v>295</v>
      </c>
      <c r="AT839" s="186" t="s">
        <v>158</v>
      </c>
      <c r="AU839" s="186" t="s">
        <v>81</v>
      </c>
      <c r="AY839" s="19" t="s">
        <v>155</v>
      </c>
      <c r="BE839" s="187">
        <f t="shared" si="4"/>
        <v>5600</v>
      </c>
      <c r="BF839" s="187">
        <f t="shared" si="5"/>
        <v>0</v>
      </c>
      <c r="BG839" s="187">
        <f t="shared" si="6"/>
        <v>0</v>
      </c>
      <c r="BH839" s="187">
        <f t="shared" si="7"/>
        <v>0</v>
      </c>
      <c r="BI839" s="187">
        <f t="shared" si="8"/>
        <v>0</v>
      </c>
      <c r="BJ839" s="19" t="s">
        <v>79</v>
      </c>
      <c r="BK839" s="187">
        <f t="shared" si="9"/>
        <v>5600</v>
      </c>
      <c r="BL839" s="19" t="s">
        <v>295</v>
      </c>
      <c r="BM839" s="186" t="s">
        <v>866</v>
      </c>
    </row>
    <row r="840" spans="1:65" s="2" customFormat="1" ht="16.5" customHeight="1">
      <c r="A840" s="36"/>
      <c r="B840" s="37"/>
      <c r="C840" s="237" t="s">
        <v>867</v>
      </c>
      <c r="D840" s="237" t="s">
        <v>681</v>
      </c>
      <c r="E840" s="238" t="s">
        <v>868</v>
      </c>
      <c r="F840" s="239" t="s">
        <v>869</v>
      </c>
      <c r="G840" s="240" t="s">
        <v>413</v>
      </c>
      <c r="H840" s="241">
        <v>16</v>
      </c>
      <c r="I840" s="242">
        <v>288</v>
      </c>
      <c r="J840" s="243">
        <f t="shared" si="0"/>
        <v>4608</v>
      </c>
      <c r="K840" s="239" t="s">
        <v>19</v>
      </c>
      <c r="L840" s="244"/>
      <c r="M840" s="245" t="s">
        <v>19</v>
      </c>
      <c r="N840" s="246" t="s">
        <v>42</v>
      </c>
      <c r="O840" s="66"/>
      <c r="P840" s="184">
        <f t="shared" si="1"/>
        <v>0</v>
      </c>
      <c r="Q840" s="184">
        <v>0.00015</v>
      </c>
      <c r="R840" s="184">
        <f t="shared" si="2"/>
        <v>0.0024</v>
      </c>
      <c r="S840" s="184">
        <v>0</v>
      </c>
      <c r="T840" s="185">
        <f t="shared" si="3"/>
        <v>0</v>
      </c>
      <c r="U840" s="36"/>
      <c r="V840" s="36"/>
      <c r="W840" s="36"/>
      <c r="X840" s="36"/>
      <c r="Y840" s="36"/>
      <c r="Z840" s="36"/>
      <c r="AA840" s="36"/>
      <c r="AB840" s="36"/>
      <c r="AC840" s="36"/>
      <c r="AD840" s="36"/>
      <c r="AE840" s="36"/>
      <c r="AR840" s="186" t="s">
        <v>437</v>
      </c>
      <c r="AT840" s="186" t="s">
        <v>681</v>
      </c>
      <c r="AU840" s="186" t="s">
        <v>81</v>
      </c>
      <c r="AY840" s="19" t="s">
        <v>155</v>
      </c>
      <c r="BE840" s="187">
        <f t="shared" si="4"/>
        <v>4608</v>
      </c>
      <c r="BF840" s="187">
        <f t="shared" si="5"/>
        <v>0</v>
      </c>
      <c r="BG840" s="187">
        <f t="shared" si="6"/>
        <v>0</v>
      </c>
      <c r="BH840" s="187">
        <f t="shared" si="7"/>
        <v>0</v>
      </c>
      <c r="BI840" s="187">
        <f t="shared" si="8"/>
        <v>0</v>
      </c>
      <c r="BJ840" s="19" t="s">
        <v>79</v>
      </c>
      <c r="BK840" s="187">
        <f t="shared" si="9"/>
        <v>4608</v>
      </c>
      <c r="BL840" s="19" t="s">
        <v>295</v>
      </c>
      <c r="BM840" s="186" t="s">
        <v>870</v>
      </c>
    </row>
    <row r="841" spans="1:65" s="2" customFormat="1" ht="16.5" customHeight="1">
      <c r="A841" s="36"/>
      <c r="B841" s="37"/>
      <c r="C841" s="175" t="s">
        <v>871</v>
      </c>
      <c r="D841" s="175" t="s">
        <v>158</v>
      </c>
      <c r="E841" s="176" t="s">
        <v>872</v>
      </c>
      <c r="F841" s="177" t="s">
        <v>873</v>
      </c>
      <c r="G841" s="178" t="s">
        <v>413</v>
      </c>
      <c r="H841" s="179">
        <v>16</v>
      </c>
      <c r="I841" s="180">
        <v>210</v>
      </c>
      <c r="J841" s="181">
        <f t="shared" si="0"/>
        <v>3360</v>
      </c>
      <c r="K841" s="177" t="s">
        <v>174</v>
      </c>
      <c r="L841" s="41"/>
      <c r="M841" s="182" t="s">
        <v>19</v>
      </c>
      <c r="N841" s="183" t="s">
        <v>42</v>
      </c>
      <c r="O841" s="66"/>
      <c r="P841" s="184">
        <f t="shared" si="1"/>
        <v>0</v>
      </c>
      <c r="Q841" s="184">
        <v>0</v>
      </c>
      <c r="R841" s="184">
        <f t="shared" si="2"/>
        <v>0</v>
      </c>
      <c r="S841" s="184">
        <v>0</v>
      </c>
      <c r="T841" s="185">
        <f t="shared" si="3"/>
        <v>0</v>
      </c>
      <c r="U841" s="36"/>
      <c r="V841" s="36"/>
      <c r="W841" s="36"/>
      <c r="X841" s="36"/>
      <c r="Y841" s="36"/>
      <c r="Z841" s="36"/>
      <c r="AA841" s="36"/>
      <c r="AB841" s="36"/>
      <c r="AC841" s="36"/>
      <c r="AD841" s="36"/>
      <c r="AE841" s="36"/>
      <c r="AR841" s="186" t="s">
        <v>295</v>
      </c>
      <c r="AT841" s="186" t="s">
        <v>158</v>
      </c>
      <c r="AU841" s="186" t="s">
        <v>81</v>
      </c>
      <c r="AY841" s="19" t="s">
        <v>155</v>
      </c>
      <c r="BE841" s="187">
        <f t="shared" si="4"/>
        <v>3360</v>
      </c>
      <c r="BF841" s="187">
        <f t="shared" si="5"/>
        <v>0</v>
      </c>
      <c r="BG841" s="187">
        <f t="shared" si="6"/>
        <v>0</v>
      </c>
      <c r="BH841" s="187">
        <f t="shared" si="7"/>
        <v>0</v>
      </c>
      <c r="BI841" s="187">
        <f t="shared" si="8"/>
        <v>0</v>
      </c>
      <c r="BJ841" s="19" t="s">
        <v>79</v>
      </c>
      <c r="BK841" s="187">
        <f t="shared" si="9"/>
        <v>3360</v>
      </c>
      <c r="BL841" s="19" t="s">
        <v>295</v>
      </c>
      <c r="BM841" s="186" t="s">
        <v>874</v>
      </c>
    </row>
    <row r="842" spans="1:65" s="2" customFormat="1" ht="16.5" customHeight="1">
      <c r="A842" s="36"/>
      <c r="B842" s="37"/>
      <c r="C842" s="237" t="s">
        <v>875</v>
      </c>
      <c r="D842" s="237" t="s">
        <v>681</v>
      </c>
      <c r="E842" s="238" t="s">
        <v>876</v>
      </c>
      <c r="F842" s="239" t="s">
        <v>877</v>
      </c>
      <c r="G842" s="240" t="s">
        <v>413</v>
      </c>
      <c r="H842" s="241">
        <v>16</v>
      </c>
      <c r="I842" s="242">
        <v>538</v>
      </c>
      <c r="J842" s="243">
        <f t="shared" si="0"/>
        <v>8608</v>
      </c>
      <c r="K842" s="239" t="s">
        <v>19</v>
      </c>
      <c r="L842" s="244"/>
      <c r="M842" s="245" t="s">
        <v>19</v>
      </c>
      <c r="N842" s="246" t="s">
        <v>42</v>
      </c>
      <c r="O842" s="66"/>
      <c r="P842" s="184">
        <f t="shared" si="1"/>
        <v>0</v>
      </c>
      <c r="Q842" s="184">
        <v>0.0012</v>
      </c>
      <c r="R842" s="184">
        <f t="shared" si="2"/>
        <v>0.0192</v>
      </c>
      <c r="S842" s="184">
        <v>0</v>
      </c>
      <c r="T842" s="185">
        <f t="shared" si="3"/>
        <v>0</v>
      </c>
      <c r="U842" s="36"/>
      <c r="V842" s="36"/>
      <c r="W842" s="36"/>
      <c r="X842" s="36"/>
      <c r="Y842" s="36"/>
      <c r="Z842" s="36"/>
      <c r="AA842" s="36"/>
      <c r="AB842" s="36"/>
      <c r="AC842" s="36"/>
      <c r="AD842" s="36"/>
      <c r="AE842" s="36"/>
      <c r="AR842" s="186" t="s">
        <v>437</v>
      </c>
      <c r="AT842" s="186" t="s">
        <v>681</v>
      </c>
      <c r="AU842" s="186" t="s">
        <v>81</v>
      </c>
      <c r="AY842" s="19" t="s">
        <v>155</v>
      </c>
      <c r="BE842" s="187">
        <f t="shared" si="4"/>
        <v>8608</v>
      </c>
      <c r="BF842" s="187">
        <f t="shared" si="5"/>
        <v>0</v>
      </c>
      <c r="BG842" s="187">
        <f t="shared" si="6"/>
        <v>0</v>
      </c>
      <c r="BH842" s="187">
        <f t="shared" si="7"/>
        <v>0</v>
      </c>
      <c r="BI842" s="187">
        <f t="shared" si="8"/>
        <v>0</v>
      </c>
      <c r="BJ842" s="19" t="s">
        <v>79</v>
      </c>
      <c r="BK842" s="187">
        <f t="shared" si="9"/>
        <v>8608</v>
      </c>
      <c r="BL842" s="19" t="s">
        <v>295</v>
      </c>
      <c r="BM842" s="186" t="s">
        <v>878</v>
      </c>
    </row>
    <row r="843" spans="1:65" s="2" customFormat="1" ht="16.5" customHeight="1">
      <c r="A843" s="36"/>
      <c r="B843" s="37"/>
      <c r="C843" s="175" t="s">
        <v>879</v>
      </c>
      <c r="D843" s="175" t="s">
        <v>158</v>
      </c>
      <c r="E843" s="176" t="s">
        <v>880</v>
      </c>
      <c r="F843" s="177" t="s">
        <v>865</v>
      </c>
      <c r="G843" s="178" t="s">
        <v>413</v>
      </c>
      <c r="H843" s="179">
        <v>3</v>
      </c>
      <c r="I843" s="180">
        <v>355</v>
      </c>
      <c r="J843" s="181">
        <f t="shared" si="0"/>
        <v>1065</v>
      </c>
      <c r="K843" s="177" t="s">
        <v>19</v>
      </c>
      <c r="L843" s="41"/>
      <c r="M843" s="182" t="s">
        <v>19</v>
      </c>
      <c r="N843" s="183" t="s">
        <v>42</v>
      </c>
      <c r="O843" s="66"/>
      <c r="P843" s="184">
        <f t="shared" si="1"/>
        <v>0</v>
      </c>
      <c r="Q843" s="184">
        <v>0</v>
      </c>
      <c r="R843" s="184">
        <f t="shared" si="2"/>
        <v>0</v>
      </c>
      <c r="S843" s="184">
        <v>0</v>
      </c>
      <c r="T843" s="185">
        <f t="shared" si="3"/>
        <v>0</v>
      </c>
      <c r="U843" s="36"/>
      <c r="V843" s="36"/>
      <c r="W843" s="36"/>
      <c r="X843" s="36"/>
      <c r="Y843" s="36"/>
      <c r="Z843" s="36"/>
      <c r="AA843" s="36"/>
      <c r="AB843" s="36"/>
      <c r="AC843" s="36"/>
      <c r="AD843" s="36"/>
      <c r="AE843" s="36"/>
      <c r="AR843" s="186" t="s">
        <v>295</v>
      </c>
      <c r="AT843" s="186" t="s">
        <v>158</v>
      </c>
      <c r="AU843" s="186" t="s">
        <v>81</v>
      </c>
      <c r="AY843" s="19" t="s">
        <v>155</v>
      </c>
      <c r="BE843" s="187">
        <f t="shared" si="4"/>
        <v>1065</v>
      </c>
      <c r="BF843" s="187">
        <f t="shared" si="5"/>
        <v>0</v>
      </c>
      <c r="BG843" s="187">
        <f t="shared" si="6"/>
        <v>0</v>
      </c>
      <c r="BH843" s="187">
        <f t="shared" si="7"/>
        <v>0</v>
      </c>
      <c r="BI843" s="187">
        <f t="shared" si="8"/>
        <v>0</v>
      </c>
      <c r="BJ843" s="19" t="s">
        <v>79</v>
      </c>
      <c r="BK843" s="187">
        <f t="shared" si="9"/>
        <v>1065</v>
      </c>
      <c r="BL843" s="19" t="s">
        <v>295</v>
      </c>
      <c r="BM843" s="186" t="s">
        <v>881</v>
      </c>
    </row>
    <row r="844" spans="1:65" s="2" customFormat="1" ht="24">
      <c r="A844" s="36"/>
      <c r="B844" s="37"/>
      <c r="C844" s="175" t="s">
        <v>882</v>
      </c>
      <c r="D844" s="175" t="s">
        <v>158</v>
      </c>
      <c r="E844" s="176" t="s">
        <v>883</v>
      </c>
      <c r="F844" s="177" t="s">
        <v>884</v>
      </c>
      <c r="G844" s="178" t="s">
        <v>413</v>
      </c>
      <c r="H844" s="179">
        <v>16</v>
      </c>
      <c r="I844" s="180">
        <v>1440</v>
      </c>
      <c r="J844" s="181">
        <f t="shared" si="0"/>
        <v>23040</v>
      </c>
      <c r="K844" s="177" t="s">
        <v>174</v>
      </c>
      <c r="L844" s="41"/>
      <c r="M844" s="182" t="s">
        <v>19</v>
      </c>
      <c r="N844" s="183" t="s">
        <v>42</v>
      </c>
      <c r="O844" s="66"/>
      <c r="P844" s="184">
        <f t="shared" si="1"/>
        <v>0</v>
      </c>
      <c r="Q844" s="184">
        <v>0.00047</v>
      </c>
      <c r="R844" s="184">
        <f t="shared" si="2"/>
        <v>0.00752</v>
      </c>
      <c r="S844" s="184">
        <v>0</v>
      </c>
      <c r="T844" s="185">
        <f t="shared" si="3"/>
        <v>0</v>
      </c>
      <c r="U844" s="36"/>
      <c r="V844" s="36"/>
      <c r="W844" s="36"/>
      <c r="X844" s="36"/>
      <c r="Y844" s="36"/>
      <c r="Z844" s="36"/>
      <c r="AA844" s="36"/>
      <c r="AB844" s="36"/>
      <c r="AC844" s="36"/>
      <c r="AD844" s="36"/>
      <c r="AE844" s="36"/>
      <c r="AR844" s="186" t="s">
        <v>295</v>
      </c>
      <c r="AT844" s="186" t="s">
        <v>158</v>
      </c>
      <c r="AU844" s="186" t="s">
        <v>81</v>
      </c>
      <c r="AY844" s="19" t="s">
        <v>155</v>
      </c>
      <c r="BE844" s="187">
        <f t="shared" si="4"/>
        <v>23040</v>
      </c>
      <c r="BF844" s="187">
        <f t="shared" si="5"/>
        <v>0</v>
      </c>
      <c r="BG844" s="187">
        <f t="shared" si="6"/>
        <v>0</v>
      </c>
      <c r="BH844" s="187">
        <f t="shared" si="7"/>
        <v>0</v>
      </c>
      <c r="BI844" s="187">
        <f t="shared" si="8"/>
        <v>0</v>
      </c>
      <c r="BJ844" s="19" t="s">
        <v>79</v>
      </c>
      <c r="BK844" s="187">
        <f t="shared" si="9"/>
        <v>23040</v>
      </c>
      <c r="BL844" s="19" t="s">
        <v>295</v>
      </c>
      <c r="BM844" s="186" t="s">
        <v>885</v>
      </c>
    </row>
    <row r="845" spans="1:65" s="2" customFormat="1" ht="16.5" customHeight="1">
      <c r="A845" s="36"/>
      <c r="B845" s="37"/>
      <c r="C845" s="237" t="s">
        <v>886</v>
      </c>
      <c r="D845" s="237" t="s">
        <v>681</v>
      </c>
      <c r="E845" s="238" t="s">
        <v>887</v>
      </c>
      <c r="F845" s="239" t="s">
        <v>888</v>
      </c>
      <c r="G845" s="240" t="s">
        <v>413</v>
      </c>
      <c r="H845" s="241">
        <v>2</v>
      </c>
      <c r="I845" s="242">
        <v>6030</v>
      </c>
      <c r="J845" s="243">
        <f t="shared" si="0"/>
        <v>12060</v>
      </c>
      <c r="K845" s="239" t="s">
        <v>174</v>
      </c>
      <c r="L845" s="244"/>
      <c r="M845" s="245" t="s">
        <v>19</v>
      </c>
      <c r="N845" s="246" t="s">
        <v>42</v>
      </c>
      <c r="O845" s="66"/>
      <c r="P845" s="184">
        <f t="shared" si="1"/>
        <v>0</v>
      </c>
      <c r="Q845" s="184">
        <v>0.017</v>
      </c>
      <c r="R845" s="184">
        <f t="shared" si="2"/>
        <v>0.034</v>
      </c>
      <c r="S845" s="184">
        <v>0</v>
      </c>
      <c r="T845" s="185">
        <f t="shared" si="3"/>
        <v>0</v>
      </c>
      <c r="U845" s="36"/>
      <c r="V845" s="36"/>
      <c r="W845" s="36"/>
      <c r="X845" s="36"/>
      <c r="Y845" s="36"/>
      <c r="Z845" s="36"/>
      <c r="AA845" s="36"/>
      <c r="AB845" s="36"/>
      <c r="AC845" s="36"/>
      <c r="AD845" s="36"/>
      <c r="AE845" s="36"/>
      <c r="AR845" s="186" t="s">
        <v>437</v>
      </c>
      <c r="AT845" s="186" t="s">
        <v>681</v>
      </c>
      <c r="AU845" s="186" t="s">
        <v>81</v>
      </c>
      <c r="AY845" s="19" t="s">
        <v>155</v>
      </c>
      <c r="BE845" s="187">
        <f t="shared" si="4"/>
        <v>12060</v>
      </c>
      <c r="BF845" s="187">
        <f t="shared" si="5"/>
        <v>0</v>
      </c>
      <c r="BG845" s="187">
        <f t="shared" si="6"/>
        <v>0</v>
      </c>
      <c r="BH845" s="187">
        <f t="shared" si="7"/>
        <v>0</v>
      </c>
      <c r="BI845" s="187">
        <f t="shared" si="8"/>
        <v>0</v>
      </c>
      <c r="BJ845" s="19" t="s">
        <v>79</v>
      </c>
      <c r="BK845" s="187">
        <f t="shared" si="9"/>
        <v>12060</v>
      </c>
      <c r="BL845" s="19" t="s">
        <v>295</v>
      </c>
      <c r="BM845" s="186" t="s">
        <v>889</v>
      </c>
    </row>
    <row r="846" spans="1:65" s="2" customFormat="1" ht="16.5" customHeight="1">
      <c r="A846" s="36"/>
      <c r="B846" s="37"/>
      <c r="C846" s="237" t="s">
        <v>890</v>
      </c>
      <c r="D846" s="237" t="s">
        <v>681</v>
      </c>
      <c r="E846" s="238" t="s">
        <v>891</v>
      </c>
      <c r="F846" s="239" t="s">
        <v>892</v>
      </c>
      <c r="G846" s="240" t="s">
        <v>413</v>
      </c>
      <c r="H846" s="241">
        <v>14</v>
      </c>
      <c r="I846" s="242">
        <v>6012</v>
      </c>
      <c r="J846" s="243">
        <f t="shared" si="0"/>
        <v>84168</v>
      </c>
      <c r="K846" s="239" t="s">
        <v>174</v>
      </c>
      <c r="L846" s="244"/>
      <c r="M846" s="245" t="s">
        <v>19</v>
      </c>
      <c r="N846" s="246" t="s">
        <v>42</v>
      </c>
      <c r="O846" s="66"/>
      <c r="P846" s="184">
        <f t="shared" si="1"/>
        <v>0</v>
      </c>
      <c r="Q846" s="184">
        <v>0.018</v>
      </c>
      <c r="R846" s="184">
        <f t="shared" si="2"/>
        <v>0.252</v>
      </c>
      <c r="S846" s="184">
        <v>0</v>
      </c>
      <c r="T846" s="185">
        <f t="shared" si="3"/>
        <v>0</v>
      </c>
      <c r="U846" s="36"/>
      <c r="V846" s="36"/>
      <c r="W846" s="36"/>
      <c r="X846" s="36"/>
      <c r="Y846" s="36"/>
      <c r="Z846" s="36"/>
      <c r="AA846" s="36"/>
      <c r="AB846" s="36"/>
      <c r="AC846" s="36"/>
      <c r="AD846" s="36"/>
      <c r="AE846" s="36"/>
      <c r="AR846" s="186" t="s">
        <v>437</v>
      </c>
      <c r="AT846" s="186" t="s">
        <v>681</v>
      </c>
      <c r="AU846" s="186" t="s">
        <v>81</v>
      </c>
      <c r="AY846" s="19" t="s">
        <v>155</v>
      </c>
      <c r="BE846" s="187">
        <f t="shared" si="4"/>
        <v>84168</v>
      </c>
      <c r="BF846" s="187">
        <f t="shared" si="5"/>
        <v>0</v>
      </c>
      <c r="BG846" s="187">
        <f t="shared" si="6"/>
        <v>0</v>
      </c>
      <c r="BH846" s="187">
        <f t="shared" si="7"/>
        <v>0</v>
      </c>
      <c r="BI846" s="187">
        <f t="shared" si="8"/>
        <v>0</v>
      </c>
      <c r="BJ846" s="19" t="s">
        <v>79</v>
      </c>
      <c r="BK846" s="187">
        <f t="shared" si="9"/>
        <v>84168</v>
      </c>
      <c r="BL846" s="19" t="s">
        <v>295</v>
      </c>
      <c r="BM846" s="186" t="s">
        <v>893</v>
      </c>
    </row>
    <row r="847" spans="1:65" s="2" customFormat="1" ht="24">
      <c r="A847" s="36"/>
      <c r="B847" s="37"/>
      <c r="C847" s="175" t="s">
        <v>894</v>
      </c>
      <c r="D847" s="175" t="s">
        <v>158</v>
      </c>
      <c r="E847" s="176" t="s">
        <v>895</v>
      </c>
      <c r="F847" s="177" t="s">
        <v>884</v>
      </c>
      <c r="G847" s="178" t="s">
        <v>413</v>
      </c>
      <c r="H847" s="179">
        <v>3</v>
      </c>
      <c r="I847" s="180">
        <v>1440</v>
      </c>
      <c r="J847" s="181">
        <f t="shared" si="0"/>
        <v>4320</v>
      </c>
      <c r="K847" s="177" t="s">
        <v>19</v>
      </c>
      <c r="L847" s="41"/>
      <c r="M847" s="182" t="s">
        <v>19</v>
      </c>
      <c r="N847" s="183" t="s">
        <v>42</v>
      </c>
      <c r="O847" s="66"/>
      <c r="P847" s="184">
        <f t="shared" si="1"/>
        <v>0</v>
      </c>
      <c r="Q847" s="184">
        <v>0.00047</v>
      </c>
      <c r="R847" s="184">
        <f t="shared" si="2"/>
        <v>0.00141</v>
      </c>
      <c r="S847" s="184">
        <v>0</v>
      </c>
      <c r="T847" s="185">
        <f t="shared" si="3"/>
        <v>0</v>
      </c>
      <c r="U847" s="36"/>
      <c r="V847" s="36"/>
      <c r="W847" s="36"/>
      <c r="X847" s="36"/>
      <c r="Y847" s="36"/>
      <c r="Z847" s="36"/>
      <c r="AA847" s="36"/>
      <c r="AB847" s="36"/>
      <c r="AC847" s="36"/>
      <c r="AD847" s="36"/>
      <c r="AE847" s="36"/>
      <c r="AR847" s="186" t="s">
        <v>295</v>
      </c>
      <c r="AT847" s="186" t="s">
        <v>158</v>
      </c>
      <c r="AU847" s="186" t="s">
        <v>81</v>
      </c>
      <c r="AY847" s="19" t="s">
        <v>155</v>
      </c>
      <c r="BE847" s="187">
        <f t="shared" si="4"/>
        <v>4320</v>
      </c>
      <c r="BF847" s="187">
        <f t="shared" si="5"/>
        <v>0</v>
      </c>
      <c r="BG847" s="187">
        <f t="shared" si="6"/>
        <v>0</v>
      </c>
      <c r="BH847" s="187">
        <f t="shared" si="7"/>
        <v>0</v>
      </c>
      <c r="BI847" s="187">
        <f t="shared" si="8"/>
        <v>0</v>
      </c>
      <c r="BJ847" s="19" t="s">
        <v>79</v>
      </c>
      <c r="BK847" s="187">
        <f t="shared" si="9"/>
        <v>4320</v>
      </c>
      <c r="BL847" s="19" t="s">
        <v>295</v>
      </c>
      <c r="BM847" s="186" t="s">
        <v>896</v>
      </c>
    </row>
    <row r="848" spans="1:65" s="2" customFormat="1" ht="16.5" customHeight="1">
      <c r="A848" s="36"/>
      <c r="B848" s="37"/>
      <c r="C848" s="237" t="s">
        <v>897</v>
      </c>
      <c r="D848" s="237" t="s">
        <v>681</v>
      </c>
      <c r="E848" s="238" t="s">
        <v>898</v>
      </c>
      <c r="F848" s="239" t="s">
        <v>899</v>
      </c>
      <c r="G848" s="240" t="s">
        <v>413</v>
      </c>
      <c r="H848" s="241">
        <v>3</v>
      </c>
      <c r="I848" s="242">
        <v>2610</v>
      </c>
      <c r="J848" s="243">
        <f t="shared" si="0"/>
        <v>7830</v>
      </c>
      <c r="K848" s="239" t="s">
        <v>19</v>
      </c>
      <c r="L848" s="244"/>
      <c r="M848" s="245" t="s">
        <v>19</v>
      </c>
      <c r="N848" s="246" t="s">
        <v>42</v>
      </c>
      <c r="O848" s="66"/>
      <c r="P848" s="184">
        <f t="shared" si="1"/>
        <v>0</v>
      </c>
      <c r="Q848" s="184">
        <v>0.016</v>
      </c>
      <c r="R848" s="184">
        <f t="shared" si="2"/>
        <v>0.048</v>
      </c>
      <c r="S848" s="184">
        <v>0</v>
      </c>
      <c r="T848" s="185">
        <f t="shared" si="3"/>
        <v>0</v>
      </c>
      <c r="U848" s="36"/>
      <c r="V848" s="36"/>
      <c r="W848" s="36"/>
      <c r="X848" s="36"/>
      <c r="Y848" s="36"/>
      <c r="Z848" s="36"/>
      <c r="AA848" s="36"/>
      <c r="AB848" s="36"/>
      <c r="AC848" s="36"/>
      <c r="AD848" s="36"/>
      <c r="AE848" s="36"/>
      <c r="AR848" s="186" t="s">
        <v>437</v>
      </c>
      <c r="AT848" s="186" t="s">
        <v>681</v>
      </c>
      <c r="AU848" s="186" t="s">
        <v>81</v>
      </c>
      <c r="AY848" s="19" t="s">
        <v>155</v>
      </c>
      <c r="BE848" s="187">
        <f t="shared" si="4"/>
        <v>7830</v>
      </c>
      <c r="BF848" s="187">
        <f t="shared" si="5"/>
        <v>0</v>
      </c>
      <c r="BG848" s="187">
        <f t="shared" si="6"/>
        <v>0</v>
      </c>
      <c r="BH848" s="187">
        <f t="shared" si="7"/>
        <v>0</v>
      </c>
      <c r="BI848" s="187">
        <f t="shared" si="8"/>
        <v>0</v>
      </c>
      <c r="BJ848" s="19" t="s">
        <v>79</v>
      </c>
      <c r="BK848" s="187">
        <f t="shared" si="9"/>
        <v>7830</v>
      </c>
      <c r="BL848" s="19" t="s">
        <v>295</v>
      </c>
      <c r="BM848" s="186" t="s">
        <v>900</v>
      </c>
    </row>
    <row r="849" spans="1:65" s="2" customFormat="1" ht="21.75" customHeight="1">
      <c r="A849" s="36"/>
      <c r="B849" s="37"/>
      <c r="C849" s="175" t="s">
        <v>901</v>
      </c>
      <c r="D849" s="175" t="s">
        <v>158</v>
      </c>
      <c r="E849" s="176" t="s">
        <v>902</v>
      </c>
      <c r="F849" s="177" t="s">
        <v>903</v>
      </c>
      <c r="G849" s="178" t="s">
        <v>904</v>
      </c>
      <c r="H849" s="179">
        <v>1</v>
      </c>
      <c r="I849" s="180">
        <v>122100</v>
      </c>
      <c r="J849" s="181">
        <f t="shared" si="0"/>
        <v>122100</v>
      </c>
      <c r="K849" s="177" t="s">
        <v>19</v>
      </c>
      <c r="L849" s="41"/>
      <c r="M849" s="182" t="s">
        <v>19</v>
      </c>
      <c r="N849" s="183" t="s">
        <v>42</v>
      </c>
      <c r="O849" s="66"/>
      <c r="P849" s="184">
        <f t="shared" si="1"/>
        <v>0</v>
      </c>
      <c r="Q849" s="184">
        <v>0</v>
      </c>
      <c r="R849" s="184">
        <f t="shared" si="2"/>
        <v>0</v>
      </c>
      <c r="S849" s="184">
        <v>0</v>
      </c>
      <c r="T849" s="185">
        <f t="shared" si="3"/>
        <v>0</v>
      </c>
      <c r="U849" s="36"/>
      <c r="V849" s="36"/>
      <c r="W849" s="36"/>
      <c r="X849" s="36"/>
      <c r="Y849" s="36"/>
      <c r="Z849" s="36"/>
      <c r="AA849" s="36"/>
      <c r="AB849" s="36"/>
      <c r="AC849" s="36"/>
      <c r="AD849" s="36"/>
      <c r="AE849" s="36"/>
      <c r="AR849" s="186" t="s">
        <v>295</v>
      </c>
      <c r="AT849" s="186" t="s">
        <v>158</v>
      </c>
      <c r="AU849" s="186" t="s">
        <v>81</v>
      </c>
      <c r="AY849" s="19" t="s">
        <v>155</v>
      </c>
      <c r="BE849" s="187">
        <f t="shared" si="4"/>
        <v>122100</v>
      </c>
      <c r="BF849" s="187">
        <f t="shared" si="5"/>
        <v>0</v>
      </c>
      <c r="BG849" s="187">
        <f t="shared" si="6"/>
        <v>0</v>
      </c>
      <c r="BH849" s="187">
        <f t="shared" si="7"/>
        <v>0</v>
      </c>
      <c r="BI849" s="187">
        <f t="shared" si="8"/>
        <v>0</v>
      </c>
      <c r="BJ849" s="19" t="s">
        <v>79</v>
      </c>
      <c r="BK849" s="187">
        <f t="shared" si="9"/>
        <v>122100</v>
      </c>
      <c r="BL849" s="19" t="s">
        <v>295</v>
      </c>
      <c r="BM849" s="186" t="s">
        <v>905</v>
      </c>
    </row>
    <row r="850" spans="1:65" s="2" customFormat="1" ht="21.75" customHeight="1">
      <c r="A850" s="36"/>
      <c r="B850" s="37"/>
      <c r="C850" s="175" t="s">
        <v>906</v>
      </c>
      <c r="D850" s="175" t="s">
        <v>158</v>
      </c>
      <c r="E850" s="176" t="s">
        <v>907</v>
      </c>
      <c r="F850" s="177" t="s">
        <v>908</v>
      </c>
      <c r="G850" s="178" t="s">
        <v>413</v>
      </c>
      <c r="H850" s="179">
        <v>1</v>
      </c>
      <c r="I850" s="180">
        <v>5880</v>
      </c>
      <c r="J850" s="181">
        <f t="shared" si="0"/>
        <v>5880</v>
      </c>
      <c r="K850" s="177" t="s">
        <v>174</v>
      </c>
      <c r="L850" s="41"/>
      <c r="M850" s="182" t="s">
        <v>19</v>
      </c>
      <c r="N850" s="183" t="s">
        <v>42</v>
      </c>
      <c r="O850" s="66"/>
      <c r="P850" s="184">
        <f t="shared" si="1"/>
        <v>0</v>
      </c>
      <c r="Q850" s="184">
        <v>0.00014</v>
      </c>
      <c r="R850" s="184">
        <f t="shared" si="2"/>
        <v>0.00014</v>
      </c>
      <c r="S850" s="184">
        <v>0</v>
      </c>
      <c r="T850" s="185">
        <f t="shared" si="3"/>
        <v>0</v>
      </c>
      <c r="U850" s="36"/>
      <c r="V850" s="36"/>
      <c r="W850" s="36"/>
      <c r="X850" s="36"/>
      <c r="Y850" s="36"/>
      <c r="Z850" s="36"/>
      <c r="AA850" s="36"/>
      <c r="AB850" s="36"/>
      <c r="AC850" s="36"/>
      <c r="AD850" s="36"/>
      <c r="AE850" s="36"/>
      <c r="AR850" s="186" t="s">
        <v>295</v>
      </c>
      <c r="AT850" s="186" t="s">
        <v>158</v>
      </c>
      <c r="AU850" s="186" t="s">
        <v>81</v>
      </c>
      <c r="AY850" s="19" t="s">
        <v>155</v>
      </c>
      <c r="BE850" s="187">
        <f t="shared" si="4"/>
        <v>5880</v>
      </c>
      <c r="BF850" s="187">
        <f t="shared" si="5"/>
        <v>0</v>
      </c>
      <c r="BG850" s="187">
        <f t="shared" si="6"/>
        <v>0</v>
      </c>
      <c r="BH850" s="187">
        <f t="shared" si="7"/>
        <v>0</v>
      </c>
      <c r="BI850" s="187">
        <f t="shared" si="8"/>
        <v>0</v>
      </c>
      <c r="BJ850" s="19" t="s">
        <v>79</v>
      </c>
      <c r="BK850" s="187">
        <f t="shared" si="9"/>
        <v>5880</v>
      </c>
      <c r="BL850" s="19" t="s">
        <v>295</v>
      </c>
      <c r="BM850" s="186" t="s">
        <v>909</v>
      </c>
    </row>
    <row r="851" spans="1:65" s="2" customFormat="1" ht="16.5" customHeight="1">
      <c r="A851" s="36"/>
      <c r="B851" s="37"/>
      <c r="C851" s="237" t="s">
        <v>910</v>
      </c>
      <c r="D851" s="237" t="s">
        <v>681</v>
      </c>
      <c r="E851" s="238" t="s">
        <v>911</v>
      </c>
      <c r="F851" s="239" t="s">
        <v>912</v>
      </c>
      <c r="G851" s="240" t="s">
        <v>426</v>
      </c>
      <c r="H851" s="241">
        <v>1</v>
      </c>
      <c r="I851" s="242">
        <v>10530</v>
      </c>
      <c r="J851" s="243">
        <f t="shared" si="0"/>
        <v>10530</v>
      </c>
      <c r="K851" s="239" t="s">
        <v>19</v>
      </c>
      <c r="L851" s="244"/>
      <c r="M851" s="245" t="s">
        <v>19</v>
      </c>
      <c r="N851" s="246" t="s">
        <v>42</v>
      </c>
      <c r="O851" s="66"/>
      <c r="P851" s="184">
        <f t="shared" si="1"/>
        <v>0</v>
      </c>
      <c r="Q851" s="184">
        <v>0</v>
      </c>
      <c r="R851" s="184">
        <f t="shared" si="2"/>
        <v>0</v>
      </c>
      <c r="S851" s="184">
        <v>0</v>
      </c>
      <c r="T851" s="185">
        <f t="shared" si="3"/>
        <v>0</v>
      </c>
      <c r="U851" s="36"/>
      <c r="V851" s="36"/>
      <c r="W851" s="36"/>
      <c r="X851" s="36"/>
      <c r="Y851" s="36"/>
      <c r="Z851" s="36"/>
      <c r="AA851" s="36"/>
      <c r="AB851" s="36"/>
      <c r="AC851" s="36"/>
      <c r="AD851" s="36"/>
      <c r="AE851" s="36"/>
      <c r="AR851" s="186" t="s">
        <v>437</v>
      </c>
      <c r="AT851" s="186" t="s">
        <v>681</v>
      </c>
      <c r="AU851" s="186" t="s">
        <v>81</v>
      </c>
      <c r="AY851" s="19" t="s">
        <v>155</v>
      </c>
      <c r="BE851" s="187">
        <f t="shared" si="4"/>
        <v>10530</v>
      </c>
      <c r="BF851" s="187">
        <f t="shared" si="5"/>
        <v>0</v>
      </c>
      <c r="BG851" s="187">
        <f t="shared" si="6"/>
        <v>0</v>
      </c>
      <c r="BH851" s="187">
        <f t="shared" si="7"/>
        <v>0</v>
      </c>
      <c r="BI851" s="187">
        <f t="shared" si="8"/>
        <v>0</v>
      </c>
      <c r="BJ851" s="19" t="s">
        <v>79</v>
      </c>
      <c r="BK851" s="187">
        <f t="shared" si="9"/>
        <v>10530</v>
      </c>
      <c r="BL851" s="19" t="s">
        <v>295</v>
      </c>
      <c r="BM851" s="186" t="s">
        <v>913</v>
      </c>
    </row>
    <row r="852" spans="1:65" s="2" customFormat="1" ht="16.5" customHeight="1">
      <c r="A852" s="36"/>
      <c r="B852" s="37"/>
      <c r="C852" s="175" t="s">
        <v>914</v>
      </c>
      <c r="D852" s="175" t="s">
        <v>158</v>
      </c>
      <c r="E852" s="176" t="s">
        <v>915</v>
      </c>
      <c r="F852" s="177" t="s">
        <v>916</v>
      </c>
      <c r="G852" s="178" t="s">
        <v>426</v>
      </c>
      <c r="H852" s="179">
        <v>1</v>
      </c>
      <c r="I852" s="180">
        <v>11330</v>
      </c>
      <c r="J852" s="181">
        <f t="shared" si="0"/>
        <v>11330</v>
      </c>
      <c r="K852" s="177" t="s">
        <v>19</v>
      </c>
      <c r="L852" s="41"/>
      <c r="M852" s="182" t="s">
        <v>19</v>
      </c>
      <c r="N852" s="183" t="s">
        <v>42</v>
      </c>
      <c r="O852" s="66"/>
      <c r="P852" s="184">
        <f t="shared" si="1"/>
        <v>0</v>
      </c>
      <c r="Q852" s="184">
        <v>0</v>
      </c>
      <c r="R852" s="184">
        <f t="shared" si="2"/>
        <v>0</v>
      </c>
      <c r="S852" s="184">
        <v>0</v>
      </c>
      <c r="T852" s="185">
        <f t="shared" si="3"/>
        <v>0</v>
      </c>
      <c r="U852" s="36"/>
      <c r="V852" s="36"/>
      <c r="W852" s="36"/>
      <c r="X852" s="36"/>
      <c r="Y852" s="36"/>
      <c r="Z852" s="36"/>
      <c r="AA852" s="36"/>
      <c r="AB852" s="36"/>
      <c r="AC852" s="36"/>
      <c r="AD852" s="36"/>
      <c r="AE852" s="36"/>
      <c r="AR852" s="186" t="s">
        <v>295</v>
      </c>
      <c r="AT852" s="186" t="s">
        <v>158</v>
      </c>
      <c r="AU852" s="186" t="s">
        <v>81</v>
      </c>
      <c r="AY852" s="19" t="s">
        <v>155</v>
      </c>
      <c r="BE852" s="187">
        <f t="shared" si="4"/>
        <v>11330</v>
      </c>
      <c r="BF852" s="187">
        <f t="shared" si="5"/>
        <v>0</v>
      </c>
      <c r="BG852" s="187">
        <f t="shared" si="6"/>
        <v>0</v>
      </c>
      <c r="BH852" s="187">
        <f t="shared" si="7"/>
        <v>0</v>
      </c>
      <c r="BI852" s="187">
        <f t="shared" si="8"/>
        <v>0</v>
      </c>
      <c r="BJ852" s="19" t="s">
        <v>79</v>
      </c>
      <c r="BK852" s="187">
        <f t="shared" si="9"/>
        <v>11330</v>
      </c>
      <c r="BL852" s="19" t="s">
        <v>295</v>
      </c>
      <c r="BM852" s="186" t="s">
        <v>917</v>
      </c>
    </row>
    <row r="853" spans="1:65" s="2" customFormat="1" ht="16.5" customHeight="1">
      <c r="A853" s="36"/>
      <c r="B853" s="37"/>
      <c r="C853" s="175" t="s">
        <v>918</v>
      </c>
      <c r="D853" s="175" t="s">
        <v>158</v>
      </c>
      <c r="E853" s="176" t="s">
        <v>919</v>
      </c>
      <c r="F853" s="177" t="s">
        <v>920</v>
      </c>
      <c r="G853" s="178" t="s">
        <v>413</v>
      </c>
      <c r="H853" s="179">
        <v>2</v>
      </c>
      <c r="I853" s="180">
        <v>23410</v>
      </c>
      <c r="J853" s="181">
        <f t="shared" si="0"/>
        <v>46820</v>
      </c>
      <c r="K853" s="177" t="s">
        <v>19</v>
      </c>
      <c r="L853" s="41"/>
      <c r="M853" s="182" t="s">
        <v>19</v>
      </c>
      <c r="N853" s="183" t="s">
        <v>42</v>
      </c>
      <c r="O853" s="66"/>
      <c r="P853" s="184">
        <f t="shared" si="1"/>
        <v>0</v>
      </c>
      <c r="Q853" s="184">
        <v>0</v>
      </c>
      <c r="R853" s="184">
        <f t="shared" si="2"/>
        <v>0</v>
      </c>
      <c r="S853" s="184">
        <v>0</v>
      </c>
      <c r="T853" s="185">
        <f t="shared" si="3"/>
        <v>0</v>
      </c>
      <c r="U853" s="36"/>
      <c r="V853" s="36"/>
      <c r="W853" s="36"/>
      <c r="X853" s="36"/>
      <c r="Y853" s="36"/>
      <c r="Z853" s="36"/>
      <c r="AA853" s="36"/>
      <c r="AB853" s="36"/>
      <c r="AC853" s="36"/>
      <c r="AD853" s="36"/>
      <c r="AE853" s="36"/>
      <c r="AR853" s="186" t="s">
        <v>162</v>
      </c>
      <c r="AT853" s="186" t="s">
        <v>158</v>
      </c>
      <c r="AU853" s="186" t="s">
        <v>81</v>
      </c>
      <c r="AY853" s="19" t="s">
        <v>155</v>
      </c>
      <c r="BE853" s="187">
        <f t="shared" si="4"/>
        <v>46820</v>
      </c>
      <c r="BF853" s="187">
        <f t="shared" si="5"/>
        <v>0</v>
      </c>
      <c r="BG853" s="187">
        <f t="shared" si="6"/>
        <v>0</v>
      </c>
      <c r="BH853" s="187">
        <f t="shared" si="7"/>
        <v>0</v>
      </c>
      <c r="BI853" s="187">
        <f t="shared" si="8"/>
        <v>0</v>
      </c>
      <c r="BJ853" s="19" t="s">
        <v>79</v>
      </c>
      <c r="BK853" s="187">
        <f t="shared" si="9"/>
        <v>46820</v>
      </c>
      <c r="BL853" s="19" t="s">
        <v>162</v>
      </c>
      <c r="BM853" s="186" t="s">
        <v>921</v>
      </c>
    </row>
    <row r="854" spans="2:51" s="13" customFormat="1" ht="12">
      <c r="B854" s="188"/>
      <c r="C854" s="189"/>
      <c r="D854" s="190" t="s">
        <v>164</v>
      </c>
      <c r="E854" s="191" t="s">
        <v>19</v>
      </c>
      <c r="F854" s="192" t="s">
        <v>575</v>
      </c>
      <c r="G854" s="189"/>
      <c r="H854" s="191" t="s">
        <v>19</v>
      </c>
      <c r="I854" s="193"/>
      <c r="J854" s="189"/>
      <c r="K854" s="189"/>
      <c r="L854" s="194"/>
      <c r="M854" s="195"/>
      <c r="N854" s="196"/>
      <c r="O854" s="196"/>
      <c r="P854" s="196"/>
      <c r="Q854" s="196"/>
      <c r="R854" s="196"/>
      <c r="S854" s="196"/>
      <c r="T854" s="197"/>
      <c r="AT854" s="198" t="s">
        <v>164</v>
      </c>
      <c r="AU854" s="198" t="s">
        <v>81</v>
      </c>
      <c r="AV854" s="13" t="s">
        <v>79</v>
      </c>
      <c r="AW854" s="13" t="s">
        <v>33</v>
      </c>
      <c r="AX854" s="13" t="s">
        <v>71</v>
      </c>
      <c r="AY854" s="198" t="s">
        <v>155</v>
      </c>
    </row>
    <row r="855" spans="2:51" s="13" customFormat="1" ht="12">
      <c r="B855" s="188"/>
      <c r="C855" s="189"/>
      <c r="D855" s="190" t="s">
        <v>164</v>
      </c>
      <c r="E855" s="191" t="s">
        <v>19</v>
      </c>
      <c r="F855" s="192" t="s">
        <v>922</v>
      </c>
      <c r="G855" s="189"/>
      <c r="H855" s="191" t="s">
        <v>19</v>
      </c>
      <c r="I855" s="193"/>
      <c r="J855" s="189"/>
      <c r="K855" s="189"/>
      <c r="L855" s="194"/>
      <c r="M855" s="195"/>
      <c r="N855" s="196"/>
      <c r="O855" s="196"/>
      <c r="P855" s="196"/>
      <c r="Q855" s="196"/>
      <c r="R855" s="196"/>
      <c r="S855" s="196"/>
      <c r="T855" s="197"/>
      <c r="AT855" s="198" t="s">
        <v>164</v>
      </c>
      <c r="AU855" s="198" t="s">
        <v>81</v>
      </c>
      <c r="AV855" s="13" t="s">
        <v>79</v>
      </c>
      <c r="AW855" s="13" t="s">
        <v>33</v>
      </c>
      <c r="AX855" s="13" t="s">
        <v>71</v>
      </c>
      <c r="AY855" s="198" t="s">
        <v>155</v>
      </c>
    </row>
    <row r="856" spans="2:51" s="14" customFormat="1" ht="12">
      <c r="B856" s="199"/>
      <c r="C856" s="200"/>
      <c r="D856" s="190" t="s">
        <v>164</v>
      </c>
      <c r="E856" s="201" t="s">
        <v>19</v>
      </c>
      <c r="F856" s="202" t="s">
        <v>79</v>
      </c>
      <c r="G856" s="200"/>
      <c r="H856" s="203">
        <v>1</v>
      </c>
      <c r="I856" s="204"/>
      <c r="J856" s="200"/>
      <c r="K856" s="200"/>
      <c r="L856" s="205"/>
      <c r="M856" s="206"/>
      <c r="N856" s="207"/>
      <c r="O856" s="207"/>
      <c r="P856" s="207"/>
      <c r="Q856" s="207"/>
      <c r="R856" s="207"/>
      <c r="S856" s="207"/>
      <c r="T856" s="208"/>
      <c r="AT856" s="209" t="s">
        <v>164</v>
      </c>
      <c r="AU856" s="209" t="s">
        <v>81</v>
      </c>
      <c r="AV856" s="14" t="s">
        <v>81</v>
      </c>
      <c r="AW856" s="14" t="s">
        <v>33</v>
      </c>
      <c r="AX856" s="14" t="s">
        <v>71</v>
      </c>
      <c r="AY856" s="209" t="s">
        <v>155</v>
      </c>
    </row>
    <row r="857" spans="2:51" s="13" customFormat="1" ht="12">
      <c r="B857" s="188"/>
      <c r="C857" s="189"/>
      <c r="D857" s="190" t="s">
        <v>164</v>
      </c>
      <c r="E857" s="191" t="s">
        <v>19</v>
      </c>
      <c r="F857" s="192" t="s">
        <v>576</v>
      </c>
      <c r="G857" s="189"/>
      <c r="H857" s="191" t="s">
        <v>19</v>
      </c>
      <c r="I857" s="193"/>
      <c r="J857" s="189"/>
      <c r="K857" s="189"/>
      <c r="L857" s="194"/>
      <c r="M857" s="195"/>
      <c r="N857" s="196"/>
      <c r="O857" s="196"/>
      <c r="P857" s="196"/>
      <c r="Q857" s="196"/>
      <c r="R857" s="196"/>
      <c r="S857" s="196"/>
      <c r="T857" s="197"/>
      <c r="AT857" s="198" t="s">
        <v>164</v>
      </c>
      <c r="AU857" s="198" t="s">
        <v>81</v>
      </c>
      <c r="AV857" s="13" t="s">
        <v>79</v>
      </c>
      <c r="AW857" s="13" t="s">
        <v>33</v>
      </c>
      <c r="AX857" s="13" t="s">
        <v>71</v>
      </c>
      <c r="AY857" s="198" t="s">
        <v>155</v>
      </c>
    </row>
    <row r="858" spans="2:51" s="13" customFormat="1" ht="12">
      <c r="B858" s="188"/>
      <c r="C858" s="189"/>
      <c r="D858" s="190" t="s">
        <v>164</v>
      </c>
      <c r="E858" s="191" t="s">
        <v>19</v>
      </c>
      <c r="F858" s="192" t="s">
        <v>923</v>
      </c>
      <c r="G858" s="189"/>
      <c r="H858" s="191" t="s">
        <v>19</v>
      </c>
      <c r="I858" s="193"/>
      <c r="J858" s="189"/>
      <c r="K858" s="189"/>
      <c r="L858" s="194"/>
      <c r="M858" s="195"/>
      <c r="N858" s="196"/>
      <c r="O858" s="196"/>
      <c r="P858" s="196"/>
      <c r="Q858" s="196"/>
      <c r="R858" s="196"/>
      <c r="S858" s="196"/>
      <c r="T858" s="197"/>
      <c r="AT858" s="198" t="s">
        <v>164</v>
      </c>
      <c r="AU858" s="198" t="s">
        <v>81</v>
      </c>
      <c r="AV858" s="13" t="s">
        <v>79</v>
      </c>
      <c r="AW858" s="13" t="s">
        <v>33</v>
      </c>
      <c r="AX858" s="13" t="s">
        <v>71</v>
      </c>
      <c r="AY858" s="198" t="s">
        <v>155</v>
      </c>
    </row>
    <row r="859" spans="2:51" s="14" customFormat="1" ht="12">
      <c r="B859" s="199"/>
      <c r="C859" s="200"/>
      <c r="D859" s="190" t="s">
        <v>164</v>
      </c>
      <c r="E859" s="201" t="s">
        <v>19</v>
      </c>
      <c r="F859" s="202" t="s">
        <v>79</v>
      </c>
      <c r="G859" s="200"/>
      <c r="H859" s="203">
        <v>1</v>
      </c>
      <c r="I859" s="204"/>
      <c r="J859" s="200"/>
      <c r="K859" s="200"/>
      <c r="L859" s="205"/>
      <c r="M859" s="206"/>
      <c r="N859" s="207"/>
      <c r="O859" s="207"/>
      <c r="P859" s="207"/>
      <c r="Q859" s="207"/>
      <c r="R859" s="207"/>
      <c r="S859" s="207"/>
      <c r="T859" s="208"/>
      <c r="AT859" s="209" t="s">
        <v>164</v>
      </c>
      <c r="AU859" s="209" t="s">
        <v>81</v>
      </c>
      <c r="AV859" s="14" t="s">
        <v>81</v>
      </c>
      <c r="AW859" s="14" t="s">
        <v>33</v>
      </c>
      <c r="AX859" s="14" t="s">
        <v>71</v>
      </c>
      <c r="AY859" s="209" t="s">
        <v>155</v>
      </c>
    </row>
    <row r="860" spans="2:51" s="15" customFormat="1" ht="12">
      <c r="B860" s="210"/>
      <c r="C860" s="211"/>
      <c r="D860" s="190" t="s">
        <v>164</v>
      </c>
      <c r="E860" s="212" t="s">
        <v>19</v>
      </c>
      <c r="F860" s="213" t="s">
        <v>168</v>
      </c>
      <c r="G860" s="211"/>
      <c r="H860" s="214">
        <v>2</v>
      </c>
      <c r="I860" s="215"/>
      <c r="J860" s="211"/>
      <c r="K860" s="211"/>
      <c r="L860" s="216"/>
      <c r="M860" s="217"/>
      <c r="N860" s="218"/>
      <c r="O860" s="218"/>
      <c r="P860" s="218"/>
      <c r="Q860" s="218"/>
      <c r="R860" s="218"/>
      <c r="S860" s="218"/>
      <c r="T860" s="219"/>
      <c r="AT860" s="220" t="s">
        <v>164</v>
      </c>
      <c r="AU860" s="220" t="s">
        <v>81</v>
      </c>
      <c r="AV860" s="15" t="s">
        <v>162</v>
      </c>
      <c r="AW860" s="15" t="s">
        <v>33</v>
      </c>
      <c r="AX860" s="15" t="s">
        <v>79</v>
      </c>
      <c r="AY860" s="220" t="s">
        <v>155</v>
      </c>
    </row>
    <row r="861" spans="1:65" s="2" customFormat="1" ht="16.5" customHeight="1">
      <c r="A861" s="36"/>
      <c r="B861" s="37"/>
      <c r="C861" s="175" t="s">
        <v>924</v>
      </c>
      <c r="D861" s="175" t="s">
        <v>158</v>
      </c>
      <c r="E861" s="176" t="s">
        <v>925</v>
      </c>
      <c r="F861" s="177" t="s">
        <v>926</v>
      </c>
      <c r="G861" s="178" t="s">
        <v>413</v>
      </c>
      <c r="H861" s="179">
        <v>2</v>
      </c>
      <c r="I861" s="180">
        <v>33880</v>
      </c>
      <c r="J861" s="181">
        <f>ROUND(I861*H861,2)</f>
        <v>67760</v>
      </c>
      <c r="K861" s="177" t="s">
        <v>19</v>
      </c>
      <c r="L861" s="41"/>
      <c r="M861" s="182" t="s">
        <v>19</v>
      </c>
      <c r="N861" s="183" t="s">
        <v>42</v>
      </c>
      <c r="O861" s="66"/>
      <c r="P861" s="184">
        <f>O861*H861</f>
        <v>0</v>
      </c>
      <c r="Q861" s="184">
        <v>0</v>
      </c>
      <c r="R861" s="184">
        <f>Q861*H861</f>
        <v>0</v>
      </c>
      <c r="S861" s="184">
        <v>0</v>
      </c>
      <c r="T861" s="185">
        <f>S861*H861</f>
        <v>0</v>
      </c>
      <c r="U861" s="36"/>
      <c r="V861" s="36"/>
      <c r="W861" s="36"/>
      <c r="X861" s="36"/>
      <c r="Y861" s="36"/>
      <c r="Z861" s="36"/>
      <c r="AA861" s="36"/>
      <c r="AB861" s="36"/>
      <c r="AC861" s="36"/>
      <c r="AD861" s="36"/>
      <c r="AE861" s="36"/>
      <c r="AR861" s="186" t="s">
        <v>295</v>
      </c>
      <c r="AT861" s="186" t="s">
        <v>158</v>
      </c>
      <c r="AU861" s="186" t="s">
        <v>81</v>
      </c>
      <c r="AY861" s="19" t="s">
        <v>155</v>
      </c>
      <c r="BE861" s="187">
        <f>IF(N861="základní",J861,0)</f>
        <v>67760</v>
      </c>
      <c r="BF861" s="187">
        <f>IF(N861="snížená",J861,0)</f>
        <v>0</v>
      </c>
      <c r="BG861" s="187">
        <f>IF(N861="zákl. přenesená",J861,0)</f>
        <v>0</v>
      </c>
      <c r="BH861" s="187">
        <f>IF(N861="sníž. přenesená",J861,0)</f>
        <v>0</v>
      </c>
      <c r="BI861" s="187">
        <f>IF(N861="nulová",J861,0)</f>
        <v>0</v>
      </c>
      <c r="BJ861" s="19" t="s">
        <v>79</v>
      </c>
      <c r="BK861" s="187">
        <f>ROUND(I861*H861,2)</f>
        <v>67760</v>
      </c>
      <c r="BL861" s="19" t="s">
        <v>295</v>
      </c>
      <c r="BM861" s="186" t="s">
        <v>927</v>
      </c>
    </row>
    <row r="862" spans="2:51" s="13" customFormat="1" ht="12">
      <c r="B862" s="188"/>
      <c r="C862" s="189"/>
      <c r="D862" s="190" t="s">
        <v>164</v>
      </c>
      <c r="E862" s="191" t="s">
        <v>19</v>
      </c>
      <c r="F862" s="192" t="s">
        <v>575</v>
      </c>
      <c r="G862" s="189"/>
      <c r="H862" s="191" t="s">
        <v>19</v>
      </c>
      <c r="I862" s="193"/>
      <c r="J862" s="189"/>
      <c r="K862" s="189"/>
      <c r="L862" s="194"/>
      <c r="M862" s="195"/>
      <c r="N862" s="196"/>
      <c r="O862" s="196"/>
      <c r="P862" s="196"/>
      <c r="Q862" s="196"/>
      <c r="R862" s="196"/>
      <c r="S862" s="196"/>
      <c r="T862" s="197"/>
      <c r="AT862" s="198" t="s">
        <v>164</v>
      </c>
      <c r="AU862" s="198" t="s">
        <v>81</v>
      </c>
      <c r="AV862" s="13" t="s">
        <v>79</v>
      </c>
      <c r="AW862" s="13" t="s">
        <v>33</v>
      </c>
      <c r="AX862" s="13" t="s">
        <v>71</v>
      </c>
      <c r="AY862" s="198" t="s">
        <v>155</v>
      </c>
    </row>
    <row r="863" spans="2:51" s="13" customFormat="1" ht="12">
      <c r="B863" s="188"/>
      <c r="C863" s="189"/>
      <c r="D863" s="190" t="s">
        <v>164</v>
      </c>
      <c r="E863" s="191" t="s">
        <v>19</v>
      </c>
      <c r="F863" s="192" t="s">
        <v>928</v>
      </c>
      <c r="G863" s="189"/>
      <c r="H863" s="191" t="s">
        <v>19</v>
      </c>
      <c r="I863" s="193"/>
      <c r="J863" s="189"/>
      <c r="K863" s="189"/>
      <c r="L863" s="194"/>
      <c r="M863" s="195"/>
      <c r="N863" s="196"/>
      <c r="O863" s="196"/>
      <c r="P863" s="196"/>
      <c r="Q863" s="196"/>
      <c r="R863" s="196"/>
      <c r="S863" s="196"/>
      <c r="T863" s="197"/>
      <c r="AT863" s="198" t="s">
        <v>164</v>
      </c>
      <c r="AU863" s="198" t="s">
        <v>81</v>
      </c>
      <c r="AV863" s="13" t="s">
        <v>79</v>
      </c>
      <c r="AW863" s="13" t="s">
        <v>33</v>
      </c>
      <c r="AX863" s="13" t="s">
        <v>71</v>
      </c>
      <c r="AY863" s="198" t="s">
        <v>155</v>
      </c>
    </row>
    <row r="864" spans="2:51" s="14" customFormat="1" ht="12">
      <c r="B864" s="199"/>
      <c r="C864" s="200"/>
      <c r="D864" s="190" t="s">
        <v>164</v>
      </c>
      <c r="E864" s="201" t="s">
        <v>19</v>
      </c>
      <c r="F864" s="202" t="s">
        <v>79</v>
      </c>
      <c r="G864" s="200"/>
      <c r="H864" s="203">
        <v>1</v>
      </c>
      <c r="I864" s="204"/>
      <c r="J864" s="200"/>
      <c r="K864" s="200"/>
      <c r="L864" s="205"/>
      <c r="M864" s="206"/>
      <c r="N864" s="207"/>
      <c r="O864" s="207"/>
      <c r="P864" s="207"/>
      <c r="Q864" s="207"/>
      <c r="R864" s="207"/>
      <c r="S864" s="207"/>
      <c r="T864" s="208"/>
      <c r="AT864" s="209" t="s">
        <v>164</v>
      </c>
      <c r="AU864" s="209" t="s">
        <v>81</v>
      </c>
      <c r="AV864" s="14" t="s">
        <v>81</v>
      </c>
      <c r="AW864" s="14" t="s">
        <v>33</v>
      </c>
      <c r="AX864" s="14" t="s">
        <v>71</v>
      </c>
      <c r="AY864" s="209" t="s">
        <v>155</v>
      </c>
    </row>
    <row r="865" spans="2:51" s="13" customFormat="1" ht="12">
      <c r="B865" s="188"/>
      <c r="C865" s="189"/>
      <c r="D865" s="190" t="s">
        <v>164</v>
      </c>
      <c r="E865" s="191" t="s">
        <v>19</v>
      </c>
      <c r="F865" s="192" t="s">
        <v>576</v>
      </c>
      <c r="G865" s="189"/>
      <c r="H865" s="191" t="s">
        <v>19</v>
      </c>
      <c r="I865" s="193"/>
      <c r="J865" s="189"/>
      <c r="K865" s="189"/>
      <c r="L865" s="194"/>
      <c r="M865" s="195"/>
      <c r="N865" s="196"/>
      <c r="O865" s="196"/>
      <c r="P865" s="196"/>
      <c r="Q865" s="196"/>
      <c r="R865" s="196"/>
      <c r="S865" s="196"/>
      <c r="T865" s="197"/>
      <c r="AT865" s="198" t="s">
        <v>164</v>
      </c>
      <c r="AU865" s="198" t="s">
        <v>81</v>
      </c>
      <c r="AV865" s="13" t="s">
        <v>79</v>
      </c>
      <c r="AW865" s="13" t="s">
        <v>33</v>
      </c>
      <c r="AX865" s="13" t="s">
        <v>71</v>
      </c>
      <c r="AY865" s="198" t="s">
        <v>155</v>
      </c>
    </row>
    <row r="866" spans="2:51" s="13" customFormat="1" ht="12">
      <c r="B866" s="188"/>
      <c r="C866" s="189"/>
      <c r="D866" s="190" t="s">
        <v>164</v>
      </c>
      <c r="E866" s="191" t="s">
        <v>19</v>
      </c>
      <c r="F866" s="192" t="s">
        <v>929</v>
      </c>
      <c r="G866" s="189"/>
      <c r="H866" s="191" t="s">
        <v>19</v>
      </c>
      <c r="I866" s="193"/>
      <c r="J866" s="189"/>
      <c r="K866" s="189"/>
      <c r="L866" s="194"/>
      <c r="M866" s="195"/>
      <c r="N866" s="196"/>
      <c r="O866" s="196"/>
      <c r="P866" s="196"/>
      <c r="Q866" s="196"/>
      <c r="R866" s="196"/>
      <c r="S866" s="196"/>
      <c r="T866" s="197"/>
      <c r="AT866" s="198" t="s">
        <v>164</v>
      </c>
      <c r="AU866" s="198" t="s">
        <v>81</v>
      </c>
      <c r="AV866" s="13" t="s">
        <v>79</v>
      </c>
      <c r="AW866" s="13" t="s">
        <v>33</v>
      </c>
      <c r="AX866" s="13" t="s">
        <v>71</v>
      </c>
      <c r="AY866" s="198" t="s">
        <v>155</v>
      </c>
    </row>
    <row r="867" spans="2:51" s="14" customFormat="1" ht="12">
      <c r="B867" s="199"/>
      <c r="C867" s="200"/>
      <c r="D867" s="190" t="s">
        <v>164</v>
      </c>
      <c r="E867" s="201" t="s">
        <v>19</v>
      </c>
      <c r="F867" s="202" t="s">
        <v>79</v>
      </c>
      <c r="G867" s="200"/>
      <c r="H867" s="203">
        <v>1</v>
      </c>
      <c r="I867" s="204"/>
      <c r="J867" s="200"/>
      <c r="K867" s="200"/>
      <c r="L867" s="205"/>
      <c r="M867" s="206"/>
      <c r="N867" s="207"/>
      <c r="O867" s="207"/>
      <c r="P867" s="207"/>
      <c r="Q867" s="207"/>
      <c r="R867" s="207"/>
      <c r="S867" s="207"/>
      <c r="T867" s="208"/>
      <c r="AT867" s="209" t="s">
        <v>164</v>
      </c>
      <c r="AU867" s="209" t="s">
        <v>81</v>
      </c>
      <c r="AV867" s="14" t="s">
        <v>81</v>
      </c>
      <c r="AW867" s="14" t="s">
        <v>33</v>
      </c>
      <c r="AX867" s="14" t="s">
        <v>71</v>
      </c>
      <c r="AY867" s="209" t="s">
        <v>155</v>
      </c>
    </row>
    <row r="868" spans="2:51" s="15" customFormat="1" ht="12">
      <c r="B868" s="210"/>
      <c r="C868" s="211"/>
      <c r="D868" s="190" t="s">
        <v>164</v>
      </c>
      <c r="E868" s="212" t="s">
        <v>19</v>
      </c>
      <c r="F868" s="213" t="s">
        <v>168</v>
      </c>
      <c r="G868" s="211"/>
      <c r="H868" s="214">
        <v>2</v>
      </c>
      <c r="I868" s="215"/>
      <c r="J868" s="211"/>
      <c r="K868" s="211"/>
      <c r="L868" s="216"/>
      <c r="M868" s="217"/>
      <c r="N868" s="218"/>
      <c r="O868" s="218"/>
      <c r="P868" s="218"/>
      <c r="Q868" s="218"/>
      <c r="R868" s="218"/>
      <c r="S868" s="218"/>
      <c r="T868" s="219"/>
      <c r="AT868" s="220" t="s">
        <v>164</v>
      </c>
      <c r="AU868" s="220" t="s">
        <v>81</v>
      </c>
      <c r="AV868" s="15" t="s">
        <v>162</v>
      </c>
      <c r="AW868" s="15" t="s">
        <v>33</v>
      </c>
      <c r="AX868" s="15" t="s">
        <v>79</v>
      </c>
      <c r="AY868" s="220" t="s">
        <v>155</v>
      </c>
    </row>
    <row r="869" spans="1:65" s="2" customFormat="1" ht="24">
      <c r="A869" s="36"/>
      <c r="B869" s="37"/>
      <c r="C869" s="175" t="s">
        <v>930</v>
      </c>
      <c r="D869" s="175" t="s">
        <v>158</v>
      </c>
      <c r="E869" s="176" t="s">
        <v>931</v>
      </c>
      <c r="F869" s="177" t="s">
        <v>932</v>
      </c>
      <c r="G869" s="178" t="s">
        <v>691</v>
      </c>
      <c r="H869" s="251">
        <f>585919/100</f>
        <v>5859.19</v>
      </c>
      <c r="I869" s="180">
        <v>7.8</v>
      </c>
      <c r="J869" s="181">
        <f>ROUND(I869*H869,2)</f>
        <v>45701.68</v>
      </c>
      <c r="K869" s="177" t="s">
        <v>174</v>
      </c>
      <c r="L869" s="41"/>
      <c r="M869" s="182" t="s">
        <v>19</v>
      </c>
      <c r="N869" s="183" t="s">
        <v>42</v>
      </c>
      <c r="O869" s="66"/>
      <c r="P869" s="184">
        <f>O869*H869</f>
        <v>0</v>
      </c>
      <c r="Q869" s="184">
        <v>0</v>
      </c>
      <c r="R869" s="184">
        <f>Q869*H869</f>
        <v>0</v>
      </c>
      <c r="S869" s="184">
        <v>0</v>
      </c>
      <c r="T869" s="185">
        <f>S869*H869</f>
        <v>0</v>
      </c>
      <c r="U869" s="36"/>
      <c r="V869" s="36"/>
      <c r="W869" s="36"/>
      <c r="X869" s="36"/>
      <c r="Y869" s="36"/>
      <c r="Z869" s="36"/>
      <c r="AA869" s="36"/>
      <c r="AB869" s="36"/>
      <c r="AC869" s="36"/>
      <c r="AD869" s="36"/>
      <c r="AE869" s="36"/>
      <c r="AR869" s="186" t="s">
        <v>295</v>
      </c>
      <c r="AT869" s="186" t="s">
        <v>158</v>
      </c>
      <c r="AU869" s="186" t="s">
        <v>81</v>
      </c>
      <c r="AY869" s="19" t="s">
        <v>155</v>
      </c>
      <c r="BE869" s="187">
        <f>IF(N869="základní",J869,0)</f>
        <v>45701.68</v>
      </c>
      <c r="BF869" s="187">
        <f>IF(N869="snížená",J869,0)</f>
        <v>0</v>
      </c>
      <c r="BG869" s="187">
        <f>IF(N869="zákl. přenesená",J869,0)</f>
        <v>0</v>
      </c>
      <c r="BH869" s="187">
        <f>IF(N869="sníž. přenesená",J869,0)</f>
        <v>0</v>
      </c>
      <c r="BI869" s="187">
        <f>IF(N869="nulová",J869,0)</f>
        <v>0</v>
      </c>
      <c r="BJ869" s="19" t="s">
        <v>79</v>
      </c>
      <c r="BK869" s="187">
        <f>ROUND(I869*H869,2)</f>
        <v>45701.68</v>
      </c>
      <c r="BL869" s="19" t="s">
        <v>295</v>
      </c>
      <c r="BM869" s="186" t="s">
        <v>933</v>
      </c>
    </row>
    <row r="870" spans="2:63" s="12" customFormat="1" ht="22.9" customHeight="1">
      <c r="B870" s="159"/>
      <c r="C870" s="160"/>
      <c r="D870" s="161" t="s">
        <v>70</v>
      </c>
      <c r="E870" s="173" t="s">
        <v>477</v>
      </c>
      <c r="F870" s="173" t="s">
        <v>478</v>
      </c>
      <c r="G870" s="160"/>
      <c r="H870" s="160"/>
      <c r="I870" s="163"/>
      <c r="J870" s="174">
        <f>BK870</f>
        <v>18134.66</v>
      </c>
      <c r="K870" s="160"/>
      <c r="L870" s="165"/>
      <c r="M870" s="166"/>
      <c r="N870" s="167"/>
      <c r="O870" s="167"/>
      <c r="P870" s="168">
        <f>SUM(P871:P914)</f>
        <v>0</v>
      </c>
      <c r="Q870" s="167"/>
      <c r="R870" s="168">
        <f>SUM(R871:R914)</f>
        <v>0.42282</v>
      </c>
      <c r="S870" s="167"/>
      <c r="T870" s="169">
        <f>SUM(T871:T914)</f>
        <v>0</v>
      </c>
      <c r="AR870" s="170" t="s">
        <v>81</v>
      </c>
      <c r="AT870" s="171" t="s">
        <v>70</v>
      </c>
      <c r="AU870" s="171" t="s">
        <v>79</v>
      </c>
      <c r="AY870" s="170" t="s">
        <v>155</v>
      </c>
      <c r="BK870" s="172">
        <f>SUM(BK871:BK914)</f>
        <v>18134.66</v>
      </c>
    </row>
    <row r="871" spans="1:65" s="2" customFormat="1" ht="24">
      <c r="A871" s="36"/>
      <c r="B871" s="37"/>
      <c r="C871" s="175" t="s">
        <v>934</v>
      </c>
      <c r="D871" s="175" t="s">
        <v>158</v>
      </c>
      <c r="E871" s="176" t="s">
        <v>935</v>
      </c>
      <c r="F871" s="177" t="s">
        <v>936</v>
      </c>
      <c r="G871" s="178" t="s">
        <v>161</v>
      </c>
      <c r="H871" s="179">
        <v>17.4</v>
      </c>
      <c r="I871" s="180">
        <v>520</v>
      </c>
      <c r="J871" s="181">
        <f>ROUND(I871*H871,2)</f>
        <v>9048</v>
      </c>
      <c r="K871" s="177" t="s">
        <v>174</v>
      </c>
      <c r="L871" s="41"/>
      <c r="M871" s="182" t="s">
        <v>19</v>
      </c>
      <c r="N871" s="183" t="s">
        <v>42</v>
      </c>
      <c r="O871" s="66"/>
      <c r="P871" s="184">
        <f>O871*H871</f>
        <v>0</v>
      </c>
      <c r="Q871" s="184">
        <v>0.0063</v>
      </c>
      <c r="R871" s="184">
        <f>Q871*H871</f>
        <v>0.10962</v>
      </c>
      <c r="S871" s="184">
        <v>0</v>
      </c>
      <c r="T871" s="185">
        <f>S871*H871</f>
        <v>0</v>
      </c>
      <c r="U871" s="36"/>
      <c r="V871" s="36"/>
      <c r="W871" s="36"/>
      <c r="X871" s="36"/>
      <c r="Y871" s="36"/>
      <c r="Z871" s="36"/>
      <c r="AA871" s="36"/>
      <c r="AB871" s="36"/>
      <c r="AC871" s="36"/>
      <c r="AD871" s="36"/>
      <c r="AE871" s="36"/>
      <c r="AR871" s="186" t="s">
        <v>295</v>
      </c>
      <c r="AT871" s="186" t="s">
        <v>158</v>
      </c>
      <c r="AU871" s="186" t="s">
        <v>81</v>
      </c>
      <c r="AY871" s="19" t="s">
        <v>155</v>
      </c>
      <c r="BE871" s="187">
        <f>IF(N871="základní",J871,0)</f>
        <v>9048</v>
      </c>
      <c r="BF871" s="187">
        <f>IF(N871="snížená",J871,0)</f>
        <v>0</v>
      </c>
      <c r="BG871" s="187">
        <f>IF(N871="zákl. přenesená",J871,0)</f>
        <v>0</v>
      </c>
      <c r="BH871" s="187">
        <f>IF(N871="sníž. přenesená",J871,0)</f>
        <v>0</v>
      </c>
      <c r="BI871" s="187">
        <f>IF(N871="nulová",J871,0)</f>
        <v>0</v>
      </c>
      <c r="BJ871" s="19" t="s">
        <v>79</v>
      </c>
      <c r="BK871" s="187">
        <f>ROUND(I871*H871,2)</f>
        <v>9048</v>
      </c>
      <c r="BL871" s="19" t="s">
        <v>295</v>
      </c>
      <c r="BM871" s="186" t="s">
        <v>937</v>
      </c>
    </row>
    <row r="872" spans="2:51" s="13" customFormat="1" ht="12">
      <c r="B872" s="188"/>
      <c r="C872" s="189"/>
      <c r="D872" s="190" t="s">
        <v>164</v>
      </c>
      <c r="E872" s="191" t="s">
        <v>19</v>
      </c>
      <c r="F872" s="192" t="s">
        <v>592</v>
      </c>
      <c r="G872" s="189"/>
      <c r="H872" s="191" t="s">
        <v>19</v>
      </c>
      <c r="I872" s="193"/>
      <c r="J872" s="189"/>
      <c r="K872" s="189"/>
      <c r="L872" s="194"/>
      <c r="M872" s="195"/>
      <c r="N872" s="196"/>
      <c r="O872" s="196"/>
      <c r="P872" s="196"/>
      <c r="Q872" s="196"/>
      <c r="R872" s="196"/>
      <c r="S872" s="196"/>
      <c r="T872" s="197"/>
      <c r="AT872" s="198" t="s">
        <v>164</v>
      </c>
      <c r="AU872" s="198" t="s">
        <v>81</v>
      </c>
      <c r="AV872" s="13" t="s">
        <v>79</v>
      </c>
      <c r="AW872" s="13" t="s">
        <v>33</v>
      </c>
      <c r="AX872" s="13" t="s">
        <v>71</v>
      </c>
      <c r="AY872" s="198" t="s">
        <v>155</v>
      </c>
    </row>
    <row r="873" spans="2:51" s="13" customFormat="1" ht="12">
      <c r="B873" s="188"/>
      <c r="C873" s="189"/>
      <c r="D873" s="190" t="s">
        <v>164</v>
      </c>
      <c r="E873" s="191" t="s">
        <v>19</v>
      </c>
      <c r="F873" s="192" t="s">
        <v>204</v>
      </c>
      <c r="G873" s="189"/>
      <c r="H873" s="191" t="s">
        <v>19</v>
      </c>
      <c r="I873" s="193"/>
      <c r="J873" s="189"/>
      <c r="K873" s="189"/>
      <c r="L873" s="194"/>
      <c r="M873" s="195"/>
      <c r="N873" s="196"/>
      <c r="O873" s="196"/>
      <c r="P873" s="196"/>
      <c r="Q873" s="196"/>
      <c r="R873" s="196"/>
      <c r="S873" s="196"/>
      <c r="T873" s="197"/>
      <c r="AT873" s="198" t="s">
        <v>164</v>
      </c>
      <c r="AU873" s="198" t="s">
        <v>81</v>
      </c>
      <c r="AV873" s="13" t="s">
        <v>79</v>
      </c>
      <c r="AW873" s="13" t="s">
        <v>33</v>
      </c>
      <c r="AX873" s="13" t="s">
        <v>71</v>
      </c>
      <c r="AY873" s="198" t="s">
        <v>155</v>
      </c>
    </row>
    <row r="874" spans="2:51" s="14" customFormat="1" ht="12">
      <c r="B874" s="199"/>
      <c r="C874" s="200"/>
      <c r="D874" s="190" t="s">
        <v>164</v>
      </c>
      <c r="E874" s="201" t="s">
        <v>19</v>
      </c>
      <c r="F874" s="202" t="s">
        <v>205</v>
      </c>
      <c r="G874" s="200"/>
      <c r="H874" s="203">
        <v>1.82</v>
      </c>
      <c r="I874" s="204"/>
      <c r="J874" s="200"/>
      <c r="K874" s="200"/>
      <c r="L874" s="205"/>
      <c r="M874" s="206"/>
      <c r="N874" s="207"/>
      <c r="O874" s="207"/>
      <c r="P874" s="207"/>
      <c r="Q874" s="207"/>
      <c r="R874" s="207"/>
      <c r="S874" s="207"/>
      <c r="T874" s="208"/>
      <c r="AT874" s="209" t="s">
        <v>164</v>
      </c>
      <c r="AU874" s="209" t="s">
        <v>81</v>
      </c>
      <c r="AV874" s="14" t="s">
        <v>81</v>
      </c>
      <c r="AW874" s="14" t="s">
        <v>33</v>
      </c>
      <c r="AX874" s="14" t="s">
        <v>71</v>
      </c>
      <c r="AY874" s="209" t="s">
        <v>155</v>
      </c>
    </row>
    <row r="875" spans="2:51" s="13" customFormat="1" ht="12">
      <c r="B875" s="188"/>
      <c r="C875" s="189"/>
      <c r="D875" s="190" t="s">
        <v>164</v>
      </c>
      <c r="E875" s="191" t="s">
        <v>19</v>
      </c>
      <c r="F875" s="192" t="s">
        <v>206</v>
      </c>
      <c r="G875" s="189"/>
      <c r="H875" s="191" t="s">
        <v>19</v>
      </c>
      <c r="I875" s="193"/>
      <c r="J875" s="189"/>
      <c r="K875" s="189"/>
      <c r="L875" s="194"/>
      <c r="M875" s="195"/>
      <c r="N875" s="196"/>
      <c r="O875" s="196"/>
      <c r="P875" s="196"/>
      <c r="Q875" s="196"/>
      <c r="R875" s="196"/>
      <c r="S875" s="196"/>
      <c r="T875" s="197"/>
      <c r="AT875" s="198" t="s">
        <v>164</v>
      </c>
      <c r="AU875" s="198" t="s">
        <v>81</v>
      </c>
      <c r="AV875" s="13" t="s">
        <v>79</v>
      </c>
      <c r="AW875" s="13" t="s">
        <v>33</v>
      </c>
      <c r="AX875" s="13" t="s">
        <v>71</v>
      </c>
      <c r="AY875" s="198" t="s">
        <v>155</v>
      </c>
    </row>
    <row r="876" spans="2:51" s="14" customFormat="1" ht="12">
      <c r="B876" s="199"/>
      <c r="C876" s="200"/>
      <c r="D876" s="190" t="s">
        <v>164</v>
      </c>
      <c r="E876" s="201" t="s">
        <v>19</v>
      </c>
      <c r="F876" s="202" t="s">
        <v>207</v>
      </c>
      <c r="G876" s="200"/>
      <c r="H876" s="203">
        <v>1.4</v>
      </c>
      <c r="I876" s="204"/>
      <c r="J876" s="200"/>
      <c r="K876" s="200"/>
      <c r="L876" s="205"/>
      <c r="M876" s="206"/>
      <c r="N876" s="207"/>
      <c r="O876" s="207"/>
      <c r="P876" s="207"/>
      <c r="Q876" s="207"/>
      <c r="R876" s="207"/>
      <c r="S876" s="207"/>
      <c r="T876" s="208"/>
      <c r="AT876" s="209" t="s">
        <v>164</v>
      </c>
      <c r="AU876" s="209" t="s">
        <v>81</v>
      </c>
      <c r="AV876" s="14" t="s">
        <v>81</v>
      </c>
      <c r="AW876" s="14" t="s">
        <v>33</v>
      </c>
      <c r="AX876" s="14" t="s">
        <v>71</v>
      </c>
      <c r="AY876" s="209" t="s">
        <v>155</v>
      </c>
    </row>
    <row r="877" spans="2:51" s="13" customFormat="1" ht="12">
      <c r="B877" s="188"/>
      <c r="C877" s="189"/>
      <c r="D877" s="190" t="s">
        <v>164</v>
      </c>
      <c r="E877" s="191" t="s">
        <v>19</v>
      </c>
      <c r="F877" s="192" t="s">
        <v>208</v>
      </c>
      <c r="G877" s="189"/>
      <c r="H877" s="191" t="s">
        <v>19</v>
      </c>
      <c r="I877" s="193"/>
      <c r="J877" s="189"/>
      <c r="K877" s="189"/>
      <c r="L877" s="194"/>
      <c r="M877" s="195"/>
      <c r="N877" s="196"/>
      <c r="O877" s="196"/>
      <c r="P877" s="196"/>
      <c r="Q877" s="196"/>
      <c r="R877" s="196"/>
      <c r="S877" s="196"/>
      <c r="T877" s="197"/>
      <c r="AT877" s="198" t="s">
        <v>164</v>
      </c>
      <c r="AU877" s="198" t="s">
        <v>81</v>
      </c>
      <c r="AV877" s="13" t="s">
        <v>79</v>
      </c>
      <c r="AW877" s="13" t="s">
        <v>33</v>
      </c>
      <c r="AX877" s="13" t="s">
        <v>71</v>
      </c>
      <c r="AY877" s="198" t="s">
        <v>155</v>
      </c>
    </row>
    <row r="878" spans="2:51" s="14" customFormat="1" ht="12">
      <c r="B878" s="199"/>
      <c r="C878" s="200"/>
      <c r="D878" s="190" t="s">
        <v>164</v>
      </c>
      <c r="E878" s="201" t="s">
        <v>19</v>
      </c>
      <c r="F878" s="202" t="s">
        <v>209</v>
      </c>
      <c r="G878" s="200"/>
      <c r="H878" s="203">
        <v>5.98</v>
      </c>
      <c r="I878" s="204"/>
      <c r="J878" s="200"/>
      <c r="K878" s="200"/>
      <c r="L878" s="205"/>
      <c r="M878" s="206"/>
      <c r="N878" s="207"/>
      <c r="O878" s="207"/>
      <c r="P878" s="207"/>
      <c r="Q878" s="207"/>
      <c r="R878" s="207"/>
      <c r="S878" s="207"/>
      <c r="T878" s="208"/>
      <c r="AT878" s="209" t="s">
        <v>164</v>
      </c>
      <c r="AU878" s="209" t="s">
        <v>81</v>
      </c>
      <c r="AV878" s="14" t="s">
        <v>81</v>
      </c>
      <c r="AW878" s="14" t="s">
        <v>33</v>
      </c>
      <c r="AX878" s="14" t="s">
        <v>71</v>
      </c>
      <c r="AY878" s="209" t="s">
        <v>155</v>
      </c>
    </row>
    <row r="879" spans="2:51" s="16" customFormat="1" ht="12">
      <c r="B879" s="221"/>
      <c r="C879" s="222"/>
      <c r="D879" s="190" t="s">
        <v>164</v>
      </c>
      <c r="E879" s="223" t="s">
        <v>19</v>
      </c>
      <c r="F879" s="224" t="s">
        <v>210</v>
      </c>
      <c r="G879" s="222"/>
      <c r="H879" s="225">
        <v>9.2</v>
      </c>
      <c r="I879" s="226"/>
      <c r="J879" s="222"/>
      <c r="K879" s="222"/>
      <c r="L879" s="227"/>
      <c r="M879" s="228"/>
      <c r="N879" s="229"/>
      <c r="O879" s="229"/>
      <c r="P879" s="229"/>
      <c r="Q879" s="229"/>
      <c r="R879" s="229"/>
      <c r="S879" s="229"/>
      <c r="T879" s="230"/>
      <c r="AT879" s="231" t="s">
        <v>164</v>
      </c>
      <c r="AU879" s="231" t="s">
        <v>81</v>
      </c>
      <c r="AV879" s="16" t="s">
        <v>179</v>
      </c>
      <c r="AW879" s="16" t="s">
        <v>33</v>
      </c>
      <c r="AX879" s="16" t="s">
        <v>71</v>
      </c>
      <c r="AY879" s="231" t="s">
        <v>155</v>
      </c>
    </row>
    <row r="880" spans="2:51" s="13" customFormat="1" ht="12">
      <c r="B880" s="188"/>
      <c r="C880" s="189"/>
      <c r="D880" s="190" t="s">
        <v>164</v>
      </c>
      <c r="E880" s="191" t="s">
        <v>19</v>
      </c>
      <c r="F880" s="192" t="s">
        <v>596</v>
      </c>
      <c r="G880" s="189"/>
      <c r="H880" s="191" t="s">
        <v>19</v>
      </c>
      <c r="I880" s="193"/>
      <c r="J880" s="189"/>
      <c r="K880" s="189"/>
      <c r="L880" s="194"/>
      <c r="M880" s="195"/>
      <c r="N880" s="196"/>
      <c r="O880" s="196"/>
      <c r="P880" s="196"/>
      <c r="Q880" s="196"/>
      <c r="R880" s="196"/>
      <c r="S880" s="196"/>
      <c r="T880" s="197"/>
      <c r="AT880" s="198" t="s">
        <v>164</v>
      </c>
      <c r="AU880" s="198" t="s">
        <v>81</v>
      </c>
      <c r="AV880" s="13" t="s">
        <v>79</v>
      </c>
      <c r="AW880" s="13" t="s">
        <v>33</v>
      </c>
      <c r="AX880" s="13" t="s">
        <v>71</v>
      </c>
      <c r="AY880" s="198" t="s">
        <v>155</v>
      </c>
    </row>
    <row r="881" spans="2:51" s="13" customFormat="1" ht="12">
      <c r="B881" s="188"/>
      <c r="C881" s="189"/>
      <c r="D881" s="190" t="s">
        <v>164</v>
      </c>
      <c r="E881" s="191" t="s">
        <v>19</v>
      </c>
      <c r="F881" s="192" t="s">
        <v>220</v>
      </c>
      <c r="G881" s="189"/>
      <c r="H881" s="191" t="s">
        <v>19</v>
      </c>
      <c r="I881" s="193"/>
      <c r="J881" s="189"/>
      <c r="K881" s="189"/>
      <c r="L881" s="194"/>
      <c r="M881" s="195"/>
      <c r="N881" s="196"/>
      <c r="O881" s="196"/>
      <c r="P881" s="196"/>
      <c r="Q881" s="196"/>
      <c r="R881" s="196"/>
      <c r="S881" s="196"/>
      <c r="T881" s="197"/>
      <c r="AT881" s="198" t="s">
        <v>164</v>
      </c>
      <c r="AU881" s="198" t="s">
        <v>81</v>
      </c>
      <c r="AV881" s="13" t="s">
        <v>79</v>
      </c>
      <c r="AW881" s="13" t="s">
        <v>33</v>
      </c>
      <c r="AX881" s="13" t="s">
        <v>71</v>
      </c>
      <c r="AY881" s="198" t="s">
        <v>155</v>
      </c>
    </row>
    <row r="882" spans="2:51" s="14" customFormat="1" ht="12">
      <c r="B882" s="199"/>
      <c r="C882" s="200"/>
      <c r="D882" s="190" t="s">
        <v>164</v>
      </c>
      <c r="E882" s="201" t="s">
        <v>19</v>
      </c>
      <c r="F882" s="202" t="s">
        <v>645</v>
      </c>
      <c r="G882" s="200"/>
      <c r="H882" s="203">
        <v>6.8</v>
      </c>
      <c r="I882" s="204"/>
      <c r="J882" s="200"/>
      <c r="K882" s="200"/>
      <c r="L882" s="205"/>
      <c r="M882" s="206"/>
      <c r="N882" s="207"/>
      <c r="O882" s="207"/>
      <c r="P882" s="207"/>
      <c r="Q882" s="207"/>
      <c r="R882" s="207"/>
      <c r="S882" s="207"/>
      <c r="T882" s="208"/>
      <c r="AT882" s="209" t="s">
        <v>164</v>
      </c>
      <c r="AU882" s="209" t="s">
        <v>81</v>
      </c>
      <c r="AV882" s="14" t="s">
        <v>81</v>
      </c>
      <c r="AW882" s="14" t="s">
        <v>33</v>
      </c>
      <c r="AX882" s="14" t="s">
        <v>71</v>
      </c>
      <c r="AY882" s="209" t="s">
        <v>155</v>
      </c>
    </row>
    <row r="883" spans="2:51" s="13" customFormat="1" ht="12">
      <c r="B883" s="188"/>
      <c r="C883" s="189"/>
      <c r="D883" s="190" t="s">
        <v>164</v>
      </c>
      <c r="E883" s="191" t="s">
        <v>19</v>
      </c>
      <c r="F883" s="192" t="s">
        <v>222</v>
      </c>
      <c r="G883" s="189"/>
      <c r="H883" s="191" t="s">
        <v>19</v>
      </c>
      <c r="I883" s="193"/>
      <c r="J883" s="189"/>
      <c r="K883" s="189"/>
      <c r="L883" s="194"/>
      <c r="M883" s="195"/>
      <c r="N883" s="196"/>
      <c r="O883" s="196"/>
      <c r="P883" s="196"/>
      <c r="Q883" s="196"/>
      <c r="R883" s="196"/>
      <c r="S883" s="196"/>
      <c r="T883" s="197"/>
      <c r="AT883" s="198" t="s">
        <v>164</v>
      </c>
      <c r="AU883" s="198" t="s">
        <v>81</v>
      </c>
      <c r="AV883" s="13" t="s">
        <v>79</v>
      </c>
      <c r="AW883" s="13" t="s">
        <v>33</v>
      </c>
      <c r="AX883" s="13" t="s">
        <v>71</v>
      </c>
      <c r="AY883" s="198" t="s">
        <v>155</v>
      </c>
    </row>
    <row r="884" spans="2:51" s="14" customFormat="1" ht="12">
      <c r="B884" s="199"/>
      <c r="C884" s="200"/>
      <c r="D884" s="190" t="s">
        <v>164</v>
      </c>
      <c r="E884" s="201" t="s">
        <v>19</v>
      </c>
      <c r="F884" s="202" t="s">
        <v>207</v>
      </c>
      <c r="G884" s="200"/>
      <c r="H884" s="203">
        <v>1.4</v>
      </c>
      <c r="I884" s="204"/>
      <c r="J884" s="200"/>
      <c r="K884" s="200"/>
      <c r="L884" s="205"/>
      <c r="M884" s="206"/>
      <c r="N884" s="207"/>
      <c r="O884" s="207"/>
      <c r="P884" s="207"/>
      <c r="Q884" s="207"/>
      <c r="R884" s="207"/>
      <c r="S884" s="207"/>
      <c r="T884" s="208"/>
      <c r="AT884" s="209" t="s">
        <v>164</v>
      </c>
      <c r="AU884" s="209" t="s">
        <v>81</v>
      </c>
      <c r="AV884" s="14" t="s">
        <v>81</v>
      </c>
      <c r="AW884" s="14" t="s">
        <v>33</v>
      </c>
      <c r="AX884" s="14" t="s">
        <v>71</v>
      </c>
      <c r="AY884" s="209" t="s">
        <v>155</v>
      </c>
    </row>
    <row r="885" spans="2:51" s="15" customFormat="1" ht="12">
      <c r="B885" s="210"/>
      <c r="C885" s="211"/>
      <c r="D885" s="190" t="s">
        <v>164</v>
      </c>
      <c r="E885" s="212" t="s">
        <v>19</v>
      </c>
      <c r="F885" s="213" t="s">
        <v>168</v>
      </c>
      <c r="G885" s="211"/>
      <c r="H885" s="214">
        <v>17.4</v>
      </c>
      <c r="I885" s="215"/>
      <c r="J885" s="211"/>
      <c r="K885" s="211"/>
      <c r="L885" s="216"/>
      <c r="M885" s="217"/>
      <c r="N885" s="218"/>
      <c r="O885" s="218"/>
      <c r="P885" s="218"/>
      <c r="Q885" s="218"/>
      <c r="R885" s="218"/>
      <c r="S885" s="218"/>
      <c r="T885" s="219"/>
      <c r="AT885" s="220" t="s">
        <v>164</v>
      </c>
      <c r="AU885" s="220" t="s">
        <v>81</v>
      </c>
      <c r="AV885" s="15" t="s">
        <v>162</v>
      </c>
      <c r="AW885" s="15" t="s">
        <v>33</v>
      </c>
      <c r="AX885" s="15" t="s">
        <v>79</v>
      </c>
      <c r="AY885" s="220" t="s">
        <v>155</v>
      </c>
    </row>
    <row r="886" spans="1:65" s="2" customFormat="1" ht="16.5" customHeight="1">
      <c r="A886" s="36"/>
      <c r="B886" s="37"/>
      <c r="C886" s="237" t="s">
        <v>938</v>
      </c>
      <c r="D886" s="237" t="s">
        <v>681</v>
      </c>
      <c r="E886" s="238" t="s">
        <v>939</v>
      </c>
      <c r="F886" s="239" t="s">
        <v>940</v>
      </c>
      <c r="G886" s="240" t="s">
        <v>161</v>
      </c>
      <c r="H886" s="241">
        <v>17.4</v>
      </c>
      <c r="I886" s="242">
        <v>335</v>
      </c>
      <c r="J886" s="243">
        <f>ROUND(I886*H886,2)</f>
        <v>5829</v>
      </c>
      <c r="K886" s="239" t="s">
        <v>174</v>
      </c>
      <c r="L886" s="244"/>
      <c r="M886" s="245" t="s">
        <v>19</v>
      </c>
      <c r="N886" s="246" t="s">
        <v>42</v>
      </c>
      <c r="O886" s="66"/>
      <c r="P886" s="184">
        <f>O886*H886</f>
        <v>0</v>
      </c>
      <c r="Q886" s="184">
        <v>0.018</v>
      </c>
      <c r="R886" s="184">
        <f>Q886*H886</f>
        <v>0.3132</v>
      </c>
      <c r="S886" s="184">
        <v>0</v>
      </c>
      <c r="T886" s="185">
        <f>S886*H886</f>
        <v>0</v>
      </c>
      <c r="U886" s="36"/>
      <c r="V886" s="36"/>
      <c r="W886" s="36"/>
      <c r="X886" s="36"/>
      <c r="Y886" s="36"/>
      <c r="Z886" s="36"/>
      <c r="AA886" s="36"/>
      <c r="AB886" s="36"/>
      <c r="AC886" s="36"/>
      <c r="AD886" s="36"/>
      <c r="AE886" s="36"/>
      <c r="AR886" s="186" t="s">
        <v>437</v>
      </c>
      <c r="AT886" s="186" t="s">
        <v>681</v>
      </c>
      <c r="AU886" s="186" t="s">
        <v>81</v>
      </c>
      <c r="AY886" s="19" t="s">
        <v>155</v>
      </c>
      <c r="BE886" s="187">
        <f>IF(N886="základní",J886,0)</f>
        <v>5829</v>
      </c>
      <c r="BF886" s="187">
        <f>IF(N886="snížená",J886,0)</f>
        <v>0</v>
      </c>
      <c r="BG886" s="187">
        <f>IF(N886="zákl. přenesená",J886,0)</f>
        <v>0</v>
      </c>
      <c r="BH886" s="187">
        <f>IF(N886="sníž. přenesená",J886,0)</f>
        <v>0</v>
      </c>
      <c r="BI886" s="187">
        <f>IF(N886="nulová",J886,0)</f>
        <v>0</v>
      </c>
      <c r="BJ886" s="19" t="s">
        <v>79</v>
      </c>
      <c r="BK886" s="187">
        <f>ROUND(I886*H886,2)</f>
        <v>5829</v>
      </c>
      <c r="BL886" s="19" t="s">
        <v>295</v>
      </c>
      <c r="BM886" s="186" t="s">
        <v>941</v>
      </c>
    </row>
    <row r="887" spans="1:65" s="2" customFormat="1" ht="24">
      <c r="A887" s="36"/>
      <c r="B887" s="37"/>
      <c r="C887" s="175" t="s">
        <v>942</v>
      </c>
      <c r="D887" s="175" t="s">
        <v>158</v>
      </c>
      <c r="E887" s="176" t="s">
        <v>943</v>
      </c>
      <c r="F887" s="177" t="s">
        <v>944</v>
      </c>
      <c r="G887" s="178" t="s">
        <v>161</v>
      </c>
      <c r="H887" s="179">
        <v>4.62</v>
      </c>
      <c r="I887" s="180">
        <v>77</v>
      </c>
      <c r="J887" s="181">
        <f>ROUND(I887*H887,2)</f>
        <v>355.74</v>
      </c>
      <c r="K887" s="177" t="s">
        <v>174</v>
      </c>
      <c r="L887" s="41"/>
      <c r="M887" s="182" t="s">
        <v>19</v>
      </c>
      <c r="N887" s="183" t="s">
        <v>42</v>
      </c>
      <c r="O887" s="66"/>
      <c r="P887" s="184">
        <f>O887*H887</f>
        <v>0</v>
      </c>
      <c r="Q887" s="184">
        <v>0</v>
      </c>
      <c r="R887" s="184">
        <f>Q887*H887</f>
        <v>0</v>
      </c>
      <c r="S887" s="184">
        <v>0</v>
      </c>
      <c r="T887" s="185">
        <f>S887*H887</f>
        <v>0</v>
      </c>
      <c r="U887" s="36"/>
      <c r="V887" s="36"/>
      <c r="W887" s="36"/>
      <c r="X887" s="36"/>
      <c r="Y887" s="36"/>
      <c r="Z887" s="36"/>
      <c r="AA887" s="36"/>
      <c r="AB887" s="36"/>
      <c r="AC887" s="36"/>
      <c r="AD887" s="36"/>
      <c r="AE887" s="36"/>
      <c r="AR887" s="186" t="s">
        <v>295</v>
      </c>
      <c r="AT887" s="186" t="s">
        <v>158</v>
      </c>
      <c r="AU887" s="186" t="s">
        <v>81</v>
      </c>
      <c r="AY887" s="19" t="s">
        <v>155</v>
      </c>
      <c r="BE887" s="187">
        <f>IF(N887="základní",J887,0)</f>
        <v>355.74</v>
      </c>
      <c r="BF887" s="187">
        <f>IF(N887="snížená",J887,0)</f>
        <v>0</v>
      </c>
      <c r="BG887" s="187">
        <f>IF(N887="zákl. přenesená",J887,0)</f>
        <v>0</v>
      </c>
      <c r="BH887" s="187">
        <f>IF(N887="sníž. přenesená",J887,0)</f>
        <v>0</v>
      </c>
      <c r="BI887" s="187">
        <f>IF(N887="nulová",J887,0)</f>
        <v>0</v>
      </c>
      <c r="BJ887" s="19" t="s">
        <v>79</v>
      </c>
      <c r="BK887" s="187">
        <f>ROUND(I887*H887,2)</f>
        <v>355.74</v>
      </c>
      <c r="BL887" s="19" t="s">
        <v>295</v>
      </c>
      <c r="BM887" s="186" t="s">
        <v>945</v>
      </c>
    </row>
    <row r="888" spans="2:51" s="13" customFormat="1" ht="12">
      <c r="B888" s="188"/>
      <c r="C888" s="189"/>
      <c r="D888" s="190" t="s">
        <v>164</v>
      </c>
      <c r="E888" s="191" t="s">
        <v>19</v>
      </c>
      <c r="F888" s="192" t="s">
        <v>592</v>
      </c>
      <c r="G888" s="189"/>
      <c r="H888" s="191" t="s">
        <v>19</v>
      </c>
      <c r="I888" s="193"/>
      <c r="J888" s="189"/>
      <c r="K888" s="189"/>
      <c r="L888" s="194"/>
      <c r="M888" s="195"/>
      <c r="N888" s="196"/>
      <c r="O888" s="196"/>
      <c r="P888" s="196"/>
      <c r="Q888" s="196"/>
      <c r="R888" s="196"/>
      <c r="S888" s="196"/>
      <c r="T888" s="197"/>
      <c r="AT888" s="198" t="s">
        <v>164</v>
      </c>
      <c r="AU888" s="198" t="s">
        <v>81</v>
      </c>
      <c r="AV888" s="13" t="s">
        <v>79</v>
      </c>
      <c r="AW888" s="13" t="s">
        <v>33</v>
      </c>
      <c r="AX888" s="13" t="s">
        <v>71</v>
      </c>
      <c r="AY888" s="198" t="s">
        <v>155</v>
      </c>
    </row>
    <row r="889" spans="2:51" s="13" customFormat="1" ht="12">
      <c r="B889" s="188"/>
      <c r="C889" s="189"/>
      <c r="D889" s="190" t="s">
        <v>164</v>
      </c>
      <c r="E889" s="191" t="s">
        <v>19</v>
      </c>
      <c r="F889" s="192" t="s">
        <v>204</v>
      </c>
      <c r="G889" s="189"/>
      <c r="H889" s="191" t="s">
        <v>19</v>
      </c>
      <c r="I889" s="193"/>
      <c r="J889" s="189"/>
      <c r="K889" s="189"/>
      <c r="L889" s="194"/>
      <c r="M889" s="195"/>
      <c r="N889" s="196"/>
      <c r="O889" s="196"/>
      <c r="P889" s="196"/>
      <c r="Q889" s="196"/>
      <c r="R889" s="196"/>
      <c r="S889" s="196"/>
      <c r="T889" s="197"/>
      <c r="AT889" s="198" t="s">
        <v>164</v>
      </c>
      <c r="AU889" s="198" t="s">
        <v>81</v>
      </c>
      <c r="AV889" s="13" t="s">
        <v>79</v>
      </c>
      <c r="AW889" s="13" t="s">
        <v>33</v>
      </c>
      <c r="AX889" s="13" t="s">
        <v>71</v>
      </c>
      <c r="AY889" s="198" t="s">
        <v>155</v>
      </c>
    </row>
    <row r="890" spans="2:51" s="14" customFormat="1" ht="12">
      <c r="B890" s="199"/>
      <c r="C890" s="200"/>
      <c r="D890" s="190" t="s">
        <v>164</v>
      </c>
      <c r="E890" s="201" t="s">
        <v>19</v>
      </c>
      <c r="F890" s="202" t="s">
        <v>205</v>
      </c>
      <c r="G890" s="200"/>
      <c r="H890" s="203">
        <v>1.82</v>
      </c>
      <c r="I890" s="204"/>
      <c r="J890" s="200"/>
      <c r="K890" s="200"/>
      <c r="L890" s="205"/>
      <c r="M890" s="206"/>
      <c r="N890" s="207"/>
      <c r="O890" s="207"/>
      <c r="P890" s="207"/>
      <c r="Q890" s="207"/>
      <c r="R890" s="207"/>
      <c r="S890" s="207"/>
      <c r="T890" s="208"/>
      <c r="AT890" s="209" t="s">
        <v>164</v>
      </c>
      <c r="AU890" s="209" t="s">
        <v>81</v>
      </c>
      <c r="AV890" s="14" t="s">
        <v>81</v>
      </c>
      <c r="AW890" s="14" t="s">
        <v>33</v>
      </c>
      <c r="AX890" s="14" t="s">
        <v>71</v>
      </c>
      <c r="AY890" s="209" t="s">
        <v>155</v>
      </c>
    </row>
    <row r="891" spans="2:51" s="13" customFormat="1" ht="12">
      <c r="B891" s="188"/>
      <c r="C891" s="189"/>
      <c r="D891" s="190" t="s">
        <v>164</v>
      </c>
      <c r="E891" s="191" t="s">
        <v>19</v>
      </c>
      <c r="F891" s="192" t="s">
        <v>206</v>
      </c>
      <c r="G891" s="189"/>
      <c r="H891" s="191" t="s">
        <v>19</v>
      </c>
      <c r="I891" s="193"/>
      <c r="J891" s="189"/>
      <c r="K891" s="189"/>
      <c r="L891" s="194"/>
      <c r="M891" s="195"/>
      <c r="N891" s="196"/>
      <c r="O891" s="196"/>
      <c r="P891" s="196"/>
      <c r="Q891" s="196"/>
      <c r="R891" s="196"/>
      <c r="S891" s="196"/>
      <c r="T891" s="197"/>
      <c r="AT891" s="198" t="s">
        <v>164</v>
      </c>
      <c r="AU891" s="198" t="s">
        <v>81</v>
      </c>
      <c r="AV891" s="13" t="s">
        <v>79</v>
      </c>
      <c r="AW891" s="13" t="s">
        <v>33</v>
      </c>
      <c r="AX891" s="13" t="s">
        <v>71</v>
      </c>
      <c r="AY891" s="198" t="s">
        <v>155</v>
      </c>
    </row>
    <row r="892" spans="2:51" s="14" customFormat="1" ht="12">
      <c r="B892" s="199"/>
      <c r="C892" s="200"/>
      <c r="D892" s="190" t="s">
        <v>164</v>
      </c>
      <c r="E892" s="201" t="s">
        <v>19</v>
      </c>
      <c r="F892" s="202" t="s">
        <v>207</v>
      </c>
      <c r="G892" s="200"/>
      <c r="H892" s="203">
        <v>1.4</v>
      </c>
      <c r="I892" s="204"/>
      <c r="J892" s="200"/>
      <c r="K892" s="200"/>
      <c r="L892" s="205"/>
      <c r="M892" s="206"/>
      <c r="N892" s="207"/>
      <c r="O892" s="207"/>
      <c r="P892" s="207"/>
      <c r="Q892" s="207"/>
      <c r="R892" s="207"/>
      <c r="S892" s="207"/>
      <c r="T892" s="208"/>
      <c r="AT892" s="209" t="s">
        <v>164</v>
      </c>
      <c r="AU892" s="209" t="s">
        <v>81</v>
      </c>
      <c r="AV892" s="14" t="s">
        <v>81</v>
      </c>
      <c r="AW892" s="14" t="s">
        <v>33</v>
      </c>
      <c r="AX892" s="14" t="s">
        <v>71</v>
      </c>
      <c r="AY892" s="209" t="s">
        <v>155</v>
      </c>
    </row>
    <row r="893" spans="2:51" s="16" customFormat="1" ht="12">
      <c r="B893" s="221"/>
      <c r="C893" s="222"/>
      <c r="D893" s="190" t="s">
        <v>164</v>
      </c>
      <c r="E893" s="223" t="s">
        <v>19</v>
      </c>
      <c r="F893" s="224" t="s">
        <v>210</v>
      </c>
      <c r="G893" s="222"/>
      <c r="H893" s="225">
        <v>3.2199999999999998</v>
      </c>
      <c r="I893" s="226"/>
      <c r="J893" s="222"/>
      <c r="K893" s="222"/>
      <c r="L893" s="227"/>
      <c r="M893" s="228"/>
      <c r="N893" s="229"/>
      <c r="O893" s="229"/>
      <c r="P893" s="229"/>
      <c r="Q893" s="229"/>
      <c r="R893" s="229"/>
      <c r="S893" s="229"/>
      <c r="T893" s="230"/>
      <c r="AT893" s="231" t="s">
        <v>164</v>
      </c>
      <c r="AU893" s="231" t="s">
        <v>81</v>
      </c>
      <c r="AV893" s="16" t="s">
        <v>179</v>
      </c>
      <c r="AW893" s="16" t="s">
        <v>33</v>
      </c>
      <c r="AX893" s="16" t="s">
        <v>71</v>
      </c>
      <c r="AY893" s="231" t="s">
        <v>155</v>
      </c>
    </row>
    <row r="894" spans="2:51" s="13" customFormat="1" ht="12">
      <c r="B894" s="188"/>
      <c r="C894" s="189"/>
      <c r="D894" s="190" t="s">
        <v>164</v>
      </c>
      <c r="E894" s="191" t="s">
        <v>19</v>
      </c>
      <c r="F894" s="192" t="s">
        <v>596</v>
      </c>
      <c r="G894" s="189"/>
      <c r="H894" s="191" t="s">
        <v>19</v>
      </c>
      <c r="I894" s="193"/>
      <c r="J894" s="189"/>
      <c r="K894" s="189"/>
      <c r="L894" s="194"/>
      <c r="M894" s="195"/>
      <c r="N894" s="196"/>
      <c r="O894" s="196"/>
      <c r="P894" s="196"/>
      <c r="Q894" s="196"/>
      <c r="R894" s="196"/>
      <c r="S894" s="196"/>
      <c r="T894" s="197"/>
      <c r="AT894" s="198" t="s">
        <v>164</v>
      </c>
      <c r="AU894" s="198" t="s">
        <v>81</v>
      </c>
      <c r="AV894" s="13" t="s">
        <v>79</v>
      </c>
      <c r="AW894" s="13" t="s">
        <v>33</v>
      </c>
      <c r="AX894" s="13" t="s">
        <v>71</v>
      </c>
      <c r="AY894" s="198" t="s">
        <v>155</v>
      </c>
    </row>
    <row r="895" spans="2:51" s="13" customFormat="1" ht="12">
      <c r="B895" s="188"/>
      <c r="C895" s="189"/>
      <c r="D895" s="190" t="s">
        <v>164</v>
      </c>
      <c r="E895" s="191" t="s">
        <v>19</v>
      </c>
      <c r="F895" s="192" t="s">
        <v>222</v>
      </c>
      <c r="G895" s="189"/>
      <c r="H895" s="191" t="s">
        <v>19</v>
      </c>
      <c r="I895" s="193"/>
      <c r="J895" s="189"/>
      <c r="K895" s="189"/>
      <c r="L895" s="194"/>
      <c r="M895" s="195"/>
      <c r="N895" s="196"/>
      <c r="O895" s="196"/>
      <c r="P895" s="196"/>
      <c r="Q895" s="196"/>
      <c r="R895" s="196"/>
      <c r="S895" s="196"/>
      <c r="T895" s="197"/>
      <c r="AT895" s="198" t="s">
        <v>164</v>
      </c>
      <c r="AU895" s="198" t="s">
        <v>81</v>
      </c>
      <c r="AV895" s="13" t="s">
        <v>79</v>
      </c>
      <c r="AW895" s="13" t="s">
        <v>33</v>
      </c>
      <c r="AX895" s="13" t="s">
        <v>71</v>
      </c>
      <c r="AY895" s="198" t="s">
        <v>155</v>
      </c>
    </row>
    <row r="896" spans="2:51" s="14" customFormat="1" ht="12">
      <c r="B896" s="199"/>
      <c r="C896" s="200"/>
      <c r="D896" s="190" t="s">
        <v>164</v>
      </c>
      <c r="E896" s="201" t="s">
        <v>19</v>
      </c>
      <c r="F896" s="202" t="s">
        <v>207</v>
      </c>
      <c r="G896" s="200"/>
      <c r="H896" s="203">
        <v>1.4</v>
      </c>
      <c r="I896" s="204"/>
      <c r="J896" s="200"/>
      <c r="K896" s="200"/>
      <c r="L896" s="205"/>
      <c r="M896" s="206"/>
      <c r="N896" s="207"/>
      <c r="O896" s="207"/>
      <c r="P896" s="207"/>
      <c r="Q896" s="207"/>
      <c r="R896" s="207"/>
      <c r="S896" s="207"/>
      <c r="T896" s="208"/>
      <c r="AT896" s="209" t="s">
        <v>164</v>
      </c>
      <c r="AU896" s="209" t="s">
        <v>81</v>
      </c>
      <c r="AV896" s="14" t="s">
        <v>81</v>
      </c>
      <c r="AW896" s="14" t="s">
        <v>33</v>
      </c>
      <c r="AX896" s="14" t="s">
        <v>71</v>
      </c>
      <c r="AY896" s="209" t="s">
        <v>155</v>
      </c>
    </row>
    <row r="897" spans="2:51" s="15" customFormat="1" ht="12">
      <c r="B897" s="210"/>
      <c r="C897" s="211"/>
      <c r="D897" s="190" t="s">
        <v>164</v>
      </c>
      <c r="E897" s="212" t="s">
        <v>19</v>
      </c>
      <c r="F897" s="213" t="s">
        <v>168</v>
      </c>
      <c r="G897" s="211"/>
      <c r="H897" s="214">
        <v>4.619999999999999</v>
      </c>
      <c r="I897" s="215"/>
      <c r="J897" s="211"/>
      <c r="K897" s="211"/>
      <c r="L897" s="216"/>
      <c r="M897" s="217"/>
      <c r="N897" s="218"/>
      <c r="O897" s="218"/>
      <c r="P897" s="218"/>
      <c r="Q897" s="218"/>
      <c r="R897" s="218"/>
      <c r="S897" s="218"/>
      <c r="T897" s="219"/>
      <c r="AT897" s="220" t="s">
        <v>164</v>
      </c>
      <c r="AU897" s="220" t="s">
        <v>81</v>
      </c>
      <c r="AV897" s="15" t="s">
        <v>162</v>
      </c>
      <c r="AW897" s="15" t="s">
        <v>33</v>
      </c>
      <c r="AX897" s="15" t="s">
        <v>79</v>
      </c>
      <c r="AY897" s="220" t="s">
        <v>155</v>
      </c>
    </row>
    <row r="898" spans="1:65" s="2" customFormat="1" ht="24">
      <c r="A898" s="36"/>
      <c r="B898" s="37"/>
      <c r="C898" s="175" t="s">
        <v>946</v>
      </c>
      <c r="D898" s="175" t="s">
        <v>158</v>
      </c>
      <c r="E898" s="176" t="s">
        <v>947</v>
      </c>
      <c r="F898" s="177" t="s">
        <v>948</v>
      </c>
      <c r="G898" s="178" t="s">
        <v>161</v>
      </c>
      <c r="H898" s="179">
        <v>17.4</v>
      </c>
      <c r="I898" s="180">
        <v>102</v>
      </c>
      <c r="J898" s="181">
        <f>ROUND(I898*H898,2)</f>
        <v>1774.8</v>
      </c>
      <c r="K898" s="177" t="s">
        <v>174</v>
      </c>
      <c r="L898" s="41"/>
      <c r="M898" s="182" t="s">
        <v>19</v>
      </c>
      <c r="N898" s="183" t="s">
        <v>42</v>
      </c>
      <c r="O898" s="66"/>
      <c r="P898" s="184">
        <f>O898*H898</f>
        <v>0</v>
      </c>
      <c r="Q898" s="184">
        <v>0</v>
      </c>
      <c r="R898" s="184">
        <f>Q898*H898</f>
        <v>0</v>
      </c>
      <c r="S898" s="184">
        <v>0</v>
      </c>
      <c r="T898" s="185">
        <f>S898*H898</f>
        <v>0</v>
      </c>
      <c r="U898" s="36"/>
      <c r="V898" s="36"/>
      <c r="W898" s="36"/>
      <c r="X898" s="36"/>
      <c r="Y898" s="36"/>
      <c r="Z898" s="36"/>
      <c r="AA898" s="36"/>
      <c r="AB898" s="36"/>
      <c r="AC898" s="36"/>
      <c r="AD898" s="36"/>
      <c r="AE898" s="36"/>
      <c r="AR898" s="186" t="s">
        <v>295</v>
      </c>
      <c r="AT898" s="186" t="s">
        <v>158</v>
      </c>
      <c r="AU898" s="186" t="s">
        <v>81</v>
      </c>
      <c r="AY898" s="19" t="s">
        <v>155</v>
      </c>
      <c r="BE898" s="187">
        <f>IF(N898="základní",J898,0)</f>
        <v>1774.8</v>
      </c>
      <c r="BF898" s="187">
        <f>IF(N898="snížená",J898,0)</f>
        <v>0</v>
      </c>
      <c r="BG898" s="187">
        <f>IF(N898="zákl. přenesená",J898,0)</f>
        <v>0</v>
      </c>
      <c r="BH898" s="187">
        <f>IF(N898="sníž. přenesená",J898,0)</f>
        <v>0</v>
      </c>
      <c r="BI898" s="187">
        <f>IF(N898="nulová",J898,0)</f>
        <v>0</v>
      </c>
      <c r="BJ898" s="19" t="s">
        <v>79</v>
      </c>
      <c r="BK898" s="187">
        <f>ROUND(I898*H898,2)</f>
        <v>1774.8</v>
      </c>
      <c r="BL898" s="19" t="s">
        <v>295</v>
      </c>
      <c r="BM898" s="186" t="s">
        <v>949</v>
      </c>
    </row>
    <row r="899" spans="1:47" s="2" customFormat="1" ht="29.25">
      <c r="A899" s="36"/>
      <c r="B899" s="37"/>
      <c r="C899" s="38"/>
      <c r="D899" s="190" t="s">
        <v>950</v>
      </c>
      <c r="E899" s="38"/>
      <c r="F899" s="247" t="s">
        <v>951</v>
      </c>
      <c r="G899" s="38"/>
      <c r="H899" s="38"/>
      <c r="I899" s="248"/>
      <c r="J899" s="38"/>
      <c r="K899" s="38"/>
      <c r="L899" s="41"/>
      <c r="M899" s="249"/>
      <c r="N899" s="250"/>
      <c r="O899" s="66"/>
      <c r="P899" s="66"/>
      <c r="Q899" s="66"/>
      <c r="R899" s="66"/>
      <c r="S899" s="66"/>
      <c r="T899" s="67"/>
      <c r="U899" s="36"/>
      <c r="V899" s="36"/>
      <c r="W899" s="36"/>
      <c r="X899" s="36"/>
      <c r="Y899" s="36"/>
      <c r="Z899" s="36"/>
      <c r="AA899" s="36"/>
      <c r="AB899" s="36"/>
      <c r="AC899" s="36"/>
      <c r="AD899" s="36"/>
      <c r="AE899" s="36"/>
      <c r="AT899" s="19" t="s">
        <v>950</v>
      </c>
      <c r="AU899" s="19" t="s">
        <v>81</v>
      </c>
    </row>
    <row r="900" spans="2:51" s="13" customFormat="1" ht="12">
      <c r="B900" s="188"/>
      <c r="C900" s="189"/>
      <c r="D900" s="190" t="s">
        <v>164</v>
      </c>
      <c r="E900" s="191" t="s">
        <v>19</v>
      </c>
      <c r="F900" s="192" t="s">
        <v>592</v>
      </c>
      <c r="G900" s="189"/>
      <c r="H900" s="191" t="s">
        <v>19</v>
      </c>
      <c r="I900" s="193"/>
      <c r="J900" s="189"/>
      <c r="K900" s="189"/>
      <c r="L900" s="194"/>
      <c r="M900" s="195"/>
      <c r="N900" s="196"/>
      <c r="O900" s="196"/>
      <c r="P900" s="196"/>
      <c r="Q900" s="196"/>
      <c r="R900" s="196"/>
      <c r="S900" s="196"/>
      <c r="T900" s="197"/>
      <c r="AT900" s="198" t="s">
        <v>164</v>
      </c>
      <c r="AU900" s="198" t="s">
        <v>81</v>
      </c>
      <c r="AV900" s="13" t="s">
        <v>79</v>
      </c>
      <c r="AW900" s="13" t="s">
        <v>33</v>
      </c>
      <c r="AX900" s="13" t="s">
        <v>71</v>
      </c>
      <c r="AY900" s="198" t="s">
        <v>155</v>
      </c>
    </row>
    <row r="901" spans="2:51" s="13" customFormat="1" ht="12">
      <c r="B901" s="188"/>
      <c r="C901" s="189"/>
      <c r="D901" s="190" t="s">
        <v>164</v>
      </c>
      <c r="E901" s="191" t="s">
        <v>19</v>
      </c>
      <c r="F901" s="192" t="s">
        <v>204</v>
      </c>
      <c r="G901" s="189"/>
      <c r="H901" s="191" t="s">
        <v>19</v>
      </c>
      <c r="I901" s="193"/>
      <c r="J901" s="189"/>
      <c r="K901" s="189"/>
      <c r="L901" s="194"/>
      <c r="M901" s="195"/>
      <c r="N901" s="196"/>
      <c r="O901" s="196"/>
      <c r="P901" s="196"/>
      <c r="Q901" s="196"/>
      <c r="R901" s="196"/>
      <c r="S901" s="196"/>
      <c r="T901" s="197"/>
      <c r="AT901" s="198" t="s">
        <v>164</v>
      </c>
      <c r="AU901" s="198" t="s">
        <v>81</v>
      </c>
      <c r="AV901" s="13" t="s">
        <v>79</v>
      </c>
      <c r="AW901" s="13" t="s">
        <v>33</v>
      </c>
      <c r="AX901" s="13" t="s">
        <v>71</v>
      </c>
      <c r="AY901" s="198" t="s">
        <v>155</v>
      </c>
    </row>
    <row r="902" spans="2:51" s="14" customFormat="1" ht="12">
      <c r="B902" s="199"/>
      <c r="C902" s="200"/>
      <c r="D902" s="190" t="s">
        <v>164</v>
      </c>
      <c r="E902" s="201" t="s">
        <v>19</v>
      </c>
      <c r="F902" s="202" t="s">
        <v>205</v>
      </c>
      <c r="G902" s="200"/>
      <c r="H902" s="203">
        <v>1.82</v>
      </c>
      <c r="I902" s="204"/>
      <c r="J902" s="200"/>
      <c r="K902" s="200"/>
      <c r="L902" s="205"/>
      <c r="M902" s="206"/>
      <c r="N902" s="207"/>
      <c r="O902" s="207"/>
      <c r="P902" s="207"/>
      <c r="Q902" s="207"/>
      <c r="R902" s="207"/>
      <c r="S902" s="207"/>
      <c r="T902" s="208"/>
      <c r="AT902" s="209" t="s">
        <v>164</v>
      </c>
      <c r="AU902" s="209" t="s">
        <v>81</v>
      </c>
      <c r="AV902" s="14" t="s">
        <v>81</v>
      </c>
      <c r="AW902" s="14" t="s">
        <v>33</v>
      </c>
      <c r="AX902" s="14" t="s">
        <v>71</v>
      </c>
      <c r="AY902" s="209" t="s">
        <v>155</v>
      </c>
    </row>
    <row r="903" spans="2:51" s="13" customFormat="1" ht="12">
      <c r="B903" s="188"/>
      <c r="C903" s="189"/>
      <c r="D903" s="190" t="s">
        <v>164</v>
      </c>
      <c r="E903" s="191" t="s">
        <v>19</v>
      </c>
      <c r="F903" s="192" t="s">
        <v>206</v>
      </c>
      <c r="G903" s="189"/>
      <c r="H903" s="191" t="s">
        <v>19</v>
      </c>
      <c r="I903" s="193"/>
      <c r="J903" s="189"/>
      <c r="K903" s="189"/>
      <c r="L903" s="194"/>
      <c r="M903" s="195"/>
      <c r="N903" s="196"/>
      <c r="O903" s="196"/>
      <c r="P903" s="196"/>
      <c r="Q903" s="196"/>
      <c r="R903" s="196"/>
      <c r="S903" s="196"/>
      <c r="T903" s="197"/>
      <c r="AT903" s="198" t="s">
        <v>164</v>
      </c>
      <c r="AU903" s="198" t="s">
        <v>81</v>
      </c>
      <c r="AV903" s="13" t="s">
        <v>79</v>
      </c>
      <c r="AW903" s="13" t="s">
        <v>33</v>
      </c>
      <c r="AX903" s="13" t="s">
        <v>71</v>
      </c>
      <c r="AY903" s="198" t="s">
        <v>155</v>
      </c>
    </row>
    <row r="904" spans="2:51" s="14" customFormat="1" ht="12">
      <c r="B904" s="199"/>
      <c r="C904" s="200"/>
      <c r="D904" s="190" t="s">
        <v>164</v>
      </c>
      <c r="E904" s="201" t="s">
        <v>19</v>
      </c>
      <c r="F904" s="202" t="s">
        <v>207</v>
      </c>
      <c r="G904" s="200"/>
      <c r="H904" s="203">
        <v>1.4</v>
      </c>
      <c r="I904" s="204"/>
      <c r="J904" s="200"/>
      <c r="K904" s="200"/>
      <c r="L904" s="205"/>
      <c r="M904" s="206"/>
      <c r="N904" s="207"/>
      <c r="O904" s="207"/>
      <c r="P904" s="207"/>
      <c r="Q904" s="207"/>
      <c r="R904" s="207"/>
      <c r="S904" s="207"/>
      <c r="T904" s="208"/>
      <c r="AT904" s="209" t="s">
        <v>164</v>
      </c>
      <c r="AU904" s="209" t="s">
        <v>81</v>
      </c>
      <c r="AV904" s="14" t="s">
        <v>81</v>
      </c>
      <c r="AW904" s="14" t="s">
        <v>33</v>
      </c>
      <c r="AX904" s="14" t="s">
        <v>71</v>
      </c>
      <c r="AY904" s="209" t="s">
        <v>155</v>
      </c>
    </row>
    <row r="905" spans="2:51" s="13" customFormat="1" ht="12">
      <c r="B905" s="188"/>
      <c r="C905" s="189"/>
      <c r="D905" s="190" t="s">
        <v>164</v>
      </c>
      <c r="E905" s="191" t="s">
        <v>19</v>
      </c>
      <c r="F905" s="192" t="s">
        <v>208</v>
      </c>
      <c r="G905" s="189"/>
      <c r="H905" s="191" t="s">
        <v>19</v>
      </c>
      <c r="I905" s="193"/>
      <c r="J905" s="189"/>
      <c r="K905" s="189"/>
      <c r="L905" s="194"/>
      <c r="M905" s="195"/>
      <c r="N905" s="196"/>
      <c r="O905" s="196"/>
      <c r="P905" s="196"/>
      <c r="Q905" s="196"/>
      <c r="R905" s="196"/>
      <c r="S905" s="196"/>
      <c r="T905" s="197"/>
      <c r="AT905" s="198" t="s">
        <v>164</v>
      </c>
      <c r="AU905" s="198" t="s">
        <v>81</v>
      </c>
      <c r="AV905" s="13" t="s">
        <v>79</v>
      </c>
      <c r="AW905" s="13" t="s">
        <v>33</v>
      </c>
      <c r="AX905" s="13" t="s">
        <v>71</v>
      </c>
      <c r="AY905" s="198" t="s">
        <v>155</v>
      </c>
    </row>
    <row r="906" spans="2:51" s="14" customFormat="1" ht="12">
      <c r="B906" s="199"/>
      <c r="C906" s="200"/>
      <c r="D906" s="190" t="s">
        <v>164</v>
      </c>
      <c r="E906" s="201" t="s">
        <v>19</v>
      </c>
      <c r="F906" s="202" t="s">
        <v>209</v>
      </c>
      <c r="G906" s="200"/>
      <c r="H906" s="203">
        <v>5.98</v>
      </c>
      <c r="I906" s="204"/>
      <c r="J906" s="200"/>
      <c r="K906" s="200"/>
      <c r="L906" s="205"/>
      <c r="M906" s="206"/>
      <c r="N906" s="207"/>
      <c r="O906" s="207"/>
      <c r="P906" s="207"/>
      <c r="Q906" s="207"/>
      <c r="R906" s="207"/>
      <c r="S906" s="207"/>
      <c r="T906" s="208"/>
      <c r="AT906" s="209" t="s">
        <v>164</v>
      </c>
      <c r="AU906" s="209" t="s">
        <v>81</v>
      </c>
      <c r="AV906" s="14" t="s">
        <v>81</v>
      </c>
      <c r="AW906" s="14" t="s">
        <v>33</v>
      </c>
      <c r="AX906" s="14" t="s">
        <v>71</v>
      </c>
      <c r="AY906" s="209" t="s">
        <v>155</v>
      </c>
    </row>
    <row r="907" spans="2:51" s="16" customFormat="1" ht="12">
      <c r="B907" s="221"/>
      <c r="C907" s="222"/>
      <c r="D907" s="190" t="s">
        <v>164</v>
      </c>
      <c r="E907" s="223" t="s">
        <v>19</v>
      </c>
      <c r="F907" s="224" t="s">
        <v>210</v>
      </c>
      <c r="G907" s="222"/>
      <c r="H907" s="225">
        <v>9.2</v>
      </c>
      <c r="I907" s="226"/>
      <c r="J907" s="222"/>
      <c r="K907" s="222"/>
      <c r="L907" s="227"/>
      <c r="M907" s="228"/>
      <c r="N907" s="229"/>
      <c r="O907" s="229"/>
      <c r="P907" s="229"/>
      <c r="Q907" s="229"/>
      <c r="R907" s="229"/>
      <c r="S907" s="229"/>
      <c r="T907" s="230"/>
      <c r="AT907" s="231" t="s">
        <v>164</v>
      </c>
      <c r="AU907" s="231" t="s">
        <v>81</v>
      </c>
      <c r="AV907" s="16" t="s">
        <v>179</v>
      </c>
      <c r="AW907" s="16" t="s">
        <v>33</v>
      </c>
      <c r="AX907" s="16" t="s">
        <v>71</v>
      </c>
      <c r="AY907" s="231" t="s">
        <v>155</v>
      </c>
    </row>
    <row r="908" spans="2:51" s="13" customFormat="1" ht="12">
      <c r="B908" s="188"/>
      <c r="C908" s="189"/>
      <c r="D908" s="190" t="s">
        <v>164</v>
      </c>
      <c r="E908" s="191" t="s">
        <v>19</v>
      </c>
      <c r="F908" s="192" t="s">
        <v>596</v>
      </c>
      <c r="G908" s="189"/>
      <c r="H908" s="191" t="s">
        <v>19</v>
      </c>
      <c r="I908" s="193"/>
      <c r="J908" s="189"/>
      <c r="K908" s="189"/>
      <c r="L908" s="194"/>
      <c r="M908" s="195"/>
      <c r="N908" s="196"/>
      <c r="O908" s="196"/>
      <c r="P908" s="196"/>
      <c r="Q908" s="196"/>
      <c r="R908" s="196"/>
      <c r="S908" s="196"/>
      <c r="T908" s="197"/>
      <c r="AT908" s="198" t="s">
        <v>164</v>
      </c>
      <c r="AU908" s="198" t="s">
        <v>81</v>
      </c>
      <c r="AV908" s="13" t="s">
        <v>79</v>
      </c>
      <c r="AW908" s="13" t="s">
        <v>33</v>
      </c>
      <c r="AX908" s="13" t="s">
        <v>71</v>
      </c>
      <c r="AY908" s="198" t="s">
        <v>155</v>
      </c>
    </row>
    <row r="909" spans="2:51" s="13" customFormat="1" ht="12">
      <c r="B909" s="188"/>
      <c r="C909" s="189"/>
      <c r="D909" s="190" t="s">
        <v>164</v>
      </c>
      <c r="E909" s="191" t="s">
        <v>19</v>
      </c>
      <c r="F909" s="192" t="s">
        <v>220</v>
      </c>
      <c r="G909" s="189"/>
      <c r="H909" s="191" t="s">
        <v>19</v>
      </c>
      <c r="I909" s="193"/>
      <c r="J909" s="189"/>
      <c r="K909" s="189"/>
      <c r="L909" s="194"/>
      <c r="M909" s="195"/>
      <c r="N909" s="196"/>
      <c r="O909" s="196"/>
      <c r="P909" s="196"/>
      <c r="Q909" s="196"/>
      <c r="R909" s="196"/>
      <c r="S909" s="196"/>
      <c r="T909" s="197"/>
      <c r="AT909" s="198" t="s">
        <v>164</v>
      </c>
      <c r="AU909" s="198" t="s">
        <v>81</v>
      </c>
      <c r="AV909" s="13" t="s">
        <v>79</v>
      </c>
      <c r="AW909" s="13" t="s">
        <v>33</v>
      </c>
      <c r="AX909" s="13" t="s">
        <v>71</v>
      </c>
      <c r="AY909" s="198" t="s">
        <v>155</v>
      </c>
    </row>
    <row r="910" spans="2:51" s="14" customFormat="1" ht="12">
      <c r="B910" s="199"/>
      <c r="C910" s="200"/>
      <c r="D910" s="190" t="s">
        <v>164</v>
      </c>
      <c r="E910" s="201" t="s">
        <v>19</v>
      </c>
      <c r="F910" s="202" t="s">
        <v>645</v>
      </c>
      <c r="G910" s="200"/>
      <c r="H910" s="203">
        <v>6.8</v>
      </c>
      <c r="I910" s="204"/>
      <c r="J910" s="200"/>
      <c r="K910" s="200"/>
      <c r="L910" s="205"/>
      <c r="M910" s="206"/>
      <c r="N910" s="207"/>
      <c r="O910" s="207"/>
      <c r="P910" s="207"/>
      <c r="Q910" s="207"/>
      <c r="R910" s="207"/>
      <c r="S910" s="207"/>
      <c r="T910" s="208"/>
      <c r="AT910" s="209" t="s">
        <v>164</v>
      </c>
      <c r="AU910" s="209" t="s">
        <v>81</v>
      </c>
      <c r="AV910" s="14" t="s">
        <v>81</v>
      </c>
      <c r="AW910" s="14" t="s">
        <v>33</v>
      </c>
      <c r="AX910" s="14" t="s">
        <v>71</v>
      </c>
      <c r="AY910" s="209" t="s">
        <v>155</v>
      </c>
    </row>
    <row r="911" spans="2:51" s="13" customFormat="1" ht="12">
      <c r="B911" s="188"/>
      <c r="C911" s="189"/>
      <c r="D911" s="190" t="s">
        <v>164</v>
      </c>
      <c r="E911" s="191" t="s">
        <v>19</v>
      </c>
      <c r="F911" s="192" t="s">
        <v>222</v>
      </c>
      <c r="G911" s="189"/>
      <c r="H911" s="191" t="s">
        <v>19</v>
      </c>
      <c r="I911" s="193"/>
      <c r="J911" s="189"/>
      <c r="K911" s="189"/>
      <c r="L911" s="194"/>
      <c r="M911" s="195"/>
      <c r="N911" s="196"/>
      <c r="O911" s="196"/>
      <c r="P911" s="196"/>
      <c r="Q911" s="196"/>
      <c r="R911" s="196"/>
      <c r="S911" s="196"/>
      <c r="T911" s="197"/>
      <c r="AT911" s="198" t="s">
        <v>164</v>
      </c>
      <c r="AU911" s="198" t="s">
        <v>81</v>
      </c>
      <c r="AV911" s="13" t="s">
        <v>79</v>
      </c>
      <c r="AW911" s="13" t="s">
        <v>33</v>
      </c>
      <c r="AX911" s="13" t="s">
        <v>71</v>
      </c>
      <c r="AY911" s="198" t="s">
        <v>155</v>
      </c>
    </row>
    <row r="912" spans="2:51" s="14" customFormat="1" ht="12">
      <c r="B912" s="199"/>
      <c r="C912" s="200"/>
      <c r="D912" s="190" t="s">
        <v>164</v>
      </c>
      <c r="E912" s="201" t="s">
        <v>19</v>
      </c>
      <c r="F912" s="202" t="s">
        <v>207</v>
      </c>
      <c r="G912" s="200"/>
      <c r="H912" s="203">
        <v>1.4</v>
      </c>
      <c r="I912" s="204"/>
      <c r="J912" s="200"/>
      <c r="K912" s="200"/>
      <c r="L912" s="205"/>
      <c r="M912" s="206"/>
      <c r="N912" s="207"/>
      <c r="O912" s="207"/>
      <c r="P912" s="207"/>
      <c r="Q912" s="207"/>
      <c r="R912" s="207"/>
      <c r="S912" s="207"/>
      <c r="T912" s="208"/>
      <c r="AT912" s="209" t="s">
        <v>164</v>
      </c>
      <c r="AU912" s="209" t="s">
        <v>81</v>
      </c>
      <c r="AV912" s="14" t="s">
        <v>81</v>
      </c>
      <c r="AW912" s="14" t="s">
        <v>33</v>
      </c>
      <c r="AX912" s="14" t="s">
        <v>71</v>
      </c>
      <c r="AY912" s="209" t="s">
        <v>155</v>
      </c>
    </row>
    <row r="913" spans="2:51" s="15" customFormat="1" ht="12">
      <c r="B913" s="210"/>
      <c r="C913" s="211"/>
      <c r="D913" s="190" t="s">
        <v>164</v>
      </c>
      <c r="E913" s="212" t="s">
        <v>19</v>
      </c>
      <c r="F913" s="213" t="s">
        <v>168</v>
      </c>
      <c r="G913" s="211"/>
      <c r="H913" s="214">
        <v>17.4</v>
      </c>
      <c r="I913" s="215"/>
      <c r="J913" s="211"/>
      <c r="K913" s="211"/>
      <c r="L913" s="216"/>
      <c r="M913" s="217"/>
      <c r="N913" s="218"/>
      <c r="O913" s="218"/>
      <c r="P913" s="218"/>
      <c r="Q913" s="218"/>
      <c r="R913" s="218"/>
      <c r="S913" s="218"/>
      <c r="T913" s="219"/>
      <c r="AT913" s="220" t="s">
        <v>164</v>
      </c>
      <c r="AU913" s="220" t="s">
        <v>81</v>
      </c>
      <c r="AV913" s="15" t="s">
        <v>162</v>
      </c>
      <c r="AW913" s="15" t="s">
        <v>33</v>
      </c>
      <c r="AX913" s="15" t="s">
        <v>79</v>
      </c>
      <c r="AY913" s="220" t="s">
        <v>155</v>
      </c>
    </row>
    <row r="914" spans="1:65" s="2" customFormat="1" ht="24">
      <c r="A914" s="36"/>
      <c r="B914" s="37"/>
      <c r="C914" s="175" t="s">
        <v>952</v>
      </c>
      <c r="D914" s="175" t="s">
        <v>158</v>
      </c>
      <c r="E914" s="176" t="s">
        <v>953</v>
      </c>
      <c r="F914" s="177" t="s">
        <v>954</v>
      </c>
      <c r="G914" s="178" t="s">
        <v>691</v>
      </c>
      <c r="H914" s="251">
        <f>17077.54/100</f>
        <v>170.77540000000002</v>
      </c>
      <c r="I914" s="180">
        <v>6.6</v>
      </c>
      <c r="J914" s="181">
        <f>ROUND(I914*H914,2)</f>
        <v>1127.12</v>
      </c>
      <c r="K914" s="177" t="s">
        <v>174</v>
      </c>
      <c r="L914" s="41"/>
      <c r="M914" s="182" t="s">
        <v>19</v>
      </c>
      <c r="N914" s="183" t="s">
        <v>42</v>
      </c>
      <c r="O914" s="66"/>
      <c r="P914" s="184">
        <f>O914*H914</f>
        <v>0</v>
      </c>
      <c r="Q914" s="184">
        <v>0</v>
      </c>
      <c r="R914" s="184">
        <f>Q914*H914</f>
        <v>0</v>
      </c>
      <c r="S914" s="184">
        <v>0</v>
      </c>
      <c r="T914" s="185">
        <f>S914*H914</f>
        <v>0</v>
      </c>
      <c r="U914" s="36"/>
      <c r="V914" s="36"/>
      <c r="W914" s="36"/>
      <c r="X914" s="36"/>
      <c r="Y914" s="36"/>
      <c r="Z914" s="36"/>
      <c r="AA914" s="36"/>
      <c r="AB914" s="36"/>
      <c r="AC914" s="36"/>
      <c r="AD914" s="36"/>
      <c r="AE914" s="36"/>
      <c r="AR914" s="186" t="s">
        <v>295</v>
      </c>
      <c r="AT914" s="186" t="s">
        <v>158</v>
      </c>
      <c r="AU914" s="186" t="s">
        <v>81</v>
      </c>
      <c r="AY914" s="19" t="s">
        <v>155</v>
      </c>
      <c r="BE914" s="187">
        <f>IF(N914="základní",J914,0)</f>
        <v>1127.12</v>
      </c>
      <c r="BF914" s="187">
        <f>IF(N914="snížená",J914,0)</f>
        <v>0</v>
      </c>
      <c r="BG914" s="187">
        <f>IF(N914="zákl. přenesená",J914,0)</f>
        <v>0</v>
      </c>
      <c r="BH914" s="187">
        <f>IF(N914="sníž. přenesená",J914,0)</f>
        <v>0</v>
      </c>
      <c r="BI914" s="187">
        <f>IF(N914="nulová",J914,0)</f>
        <v>0</v>
      </c>
      <c r="BJ914" s="19" t="s">
        <v>79</v>
      </c>
      <c r="BK914" s="187">
        <f>ROUND(I914*H914,2)</f>
        <v>1127.12</v>
      </c>
      <c r="BL914" s="19" t="s">
        <v>295</v>
      </c>
      <c r="BM914" s="186" t="s">
        <v>955</v>
      </c>
    </row>
    <row r="915" spans="2:63" s="12" customFormat="1" ht="22.9" customHeight="1">
      <c r="B915" s="159"/>
      <c r="C915" s="160"/>
      <c r="D915" s="161" t="s">
        <v>70</v>
      </c>
      <c r="E915" s="173" t="s">
        <v>489</v>
      </c>
      <c r="F915" s="173" t="s">
        <v>490</v>
      </c>
      <c r="G915" s="160"/>
      <c r="H915" s="160"/>
      <c r="I915" s="163"/>
      <c r="J915" s="174">
        <f>BK915</f>
        <v>353185.43000000005</v>
      </c>
      <c r="K915" s="160"/>
      <c r="L915" s="165"/>
      <c r="M915" s="166"/>
      <c r="N915" s="167"/>
      <c r="O915" s="167"/>
      <c r="P915" s="168">
        <f>SUM(P916:P970)</f>
        <v>0</v>
      </c>
      <c r="Q915" s="167"/>
      <c r="R915" s="168">
        <f>SUM(R916:R970)</f>
        <v>1.9934420000000002</v>
      </c>
      <c r="S915" s="167"/>
      <c r="T915" s="169">
        <f>SUM(T916:T970)</f>
        <v>0</v>
      </c>
      <c r="AR915" s="170" t="s">
        <v>81</v>
      </c>
      <c r="AT915" s="171" t="s">
        <v>70</v>
      </c>
      <c r="AU915" s="171" t="s">
        <v>79</v>
      </c>
      <c r="AY915" s="170" t="s">
        <v>155</v>
      </c>
      <c r="BK915" s="172">
        <f>SUM(BK916:BK970)</f>
        <v>353185.43000000005</v>
      </c>
    </row>
    <row r="916" spans="1:65" s="2" customFormat="1" ht="24">
      <c r="A916" s="36"/>
      <c r="B916" s="37"/>
      <c r="C916" s="175" t="s">
        <v>956</v>
      </c>
      <c r="D916" s="175" t="s">
        <v>158</v>
      </c>
      <c r="E916" s="176" t="s">
        <v>957</v>
      </c>
      <c r="F916" s="177" t="s">
        <v>958</v>
      </c>
      <c r="G916" s="178" t="s">
        <v>343</v>
      </c>
      <c r="H916" s="179">
        <v>123.4</v>
      </c>
      <c r="I916" s="180">
        <v>51</v>
      </c>
      <c r="J916" s="181">
        <f>ROUND(I916*H916,2)</f>
        <v>6293.4</v>
      </c>
      <c r="K916" s="177" t="s">
        <v>174</v>
      </c>
      <c r="L916" s="41"/>
      <c r="M916" s="182" t="s">
        <v>19</v>
      </c>
      <c r="N916" s="183" t="s">
        <v>42</v>
      </c>
      <c r="O916" s="66"/>
      <c r="P916" s="184">
        <f>O916*H916</f>
        <v>0</v>
      </c>
      <c r="Q916" s="184">
        <v>3E-05</v>
      </c>
      <c r="R916" s="184">
        <f>Q916*H916</f>
        <v>0.0037020000000000004</v>
      </c>
      <c r="S916" s="184">
        <v>0</v>
      </c>
      <c r="T916" s="185">
        <f>S916*H916</f>
        <v>0</v>
      </c>
      <c r="U916" s="36"/>
      <c r="V916" s="36"/>
      <c r="W916" s="36"/>
      <c r="X916" s="36"/>
      <c r="Y916" s="36"/>
      <c r="Z916" s="36"/>
      <c r="AA916" s="36"/>
      <c r="AB916" s="36"/>
      <c r="AC916" s="36"/>
      <c r="AD916" s="36"/>
      <c r="AE916" s="36"/>
      <c r="AR916" s="186" t="s">
        <v>295</v>
      </c>
      <c r="AT916" s="186" t="s">
        <v>158</v>
      </c>
      <c r="AU916" s="186" t="s">
        <v>81</v>
      </c>
      <c r="AY916" s="19" t="s">
        <v>155</v>
      </c>
      <c r="BE916" s="187">
        <f>IF(N916="základní",J916,0)</f>
        <v>6293.4</v>
      </c>
      <c r="BF916" s="187">
        <f>IF(N916="snížená",J916,0)</f>
        <v>0</v>
      </c>
      <c r="BG916" s="187">
        <f>IF(N916="zákl. přenesená",J916,0)</f>
        <v>0</v>
      </c>
      <c r="BH916" s="187">
        <f>IF(N916="sníž. přenesená",J916,0)</f>
        <v>0</v>
      </c>
      <c r="BI916" s="187">
        <f>IF(N916="nulová",J916,0)</f>
        <v>0</v>
      </c>
      <c r="BJ916" s="19" t="s">
        <v>79</v>
      </c>
      <c r="BK916" s="187">
        <f>ROUND(I916*H916,2)</f>
        <v>6293.4</v>
      </c>
      <c r="BL916" s="19" t="s">
        <v>295</v>
      </c>
      <c r="BM916" s="186" t="s">
        <v>959</v>
      </c>
    </row>
    <row r="917" spans="2:51" s="13" customFormat="1" ht="12">
      <c r="B917" s="188"/>
      <c r="C917" s="189"/>
      <c r="D917" s="190" t="s">
        <v>164</v>
      </c>
      <c r="E917" s="191" t="s">
        <v>19</v>
      </c>
      <c r="F917" s="192" t="s">
        <v>596</v>
      </c>
      <c r="G917" s="189"/>
      <c r="H917" s="191" t="s">
        <v>19</v>
      </c>
      <c r="I917" s="193"/>
      <c r="J917" s="189"/>
      <c r="K917" s="189"/>
      <c r="L917" s="194"/>
      <c r="M917" s="195"/>
      <c r="N917" s="196"/>
      <c r="O917" s="196"/>
      <c r="P917" s="196"/>
      <c r="Q917" s="196"/>
      <c r="R917" s="196"/>
      <c r="S917" s="196"/>
      <c r="T917" s="197"/>
      <c r="AT917" s="198" t="s">
        <v>164</v>
      </c>
      <c r="AU917" s="198" t="s">
        <v>81</v>
      </c>
      <c r="AV917" s="13" t="s">
        <v>79</v>
      </c>
      <c r="AW917" s="13" t="s">
        <v>33</v>
      </c>
      <c r="AX917" s="13" t="s">
        <v>71</v>
      </c>
      <c r="AY917" s="198" t="s">
        <v>155</v>
      </c>
    </row>
    <row r="918" spans="2:51" s="13" customFormat="1" ht="12">
      <c r="B918" s="188"/>
      <c r="C918" s="189"/>
      <c r="D918" s="190" t="s">
        <v>164</v>
      </c>
      <c r="E918" s="191" t="s">
        <v>19</v>
      </c>
      <c r="F918" s="192" t="s">
        <v>211</v>
      </c>
      <c r="G918" s="189"/>
      <c r="H918" s="191" t="s">
        <v>19</v>
      </c>
      <c r="I918" s="193"/>
      <c r="J918" s="189"/>
      <c r="K918" s="189"/>
      <c r="L918" s="194"/>
      <c r="M918" s="195"/>
      <c r="N918" s="196"/>
      <c r="O918" s="196"/>
      <c r="P918" s="196"/>
      <c r="Q918" s="196"/>
      <c r="R918" s="196"/>
      <c r="S918" s="196"/>
      <c r="T918" s="197"/>
      <c r="AT918" s="198" t="s">
        <v>164</v>
      </c>
      <c r="AU918" s="198" t="s">
        <v>81</v>
      </c>
      <c r="AV918" s="13" t="s">
        <v>79</v>
      </c>
      <c r="AW918" s="13" t="s">
        <v>33</v>
      </c>
      <c r="AX918" s="13" t="s">
        <v>71</v>
      </c>
      <c r="AY918" s="198" t="s">
        <v>155</v>
      </c>
    </row>
    <row r="919" spans="2:51" s="14" customFormat="1" ht="12">
      <c r="B919" s="199"/>
      <c r="C919" s="200"/>
      <c r="D919" s="190" t="s">
        <v>164</v>
      </c>
      <c r="E919" s="201" t="s">
        <v>19</v>
      </c>
      <c r="F919" s="202" t="s">
        <v>516</v>
      </c>
      <c r="G919" s="200"/>
      <c r="H919" s="203">
        <v>4.8</v>
      </c>
      <c r="I919" s="204"/>
      <c r="J919" s="200"/>
      <c r="K919" s="200"/>
      <c r="L919" s="205"/>
      <c r="M919" s="206"/>
      <c r="N919" s="207"/>
      <c r="O919" s="207"/>
      <c r="P919" s="207"/>
      <c r="Q919" s="207"/>
      <c r="R919" s="207"/>
      <c r="S919" s="207"/>
      <c r="T919" s="208"/>
      <c r="AT919" s="209" t="s">
        <v>164</v>
      </c>
      <c r="AU919" s="209" t="s">
        <v>81</v>
      </c>
      <c r="AV919" s="14" t="s">
        <v>81</v>
      </c>
      <c r="AW919" s="14" t="s">
        <v>33</v>
      </c>
      <c r="AX919" s="14" t="s">
        <v>71</v>
      </c>
      <c r="AY919" s="209" t="s">
        <v>155</v>
      </c>
    </row>
    <row r="920" spans="2:51" s="13" customFormat="1" ht="12">
      <c r="B920" s="188"/>
      <c r="C920" s="189"/>
      <c r="D920" s="190" t="s">
        <v>164</v>
      </c>
      <c r="E920" s="191" t="s">
        <v>19</v>
      </c>
      <c r="F920" s="192" t="s">
        <v>213</v>
      </c>
      <c r="G920" s="189"/>
      <c r="H920" s="191" t="s">
        <v>19</v>
      </c>
      <c r="I920" s="193"/>
      <c r="J920" s="189"/>
      <c r="K920" s="189"/>
      <c r="L920" s="194"/>
      <c r="M920" s="195"/>
      <c r="N920" s="196"/>
      <c r="O920" s="196"/>
      <c r="P920" s="196"/>
      <c r="Q920" s="196"/>
      <c r="R920" s="196"/>
      <c r="S920" s="196"/>
      <c r="T920" s="197"/>
      <c r="AT920" s="198" t="s">
        <v>164</v>
      </c>
      <c r="AU920" s="198" t="s">
        <v>81</v>
      </c>
      <c r="AV920" s="13" t="s">
        <v>79</v>
      </c>
      <c r="AW920" s="13" t="s">
        <v>33</v>
      </c>
      <c r="AX920" s="13" t="s">
        <v>71</v>
      </c>
      <c r="AY920" s="198" t="s">
        <v>155</v>
      </c>
    </row>
    <row r="921" spans="2:51" s="14" customFormat="1" ht="12">
      <c r="B921" s="199"/>
      <c r="C921" s="200"/>
      <c r="D921" s="190" t="s">
        <v>164</v>
      </c>
      <c r="E921" s="201" t="s">
        <v>19</v>
      </c>
      <c r="F921" s="202" t="s">
        <v>410</v>
      </c>
      <c r="G921" s="200"/>
      <c r="H921" s="203">
        <v>28</v>
      </c>
      <c r="I921" s="204"/>
      <c r="J921" s="200"/>
      <c r="K921" s="200"/>
      <c r="L921" s="205"/>
      <c r="M921" s="206"/>
      <c r="N921" s="207"/>
      <c r="O921" s="207"/>
      <c r="P921" s="207"/>
      <c r="Q921" s="207"/>
      <c r="R921" s="207"/>
      <c r="S921" s="207"/>
      <c r="T921" s="208"/>
      <c r="AT921" s="209" t="s">
        <v>164</v>
      </c>
      <c r="AU921" s="209" t="s">
        <v>81</v>
      </c>
      <c r="AV921" s="14" t="s">
        <v>81</v>
      </c>
      <c r="AW921" s="14" t="s">
        <v>33</v>
      </c>
      <c r="AX921" s="14" t="s">
        <v>71</v>
      </c>
      <c r="AY921" s="209" t="s">
        <v>155</v>
      </c>
    </row>
    <row r="922" spans="2:51" s="13" customFormat="1" ht="12">
      <c r="B922" s="188"/>
      <c r="C922" s="189"/>
      <c r="D922" s="190" t="s">
        <v>164</v>
      </c>
      <c r="E922" s="191" t="s">
        <v>19</v>
      </c>
      <c r="F922" s="192" t="s">
        <v>215</v>
      </c>
      <c r="G922" s="189"/>
      <c r="H922" s="191" t="s">
        <v>19</v>
      </c>
      <c r="I922" s="193"/>
      <c r="J922" s="189"/>
      <c r="K922" s="189"/>
      <c r="L922" s="194"/>
      <c r="M922" s="195"/>
      <c r="N922" s="196"/>
      <c r="O922" s="196"/>
      <c r="P922" s="196"/>
      <c r="Q922" s="196"/>
      <c r="R922" s="196"/>
      <c r="S922" s="196"/>
      <c r="T922" s="197"/>
      <c r="AT922" s="198" t="s">
        <v>164</v>
      </c>
      <c r="AU922" s="198" t="s">
        <v>81</v>
      </c>
      <c r="AV922" s="13" t="s">
        <v>79</v>
      </c>
      <c r="AW922" s="13" t="s">
        <v>33</v>
      </c>
      <c r="AX922" s="13" t="s">
        <v>71</v>
      </c>
      <c r="AY922" s="198" t="s">
        <v>155</v>
      </c>
    </row>
    <row r="923" spans="2:51" s="14" customFormat="1" ht="12">
      <c r="B923" s="199"/>
      <c r="C923" s="200"/>
      <c r="D923" s="190" t="s">
        <v>164</v>
      </c>
      <c r="E923" s="201" t="s">
        <v>19</v>
      </c>
      <c r="F923" s="202" t="s">
        <v>510</v>
      </c>
      <c r="G923" s="200"/>
      <c r="H923" s="203">
        <v>18.8</v>
      </c>
      <c r="I923" s="204"/>
      <c r="J923" s="200"/>
      <c r="K923" s="200"/>
      <c r="L923" s="205"/>
      <c r="M923" s="206"/>
      <c r="N923" s="207"/>
      <c r="O923" s="207"/>
      <c r="P923" s="207"/>
      <c r="Q923" s="207"/>
      <c r="R923" s="207"/>
      <c r="S923" s="207"/>
      <c r="T923" s="208"/>
      <c r="AT923" s="209" t="s">
        <v>164</v>
      </c>
      <c r="AU923" s="209" t="s">
        <v>81</v>
      </c>
      <c r="AV923" s="14" t="s">
        <v>81</v>
      </c>
      <c r="AW923" s="14" t="s">
        <v>33</v>
      </c>
      <c r="AX923" s="14" t="s">
        <v>71</v>
      </c>
      <c r="AY923" s="209" t="s">
        <v>155</v>
      </c>
    </row>
    <row r="924" spans="2:51" s="14" customFormat="1" ht="12">
      <c r="B924" s="199"/>
      <c r="C924" s="200"/>
      <c r="D924" s="190" t="s">
        <v>164</v>
      </c>
      <c r="E924" s="201" t="s">
        <v>19</v>
      </c>
      <c r="F924" s="202" t="s">
        <v>487</v>
      </c>
      <c r="G924" s="200"/>
      <c r="H924" s="203">
        <v>-0.9</v>
      </c>
      <c r="I924" s="204"/>
      <c r="J924" s="200"/>
      <c r="K924" s="200"/>
      <c r="L924" s="205"/>
      <c r="M924" s="206"/>
      <c r="N924" s="207"/>
      <c r="O924" s="207"/>
      <c r="P924" s="207"/>
      <c r="Q924" s="207"/>
      <c r="R924" s="207"/>
      <c r="S924" s="207"/>
      <c r="T924" s="208"/>
      <c r="AT924" s="209" t="s">
        <v>164</v>
      </c>
      <c r="AU924" s="209" t="s">
        <v>81</v>
      </c>
      <c r="AV924" s="14" t="s">
        <v>81</v>
      </c>
      <c r="AW924" s="14" t="s">
        <v>33</v>
      </c>
      <c r="AX924" s="14" t="s">
        <v>71</v>
      </c>
      <c r="AY924" s="209" t="s">
        <v>155</v>
      </c>
    </row>
    <row r="925" spans="2:51" s="13" customFormat="1" ht="12">
      <c r="B925" s="188"/>
      <c r="C925" s="189"/>
      <c r="D925" s="190" t="s">
        <v>164</v>
      </c>
      <c r="E925" s="191" t="s">
        <v>19</v>
      </c>
      <c r="F925" s="192" t="s">
        <v>216</v>
      </c>
      <c r="G925" s="189"/>
      <c r="H925" s="191" t="s">
        <v>19</v>
      </c>
      <c r="I925" s="193"/>
      <c r="J925" s="189"/>
      <c r="K925" s="189"/>
      <c r="L925" s="194"/>
      <c r="M925" s="195"/>
      <c r="N925" s="196"/>
      <c r="O925" s="196"/>
      <c r="P925" s="196"/>
      <c r="Q925" s="196"/>
      <c r="R925" s="196"/>
      <c r="S925" s="196"/>
      <c r="T925" s="197"/>
      <c r="AT925" s="198" t="s">
        <v>164</v>
      </c>
      <c r="AU925" s="198" t="s">
        <v>81</v>
      </c>
      <c r="AV925" s="13" t="s">
        <v>79</v>
      </c>
      <c r="AW925" s="13" t="s">
        <v>33</v>
      </c>
      <c r="AX925" s="13" t="s">
        <v>71</v>
      </c>
      <c r="AY925" s="198" t="s">
        <v>155</v>
      </c>
    </row>
    <row r="926" spans="2:51" s="14" customFormat="1" ht="12">
      <c r="B926" s="199"/>
      <c r="C926" s="200"/>
      <c r="D926" s="190" t="s">
        <v>164</v>
      </c>
      <c r="E926" s="201" t="s">
        <v>19</v>
      </c>
      <c r="F926" s="202" t="s">
        <v>960</v>
      </c>
      <c r="G926" s="200"/>
      <c r="H926" s="203">
        <v>20</v>
      </c>
      <c r="I926" s="204"/>
      <c r="J926" s="200"/>
      <c r="K926" s="200"/>
      <c r="L926" s="205"/>
      <c r="M926" s="206"/>
      <c r="N926" s="207"/>
      <c r="O926" s="207"/>
      <c r="P926" s="207"/>
      <c r="Q926" s="207"/>
      <c r="R926" s="207"/>
      <c r="S926" s="207"/>
      <c r="T926" s="208"/>
      <c r="AT926" s="209" t="s">
        <v>164</v>
      </c>
      <c r="AU926" s="209" t="s">
        <v>81</v>
      </c>
      <c r="AV926" s="14" t="s">
        <v>81</v>
      </c>
      <c r="AW926" s="14" t="s">
        <v>33</v>
      </c>
      <c r="AX926" s="14" t="s">
        <v>71</v>
      </c>
      <c r="AY926" s="209" t="s">
        <v>155</v>
      </c>
    </row>
    <row r="927" spans="2:51" s="14" customFormat="1" ht="12">
      <c r="B927" s="199"/>
      <c r="C927" s="200"/>
      <c r="D927" s="190" t="s">
        <v>164</v>
      </c>
      <c r="E927" s="201" t="s">
        <v>19</v>
      </c>
      <c r="F927" s="202" t="s">
        <v>487</v>
      </c>
      <c r="G927" s="200"/>
      <c r="H927" s="203">
        <v>-0.9</v>
      </c>
      <c r="I927" s="204"/>
      <c r="J927" s="200"/>
      <c r="K927" s="200"/>
      <c r="L927" s="205"/>
      <c r="M927" s="206"/>
      <c r="N927" s="207"/>
      <c r="O927" s="207"/>
      <c r="P927" s="207"/>
      <c r="Q927" s="207"/>
      <c r="R927" s="207"/>
      <c r="S927" s="207"/>
      <c r="T927" s="208"/>
      <c r="AT927" s="209" t="s">
        <v>164</v>
      </c>
      <c r="AU927" s="209" t="s">
        <v>81</v>
      </c>
      <c r="AV927" s="14" t="s">
        <v>81</v>
      </c>
      <c r="AW927" s="14" t="s">
        <v>33</v>
      </c>
      <c r="AX927" s="14" t="s">
        <v>71</v>
      </c>
      <c r="AY927" s="209" t="s">
        <v>155</v>
      </c>
    </row>
    <row r="928" spans="2:51" s="13" customFormat="1" ht="12">
      <c r="B928" s="188"/>
      <c r="C928" s="189"/>
      <c r="D928" s="190" t="s">
        <v>164</v>
      </c>
      <c r="E928" s="191" t="s">
        <v>19</v>
      </c>
      <c r="F928" s="192" t="s">
        <v>217</v>
      </c>
      <c r="G928" s="189"/>
      <c r="H928" s="191" t="s">
        <v>19</v>
      </c>
      <c r="I928" s="193"/>
      <c r="J928" s="189"/>
      <c r="K928" s="189"/>
      <c r="L928" s="194"/>
      <c r="M928" s="195"/>
      <c r="N928" s="196"/>
      <c r="O928" s="196"/>
      <c r="P928" s="196"/>
      <c r="Q928" s="196"/>
      <c r="R928" s="196"/>
      <c r="S928" s="196"/>
      <c r="T928" s="197"/>
      <c r="AT928" s="198" t="s">
        <v>164</v>
      </c>
      <c r="AU928" s="198" t="s">
        <v>81</v>
      </c>
      <c r="AV928" s="13" t="s">
        <v>79</v>
      </c>
      <c r="AW928" s="13" t="s">
        <v>33</v>
      </c>
      <c r="AX928" s="13" t="s">
        <v>71</v>
      </c>
      <c r="AY928" s="198" t="s">
        <v>155</v>
      </c>
    </row>
    <row r="929" spans="2:51" s="14" customFormat="1" ht="12">
      <c r="B929" s="199"/>
      <c r="C929" s="200"/>
      <c r="D929" s="190" t="s">
        <v>164</v>
      </c>
      <c r="E929" s="201" t="s">
        <v>19</v>
      </c>
      <c r="F929" s="202" t="s">
        <v>512</v>
      </c>
      <c r="G929" s="200"/>
      <c r="H929" s="203">
        <v>20</v>
      </c>
      <c r="I929" s="204"/>
      <c r="J929" s="200"/>
      <c r="K929" s="200"/>
      <c r="L929" s="205"/>
      <c r="M929" s="206"/>
      <c r="N929" s="207"/>
      <c r="O929" s="207"/>
      <c r="P929" s="207"/>
      <c r="Q929" s="207"/>
      <c r="R929" s="207"/>
      <c r="S929" s="207"/>
      <c r="T929" s="208"/>
      <c r="AT929" s="209" t="s">
        <v>164</v>
      </c>
      <c r="AU929" s="209" t="s">
        <v>81</v>
      </c>
      <c r="AV929" s="14" t="s">
        <v>81</v>
      </c>
      <c r="AW929" s="14" t="s">
        <v>33</v>
      </c>
      <c r="AX929" s="14" t="s">
        <v>71</v>
      </c>
      <c r="AY929" s="209" t="s">
        <v>155</v>
      </c>
    </row>
    <row r="930" spans="2:51" s="14" customFormat="1" ht="12">
      <c r="B930" s="199"/>
      <c r="C930" s="200"/>
      <c r="D930" s="190" t="s">
        <v>164</v>
      </c>
      <c r="E930" s="201" t="s">
        <v>19</v>
      </c>
      <c r="F930" s="202" t="s">
        <v>487</v>
      </c>
      <c r="G930" s="200"/>
      <c r="H930" s="203">
        <v>-0.9</v>
      </c>
      <c r="I930" s="204"/>
      <c r="J930" s="200"/>
      <c r="K930" s="200"/>
      <c r="L930" s="205"/>
      <c r="M930" s="206"/>
      <c r="N930" s="207"/>
      <c r="O930" s="207"/>
      <c r="P930" s="207"/>
      <c r="Q930" s="207"/>
      <c r="R930" s="207"/>
      <c r="S930" s="207"/>
      <c r="T930" s="208"/>
      <c r="AT930" s="209" t="s">
        <v>164</v>
      </c>
      <c r="AU930" s="209" t="s">
        <v>81</v>
      </c>
      <c r="AV930" s="14" t="s">
        <v>81</v>
      </c>
      <c r="AW930" s="14" t="s">
        <v>33</v>
      </c>
      <c r="AX930" s="14" t="s">
        <v>71</v>
      </c>
      <c r="AY930" s="209" t="s">
        <v>155</v>
      </c>
    </row>
    <row r="931" spans="2:51" s="13" customFormat="1" ht="12">
      <c r="B931" s="188"/>
      <c r="C931" s="189"/>
      <c r="D931" s="190" t="s">
        <v>164</v>
      </c>
      <c r="E931" s="191" t="s">
        <v>19</v>
      </c>
      <c r="F931" s="192" t="s">
        <v>218</v>
      </c>
      <c r="G931" s="189"/>
      <c r="H931" s="191" t="s">
        <v>19</v>
      </c>
      <c r="I931" s="193"/>
      <c r="J931" s="189"/>
      <c r="K931" s="189"/>
      <c r="L931" s="194"/>
      <c r="M931" s="195"/>
      <c r="N931" s="196"/>
      <c r="O931" s="196"/>
      <c r="P931" s="196"/>
      <c r="Q931" s="196"/>
      <c r="R931" s="196"/>
      <c r="S931" s="196"/>
      <c r="T931" s="197"/>
      <c r="AT931" s="198" t="s">
        <v>164</v>
      </c>
      <c r="AU931" s="198" t="s">
        <v>81</v>
      </c>
      <c r="AV931" s="13" t="s">
        <v>79</v>
      </c>
      <c r="AW931" s="13" t="s">
        <v>33</v>
      </c>
      <c r="AX931" s="13" t="s">
        <v>71</v>
      </c>
      <c r="AY931" s="198" t="s">
        <v>155</v>
      </c>
    </row>
    <row r="932" spans="2:51" s="14" customFormat="1" ht="12">
      <c r="B932" s="199"/>
      <c r="C932" s="200"/>
      <c r="D932" s="190" t="s">
        <v>164</v>
      </c>
      <c r="E932" s="201" t="s">
        <v>19</v>
      </c>
      <c r="F932" s="202" t="s">
        <v>517</v>
      </c>
      <c r="G932" s="200"/>
      <c r="H932" s="203">
        <v>35.4</v>
      </c>
      <c r="I932" s="204"/>
      <c r="J932" s="200"/>
      <c r="K932" s="200"/>
      <c r="L932" s="205"/>
      <c r="M932" s="206"/>
      <c r="N932" s="207"/>
      <c r="O932" s="207"/>
      <c r="P932" s="207"/>
      <c r="Q932" s="207"/>
      <c r="R932" s="207"/>
      <c r="S932" s="207"/>
      <c r="T932" s="208"/>
      <c r="AT932" s="209" t="s">
        <v>164</v>
      </c>
      <c r="AU932" s="209" t="s">
        <v>81</v>
      </c>
      <c r="AV932" s="14" t="s">
        <v>81</v>
      </c>
      <c r="AW932" s="14" t="s">
        <v>33</v>
      </c>
      <c r="AX932" s="14" t="s">
        <v>71</v>
      </c>
      <c r="AY932" s="209" t="s">
        <v>155</v>
      </c>
    </row>
    <row r="933" spans="2:51" s="14" customFormat="1" ht="12">
      <c r="B933" s="199"/>
      <c r="C933" s="200"/>
      <c r="D933" s="190" t="s">
        <v>164</v>
      </c>
      <c r="E933" s="201" t="s">
        <v>19</v>
      </c>
      <c r="F933" s="202" t="s">
        <v>487</v>
      </c>
      <c r="G933" s="200"/>
      <c r="H933" s="203">
        <v>-0.9</v>
      </c>
      <c r="I933" s="204"/>
      <c r="J933" s="200"/>
      <c r="K933" s="200"/>
      <c r="L933" s="205"/>
      <c r="M933" s="206"/>
      <c r="N933" s="207"/>
      <c r="O933" s="207"/>
      <c r="P933" s="207"/>
      <c r="Q933" s="207"/>
      <c r="R933" s="207"/>
      <c r="S933" s="207"/>
      <c r="T933" s="208"/>
      <c r="AT933" s="209" t="s">
        <v>164</v>
      </c>
      <c r="AU933" s="209" t="s">
        <v>81</v>
      </c>
      <c r="AV933" s="14" t="s">
        <v>81</v>
      </c>
      <c r="AW933" s="14" t="s">
        <v>33</v>
      </c>
      <c r="AX933" s="14" t="s">
        <v>71</v>
      </c>
      <c r="AY933" s="209" t="s">
        <v>155</v>
      </c>
    </row>
    <row r="934" spans="2:51" s="15" customFormat="1" ht="12">
      <c r="B934" s="210"/>
      <c r="C934" s="211"/>
      <c r="D934" s="190" t="s">
        <v>164</v>
      </c>
      <c r="E934" s="212" t="s">
        <v>19</v>
      </c>
      <c r="F934" s="213" t="s">
        <v>168</v>
      </c>
      <c r="G934" s="211"/>
      <c r="H934" s="214">
        <v>123.39999999999998</v>
      </c>
      <c r="I934" s="215"/>
      <c r="J934" s="211"/>
      <c r="K934" s="211"/>
      <c r="L934" s="216"/>
      <c r="M934" s="217"/>
      <c r="N934" s="218"/>
      <c r="O934" s="218"/>
      <c r="P934" s="218"/>
      <c r="Q934" s="218"/>
      <c r="R934" s="218"/>
      <c r="S934" s="218"/>
      <c r="T934" s="219"/>
      <c r="AT934" s="220" t="s">
        <v>164</v>
      </c>
      <c r="AU934" s="220" t="s">
        <v>81</v>
      </c>
      <c r="AV934" s="15" t="s">
        <v>162</v>
      </c>
      <c r="AW934" s="15" t="s">
        <v>33</v>
      </c>
      <c r="AX934" s="15" t="s">
        <v>79</v>
      </c>
      <c r="AY934" s="220" t="s">
        <v>155</v>
      </c>
    </row>
    <row r="935" spans="1:65" s="2" customFormat="1" ht="16.5" customHeight="1">
      <c r="A935" s="36"/>
      <c r="B935" s="37"/>
      <c r="C935" s="237" t="s">
        <v>961</v>
      </c>
      <c r="D935" s="237" t="s">
        <v>681</v>
      </c>
      <c r="E935" s="238" t="s">
        <v>962</v>
      </c>
      <c r="F935" s="239" t="s">
        <v>963</v>
      </c>
      <c r="G935" s="240" t="s">
        <v>343</v>
      </c>
      <c r="H935" s="241">
        <v>123.4</v>
      </c>
      <c r="I935" s="242">
        <v>96</v>
      </c>
      <c r="J935" s="243">
        <f>ROUND(I935*H935,2)</f>
        <v>11846.4</v>
      </c>
      <c r="K935" s="239" t="s">
        <v>174</v>
      </c>
      <c r="L935" s="244"/>
      <c r="M935" s="245" t="s">
        <v>19</v>
      </c>
      <c r="N935" s="246" t="s">
        <v>42</v>
      </c>
      <c r="O935" s="66"/>
      <c r="P935" s="184">
        <f>O935*H935</f>
        <v>0</v>
      </c>
      <c r="Q935" s="184">
        <v>0.0002</v>
      </c>
      <c r="R935" s="184">
        <f>Q935*H935</f>
        <v>0.024680000000000004</v>
      </c>
      <c r="S935" s="184">
        <v>0</v>
      </c>
      <c r="T935" s="185">
        <f>S935*H935</f>
        <v>0</v>
      </c>
      <c r="U935" s="36"/>
      <c r="V935" s="36"/>
      <c r="W935" s="36"/>
      <c r="X935" s="36"/>
      <c r="Y935" s="36"/>
      <c r="Z935" s="36"/>
      <c r="AA935" s="36"/>
      <c r="AB935" s="36"/>
      <c r="AC935" s="36"/>
      <c r="AD935" s="36"/>
      <c r="AE935" s="36"/>
      <c r="AR935" s="186" t="s">
        <v>437</v>
      </c>
      <c r="AT935" s="186" t="s">
        <v>681</v>
      </c>
      <c r="AU935" s="186" t="s">
        <v>81</v>
      </c>
      <c r="AY935" s="19" t="s">
        <v>155</v>
      </c>
      <c r="BE935" s="187">
        <f>IF(N935="základní",J935,0)</f>
        <v>11846.4</v>
      </c>
      <c r="BF935" s="187">
        <f>IF(N935="snížená",J935,0)</f>
        <v>0</v>
      </c>
      <c r="BG935" s="187">
        <f>IF(N935="zákl. přenesená",J935,0)</f>
        <v>0</v>
      </c>
      <c r="BH935" s="187">
        <f>IF(N935="sníž. přenesená",J935,0)</f>
        <v>0</v>
      </c>
      <c r="BI935" s="187">
        <f>IF(N935="nulová",J935,0)</f>
        <v>0</v>
      </c>
      <c r="BJ935" s="19" t="s">
        <v>79</v>
      </c>
      <c r="BK935" s="187">
        <f>ROUND(I935*H935,2)</f>
        <v>11846.4</v>
      </c>
      <c r="BL935" s="19" t="s">
        <v>295</v>
      </c>
      <c r="BM935" s="186" t="s">
        <v>964</v>
      </c>
    </row>
    <row r="936" spans="1:65" s="2" customFormat="1" ht="24">
      <c r="A936" s="36"/>
      <c r="B936" s="37"/>
      <c r="C936" s="175" t="s">
        <v>965</v>
      </c>
      <c r="D936" s="175" t="s">
        <v>158</v>
      </c>
      <c r="E936" s="176" t="s">
        <v>966</v>
      </c>
      <c r="F936" s="177" t="s">
        <v>967</v>
      </c>
      <c r="G936" s="178" t="s">
        <v>161</v>
      </c>
      <c r="H936" s="179">
        <v>218.34</v>
      </c>
      <c r="I936" s="180">
        <v>307</v>
      </c>
      <c r="J936" s="181">
        <f>ROUND(I936*H936,2)</f>
        <v>67030.38</v>
      </c>
      <c r="K936" s="177" t="s">
        <v>174</v>
      </c>
      <c r="L936" s="41"/>
      <c r="M936" s="182" t="s">
        <v>19</v>
      </c>
      <c r="N936" s="183" t="s">
        <v>42</v>
      </c>
      <c r="O936" s="66"/>
      <c r="P936" s="184">
        <f>O936*H936</f>
        <v>0</v>
      </c>
      <c r="Q936" s="184">
        <v>0.00011</v>
      </c>
      <c r="R936" s="184">
        <f>Q936*H936</f>
        <v>0.0240174</v>
      </c>
      <c r="S936" s="184">
        <v>0</v>
      </c>
      <c r="T936" s="185">
        <f>S936*H936</f>
        <v>0</v>
      </c>
      <c r="U936" s="36"/>
      <c r="V936" s="36"/>
      <c r="W936" s="36"/>
      <c r="X936" s="36"/>
      <c r="Y936" s="36"/>
      <c r="Z936" s="36"/>
      <c r="AA936" s="36"/>
      <c r="AB936" s="36"/>
      <c r="AC936" s="36"/>
      <c r="AD936" s="36"/>
      <c r="AE936" s="36"/>
      <c r="AR936" s="186" t="s">
        <v>295</v>
      </c>
      <c r="AT936" s="186" t="s">
        <v>158</v>
      </c>
      <c r="AU936" s="186" t="s">
        <v>81</v>
      </c>
      <c r="AY936" s="19" t="s">
        <v>155</v>
      </c>
      <c r="BE936" s="187">
        <f>IF(N936="základní",J936,0)</f>
        <v>67030.38</v>
      </c>
      <c r="BF936" s="187">
        <f>IF(N936="snížená",J936,0)</f>
        <v>0</v>
      </c>
      <c r="BG936" s="187">
        <f>IF(N936="zákl. přenesená",J936,0)</f>
        <v>0</v>
      </c>
      <c r="BH936" s="187">
        <f>IF(N936="sníž. přenesená",J936,0)</f>
        <v>0</v>
      </c>
      <c r="BI936" s="187">
        <f>IF(N936="nulová",J936,0)</f>
        <v>0</v>
      </c>
      <c r="BJ936" s="19" t="s">
        <v>79</v>
      </c>
      <c r="BK936" s="187">
        <f>ROUND(I936*H936,2)</f>
        <v>67030.38</v>
      </c>
      <c r="BL936" s="19" t="s">
        <v>295</v>
      </c>
      <c r="BM936" s="186" t="s">
        <v>968</v>
      </c>
    </row>
    <row r="937" spans="2:51" s="13" customFormat="1" ht="12">
      <c r="B937" s="188"/>
      <c r="C937" s="189"/>
      <c r="D937" s="190" t="s">
        <v>164</v>
      </c>
      <c r="E937" s="191" t="s">
        <v>19</v>
      </c>
      <c r="F937" s="192" t="s">
        <v>596</v>
      </c>
      <c r="G937" s="189"/>
      <c r="H937" s="191" t="s">
        <v>19</v>
      </c>
      <c r="I937" s="193"/>
      <c r="J937" s="189"/>
      <c r="K937" s="189"/>
      <c r="L937" s="194"/>
      <c r="M937" s="195"/>
      <c r="N937" s="196"/>
      <c r="O937" s="196"/>
      <c r="P937" s="196"/>
      <c r="Q937" s="196"/>
      <c r="R937" s="196"/>
      <c r="S937" s="196"/>
      <c r="T937" s="197"/>
      <c r="AT937" s="198" t="s">
        <v>164</v>
      </c>
      <c r="AU937" s="198" t="s">
        <v>81</v>
      </c>
      <c r="AV937" s="13" t="s">
        <v>79</v>
      </c>
      <c r="AW937" s="13" t="s">
        <v>33</v>
      </c>
      <c r="AX937" s="13" t="s">
        <v>71</v>
      </c>
      <c r="AY937" s="198" t="s">
        <v>155</v>
      </c>
    </row>
    <row r="938" spans="2:51" s="13" customFormat="1" ht="12">
      <c r="B938" s="188"/>
      <c r="C938" s="189"/>
      <c r="D938" s="190" t="s">
        <v>164</v>
      </c>
      <c r="E938" s="191" t="s">
        <v>19</v>
      </c>
      <c r="F938" s="192" t="s">
        <v>211</v>
      </c>
      <c r="G938" s="189"/>
      <c r="H938" s="191" t="s">
        <v>19</v>
      </c>
      <c r="I938" s="193"/>
      <c r="J938" s="189"/>
      <c r="K938" s="189"/>
      <c r="L938" s="194"/>
      <c r="M938" s="195"/>
      <c r="N938" s="196"/>
      <c r="O938" s="196"/>
      <c r="P938" s="196"/>
      <c r="Q938" s="196"/>
      <c r="R938" s="196"/>
      <c r="S938" s="196"/>
      <c r="T938" s="197"/>
      <c r="AT938" s="198" t="s">
        <v>164</v>
      </c>
      <c r="AU938" s="198" t="s">
        <v>81</v>
      </c>
      <c r="AV938" s="13" t="s">
        <v>79</v>
      </c>
      <c r="AW938" s="13" t="s">
        <v>33</v>
      </c>
      <c r="AX938" s="13" t="s">
        <v>71</v>
      </c>
      <c r="AY938" s="198" t="s">
        <v>155</v>
      </c>
    </row>
    <row r="939" spans="2:51" s="14" customFormat="1" ht="12">
      <c r="B939" s="199"/>
      <c r="C939" s="200"/>
      <c r="D939" s="190" t="s">
        <v>164</v>
      </c>
      <c r="E939" s="201" t="s">
        <v>19</v>
      </c>
      <c r="F939" s="202" t="s">
        <v>212</v>
      </c>
      <c r="G939" s="200"/>
      <c r="H939" s="203">
        <v>4.86</v>
      </c>
      <c r="I939" s="204"/>
      <c r="J939" s="200"/>
      <c r="K939" s="200"/>
      <c r="L939" s="205"/>
      <c r="M939" s="206"/>
      <c r="N939" s="207"/>
      <c r="O939" s="207"/>
      <c r="P939" s="207"/>
      <c r="Q939" s="207"/>
      <c r="R939" s="207"/>
      <c r="S939" s="207"/>
      <c r="T939" s="208"/>
      <c r="AT939" s="209" t="s">
        <v>164</v>
      </c>
      <c r="AU939" s="209" t="s">
        <v>81</v>
      </c>
      <c r="AV939" s="14" t="s">
        <v>81</v>
      </c>
      <c r="AW939" s="14" t="s">
        <v>33</v>
      </c>
      <c r="AX939" s="14" t="s">
        <v>71</v>
      </c>
      <c r="AY939" s="209" t="s">
        <v>155</v>
      </c>
    </row>
    <row r="940" spans="2:51" s="13" customFormat="1" ht="12">
      <c r="B940" s="188"/>
      <c r="C940" s="189"/>
      <c r="D940" s="190" t="s">
        <v>164</v>
      </c>
      <c r="E940" s="191" t="s">
        <v>19</v>
      </c>
      <c r="F940" s="192" t="s">
        <v>213</v>
      </c>
      <c r="G940" s="189"/>
      <c r="H940" s="191" t="s">
        <v>19</v>
      </c>
      <c r="I940" s="193"/>
      <c r="J940" s="189"/>
      <c r="K940" s="189"/>
      <c r="L940" s="194"/>
      <c r="M940" s="195"/>
      <c r="N940" s="196"/>
      <c r="O940" s="196"/>
      <c r="P940" s="196"/>
      <c r="Q940" s="196"/>
      <c r="R940" s="196"/>
      <c r="S940" s="196"/>
      <c r="T940" s="197"/>
      <c r="AT940" s="198" t="s">
        <v>164</v>
      </c>
      <c r="AU940" s="198" t="s">
        <v>81</v>
      </c>
      <c r="AV940" s="13" t="s">
        <v>79</v>
      </c>
      <c r="AW940" s="13" t="s">
        <v>33</v>
      </c>
      <c r="AX940" s="13" t="s">
        <v>71</v>
      </c>
      <c r="AY940" s="198" t="s">
        <v>155</v>
      </c>
    </row>
    <row r="941" spans="2:51" s="14" customFormat="1" ht="12">
      <c r="B941" s="199"/>
      <c r="C941" s="200"/>
      <c r="D941" s="190" t="s">
        <v>164</v>
      </c>
      <c r="E941" s="201" t="s">
        <v>19</v>
      </c>
      <c r="F941" s="202" t="s">
        <v>214</v>
      </c>
      <c r="G941" s="200"/>
      <c r="H941" s="203">
        <v>26.77</v>
      </c>
      <c r="I941" s="204"/>
      <c r="J941" s="200"/>
      <c r="K941" s="200"/>
      <c r="L941" s="205"/>
      <c r="M941" s="206"/>
      <c r="N941" s="207"/>
      <c r="O941" s="207"/>
      <c r="P941" s="207"/>
      <c r="Q941" s="207"/>
      <c r="R941" s="207"/>
      <c r="S941" s="207"/>
      <c r="T941" s="208"/>
      <c r="AT941" s="209" t="s">
        <v>164</v>
      </c>
      <c r="AU941" s="209" t="s">
        <v>81</v>
      </c>
      <c r="AV941" s="14" t="s">
        <v>81</v>
      </c>
      <c r="AW941" s="14" t="s">
        <v>33</v>
      </c>
      <c r="AX941" s="14" t="s">
        <v>71</v>
      </c>
      <c r="AY941" s="209" t="s">
        <v>155</v>
      </c>
    </row>
    <row r="942" spans="2:51" s="13" customFormat="1" ht="12">
      <c r="B942" s="188"/>
      <c r="C942" s="189"/>
      <c r="D942" s="190" t="s">
        <v>164</v>
      </c>
      <c r="E942" s="191" t="s">
        <v>19</v>
      </c>
      <c r="F942" s="192" t="s">
        <v>215</v>
      </c>
      <c r="G942" s="189"/>
      <c r="H942" s="191" t="s">
        <v>19</v>
      </c>
      <c r="I942" s="193"/>
      <c r="J942" s="189"/>
      <c r="K942" s="189"/>
      <c r="L942" s="194"/>
      <c r="M942" s="195"/>
      <c r="N942" s="196"/>
      <c r="O942" s="196"/>
      <c r="P942" s="196"/>
      <c r="Q942" s="196"/>
      <c r="R942" s="196"/>
      <c r="S942" s="196"/>
      <c r="T942" s="197"/>
      <c r="AT942" s="198" t="s">
        <v>164</v>
      </c>
      <c r="AU942" s="198" t="s">
        <v>81</v>
      </c>
      <c r="AV942" s="13" t="s">
        <v>79</v>
      </c>
      <c r="AW942" s="13" t="s">
        <v>33</v>
      </c>
      <c r="AX942" s="13" t="s">
        <v>71</v>
      </c>
      <c r="AY942" s="198" t="s">
        <v>155</v>
      </c>
    </row>
    <row r="943" spans="2:51" s="14" customFormat="1" ht="12">
      <c r="B943" s="199"/>
      <c r="C943" s="200"/>
      <c r="D943" s="190" t="s">
        <v>164</v>
      </c>
      <c r="E943" s="201" t="s">
        <v>19</v>
      </c>
      <c r="F943" s="202" t="s">
        <v>195</v>
      </c>
      <c r="G943" s="200"/>
      <c r="H943" s="203">
        <v>18.46</v>
      </c>
      <c r="I943" s="204"/>
      <c r="J943" s="200"/>
      <c r="K943" s="200"/>
      <c r="L943" s="205"/>
      <c r="M943" s="206"/>
      <c r="N943" s="207"/>
      <c r="O943" s="207"/>
      <c r="P943" s="207"/>
      <c r="Q943" s="207"/>
      <c r="R943" s="207"/>
      <c r="S943" s="207"/>
      <c r="T943" s="208"/>
      <c r="AT943" s="209" t="s">
        <v>164</v>
      </c>
      <c r="AU943" s="209" t="s">
        <v>81</v>
      </c>
      <c r="AV943" s="14" t="s">
        <v>81</v>
      </c>
      <c r="AW943" s="14" t="s">
        <v>33</v>
      </c>
      <c r="AX943" s="14" t="s">
        <v>71</v>
      </c>
      <c r="AY943" s="209" t="s">
        <v>155</v>
      </c>
    </row>
    <row r="944" spans="2:51" s="13" customFormat="1" ht="12">
      <c r="B944" s="188"/>
      <c r="C944" s="189"/>
      <c r="D944" s="190" t="s">
        <v>164</v>
      </c>
      <c r="E944" s="191" t="s">
        <v>19</v>
      </c>
      <c r="F944" s="192" t="s">
        <v>216</v>
      </c>
      <c r="G944" s="189"/>
      <c r="H944" s="191" t="s">
        <v>19</v>
      </c>
      <c r="I944" s="193"/>
      <c r="J944" s="189"/>
      <c r="K944" s="189"/>
      <c r="L944" s="194"/>
      <c r="M944" s="195"/>
      <c r="N944" s="196"/>
      <c r="O944" s="196"/>
      <c r="P944" s="196"/>
      <c r="Q944" s="196"/>
      <c r="R944" s="196"/>
      <c r="S944" s="196"/>
      <c r="T944" s="197"/>
      <c r="AT944" s="198" t="s">
        <v>164</v>
      </c>
      <c r="AU944" s="198" t="s">
        <v>81</v>
      </c>
      <c r="AV944" s="13" t="s">
        <v>79</v>
      </c>
      <c r="AW944" s="13" t="s">
        <v>33</v>
      </c>
      <c r="AX944" s="13" t="s">
        <v>71</v>
      </c>
      <c r="AY944" s="198" t="s">
        <v>155</v>
      </c>
    </row>
    <row r="945" spans="2:51" s="14" customFormat="1" ht="12">
      <c r="B945" s="199"/>
      <c r="C945" s="200"/>
      <c r="D945" s="190" t="s">
        <v>164</v>
      </c>
      <c r="E945" s="201" t="s">
        <v>19</v>
      </c>
      <c r="F945" s="202" t="s">
        <v>197</v>
      </c>
      <c r="G945" s="200"/>
      <c r="H945" s="203">
        <v>21.58</v>
      </c>
      <c r="I945" s="204"/>
      <c r="J945" s="200"/>
      <c r="K945" s="200"/>
      <c r="L945" s="205"/>
      <c r="M945" s="206"/>
      <c r="N945" s="207"/>
      <c r="O945" s="207"/>
      <c r="P945" s="207"/>
      <c r="Q945" s="207"/>
      <c r="R945" s="207"/>
      <c r="S945" s="207"/>
      <c r="T945" s="208"/>
      <c r="AT945" s="209" t="s">
        <v>164</v>
      </c>
      <c r="AU945" s="209" t="s">
        <v>81</v>
      </c>
      <c r="AV945" s="14" t="s">
        <v>81</v>
      </c>
      <c r="AW945" s="14" t="s">
        <v>33</v>
      </c>
      <c r="AX945" s="14" t="s">
        <v>71</v>
      </c>
      <c r="AY945" s="209" t="s">
        <v>155</v>
      </c>
    </row>
    <row r="946" spans="2:51" s="13" customFormat="1" ht="12">
      <c r="B946" s="188"/>
      <c r="C946" s="189"/>
      <c r="D946" s="190" t="s">
        <v>164</v>
      </c>
      <c r="E946" s="191" t="s">
        <v>19</v>
      </c>
      <c r="F946" s="192" t="s">
        <v>217</v>
      </c>
      <c r="G946" s="189"/>
      <c r="H946" s="191" t="s">
        <v>19</v>
      </c>
      <c r="I946" s="193"/>
      <c r="J946" s="189"/>
      <c r="K946" s="189"/>
      <c r="L946" s="194"/>
      <c r="M946" s="195"/>
      <c r="N946" s="196"/>
      <c r="O946" s="196"/>
      <c r="P946" s="196"/>
      <c r="Q946" s="196"/>
      <c r="R946" s="196"/>
      <c r="S946" s="196"/>
      <c r="T946" s="197"/>
      <c r="AT946" s="198" t="s">
        <v>164</v>
      </c>
      <c r="AU946" s="198" t="s">
        <v>81</v>
      </c>
      <c r="AV946" s="13" t="s">
        <v>79</v>
      </c>
      <c r="AW946" s="13" t="s">
        <v>33</v>
      </c>
      <c r="AX946" s="13" t="s">
        <v>71</v>
      </c>
      <c r="AY946" s="198" t="s">
        <v>155</v>
      </c>
    </row>
    <row r="947" spans="2:51" s="14" customFormat="1" ht="12">
      <c r="B947" s="199"/>
      <c r="C947" s="200"/>
      <c r="D947" s="190" t="s">
        <v>164</v>
      </c>
      <c r="E947" s="201" t="s">
        <v>19</v>
      </c>
      <c r="F947" s="202" t="s">
        <v>199</v>
      </c>
      <c r="G947" s="200"/>
      <c r="H947" s="203">
        <v>25.23</v>
      </c>
      <c r="I947" s="204"/>
      <c r="J947" s="200"/>
      <c r="K947" s="200"/>
      <c r="L947" s="205"/>
      <c r="M947" s="206"/>
      <c r="N947" s="207"/>
      <c r="O947" s="207"/>
      <c r="P947" s="207"/>
      <c r="Q947" s="207"/>
      <c r="R947" s="207"/>
      <c r="S947" s="207"/>
      <c r="T947" s="208"/>
      <c r="AT947" s="209" t="s">
        <v>164</v>
      </c>
      <c r="AU947" s="209" t="s">
        <v>81</v>
      </c>
      <c r="AV947" s="14" t="s">
        <v>81</v>
      </c>
      <c r="AW947" s="14" t="s">
        <v>33</v>
      </c>
      <c r="AX947" s="14" t="s">
        <v>71</v>
      </c>
      <c r="AY947" s="209" t="s">
        <v>155</v>
      </c>
    </row>
    <row r="948" spans="2:51" s="13" customFormat="1" ht="12">
      <c r="B948" s="188"/>
      <c r="C948" s="189"/>
      <c r="D948" s="190" t="s">
        <v>164</v>
      </c>
      <c r="E948" s="191" t="s">
        <v>19</v>
      </c>
      <c r="F948" s="192" t="s">
        <v>218</v>
      </c>
      <c r="G948" s="189"/>
      <c r="H948" s="191" t="s">
        <v>19</v>
      </c>
      <c r="I948" s="193"/>
      <c r="J948" s="189"/>
      <c r="K948" s="189"/>
      <c r="L948" s="194"/>
      <c r="M948" s="195"/>
      <c r="N948" s="196"/>
      <c r="O948" s="196"/>
      <c r="P948" s="196"/>
      <c r="Q948" s="196"/>
      <c r="R948" s="196"/>
      <c r="S948" s="196"/>
      <c r="T948" s="197"/>
      <c r="AT948" s="198" t="s">
        <v>164</v>
      </c>
      <c r="AU948" s="198" t="s">
        <v>81</v>
      </c>
      <c r="AV948" s="13" t="s">
        <v>79</v>
      </c>
      <c r="AW948" s="13" t="s">
        <v>33</v>
      </c>
      <c r="AX948" s="13" t="s">
        <v>71</v>
      </c>
      <c r="AY948" s="198" t="s">
        <v>155</v>
      </c>
    </row>
    <row r="949" spans="2:51" s="14" customFormat="1" ht="12">
      <c r="B949" s="199"/>
      <c r="C949" s="200"/>
      <c r="D949" s="190" t="s">
        <v>164</v>
      </c>
      <c r="E949" s="201" t="s">
        <v>19</v>
      </c>
      <c r="F949" s="202" t="s">
        <v>219</v>
      </c>
      <c r="G949" s="200"/>
      <c r="H949" s="203">
        <v>121.44</v>
      </c>
      <c r="I949" s="204"/>
      <c r="J949" s="200"/>
      <c r="K949" s="200"/>
      <c r="L949" s="205"/>
      <c r="M949" s="206"/>
      <c r="N949" s="207"/>
      <c r="O949" s="207"/>
      <c r="P949" s="207"/>
      <c r="Q949" s="207"/>
      <c r="R949" s="207"/>
      <c r="S949" s="207"/>
      <c r="T949" s="208"/>
      <c r="AT949" s="209" t="s">
        <v>164</v>
      </c>
      <c r="AU949" s="209" t="s">
        <v>81</v>
      </c>
      <c r="AV949" s="14" t="s">
        <v>81</v>
      </c>
      <c r="AW949" s="14" t="s">
        <v>33</v>
      </c>
      <c r="AX949" s="14" t="s">
        <v>71</v>
      </c>
      <c r="AY949" s="209" t="s">
        <v>155</v>
      </c>
    </row>
    <row r="950" spans="2:51" s="15" customFormat="1" ht="12">
      <c r="B950" s="210"/>
      <c r="C950" s="211"/>
      <c r="D950" s="190" t="s">
        <v>164</v>
      </c>
      <c r="E950" s="212" t="s">
        <v>19</v>
      </c>
      <c r="F950" s="213" t="s">
        <v>168</v>
      </c>
      <c r="G950" s="211"/>
      <c r="H950" s="214">
        <v>218.34</v>
      </c>
      <c r="I950" s="215"/>
      <c r="J950" s="211"/>
      <c r="K950" s="211"/>
      <c r="L950" s="216"/>
      <c r="M950" s="217"/>
      <c r="N950" s="218"/>
      <c r="O950" s="218"/>
      <c r="P950" s="218"/>
      <c r="Q950" s="218"/>
      <c r="R950" s="218"/>
      <c r="S950" s="218"/>
      <c r="T950" s="219"/>
      <c r="AT950" s="220" t="s">
        <v>164</v>
      </c>
      <c r="AU950" s="220" t="s">
        <v>81</v>
      </c>
      <c r="AV950" s="15" t="s">
        <v>162</v>
      </c>
      <c r="AW950" s="15" t="s">
        <v>33</v>
      </c>
      <c r="AX950" s="15" t="s">
        <v>79</v>
      </c>
      <c r="AY950" s="220" t="s">
        <v>155</v>
      </c>
    </row>
    <row r="951" spans="1:65" s="2" customFormat="1" ht="16.5" customHeight="1">
      <c r="A951" s="36"/>
      <c r="B951" s="37"/>
      <c r="C951" s="237" t="s">
        <v>969</v>
      </c>
      <c r="D951" s="237" t="s">
        <v>681</v>
      </c>
      <c r="E951" s="238" t="s">
        <v>970</v>
      </c>
      <c r="F951" s="239" t="s">
        <v>971</v>
      </c>
      <c r="G951" s="240" t="s">
        <v>161</v>
      </c>
      <c r="H951" s="241">
        <v>240.174</v>
      </c>
      <c r="I951" s="242">
        <v>1012</v>
      </c>
      <c r="J951" s="243">
        <f>ROUND(I951*H951,2)</f>
        <v>243056.09</v>
      </c>
      <c r="K951" s="239" t="s">
        <v>174</v>
      </c>
      <c r="L951" s="244"/>
      <c r="M951" s="245" t="s">
        <v>19</v>
      </c>
      <c r="N951" s="246" t="s">
        <v>42</v>
      </c>
      <c r="O951" s="66"/>
      <c r="P951" s="184">
        <f>O951*H951</f>
        <v>0</v>
      </c>
      <c r="Q951" s="184">
        <v>0.0077</v>
      </c>
      <c r="R951" s="184">
        <f>Q951*H951</f>
        <v>1.8493398</v>
      </c>
      <c r="S951" s="184">
        <v>0</v>
      </c>
      <c r="T951" s="185">
        <f>S951*H951</f>
        <v>0</v>
      </c>
      <c r="U951" s="36"/>
      <c r="V951" s="36"/>
      <c r="W951" s="36"/>
      <c r="X951" s="36"/>
      <c r="Y951" s="36"/>
      <c r="Z951" s="36"/>
      <c r="AA951" s="36"/>
      <c r="AB951" s="36"/>
      <c r="AC951" s="36"/>
      <c r="AD951" s="36"/>
      <c r="AE951" s="36"/>
      <c r="AR951" s="186" t="s">
        <v>437</v>
      </c>
      <c r="AT951" s="186" t="s">
        <v>681</v>
      </c>
      <c r="AU951" s="186" t="s">
        <v>81</v>
      </c>
      <c r="AY951" s="19" t="s">
        <v>155</v>
      </c>
      <c r="BE951" s="187">
        <f>IF(N951="základní",J951,0)</f>
        <v>243056.09</v>
      </c>
      <c r="BF951" s="187">
        <f>IF(N951="snížená",J951,0)</f>
        <v>0</v>
      </c>
      <c r="BG951" s="187">
        <f>IF(N951="zákl. přenesená",J951,0)</f>
        <v>0</v>
      </c>
      <c r="BH951" s="187">
        <f>IF(N951="sníž. přenesená",J951,0)</f>
        <v>0</v>
      </c>
      <c r="BI951" s="187">
        <f>IF(N951="nulová",J951,0)</f>
        <v>0</v>
      </c>
      <c r="BJ951" s="19" t="s">
        <v>79</v>
      </c>
      <c r="BK951" s="187">
        <f>ROUND(I951*H951,2)</f>
        <v>243056.09</v>
      </c>
      <c r="BL951" s="19" t="s">
        <v>295</v>
      </c>
      <c r="BM951" s="186" t="s">
        <v>972</v>
      </c>
    </row>
    <row r="952" spans="2:51" s="14" customFormat="1" ht="12">
      <c r="B952" s="199"/>
      <c r="C952" s="200"/>
      <c r="D952" s="190" t="s">
        <v>164</v>
      </c>
      <c r="E952" s="200"/>
      <c r="F952" s="202" t="s">
        <v>973</v>
      </c>
      <c r="G952" s="200"/>
      <c r="H952" s="203">
        <v>240.174</v>
      </c>
      <c r="I952" s="204"/>
      <c r="J952" s="200"/>
      <c r="K952" s="200"/>
      <c r="L952" s="205"/>
      <c r="M952" s="206"/>
      <c r="N952" s="207"/>
      <c r="O952" s="207"/>
      <c r="P952" s="207"/>
      <c r="Q952" s="207"/>
      <c r="R952" s="207"/>
      <c r="S952" s="207"/>
      <c r="T952" s="208"/>
      <c r="AT952" s="209" t="s">
        <v>164</v>
      </c>
      <c r="AU952" s="209" t="s">
        <v>81</v>
      </c>
      <c r="AV952" s="14" t="s">
        <v>81</v>
      </c>
      <c r="AW952" s="14" t="s">
        <v>4</v>
      </c>
      <c r="AX952" s="14" t="s">
        <v>79</v>
      </c>
      <c r="AY952" s="209" t="s">
        <v>155</v>
      </c>
    </row>
    <row r="953" spans="1:65" s="2" customFormat="1" ht="16.5" customHeight="1">
      <c r="A953" s="36"/>
      <c r="B953" s="37"/>
      <c r="C953" s="175" t="s">
        <v>974</v>
      </c>
      <c r="D953" s="175" t="s">
        <v>158</v>
      </c>
      <c r="E953" s="176" t="s">
        <v>975</v>
      </c>
      <c r="F953" s="177" t="s">
        <v>976</v>
      </c>
      <c r="G953" s="178" t="s">
        <v>161</v>
      </c>
      <c r="H953" s="179">
        <v>218.34</v>
      </c>
      <c r="I953" s="180">
        <v>29.2</v>
      </c>
      <c r="J953" s="181">
        <f>ROUND(I953*H953,2)</f>
        <v>6375.53</v>
      </c>
      <c r="K953" s="177" t="s">
        <v>174</v>
      </c>
      <c r="L953" s="41"/>
      <c r="M953" s="182" t="s">
        <v>19</v>
      </c>
      <c r="N953" s="183" t="s">
        <v>42</v>
      </c>
      <c r="O953" s="66"/>
      <c r="P953" s="184">
        <f>O953*H953</f>
        <v>0</v>
      </c>
      <c r="Q953" s="184">
        <v>0</v>
      </c>
      <c r="R953" s="184">
        <f>Q953*H953</f>
        <v>0</v>
      </c>
      <c r="S953" s="184">
        <v>0</v>
      </c>
      <c r="T953" s="185">
        <f>S953*H953</f>
        <v>0</v>
      </c>
      <c r="U953" s="36"/>
      <c r="V953" s="36"/>
      <c r="W953" s="36"/>
      <c r="X953" s="36"/>
      <c r="Y953" s="36"/>
      <c r="Z953" s="36"/>
      <c r="AA953" s="36"/>
      <c r="AB953" s="36"/>
      <c r="AC953" s="36"/>
      <c r="AD953" s="36"/>
      <c r="AE953" s="36"/>
      <c r="AR953" s="186" t="s">
        <v>295</v>
      </c>
      <c r="AT953" s="186" t="s">
        <v>158</v>
      </c>
      <c r="AU953" s="186" t="s">
        <v>81</v>
      </c>
      <c r="AY953" s="19" t="s">
        <v>155</v>
      </c>
      <c r="BE953" s="187">
        <f>IF(N953="základní",J953,0)</f>
        <v>6375.53</v>
      </c>
      <c r="BF953" s="187">
        <f>IF(N953="snížená",J953,0)</f>
        <v>0</v>
      </c>
      <c r="BG953" s="187">
        <f>IF(N953="zákl. přenesená",J953,0)</f>
        <v>0</v>
      </c>
      <c r="BH953" s="187">
        <f>IF(N953="sníž. přenesená",J953,0)</f>
        <v>0</v>
      </c>
      <c r="BI953" s="187">
        <f>IF(N953="nulová",J953,0)</f>
        <v>0</v>
      </c>
      <c r="BJ953" s="19" t="s">
        <v>79</v>
      </c>
      <c r="BK953" s="187">
        <f>ROUND(I953*H953,2)</f>
        <v>6375.53</v>
      </c>
      <c r="BL953" s="19" t="s">
        <v>295</v>
      </c>
      <c r="BM953" s="186" t="s">
        <v>977</v>
      </c>
    </row>
    <row r="954" spans="2:51" s="13" customFormat="1" ht="12">
      <c r="B954" s="188"/>
      <c r="C954" s="189"/>
      <c r="D954" s="190" t="s">
        <v>164</v>
      </c>
      <c r="E954" s="191" t="s">
        <v>19</v>
      </c>
      <c r="F954" s="192" t="s">
        <v>596</v>
      </c>
      <c r="G954" s="189"/>
      <c r="H954" s="191" t="s">
        <v>19</v>
      </c>
      <c r="I954" s="193"/>
      <c r="J954" s="189"/>
      <c r="K954" s="189"/>
      <c r="L954" s="194"/>
      <c r="M954" s="195"/>
      <c r="N954" s="196"/>
      <c r="O954" s="196"/>
      <c r="P954" s="196"/>
      <c r="Q954" s="196"/>
      <c r="R954" s="196"/>
      <c r="S954" s="196"/>
      <c r="T954" s="197"/>
      <c r="AT954" s="198" t="s">
        <v>164</v>
      </c>
      <c r="AU954" s="198" t="s">
        <v>81</v>
      </c>
      <c r="AV954" s="13" t="s">
        <v>79</v>
      </c>
      <c r="AW954" s="13" t="s">
        <v>33</v>
      </c>
      <c r="AX954" s="13" t="s">
        <v>71</v>
      </c>
      <c r="AY954" s="198" t="s">
        <v>155</v>
      </c>
    </row>
    <row r="955" spans="2:51" s="13" customFormat="1" ht="12">
      <c r="B955" s="188"/>
      <c r="C955" s="189"/>
      <c r="D955" s="190" t="s">
        <v>164</v>
      </c>
      <c r="E955" s="191" t="s">
        <v>19</v>
      </c>
      <c r="F955" s="192" t="s">
        <v>211</v>
      </c>
      <c r="G955" s="189"/>
      <c r="H955" s="191" t="s">
        <v>19</v>
      </c>
      <c r="I955" s="193"/>
      <c r="J955" s="189"/>
      <c r="K955" s="189"/>
      <c r="L955" s="194"/>
      <c r="M955" s="195"/>
      <c r="N955" s="196"/>
      <c r="O955" s="196"/>
      <c r="P955" s="196"/>
      <c r="Q955" s="196"/>
      <c r="R955" s="196"/>
      <c r="S955" s="196"/>
      <c r="T955" s="197"/>
      <c r="AT955" s="198" t="s">
        <v>164</v>
      </c>
      <c r="AU955" s="198" t="s">
        <v>81</v>
      </c>
      <c r="AV955" s="13" t="s">
        <v>79</v>
      </c>
      <c r="AW955" s="13" t="s">
        <v>33</v>
      </c>
      <c r="AX955" s="13" t="s">
        <v>71</v>
      </c>
      <c r="AY955" s="198" t="s">
        <v>155</v>
      </c>
    </row>
    <row r="956" spans="2:51" s="14" customFormat="1" ht="12">
      <c r="B956" s="199"/>
      <c r="C956" s="200"/>
      <c r="D956" s="190" t="s">
        <v>164</v>
      </c>
      <c r="E956" s="201" t="s">
        <v>19</v>
      </c>
      <c r="F956" s="202" t="s">
        <v>212</v>
      </c>
      <c r="G956" s="200"/>
      <c r="H956" s="203">
        <v>4.86</v>
      </c>
      <c r="I956" s="204"/>
      <c r="J956" s="200"/>
      <c r="K956" s="200"/>
      <c r="L956" s="205"/>
      <c r="M956" s="206"/>
      <c r="N956" s="207"/>
      <c r="O956" s="207"/>
      <c r="P956" s="207"/>
      <c r="Q956" s="207"/>
      <c r="R956" s="207"/>
      <c r="S956" s="207"/>
      <c r="T956" s="208"/>
      <c r="AT956" s="209" t="s">
        <v>164</v>
      </c>
      <c r="AU956" s="209" t="s">
        <v>81</v>
      </c>
      <c r="AV956" s="14" t="s">
        <v>81</v>
      </c>
      <c r="AW956" s="14" t="s">
        <v>33</v>
      </c>
      <c r="AX956" s="14" t="s">
        <v>71</v>
      </c>
      <c r="AY956" s="209" t="s">
        <v>155</v>
      </c>
    </row>
    <row r="957" spans="2:51" s="13" customFormat="1" ht="12">
      <c r="B957" s="188"/>
      <c r="C957" s="189"/>
      <c r="D957" s="190" t="s">
        <v>164</v>
      </c>
      <c r="E957" s="191" t="s">
        <v>19</v>
      </c>
      <c r="F957" s="192" t="s">
        <v>213</v>
      </c>
      <c r="G957" s="189"/>
      <c r="H957" s="191" t="s">
        <v>19</v>
      </c>
      <c r="I957" s="193"/>
      <c r="J957" s="189"/>
      <c r="K957" s="189"/>
      <c r="L957" s="194"/>
      <c r="M957" s="195"/>
      <c r="N957" s="196"/>
      <c r="O957" s="196"/>
      <c r="P957" s="196"/>
      <c r="Q957" s="196"/>
      <c r="R957" s="196"/>
      <c r="S957" s="196"/>
      <c r="T957" s="197"/>
      <c r="AT957" s="198" t="s">
        <v>164</v>
      </c>
      <c r="AU957" s="198" t="s">
        <v>81</v>
      </c>
      <c r="AV957" s="13" t="s">
        <v>79</v>
      </c>
      <c r="AW957" s="13" t="s">
        <v>33</v>
      </c>
      <c r="AX957" s="13" t="s">
        <v>71</v>
      </c>
      <c r="AY957" s="198" t="s">
        <v>155</v>
      </c>
    </row>
    <row r="958" spans="2:51" s="14" customFormat="1" ht="12">
      <c r="B958" s="199"/>
      <c r="C958" s="200"/>
      <c r="D958" s="190" t="s">
        <v>164</v>
      </c>
      <c r="E958" s="201" t="s">
        <v>19</v>
      </c>
      <c r="F958" s="202" t="s">
        <v>214</v>
      </c>
      <c r="G958" s="200"/>
      <c r="H958" s="203">
        <v>26.77</v>
      </c>
      <c r="I958" s="204"/>
      <c r="J958" s="200"/>
      <c r="K958" s="200"/>
      <c r="L958" s="205"/>
      <c r="M958" s="206"/>
      <c r="N958" s="207"/>
      <c r="O958" s="207"/>
      <c r="P958" s="207"/>
      <c r="Q958" s="207"/>
      <c r="R958" s="207"/>
      <c r="S958" s="207"/>
      <c r="T958" s="208"/>
      <c r="AT958" s="209" t="s">
        <v>164</v>
      </c>
      <c r="AU958" s="209" t="s">
        <v>81</v>
      </c>
      <c r="AV958" s="14" t="s">
        <v>81</v>
      </c>
      <c r="AW958" s="14" t="s">
        <v>33</v>
      </c>
      <c r="AX958" s="14" t="s">
        <v>71</v>
      </c>
      <c r="AY958" s="209" t="s">
        <v>155</v>
      </c>
    </row>
    <row r="959" spans="2:51" s="13" customFormat="1" ht="12">
      <c r="B959" s="188"/>
      <c r="C959" s="189"/>
      <c r="D959" s="190" t="s">
        <v>164</v>
      </c>
      <c r="E959" s="191" t="s">
        <v>19</v>
      </c>
      <c r="F959" s="192" t="s">
        <v>215</v>
      </c>
      <c r="G959" s="189"/>
      <c r="H959" s="191" t="s">
        <v>19</v>
      </c>
      <c r="I959" s="193"/>
      <c r="J959" s="189"/>
      <c r="K959" s="189"/>
      <c r="L959" s="194"/>
      <c r="M959" s="195"/>
      <c r="N959" s="196"/>
      <c r="O959" s="196"/>
      <c r="P959" s="196"/>
      <c r="Q959" s="196"/>
      <c r="R959" s="196"/>
      <c r="S959" s="196"/>
      <c r="T959" s="197"/>
      <c r="AT959" s="198" t="s">
        <v>164</v>
      </c>
      <c r="AU959" s="198" t="s">
        <v>81</v>
      </c>
      <c r="AV959" s="13" t="s">
        <v>79</v>
      </c>
      <c r="AW959" s="13" t="s">
        <v>33</v>
      </c>
      <c r="AX959" s="13" t="s">
        <v>71</v>
      </c>
      <c r="AY959" s="198" t="s">
        <v>155</v>
      </c>
    </row>
    <row r="960" spans="2:51" s="14" customFormat="1" ht="12">
      <c r="B960" s="199"/>
      <c r="C960" s="200"/>
      <c r="D960" s="190" t="s">
        <v>164</v>
      </c>
      <c r="E960" s="201" t="s">
        <v>19</v>
      </c>
      <c r="F960" s="202" t="s">
        <v>195</v>
      </c>
      <c r="G960" s="200"/>
      <c r="H960" s="203">
        <v>18.46</v>
      </c>
      <c r="I960" s="204"/>
      <c r="J960" s="200"/>
      <c r="K960" s="200"/>
      <c r="L960" s="205"/>
      <c r="M960" s="206"/>
      <c r="N960" s="207"/>
      <c r="O960" s="207"/>
      <c r="P960" s="207"/>
      <c r="Q960" s="207"/>
      <c r="R960" s="207"/>
      <c r="S960" s="207"/>
      <c r="T960" s="208"/>
      <c r="AT960" s="209" t="s">
        <v>164</v>
      </c>
      <c r="AU960" s="209" t="s">
        <v>81</v>
      </c>
      <c r="AV960" s="14" t="s">
        <v>81</v>
      </c>
      <c r="AW960" s="14" t="s">
        <v>33</v>
      </c>
      <c r="AX960" s="14" t="s">
        <v>71</v>
      </c>
      <c r="AY960" s="209" t="s">
        <v>155</v>
      </c>
    </row>
    <row r="961" spans="2:51" s="13" customFormat="1" ht="12">
      <c r="B961" s="188"/>
      <c r="C961" s="189"/>
      <c r="D961" s="190" t="s">
        <v>164</v>
      </c>
      <c r="E961" s="191" t="s">
        <v>19</v>
      </c>
      <c r="F961" s="192" t="s">
        <v>216</v>
      </c>
      <c r="G961" s="189"/>
      <c r="H961" s="191" t="s">
        <v>19</v>
      </c>
      <c r="I961" s="193"/>
      <c r="J961" s="189"/>
      <c r="K961" s="189"/>
      <c r="L961" s="194"/>
      <c r="M961" s="195"/>
      <c r="N961" s="196"/>
      <c r="O961" s="196"/>
      <c r="P961" s="196"/>
      <c r="Q961" s="196"/>
      <c r="R961" s="196"/>
      <c r="S961" s="196"/>
      <c r="T961" s="197"/>
      <c r="AT961" s="198" t="s">
        <v>164</v>
      </c>
      <c r="AU961" s="198" t="s">
        <v>81</v>
      </c>
      <c r="AV961" s="13" t="s">
        <v>79</v>
      </c>
      <c r="AW961" s="13" t="s">
        <v>33</v>
      </c>
      <c r="AX961" s="13" t="s">
        <v>71</v>
      </c>
      <c r="AY961" s="198" t="s">
        <v>155</v>
      </c>
    </row>
    <row r="962" spans="2:51" s="14" customFormat="1" ht="12">
      <c r="B962" s="199"/>
      <c r="C962" s="200"/>
      <c r="D962" s="190" t="s">
        <v>164</v>
      </c>
      <c r="E962" s="201" t="s">
        <v>19</v>
      </c>
      <c r="F962" s="202" t="s">
        <v>197</v>
      </c>
      <c r="G962" s="200"/>
      <c r="H962" s="203">
        <v>21.58</v>
      </c>
      <c r="I962" s="204"/>
      <c r="J962" s="200"/>
      <c r="K962" s="200"/>
      <c r="L962" s="205"/>
      <c r="M962" s="206"/>
      <c r="N962" s="207"/>
      <c r="O962" s="207"/>
      <c r="P962" s="207"/>
      <c r="Q962" s="207"/>
      <c r="R962" s="207"/>
      <c r="S962" s="207"/>
      <c r="T962" s="208"/>
      <c r="AT962" s="209" t="s">
        <v>164</v>
      </c>
      <c r="AU962" s="209" t="s">
        <v>81</v>
      </c>
      <c r="AV962" s="14" t="s">
        <v>81</v>
      </c>
      <c r="AW962" s="14" t="s">
        <v>33</v>
      </c>
      <c r="AX962" s="14" t="s">
        <v>71</v>
      </c>
      <c r="AY962" s="209" t="s">
        <v>155</v>
      </c>
    </row>
    <row r="963" spans="2:51" s="13" customFormat="1" ht="12">
      <c r="B963" s="188"/>
      <c r="C963" s="189"/>
      <c r="D963" s="190" t="s">
        <v>164</v>
      </c>
      <c r="E963" s="191" t="s">
        <v>19</v>
      </c>
      <c r="F963" s="192" t="s">
        <v>217</v>
      </c>
      <c r="G963" s="189"/>
      <c r="H963" s="191" t="s">
        <v>19</v>
      </c>
      <c r="I963" s="193"/>
      <c r="J963" s="189"/>
      <c r="K963" s="189"/>
      <c r="L963" s="194"/>
      <c r="M963" s="195"/>
      <c r="N963" s="196"/>
      <c r="O963" s="196"/>
      <c r="P963" s="196"/>
      <c r="Q963" s="196"/>
      <c r="R963" s="196"/>
      <c r="S963" s="196"/>
      <c r="T963" s="197"/>
      <c r="AT963" s="198" t="s">
        <v>164</v>
      </c>
      <c r="AU963" s="198" t="s">
        <v>81</v>
      </c>
      <c r="AV963" s="13" t="s">
        <v>79</v>
      </c>
      <c r="AW963" s="13" t="s">
        <v>33</v>
      </c>
      <c r="AX963" s="13" t="s">
        <v>71</v>
      </c>
      <c r="AY963" s="198" t="s">
        <v>155</v>
      </c>
    </row>
    <row r="964" spans="2:51" s="14" customFormat="1" ht="12">
      <c r="B964" s="199"/>
      <c r="C964" s="200"/>
      <c r="D964" s="190" t="s">
        <v>164</v>
      </c>
      <c r="E964" s="201" t="s">
        <v>19</v>
      </c>
      <c r="F964" s="202" t="s">
        <v>199</v>
      </c>
      <c r="G964" s="200"/>
      <c r="H964" s="203">
        <v>25.23</v>
      </c>
      <c r="I964" s="204"/>
      <c r="J964" s="200"/>
      <c r="K964" s="200"/>
      <c r="L964" s="205"/>
      <c r="M964" s="206"/>
      <c r="N964" s="207"/>
      <c r="O964" s="207"/>
      <c r="P964" s="207"/>
      <c r="Q964" s="207"/>
      <c r="R964" s="207"/>
      <c r="S964" s="207"/>
      <c r="T964" s="208"/>
      <c r="AT964" s="209" t="s">
        <v>164</v>
      </c>
      <c r="AU964" s="209" t="s">
        <v>81</v>
      </c>
      <c r="AV964" s="14" t="s">
        <v>81</v>
      </c>
      <c r="AW964" s="14" t="s">
        <v>33</v>
      </c>
      <c r="AX964" s="14" t="s">
        <v>71</v>
      </c>
      <c r="AY964" s="209" t="s">
        <v>155</v>
      </c>
    </row>
    <row r="965" spans="2:51" s="13" customFormat="1" ht="12">
      <c r="B965" s="188"/>
      <c r="C965" s="189"/>
      <c r="D965" s="190" t="s">
        <v>164</v>
      </c>
      <c r="E965" s="191" t="s">
        <v>19</v>
      </c>
      <c r="F965" s="192" t="s">
        <v>218</v>
      </c>
      <c r="G965" s="189"/>
      <c r="H965" s="191" t="s">
        <v>19</v>
      </c>
      <c r="I965" s="193"/>
      <c r="J965" s="189"/>
      <c r="K965" s="189"/>
      <c r="L965" s="194"/>
      <c r="M965" s="195"/>
      <c r="N965" s="196"/>
      <c r="O965" s="196"/>
      <c r="P965" s="196"/>
      <c r="Q965" s="196"/>
      <c r="R965" s="196"/>
      <c r="S965" s="196"/>
      <c r="T965" s="197"/>
      <c r="AT965" s="198" t="s">
        <v>164</v>
      </c>
      <c r="AU965" s="198" t="s">
        <v>81</v>
      </c>
      <c r="AV965" s="13" t="s">
        <v>79</v>
      </c>
      <c r="AW965" s="13" t="s">
        <v>33</v>
      </c>
      <c r="AX965" s="13" t="s">
        <v>71</v>
      </c>
      <c r="AY965" s="198" t="s">
        <v>155</v>
      </c>
    </row>
    <row r="966" spans="2:51" s="14" customFormat="1" ht="12">
      <c r="B966" s="199"/>
      <c r="C966" s="200"/>
      <c r="D966" s="190" t="s">
        <v>164</v>
      </c>
      <c r="E966" s="201" t="s">
        <v>19</v>
      </c>
      <c r="F966" s="202" t="s">
        <v>219</v>
      </c>
      <c r="G966" s="200"/>
      <c r="H966" s="203">
        <v>121.44</v>
      </c>
      <c r="I966" s="204"/>
      <c r="J966" s="200"/>
      <c r="K966" s="200"/>
      <c r="L966" s="205"/>
      <c r="M966" s="206"/>
      <c r="N966" s="207"/>
      <c r="O966" s="207"/>
      <c r="P966" s="207"/>
      <c r="Q966" s="207"/>
      <c r="R966" s="207"/>
      <c r="S966" s="207"/>
      <c r="T966" s="208"/>
      <c r="AT966" s="209" t="s">
        <v>164</v>
      </c>
      <c r="AU966" s="209" t="s">
        <v>81</v>
      </c>
      <c r="AV966" s="14" t="s">
        <v>81</v>
      </c>
      <c r="AW966" s="14" t="s">
        <v>33</v>
      </c>
      <c r="AX966" s="14" t="s">
        <v>71</v>
      </c>
      <c r="AY966" s="209" t="s">
        <v>155</v>
      </c>
    </row>
    <row r="967" spans="2:51" s="15" customFormat="1" ht="12">
      <c r="B967" s="210"/>
      <c r="C967" s="211"/>
      <c r="D967" s="190" t="s">
        <v>164</v>
      </c>
      <c r="E967" s="212" t="s">
        <v>19</v>
      </c>
      <c r="F967" s="213" t="s">
        <v>168</v>
      </c>
      <c r="G967" s="211"/>
      <c r="H967" s="214">
        <v>218.34</v>
      </c>
      <c r="I967" s="215"/>
      <c r="J967" s="211"/>
      <c r="K967" s="211"/>
      <c r="L967" s="216"/>
      <c r="M967" s="217"/>
      <c r="N967" s="218"/>
      <c r="O967" s="218"/>
      <c r="P967" s="218"/>
      <c r="Q967" s="218"/>
      <c r="R967" s="218"/>
      <c r="S967" s="218"/>
      <c r="T967" s="219"/>
      <c r="AT967" s="220" t="s">
        <v>164</v>
      </c>
      <c r="AU967" s="220" t="s">
        <v>81</v>
      </c>
      <c r="AV967" s="15" t="s">
        <v>162</v>
      </c>
      <c r="AW967" s="15" t="s">
        <v>33</v>
      </c>
      <c r="AX967" s="15" t="s">
        <v>79</v>
      </c>
      <c r="AY967" s="220" t="s">
        <v>155</v>
      </c>
    </row>
    <row r="968" spans="1:65" s="2" customFormat="1" ht="16.5" customHeight="1">
      <c r="A968" s="36"/>
      <c r="B968" s="37"/>
      <c r="C968" s="237" t="s">
        <v>978</v>
      </c>
      <c r="D968" s="237" t="s">
        <v>681</v>
      </c>
      <c r="E968" s="238" t="s">
        <v>979</v>
      </c>
      <c r="F968" s="239" t="s">
        <v>980</v>
      </c>
      <c r="G968" s="240" t="s">
        <v>161</v>
      </c>
      <c r="H968" s="241">
        <v>229.257</v>
      </c>
      <c r="I968" s="242">
        <v>7.7</v>
      </c>
      <c r="J968" s="243">
        <f>ROUND(I968*H968,2)</f>
        <v>1765.28</v>
      </c>
      <c r="K968" s="239" t="s">
        <v>174</v>
      </c>
      <c r="L968" s="244"/>
      <c r="M968" s="245" t="s">
        <v>19</v>
      </c>
      <c r="N968" s="246" t="s">
        <v>42</v>
      </c>
      <c r="O968" s="66"/>
      <c r="P968" s="184">
        <f>O968*H968</f>
        <v>0</v>
      </c>
      <c r="Q968" s="184">
        <v>0.0004</v>
      </c>
      <c r="R968" s="184">
        <f>Q968*H968</f>
        <v>0.0917028</v>
      </c>
      <c r="S968" s="184">
        <v>0</v>
      </c>
      <c r="T968" s="185">
        <f>S968*H968</f>
        <v>0</v>
      </c>
      <c r="U968" s="36"/>
      <c r="V968" s="36"/>
      <c r="W968" s="36"/>
      <c r="X968" s="36"/>
      <c r="Y968" s="36"/>
      <c r="Z968" s="36"/>
      <c r="AA968" s="36"/>
      <c r="AB968" s="36"/>
      <c r="AC968" s="36"/>
      <c r="AD968" s="36"/>
      <c r="AE968" s="36"/>
      <c r="AR968" s="186" t="s">
        <v>437</v>
      </c>
      <c r="AT968" s="186" t="s">
        <v>681</v>
      </c>
      <c r="AU968" s="186" t="s">
        <v>81</v>
      </c>
      <c r="AY968" s="19" t="s">
        <v>155</v>
      </c>
      <c r="BE968" s="187">
        <f>IF(N968="základní",J968,0)</f>
        <v>1765.28</v>
      </c>
      <c r="BF968" s="187">
        <f>IF(N968="snížená",J968,0)</f>
        <v>0</v>
      </c>
      <c r="BG968" s="187">
        <f>IF(N968="zákl. přenesená",J968,0)</f>
        <v>0</v>
      </c>
      <c r="BH968" s="187">
        <f>IF(N968="sníž. přenesená",J968,0)</f>
        <v>0</v>
      </c>
      <c r="BI968" s="187">
        <f>IF(N968="nulová",J968,0)</f>
        <v>0</v>
      </c>
      <c r="BJ968" s="19" t="s">
        <v>79</v>
      </c>
      <c r="BK968" s="187">
        <f>ROUND(I968*H968,2)</f>
        <v>1765.28</v>
      </c>
      <c r="BL968" s="19" t="s">
        <v>295</v>
      </c>
      <c r="BM968" s="186" t="s">
        <v>981</v>
      </c>
    </row>
    <row r="969" spans="2:51" s="14" customFormat="1" ht="12">
      <c r="B969" s="199"/>
      <c r="C969" s="200"/>
      <c r="D969" s="190" t="s">
        <v>164</v>
      </c>
      <c r="E969" s="200"/>
      <c r="F969" s="202" t="s">
        <v>982</v>
      </c>
      <c r="G969" s="200"/>
      <c r="H969" s="203">
        <v>229.257</v>
      </c>
      <c r="I969" s="204"/>
      <c r="J969" s="200"/>
      <c r="K969" s="200"/>
      <c r="L969" s="205"/>
      <c r="M969" s="206"/>
      <c r="N969" s="207"/>
      <c r="O969" s="207"/>
      <c r="P969" s="207"/>
      <c r="Q969" s="207"/>
      <c r="R969" s="207"/>
      <c r="S969" s="207"/>
      <c r="T969" s="208"/>
      <c r="AT969" s="209" t="s">
        <v>164</v>
      </c>
      <c r="AU969" s="209" t="s">
        <v>81</v>
      </c>
      <c r="AV969" s="14" t="s">
        <v>81</v>
      </c>
      <c r="AW969" s="14" t="s">
        <v>4</v>
      </c>
      <c r="AX969" s="14" t="s">
        <v>79</v>
      </c>
      <c r="AY969" s="209" t="s">
        <v>155</v>
      </c>
    </row>
    <row r="970" spans="1:65" s="2" customFormat="1" ht="24">
      <c r="A970" s="36"/>
      <c r="B970" s="37"/>
      <c r="C970" s="175" t="s">
        <v>983</v>
      </c>
      <c r="D970" s="175" t="s">
        <v>158</v>
      </c>
      <c r="E970" s="176" t="s">
        <v>984</v>
      </c>
      <c r="F970" s="177" t="s">
        <v>985</v>
      </c>
      <c r="G970" s="178" t="s">
        <v>691</v>
      </c>
      <c r="H970" s="251">
        <f>336367.08/100</f>
        <v>3363.6708000000003</v>
      </c>
      <c r="I970" s="180">
        <v>5</v>
      </c>
      <c r="J970" s="181">
        <f>ROUND(I970*H970,2)</f>
        <v>16818.35</v>
      </c>
      <c r="K970" s="177" t="s">
        <v>174</v>
      </c>
      <c r="L970" s="41"/>
      <c r="M970" s="182" t="s">
        <v>19</v>
      </c>
      <c r="N970" s="183" t="s">
        <v>42</v>
      </c>
      <c r="O970" s="66"/>
      <c r="P970" s="184">
        <f>O970*H970</f>
        <v>0</v>
      </c>
      <c r="Q970" s="184">
        <v>0</v>
      </c>
      <c r="R970" s="184">
        <f>Q970*H970</f>
        <v>0</v>
      </c>
      <c r="S970" s="184">
        <v>0</v>
      </c>
      <c r="T970" s="185">
        <f>S970*H970</f>
        <v>0</v>
      </c>
      <c r="U970" s="36"/>
      <c r="V970" s="36"/>
      <c r="W970" s="36"/>
      <c r="X970" s="36"/>
      <c r="Y970" s="36"/>
      <c r="Z970" s="36"/>
      <c r="AA970" s="36"/>
      <c r="AB970" s="36"/>
      <c r="AC970" s="36"/>
      <c r="AD970" s="36"/>
      <c r="AE970" s="36"/>
      <c r="AR970" s="186" t="s">
        <v>295</v>
      </c>
      <c r="AT970" s="186" t="s">
        <v>158</v>
      </c>
      <c r="AU970" s="186" t="s">
        <v>81</v>
      </c>
      <c r="AY970" s="19" t="s">
        <v>155</v>
      </c>
      <c r="BE970" s="187">
        <f>IF(N970="základní",J970,0)</f>
        <v>16818.35</v>
      </c>
      <c r="BF970" s="187">
        <f>IF(N970="snížená",J970,0)</f>
        <v>0</v>
      </c>
      <c r="BG970" s="187">
        <f>IF(N970="zákl. přenesená",J970,0)</f>
        <v>0</v>
      </c>
      <c r="BH970" s="187">
        <f>IF(N970="sníž. přenesená",J970,0)</f>
        <v>0</v>
      </c>
      <c r="BI970" s="187">
        <f>IF(N970="nulová",J970,0)</f>
        <v>0</v>
      </c>
      <c r="BJ970" s="19" t="s">
        <v>79</v>
      </c>
      <c r="BK970" s="187">
        <f>ROUND(I970*H970,2)</f>
        <v>16818.35</v>
      </c>
      <c r="BL970" s="19" t="s">
        <v>295</v>
      </c>
      <c r="BM970" s="186" t="s">
        <v>986</v>
      </c>
    </row>
    <row r="971" spans="2:63" s="12" customFormat="1" ht="22.9" customHeight="1">
      <c r="B971" s="159"/>
      <c r="C971" s="160"/>
      <c r="D971" s="161" t="s">
        <v>70</v>
      </c>
      <c r="E971" s="173" t="s">
        <v>495</v>
      </c>
      <c r="F971" s="173" t="s">
        <v>496</v>
      </c>
      <c r="G971" s="160"/>
      <c r="H971" s="160"/>
      <c r="I971" s="163"/>
      <c r="J971" s="174">
        <f>BK971</f>
        <v>207192.19</v>
      </c>
      <c r="K971" s="160"/>
      <c r="L971" s="165"/>
      <c r="M971" s="166"/>
      <c r="N971" s="167"/>
      <c r="O971" s="167"/>
      <c r="P971" s="168">
        <f>SUM(P972:P1012)</f>
        <v>0</v>
      </c>
      <c r="Q971" s="167"/>
      <c r="R971" s="168">
        <f>SUM(R972:R1012)</f>
        <v>0.8579907299999999</v>
      </c>
      <c r="S971" s="167"/>
      <c r="T971" s="169">
        <f>SUM(T972:T1012)</f>
        <v>0</v>
      </c>
      <c r="AR971" s="170" t="s">
        <v>81</v>
      </c>
      <c r="AT971" s="171" t="s">
        <v>70</v>
      </c>
      <c r="AU971" s="171" t="s">
        <v>79</v>
      </c>
      <c r="AY971" s="170" t="s">
        <v>155</v>
      </c>
      <c r="BK971" s="172">
        <f>SUM(BK972:BK1012)</f>
        <v>207192.19</v>
      </c>
    </row>
    <row r="972" spans="1:65" s="2" customFormat="1" ht="16.5" customHeight="1">
      <c r="A972" s="36"/>
      <c r="B972" s="37"/>
      <c r="C972" s="175" t="s">
        <v>987</v>
      </c>
      <c r="D972" s="175" t="s">
        <v>158</v>
      </c>
      <c r="E972" s="176" t="s">
        <v>988</v>
      </c>
      <c r="F972" s="177" t="s">
        <v>989</v>
      </c>
      <c r="G972" s="178" t="s">
        <v>161</v>
      </c>
      <c r="H972" s="179">
        <v>150.49</v>
      </c>
      <c r="I972" s="180">
        <v>145</v>
      </c>
      <c r="J972" s="181">
        <f>ROUND(I972*H972,2)</f>
        <v>21821.05</v>
      </c>
      <c r="K972" s="177" t="s">
        <v>174</v>
      </c>
      <c r="L972" s="41"/>
      <c r="M972" s="182" t="s">
        <v>19</v>
      </c>
      <c r="N972" s="183" t="s">
        <v>42</v>
      </c>
      <c r="O972" s="66"/>
      <c r="P972" s="184">
        <f>O972*H972</f>
        <v>0</v>
      </c>
      <c r="Q972" s="184">
        <v>0.0005</v>
      </c>
      <c r="R972" s="184">
        <f>Q972*H972</f>
        <v>0.075245</v>
      </c>
      <c r="S972" s="184">
        <v>0</v>
      </c>
      <c r="T972" s="185">
        <f>S972*H972</f>
        <v>0</v>
      </c>
      <c r="U972" s="36"/>
      <c r="V972" s="36"/>
      <c r="W972" s="36"/>
      <c r="X972" s="36"/>
      <c r="Y972" s="36"/>
      <c r="Z972" s="36"/>
      <c r="AA972" s="36"/>
      <c r="AB972" s="36"/>
      <c r="AC972" s="36"/>
      <c r="AD972" s="36"/>
      <c r="AE972" s="36"/>
      <c r="AR972" s="186" t="s">
        <v>295</v>
      </c>
      <c r="AT972" s="186" t="s">
        <v>158</v>
      </c>
      <c r="AU972" s="186" t="s">
        <v>81</v>
      </c>
      <c r="AY972" s="19" t="s">
        <v>155</v>
      </c>
      <c r="BE972" s="187">
        <f>IF(N972="základní",J972,0)</f>
        <v>21821.05</v>
      </c>
      <c r="BF972" s="187">
        <f>IF(N972="snížená",J972,0)</f>
        <v>0</v>
      </c>
      <c r="BG972" s="187">
        <f>IF(N972="zákl. přenesená",J972,0)</f>
        <v>0</v>
      </c>
      <c r="BH972" s="187">
        <f>IF(N972="sníž. přenesená",J972,0)</f>
        <v>0</v>
      </c>
      <c r="BI972" s="187">
        <f>IF(N972="nulová",J972,0)</f>
        <v>0</v>
      </c>
      <c r="BJ972" s="19" t="s">
        <v>79</v>
      </c>
      <c r="BK972" s="187">
        <f>ROUND(I972*H972,2)</f>
        <v>21821.05</v>
      </c>
      <c r="BL972" s="19" t="s">
        <v>295</v>
      </c>
      <c r="BM972" s="186" t="s">
        <v>990</v>
      </c>
    </row>
    <row r="973" spans="2:51" s="13" customFormat="1" ht="12">
      <c r="B973" s="188"/>
      <c r="C973" s="189"/>
      <c r="D973" s="190" t="s">
        <v>164</v>
      </c>
      <c r="E973" s="191" t="s">
        <v>19</v>
      </c>
      <c r="F973" s="192" t="s">
        <v>592</v>
      </c>
      <c r="G973" s="189"/>
      <c r="H973" s="191" t="s">
        <v>19</v>
      </c>
      <c r="I973" s="193"/>
      <c r="J973" s="189"/>
      <c r="K973" s="189"/>
      <c r="L973" s="194"/>
      <c r="M973" s="195"/>
      <c r="N973" s="196"/>
      <c r="O973" s="196"/>
      <c r="P973" s="196"/>
      <c r="Q973" s="196"/>
      <c r="R973" s="196"/>
      <c r="S973" s="196"/>
      <c r="T973" s="197"/>
      <c r="AT973" s="198" t="s">
        <v>164</v>
      </c>
      <c r="AU973" s="198" t="s">
        <v>81</v>
      </c>
      <c r="AV973" s="13" t="s">
        <v>79</v>
      </c>
      <c r="AW973" s="13" t="s">
        <v>33</v>
      </c>
      <c r="AX973" s="13" t="s">
        <v>71</v>
      </c>
      <c r="AY973" s="198" t="s">
        <v>155</v>
      </c>
    </row>
    <row r="974" spans="2:51" s="13" customFormat="1" ht="12">
      <c r="B974" s="188"/>
      <c r="C974" s="189"/>
      <c r="D974" s="190" t="s">
        <v>164</v>
      </c>
      <c r="E974" s="191" t="s">
        <v>19</v>
      </c>
      <c r="F974" s="192" t="s">
        <v>192</v>
      </c>
      <c r="G974" s="189"/>
      <c r="H974" s="191" t="s">
        <v>19</v>
      </c>
      <c r="I974" s="193"/>
      <c r="J974" s="189"/>
      <c r="K974" s="189"/>
      <c r="L974" s="194"/>
      <c r="M974" s="195"/>
      <c r="N974" s="196"/>
      <c r="O974" s="196"/>
      <c r="P974" s="196"/>
      <c r="Q974" s="196"/>
      <c r="R974" s="196"/>
      <c r="S974" s="196"/>
      <c r="T974" s="197"/>
      <c r="AT974" s="198" t="s">
        <v>164</v>
      </c>
      <c r="AU974" s="198" t="s">
        <v>81</v>
      </c>
      <c r="AV974" s="13" t="s">
        <v>79</v>
      </c>
      <c r="AW974" s="13" t="s">
        <v>33</v>
      </c>
      <c r="AX974" s="13" t="s">
        <v>71</v>
      </c>
      <c r="AY974" s="198" t="s">
        <v>155</v>
      </c>
    </row>
    <row r="975" spans="2:51" s="14" customFormat="1" ht="12">
      <c r="B975" s="199"/>
      <c r="C975" s="200"/>
      <c r="D975" s="190" t="s">
        <v>164</v>
      </c>
      <c r="E975" s="201" t="s">
        <v>19</v>
      </c>
      <c r="F975" s="202" t="s">
        <v>193</v>
      </c>
      <c r="G975" s="200"/>
      <c r="H975" s="203">
        <v>38.77</v>
      </c>
      <c r="I975" s="204"/>
      <c r="J975" s="200"/>
      <c r="K975" s="200"/>
      <c r="L975" s="205"/>
      <c r="M975" s="206"/>
      <c r="N975" s="207"/>
      <c r="O975" s="207"/>
      <c r="P975" s="207"/>
      <c r="Q975" s="207"/>
      <c r="R975" s="207"/>
      <c r="S975" s="207"/>
      <c r="T975" s="208"/>
      <c r="AT975" s="209" t="s">
        <v>164</v>
      </c>
      <c r="AU975" s="209" t="s">
        <v>81</v>
      </c>
      <c r="AV975" s="14" t="s">
        <v>81</v>
      </c>
      <c r="AW975" s="14" t="s">
        <v>33</v>
      </c>
      <c r="AX975" s="14" t="s">
        <v>71</v>
      </c>
      <c r="AY975" s="209" t="s">
        <v>155</v>
      </c>
    </row>
    <row r="976" spans="2:51" s="13" customFormat="1" ht="12">
      <c r="B976" s="188"/>
      <c r="C976" s="189"/>
      <c r="D976" s="190" t="s">
        <v>164</v>
      </c>
      <c r="E976" s="191" t="s">
        <v>19</v>
      </c>
      <c r="F976" s="192" t="s">
        <v>194</v>
      </c>
      <c r="G976" s="189"/>
      <c r="H976" s="191" t="s">
        <v>19</v>
      </c>
      <c r="I976" s="193"/>
      <c r="J976" s="189"/>
      <c r="K976" s="189"/>
      <c r="L976" s="194"/>
      <c r="M976" s="195"/>
      <c r="N976" s="196"/>
      <c r="O976" s="196"/>
      <c r="P976" s="196"/>
      <c r="Q976" s="196"/>
      <c r="R976" s="196"/>
      <c r="S976" s="196"/>
      <c r="T976" s="197"/>
      <c r="AT976" s="198" t="s">
        <v>164</v>
      </c>
      <c r="AU976" s="198" t="s">
        <v>81</v>
      </c>
      <c r="AV976" s="13" t="s">
        <v>79</v>
      </c>
      <c r="AW976" s="13" t="s">
        <v>33</v>
      </c>
      <c r="AX976" s="13" t="s">
        <v>71</v>
      </c>
      <c r="AY976" s="198" t="s">
        <v>155</v>
      </c>
    </row>
    <row r="977" spans="2:51" s="14" customFormat="1" ht="12">
      <c r="B977" s="199"/>
      <c r="C977" s="200"/>
      <c r="D977" s="190" t="s">
        <v>164</v>
      </c>
      <c r="E977" s="201" t="s">
        <v>19</v>
      </c>
      <c r="F977" s="202" t="s">
        <v>195</v>
      </c>
      <c r="G977" s="200"/>
      <c r="H977" s="203">
        <v>18.46</v>
      </c>
      <c r="I977" s="204"/>
      <c r="J977" s="200"/>
      <c r="K977" s="200"/>
      <c r="L977" s="205"/>
      <c r="M977" s="206"/>
      <c r="N977" s="207"/>
      <c r="O977" s="207"/>
      <c r="P977" s="207"/>
      <c r="Q977" s="207"/>
      <c r="R977" s="207"/>
      <c r="S977" s="207"/>
      <c r="T977" s="208"/>
      <c r="AT977" s="209" t="s">
        <v>164</v>
      </c>
      <c r="AU977" s="209" t="s">
        <v>81</v>
      </c>
      <c r="AV977" s="14" t="s">
        <v>81</v>
      </c>
      <c r="AW977" s="14" t="s">
        <v>33</v>
      </c>
      <c r="AX977" s="14" t="s">
        <v>71</v>
      </c>
      <c r="AY977" s="209" t="s">
        <v>155</v>
      </c>
    </row>
    <row r="978" spans="2:51" s="13" customFormat="1" ht="12">
      <c r="B978" s="188"/>
      <c r="C978" s="189"/>
      <c r="D978" s="190" t="s">
        <v>164</v>
      </c>
      <c r="E978" s="191" t="s">
        <v>19</v>
      </c>
      <c r="F978" s="192" t="s">
        <v>196</v>
      </c>
      <c r="G978" s="189"/>
      <c r="H978" s="191" t="s">
        <v>19</v>
      </c>
      <c r="I978" s="193"/>
      <c r="J978" s="189"/>
      <c r="K978" s="189"/>
      <c r="L978" s="194"/>
      <c r="M978" s="195"/>
      <c r="N978" s="196"/>
      <c r="O978" s="196"/>
      <c r="P978" s="196"/>
      <c r="Q978" s="196"/>
      <c r="R978" s="196"/>
      <c r="S978" s="196"/>
      <c r="T978" s="197"/>
      <c r="AT978" s="198" t="s">
        <v>164</v>
      </c>
      <c r="AU978" s="198" t="s">
        <v>81</v>
      </c>
      <c r="AV978" s="13" t="s">
        <v>79</v>
      </c>
      <c r="AW978" s="13" t="s">
        <v>33</v>
      </c>
      <c r="AX978" s="13" t="s">
        <v>71</v>
      </c>
      <c r="AY978" s="198" t="s">
        <v>155</v>
      </c>
    </row>
    <row r="979" spans="2:51" s="14" customFormat="1" ht="12">
      <c r="B979" s="199"/>
      <c r="C979" s="200"/>
      <c r="D979" s="190" t="s">
        <v>164</v>
      </c>
      <c r="E979" s="201" t="s">
        <v>19</v>
      </c>
      <c r="F979" s="202" t="s">
        <v>197</v>
      </c>
      <c r="G979" s="200"/>
      <c r="H979" s="203">
        <v>21.58</v>
      </c>
      <c r="I979" s="204"/>
      <c r="J979" s="200"/>
      <c r="K979" s="200"/>
      <c r="L979" s="205"/>
      <c r="M979" s="206"/>
      <c r="N979" s="207"/>
      <c r="O979" s="207"/>
      <c r="P979" s="207"/>
      <c r="Q979" s="207"/>
      <c r="R979" s="207"/>
      <c r="S979" s="207"/>
      <c r="T979" s="208"/>
      <c r="AT979" s="209" t="s">
        <v>164</v>
      </c>
      <c r="AU979" s="209" t="s">
        <v>81</v>
      </c>
      <c r="AV979" s="14" t="s">
        <v>81</v>
      </c>
      <c r="AW979" s="14" t="s">
        <v>33</v>
      </c>
      <c r="AX979" s="14" t="s">
        <v>71</v>
      </c>
      <c r="AY979" s="209" t="s">
        <v>155</v>
      </c>
    </row>
    <row r="980" spans="2:51" s="13" customFormat="1" ht="12">
      <c r="B980" s="188"/>
      <c r="C980" s="189"/>
      <c r="D980" s="190" t="s">
        <v>164</v>
      </c>
      <c r="E980" s="191" t="s">
        <v>19</v>
      </c>
      <c r="F980" s="192" t="s">
        <v>198</v>
      </c>
      <c r="G980" s="189"/>
      <c r="H980" s="191" t="s">
        <v>19</v>
      </c>
      <c r="I980" s="193"/>
      <c r="J980" s="189"/>
      <c r="K980" s="189"/>
      <c r="L980" s="194"/>
      <c r="M980" s="195"/>
      <c r="N980" s="196"/>
      <c r="O980" s="196"/>
      <c r="P980" s="196"/>
      <c r="Q980" s="196"/>
      <c r="R980" s="196"/>
      <c r="S980" s="196"/>
      <c r="T980" s="197"/>
      <c r="AT980" s="198" t="s">
        <v>164</v>
      </c>
      <c r="AU980" s="198" t="s">
        <v>81</v>
      </c>
      <c r="AV980" s="13" t="s">
        <v>79</v>
      </c>
      <c r="AW980" s="13" t="s">
        <v>33</v>
      </c>
      <c r="AX980" s="13" t="s">
        <v>71</v>
      </c>
      <c r="AY980" s="198" t="s">
        <v>155</v>
      </c>
    </row>
    <row r="981" spans="2:51" s="14" customFormat="1" ht="12">
      <c r="B981" s="199"/>
      <c r="C981" s="200"/>
      <c r="D981" s="190" t="s">
        <v>164</v>
      </c>
      <c r="E981" s="201" t="s">
        <v>19</v>
      </c>
      <c r="F981" s="202" t="s">
        <v>199</v>
      </c>
      <c r="G981" s="200"/>
      <c r="H981" s="203">
        <v>25.23</v>
      </c>
      <c r="I981" s="204"/>
      <c r="J981" s="200"/>
      <c r="K981" s="200"/>
      <c r="L981" s="205"/>
      <c r="M981" s="206"/>
      <c r="N981" s="207"/>
      <c r="O981" s="207"/>
      <c r="P981" s="207"/>
      <c r="Q981" s="207"/>
      <c r="R981" s="207"/>
      <c r="S981" s="207"/>
      <c r="T981" s="208"/>
      <c r="AT981" s="209" t="s">
        <v>164</v>
      </c>
      <c r="AU981" s="209" t="s">
        <v>81</v>
      </c>
      <c r="AV981" s="14" t="s">
        <v>81</v>
      </c>
      <c r="AW981" s="14" t="s">
        <v>33</v>
      </c>
      <c r="AX981" s="14" t="s">
        <v>71</v>
      </c>
      <c r="AY981" s="209" t="s">
        <v>155</v>
      </c>
    </row>
    <row r="982" spans="2:51" s="13" customFormat="1" ht="12">
      <c r="B982" s="188"/>
      <c r="C982" s="189"/>
      <c r="D982" s="190" t="s">
        <v>164</v>
      </c>
      <c r="E982" s="191" t="s">
        <v>19</v>
      </c>
      <c r="F982" s="192" t="s">
        <v>200</v>
      </c>
      <c r="G982" s="189"/>
      <c r="H982" s="191" t="s">
        <v>19</v>
      </c>
      <c r="I982" s="193"/>
      <c r="J982" s="189"/>
      <c r="K982" s="189"/>
      <c r="L982" s="194"/>
      <c r="M982" s="195"/>
      <c r="N982" s="196"/>
      <c r="O982" s="196"/>
      <c r="P982" s="196"/>
      <c r="Q982" s="196"/>
      <c r="R982" s="196"/>
      <c r="S982" s="196"/>
      <c r="T982" s="197"/>
      <c r="AT982" s="198" t="s">
        <v>164</v>
      </c>
      <c r="AU982" s="198" t="s">
        <v>81</v>
      </c>
      <c r="AV982" s="13" t="s">
        <v>79</v>
      </c>
      <c r="AW982" s="13" t="s">
        <v>33</v>
      </c>
      <c r="AX982" s="13" t="s">
        <v>71</v>
      </c>
      <c r="AY982" s="198" t="s">
        <v>155</v>
      </c>
    </row>
    <row r="983" spans="2:51" s="14" customFormat="1" ht="12">
      <c r="B983" s="199"/>
      <c r="C983" s="200"/>
      <c r="D983" s="190" t="s">
        <v>164</v>
      </c>
      <c r="E983" s="201" t="s">
        <v>19</v>
      </c>
      <c r="F983" s="202" t="s">
        <v>201</v>
      </c>
      <c r="G983" s="200"/>
      <c r="H983" s="203">
        <v>19.09</v>
      </c>
      <c r="I983" s="204"/>
      <c r="J983" s="200"/>
      <c r="K983" s="200"/>
      <c r="L983" s="205"/>
      <c r="M983" s="206"/>
      <c r="N983" s="207"/>
      <c r="O983" s="207"/>
      <c r="P983" s="207"/>
      <c r="Q983" s="207"/>
      <c r="R983" s="207"/>
      <c r="S983" s="207"/>
      <c r="T983" s="208"/>
      <c r="AT983" s="209" t="s">
        <v>164</v>
      </c>
      <c r="AU983" s="209" t="s">
        <v>81</v>
      </c>
      <c r="AV983" s="14" t="s">
        <v>81</v>
      </c>
      <c r="AW983" s="14" t="s">
        <v>33</v>
      </c>
      <c r="AX983" s="14" t="s">
        <v>71</v>
      </c>
      <c r="AY983" s="209" t="s">
        <v>155</v>
      </c>
    </row>
    <row r="984" spans="2:51" s="13" customFormat="1" ht="12">
      <c r="B984" s="188"/>
      <c r="C984" s="189"/>
      <c r="D984" s="190" t="s">
        <v>164</v>
      </c>
      <c r="E984" s="191" t="s">
        <v>19</v>
      </c>
      <c r="F984" s="192" t="s">
        <v>202</v>
      </c>
      <c r="G984" s="189"/>
      <c r="H984" s="191" t="s">
        <v>19</v>
      </c>
      <c r="I984" s="193"/>
      <c r="J984" s="189"/>
      <c r="K984" s="189"/>
      <c r="L984" s="194"/>
      <c r="M984" s="195"/>
      <c r="N984" s="196"/>
      <c r="O984" s="196"/>
      <c r="P984" s="196"/>
      <c r="Q984" s="196"/>
      <c r="R984" s="196"/>
      <c r="S984" s="196"/>
      <c r="T984" s="197"/>
      <c r="AT984" s="198" t="s">
        <v>164</v>
      </c>
      <c r="AU984" s="198" t="s">
        <v>81</v>
      </c>
      <c r="AV984" s="13" t="s">
        <v>79</v>
      </c>
      <c r="AW984" s="13" t="s">
        <v>33</v>
      </c>
      <c r="AX984" s="13" t="s">
        <v>71</v>
      </c>
      <c r="AY984" s="198" t="s">
        <v>155</v>
      </c>
    </row>
    <row r="985" spans="2:51" s="14" customFormat="1" ht="12">
      <c r="B985" s="199"/>
      <c r="C985" s="200"/>
      <c r="D985" s="190" t="s">
        <v>164</v>
      </c>
      <c r="E985" s="201" t="s">
        <v>19</v>
      </c>
      <c r="F985" s="202" t="s">
        <v>203</v>
      </c>
      <c r="G985" s="200"/>
      <c r="H985" s="203">
        <v>27.36</v>
      </c>
      <c r="I985" s="204"/>
      <c r="J985" s="200"/>
      <c r="K985" s="200"/>
      <c r="L985" s="205"/>
      <c r="M985" s="206"/>
      <c r="N985" s="207"/>
      <c r="O985" s="207"/>
      <c r="P985" s="207"/>
      <c r="Q985" s="207"/>
      <c r="R985" s="207"/>
      <c r="S985" s="207"/>
      <c r="T985" s="208"/>
      <c r="AT985" s="209" t="s">
        <v>164</v>
      </c>
      <c r="AU985" s="209" t="s">
        <v>81</v>
      </c>
      <c r="AV985" s="14" t="s">
        <v>81</v>
      </c>
      <c r="AW985" s="14" t="s">
        <v>33</v>
      </c>
      <c r="AX985" s="14" t="s">
        <v>71</v>
      </c>
      <c r="AY985" s="209" t="s">
        <v>155</v>
      </c>
    </row>
    <row r="986" spans="2:51" s="15" customFormat="1" ht="12">
      <c r="B986" s="210"/>
      <c r="C986" s="211"/>
      <c r="D986" s="190" t="s">
        <v>164</v>
      </c>
      <c r="E986" s="212" t="s">
        <v>19</v>
      </c>
      <c r="F986" s="213" t="s">
        <v>168</v>
      </c>
      <c r="G986" s="211"/>
      <c r="H986" s="214">
        <v>150.49</v>
      </c>
      <c r="I986" s="215"/>
      <c r="J986" s="211"/>
      <c r="K986" s="211"/>
      <c r="L986" s="216"/>
      <c r="M986" s="217"/>
      <c r="N986" s="218"/>
      <c r="O986" s="218"/>
      <c r="P986" s="218"/>
      <c r="Q986" s="218"/>
      <c r="R986" s="218"/>
      <c r="S986" s="218"/>
      <c r="T986" s="219"/>
      <c r="AT986" s="220" t="s">
        <v>164</v>
      </c>
      <c r="AU986" s="220" t="s">
        <v>81</v>
      </c>
      <c r="AV986" s="15" t="s">
        <v>162</v>
      </c>
      <c r="AW986" s="15" t="s">
        <v>33</v>
      </c>
      <c r="AX986" s="15" t="s">
        <v>79</v>
      </c>
      <c r="AY986" s="220" t="s">
        <v>155</v>
      </c>
    </row>
    <row r="987" spans="1:65" s="2" customFormat="1" ht="24">
      <c r="A987" s="36"/>
      <c r="B987" s="37"/>
      <c r="C987" s="237" t="s">
        <v>991</v>
      </c>
      <c r="D987" s="237" t="s">
        <v>681</v>
      </c>
      <c r="E987" s="238" t="s">
        <v>992</v>
      </c>
      <c r="F987" s="239" t="s">
        <v>993</v>
      </c>
      <c r="G987" s="240" t="s">
        <v>161</v>
      </c>
      <c r="H987" s="241">
        <v>165.539</v>
      </c>
      <c r="I987" s="242">
        <v>991</v>
      </c>
      <c r="J987" s="243">
        <f>ROUND(I987*H987,2)</f>
        <v>164049.15</v>
      </c>
      <c r="K987" s="239" t="s">
        <v>174</v>
      </c>
      <c r="L987" s="244"/>
      <c r="M987" s="245" t="s">
        <v>19</v>
      </c>
      <c r="N987" s="246" t="s">
        <v>42</v>
      </c>
      <c r="O987" s="66"/>
      <c r="P987" s="184">
        <f>O987*H987</f>
        <v>0</v>
      </c>
      <c r="Q987" s="184">
        <v>0.00447</v>
      </c>
      <c r="R987" s="184">
        <f>Q987*H987</f>
        <v>0.7399593299999999</v>
      </c>
      <c r="S987" s="184">
        <v>0</v>
      </c>
      <c r="T987" s="185">
        <f>S987*H987</f>
        <v>0</v>
      </c>
      <c r="U987" s="36"/>
      <c r="V987" s="36"/>
      <c r="W987" s="36"/>
      <c r="X987" s="36"/>
      <c r="Y987" s="36"/>
      <c r="Z987" s="36"/>
      <c r="AA987" s="36"/>
      <c r="AB987" s="36"/>
      <c r="AC987" s="36"/>
      <c r="AD987" s="36"/>
      <c r="AE987" s="36"/>
      <c r="AR987" s="186" t="s">
        <v>437</v>
      </c>
      <c r="AT987" s="186" t="s">
        <v>681</v>
      </c>
      <c r="AU987" s="186" t="s">
        <v>81</v>
      </c>
      <c r="AY987" s="19" t="s">
        <v>155</v>
      </c>
      <c r="BE987" s="187">
        <f>IF(N987="základní",J987,0)</f>
        <v>164049.15</v>
      </c>
      <c r="BF987" s="187">
        <f>IF(N987="snížená",J987,0)</f>
        <v>0</v>
      </c>
      <c r="BG987" s="187">
        <f>IF(N987="zákl. přenesená",J987,0)</f>
        <v>0</v>
      </c>
      <c r="BH987" s="187">
        <f>IF(N987="sníž. přenesená",J987,0)</f>
        <v>0</v>
      </c>
      <c r="BI987" s="187">
        <f>IF(N987="nulová",J987,0)</f>
        <v>0</v>
      </c>
      <c r="BJ987" s="19" t="s">
        <v>79</v>
      </c>
      <c r="BK987" s="187">
        <f>ROUND(I987*H987,2)</f>
        <v>164049.15</v>
      </c>
      <c r="BL987" s="19" t="s">
        <v>295</v>
      </c>
      <c r="BM987" s="186" t="s">
        <v>994</v>
      </c>
    </row>
    <row r="988" spans="2:51" s="14" customFormat="1" ht="12">
      <c r="B988" s="199"/>
      <c r="C988" s="200"/>
      <c r="D988" s="190" t="s">
        <v>164</v>
      </c>
      <c r="E988" s="200"/>
      <c r="F988" s="202" t="s">
        <v>995</v>
      </c>
      <c r="G988" s="200"/>
      <c r="H988" s="203">
        <v>165.539</v>
      </c>
      <c r="I988" s="204"/>
      <c r="J988" s="200"/>
      <c r="K988" s="200"/>
      <c r="L988" s="205"/>
      <c r="M988" s="206"/>
      <c r="N988" s="207"/>
      <c r="O988" s="207"/>
      <c r="P988" s="207"/>
      <c r="Q988" s="207"/>
      <c r="R988" s="207"/>
      <c r="S988" s="207"/>
      <c r="T988" s="208"/>
      <c r="AT988" s="209" t="s">
        <v>164</v>
      </c>
      <c r="AU988" s="209" t="s">
        <v>81</v>
      </c>
      <c r="AV988" s="14" t="s">
        <v>81</v>
      </c>
      <c r="AW988" s="14" t="s">
        <v>4</v>
      </c>
      <c r="AX988" s="14" t="s">
        <v>79</v>
      </c>
      <c r="AY988" s="209" t="s">
        <v>155</v>
      </c>
    </row>
    <row r="989" spans="1:65" s="2" customFormat="1" ht="16.5" customHeight="1">
      <c r="A989" s="36"/>
      <c r="B989" s="37"/>
      <c r="C989" s="175" t="s">
        <v>996</v>
      </c>
      <c r="D989" s="175" t="s">
        <v>158</v>
      </c>
      <c r="E989" s="176" t="s">
        <v>997</v>
      </c>
      <c r="F989" s="177" t="s">
        <v>998</v>
      </c>
      <c r="G989" s="178" t="s">
        <v>343</v>
      </c>
      <c r="H989" s="179">
        <v>135.4</v>
      </c>
      <c r="I989" s="180">
        <v>91</v>
      </c>
      <c r="J989" s="181">
        <f>ROUND(I989*H989,2)</f>
        <v>12321.4</v>
      </c>
      <c r="K989" s="177" t="s">
        <v>174</v>
      </c>
      <c r="L989" s="41"/>
      <c r="M989" s="182" t="s">
        <v>19</v>
      </c>
      <c r="N989" s="183" t="s">
        <v>42</v>
      </c>
      <c r="O989" s="66"/>
      <c r="P989" s="184">
        <f>O989*H989</f>
        <v>0</v>
      </c>
      <c r="Q989" s="184">
        <v>1E-05</v>
      </c>
      <c r="R989" s="184">
        <f>Q989*H989</f>
        <v>0.0013540000000000002</v>
      </c>
      <c r="S989" s="184">
        <v>0</v>
      </c>
      <c r="T989" s="185">
        <f>S989*H989</f>
        <v>0</v>
      </c>
      <c r="U989" s="36"/>
      <c r="V989" s="36"/>
      <c r="W989" s="36"/>
      <c r="X989" s="36"/>
      <c r="Y989" s="36"/>
      <c r="Z989" s="36"/>
      <c r="AA989" s="36"/>
      <c r="AB989" s="36"/>
      <c r="AC989" s="36"/>
      <c r="AD989" s="36"/>
      <c r="AE989" s="36"/>
      <c r="AR989" s="186" t="s">
        <v>295</v>
      </c>
      <c r="AT989" s="186" t="s">
        <v>158</v>
      </c>
      <c r="AU989" s="186" t="s">
        <v>81</v>
      </c>
      <c r="AY989" s="19" t="s">
        <v>155</v>
      </c>
      <c r="BE989" s="187">
        <f>IF(N989="základní",J989,0)</f>
        <v>12321.4</v>
      </c>
      <c r="BF989" s="187">
        <f>IF(N989="snížená",J989,0)</f>
        <v>0</v>
      </c>
      <c r="BG989" s="187">
        <f>IF(N989="zákl. přenesená",J989,0)</f>
        <v>0</v>
      </c>
      <c r="BH989" s="187">
        <f>IF(N989="sníž. přenesená",J989,0)</f>
        <v>0</v>
      </c>
      <c r="BI989" s="187">
        <f>IF(N989="nulová",J989,0)</f>
        <v>0</v>
      </c>
      <c r="BJ989" s="19" t="s">
        <v>79</v>
      </c>
      <c r="BK989" s="187">
        <f>ROUND(I989*H989,2)</f>
        <v>12321.4</v>
      </c>
      <c r="BL989" s="19" t="s">
        <v>295</v>
      </c>
      <c r="BM989" s="186" t="s">
        <v>999</v>
      </c>
    </row>
    <row r="990" spans="2:51" s="13" customFormat="1" ht="12">
      <c r="B990" s="188"/>
      <c r="C990" s="189"/>
      <c r="D990" s="190" t="s">
        <v>164</v>
      </c>
      <c r="E990" s="191" t="s">
        <v>19</v>
      </c>
      <c r="F990" s="192" t="s">
        <v>592</v>
      </c>
      <c r="G990" s="189"/>
      <c r="H990" s="191" t="s">
        <v>19</v>
      </c>
      <c r="I990" s="193"/>
      <c r="J990" s="189"/>
      <c r="K990" s="189"/>
      <c r="L990" s="194"/>
      <c r="M990" s="195"/>
      <c r="N990" s="196"/>
      <c r="O990" s="196"/>
      <c r="P990" s="196"/>
      <c r="Q990" s="196"/>
      <c r="R990" s="196"/>
      <c r="S990" s="196"/>
      <c r="T990" s="197"/>
      <c r="AT990" s="198" t="s">
        <v>164</v>
      </c>
      <c r="AU990" s="198" t="s">
        <v>81</v>
      </c>
      <c r="AV990" s="13" t="s">
        <v>79</v>
      </c>
      <c r="AW990" s="13" t="s">
        <v>33</v>
      </c>
      <c r="AX990" s="13" t="s">
        <v>71</v>
      </c>
      <c r="AY990" s="198" t="s">
        <v>155</v>
      </c>
    </row>
    <row r="991" spans="2:51" s="13" customFormat="1" ht="12">
      <c r="B991" s="188"/>
      <c r="C991" s="189"/>
      <c r="D991" s="190" t="s">
        <v>164</v>
      </c>
      <c r="E991" s="191" t="s">
        <v>19</v>
      </c>
      <c r="F991" s="192" t="s">
        <v>192</v>
      </c>
      <c r="G991" s="189"/>
      <c r="H991" s="191" t="s">
        <v>19</v>
      </c>
      <c r="I991" s="193"/>
      <c r="J991" s="189"/>
      <c r="K991" s="189"/>
      <c r="L991" s="194"/>
      <c r="M991" s="195"/>
      <c r="N991" s="196"/>
      <c r="O991" s="196"/>
      <c r="P991" s="196"/>
      <c r="Q991" s="196"/>
      <c r="R991" s="196"/>
      <c r="S991" s="196"/>
      <c r="T991" s="197"/>
      <c r="AT991" s="198" t="s">
        <v>164</v>
      </c>
      <c r="AU991" s="198" t="s">
        <v>81</v>
      </c>
      <c r="AV991" s="13" t="s">
        <v>79</v>
      </c>
      <c r="AW991" s="13" t="s">
        <v>33</v>
      </c>
      <c r="AX991" s="13" t="s">
        <v>71</v>
      </c>
      <c r="AY991" s="198" t="s">
        <v>155</v>
      </c>
    </row>
    <row r="992" spans="2:51" s="14" customFormat="1" ht="12">
      <c r="B992" s="199"/>
      <c r="C992" s="200"/>
      <c r="D992" s="190" t="s">
        <v>164</v>
      </c>
      <c r="E992" s="201" t="s">
        <v>19</v>
      </c>
      <c r="F992" s="202" t="s">
        <v>491</v>
      </c>
      <c r="G992" s="200"/>
      <c r="H992" s="203">
        <v>41</v>
      </c>
      <c r="I992" s="204"/>
      <c r="J992" s="200"/>
      <c r="K992" s="200"/>
      <c r="L992" s="205"/>
      <c r="M992" s="206"/>
      <c r="N992" s="207"/>
      <c r="O992" s="207"/>
      <c r="P992" s="207"/>
      <c r="Q992" s="207"/>
      <c r="R992" s="207"/>
      <c r="S992" s="207"/>
      <c r="T992" s="208"/>
      <c r="AT992" s="209" t="s">
        <v>164</v>
      </c>
      <c r="AU992" s="209" t="s">
        <v>81</v>
      </c>
      <c r="AV992" s="14" t="s">
        <v>81</v>
      </c>
      <c r="AW992" s="14" t="s">
        <v>33</v>
      </c>
      <c r="AX992" s="14" t="s">
        <v>71</v>
      </c>
      <c r="AY992" s="209" t="s">
        <v>155</v>
      </c>
    </row>
    <row r="993" spans="2:51" s="13" customFormat="1" ht="12">
      <c r="B993" s="188"/>
      <c r="C993" s="189"/>
      <c r="D993" s="190" t="s">
        <v>164</v>
      </c>
      <c r="E993" s="191" t="s">
        <v>19</v>
      </c>
      <c r="F993" s="192" t="s">
        <v>194</v>
      </c>
      <c r="G993" s="189"/>
      <c r="H993" s="191" t="s">
        <v>19</v>
      </c>
      <c r="I993" s="193"/>
      <c r="J993" s="189"/>
      <c r="K993" s="189"/>
      <c r="L993" s="194"/>
      <c r="M993" s="195"/>
      <c r="N993" s="196"/>
      <c r="O993" s="196"/>
      <c r="P993" s="196"/>
      <c r="Q993" s="196"/>
      <c r="R993" s="196"/>
      <c r="S993" s="196"/>
      <c r="T993" s="197"/>
      <c r="AT993" s="198" t="s">
        <v>164</v>
      </c>
      <c r="AU993" s="198" t="s">
        <v>81</v>
      </c>
      <c r="AV993" s="13" t="s">
        <v>79</v>
      </c>
      <c r="AW993" s="13" t="s">
        <v>33</v>
      </c>
      <c r="AX993" s="13" t="s">
        <v>71</v>
      </c>
      <c r="AY993" s="198" t="s">
        <v>155</v>
      </c>
    </row>
    <row r="994" spans="2:51" s="14" customFormat="1" ht="12">
      <c r="B994" s="199"/>
      <c r="C994" s="200"/>
      <c r="D994" s="190" t="s">
        <v>164</v>
      </c>
      <c r="E994" s="201" t="s">
        <v>19</v>
      </c>
      <c r="F994" s="202" t="s">
        <v>510</v>
      </c>
      <c r="G994" s="200"/>
      <c r="H994" s="203">
        <v>18.8</v>
      </c>
      <c r="I994" s="204"/>
      <c r="J994" s="200"/>
      <c r="K994" s="200"/>
      <c r="L994" s="205"/>
      <c r="M994" s="206"/>
      <c r="N994" s="207"/>
      <c r="O994" s="207"/>
      <c r="P994" s="207"/>
      <c r="Q994" s="207"/>
      <c r="R994" s="207"/>
      <c r="S994" s="207"/>
      <c r="T994" s="208"/>
      <c r="AT994" s="209" t="s">
        <v>164</v>
      </c>
      <c r="AU994" s="209" t="s">
        <v>81</v>
      </c>
      <c r="AV994" s="14" t="s">
        <v>81</v>
      </c>
      <c r="AW994" s="14" t="s">
        <v>33</v>
      </c>
      <c r="AX994" s="14" t="s">
        <v>71</v>
      </c>
      <c r="AY994" s="209" t="s">
        <v>155</v>
      </c>
    </row>
    <row r="995" spans="2:51" s="14" customFormat="1" ht="12">
      <c r="B995" s="199"/>
      <c r="C995" s="200"/>
      <c r="D995" s="190" t="s">
        <v>164</v>
      </c>
      <c r="E995" s="201" t="s">
        <v>19</v>
      </c>
      <c r="F995" s="202" t="s">
        <v>487</v>
      </c>
      <c r="G995" s="200"/>
      <c r="H995" s="203">
        <v>-0.9</v>
      </c>
      <c r="I995" s="204"/>
      <c r="J995" s="200"/>
      <c r="K995" s="200"/>
      <c r="L995" s="205"/>
      <c r="M995" s="206"/>
      <c r="N995" s="207"/>
      <c r="O995" s="207"/>
      <c r="P995" s="207"/>
      <c r="Q995" s="207"/>
      <c r="R995" s="207"/>
      <c r="S995" s="207"/>
      <c r="T995" s="208"/>
      <c r="AT995" s="209" t="s">
        <v>164</v>
      </c>
      <c r="AU995" s="209" t="s">
        <v>81</v>
      </c>
      <c r="AV995" s="14" t="s">
        <v>81</v>
      </c>
      <c r="AW995" s="14" t="s">
        <v>33</v>
      </c>
      <c r="AX995" s="14" t="s">
        <v>71</v>
      </c>
      <c r="AY995" s="209" t="s">
        <v>155</v>
      </c>
    </row>
    <row r="996" spans="2:51" s="13" customFormat="1" ht="12">
      <c r="B996" s="188"/>
      <c r="C996" s="189"/>
      <c r="D996" s="190" t="s">
        <v>164</v>
      </c>
      <c r="E996" s="191" t="s">
        <v>19</v>
      </c>
      <c r="F996" s="192" t="s">
        <v>196</v>
      </c>
      <c r="G996" s="189"/>
      <c r="H996" s="191" t="s">
        <v>19</v>
      </c>
      <c r="I996" s="193"/>
      <c r="J996" s="189"/>
      <c r="K996" s="189"/>
      <c r="L996" s="194"/>
      <c r="M996" s="195"/>
      <c r="N996" s="196"/>
      <c r="O996" s="196"/>
      <c r="P996" s="196"/>
      <c r="Q996" s="196"/>
      <c r="R996" s="196"/>
      <c r="S996" s="196"/>
      <c r="T996" s="197"/>
      <c r="AT996" s="198" t="s">
        <v>164</v>
      </c>
      <c r="AU996" s="198" t="s">
        <v>81</v>
      </c>
      <c r="AV996" s="13" t="s">
        <v>79</v>
      </c>
      <c r="AW996" s="13" t="s">
        <v>33</v>
      </c>
      <c r="AX996" s="13" t="s">
        <v>71</v>
      </c>
      <c r="AY996" s="198" t="s">
        <v>155</v>
      </c>
    </row>
    <row r="997" spans="2:51" s="14" customFormat="1" ht="12">
      <c r="B997" s="199"/>
      <c r="C997" s="200"/>
      <c r="D997" s="190" t="s">
        <v>164</v>
      </c>
      <c r="E997" s="201" t="s">
        <v>19</v>
      </c>
      <c r="F997" s="202" t="s">
        <v>1000</v>
      </c>
      <c r="G997" s="200"/>
      <c r="H997" s="203">
        <v>20.2</v>
      </c>
      <c r="I997" s="204"/>
      <c r="J997" s="200"/>
      <c r="K997" s="200"/>
      <c r="L997" s="205"/>
      <c r="M997" s="206"/>
      <c r="N997" s="207"/>
      <c r="O997" s="207"/>
      <c r="P997" s="207"/>
      <c r="Q997" s="207"/>
      <c r="R997" s="207"/>
      <c r="S997" s="207"/>
      <c r="T997" s="208"/>
      <c r="AT997" s="209" t="s">
        <v>164</v>
      </c>
      <c r="AU997" s="209" t="s">
        <v>81</v>
      </c>
      <c r="AV997" s="14" t="s">
        <v>81</v>
      </c>
      <c r="AW997" s="14" t="s">
        <v>33</v>
      </c>
      <c r="AX997" s="14" t="s">
        <v>71</v>
      </c>
      <c r="AY997" s="209" t="s">
        <v>155</v>
      </c>
    </row>
    <row r="998" spans="2:51" s="14" customFormat="1" ht="12">
      <c r="B998" s="199"/>
      <c r="C998" s="200"/>
      <c r="D998" s="190" t="s">
        <v>164</v>
      </c>
      <c r="E998" s="201" t="s">
        <v>19</v>
      </c>
      <c r="F998" s="202" t="s">
        <v>487</v>
      </c>
      <c r="G998" s="200"/>
      <c r="H998" s="203">
        <v>-0.9</v>
      </c>
      <c r="I998" s="204"/>
      <c r="J998" s="200"/>
      <c r="K998" s="200"/>
      <c r="L998" s="205"/>
      <c r="M998" s="206"/>
      <c r="N998" s="207"/>
      <c r="O998" s="207"/>
      <c r="P998" s="207"/>
      <c r="Q998" s="207"/>
      <c r="R998" s="207"/>
      <c r="S998" s="207"/>
      <c r="T998" s="208"/>
      <c r="AT998" s="209" t="s">
        <v>164</v>
      </c>
      <c r="AU998" s="209" t="s">
        <v>81</v>
      </c>
      <c r="AV998" s="14" t="s">
        <v>81</v>
      </c>
      <c r="AW998" s="14" t="s">
        <v>33</v>
      </c>
      <c r="AX998" s="14" t="s">
        <v>71</v>
      </c>
      <c r="AY998" s="209" t="s">
        <v>155</v>
      </c>
    </row>
    <row r="999" spans="2:51" s="13" customFormat="1" ht="12">
      <c r="B999" s="188"/>
      <c r="C999" s="189"/>
      <c r="D999" s="190" t="s">
        <v>164</v>
      </c>
      <c r="E999" s="191" t="s">
        <v>19</v>
      </c>
      <c r="F999" s="192" t="s">
        <v>198</v>
      </c>
      <c r="G999" s="189"/>
      <c r="H999" s="191" t="s">
        <v>19</v>
      </c>
      <c r="I999" s="193"/>
      <c r="J999" s="189"/>
      <c r="K999" s="189"/>
      <c r="L999" s="194"/>
      <c r="M999" s="195"/>
      <c r="N999" s="196"/>
      <c r="O999" s="196"/>
      <c r="P999" s="196"/>
      <c r="Q999" s="196"/>
      <c r="R999" s="196"/>
      <c r="S999" s="196"/>
      <c r="T999" s="197"/>
      <c r="AT999" s="198" t="s">
        <v>164</v>
      </c>
      <c r="AU999" s="198" t="s">
        <v>81</v>
      </c>
      <c r="AV999" s="13" t="s">
        <v>79</v>
      </c>
      <c r="AW999" s="13" t="s">
        <v>33</v>
      </c>
      <c r="AX999" s="13" t="s">
        <v>71</v>
      </c>
      <c r="AY999" s="198" t="s">
        <v>155</v>
      </c>
    </row>
    <row r="1000" spans="2:51" s="14" customFormat="1" ht="12">
      <c r="B1000" s="199"/>
      <c r="C1000" s="200"/>
      <c r="D1000" s="190" t="s">
        <v>164</v>
      </c>
      <c r="E1000" s="201" t="s">
        <v>19</v>
      </c>
      <c r="F1000" s="202" t="s">
        <v>1001</v>
      </c>
      <c r="G1000" s="200"/>
      <c r="H1000" s="203">
        <v>21.1</v>
      </c>
      <c r="I1000" s="204"/>
      <c r="J1000" s="200"/>
      <c r="K1000" s="200"/>
      <c r="L1000" s="205"/>
      <c r="M1000" s="206"/>
      <c r="N1000" s="207"/>
      <c r="O1000" s="207"/>
      <c r="P1000" s="207"/>
      <c r="Q1000" s="207"/>
      <c r="R1000" s="207"/>
      <c r="S1000" s="207"/>
      <c r="T1000" s="208"/>
      <c r="AT1000" s="209" t="s">
        <v>164</v>
      </c>
      <c r="AU1000" s="209" t="s">
        <v>81</v>
      </c>
      <c r="AV1000" s="14" t="s">
        <v>81</v>
      </c>
      <c r="AW1000" s="14" t="s">
        <v>33</v>
      </c>
      <c r="AX1000" s="14" t="s">
        <v>71</v>
      </c>
      <c r="AY1000" s="209" t="s">
        <v>155</v>
      </c>
    </row>
    <row r="1001" spans="2:51" s="14" customFormat="1" ht="12">
      <c r="B1001" s="199"/>
      <c r="C1001" s="200"/>
      <c r="D1001" s="190" t="s">
        <v>164</v>
      </c>
      <c r="E1001" s="201" t="s">
        <v>19</v>
      </c>
      <c r="F1001" s="202" t="s">
        <v>487</v>
      </c>
      <c r="G1001" s="200"/>
      <c r="H1001" s="203">
        <v>-0.9</v>
      </c>
      <c r="I1001" s="204"/>
      <c r="J1001" s="200"/>
      <c r="K1001" s="200"/>
      <c r="L1001" s="205"/>
      <c r="M1001" s="206"/>
      <c r="N1001" s="207"/>
      <c r="O1001" s="207"/>
      <c r="P1001" s="207"/>
      <c r="Q1001" s="207"/>
      <c r="R1001" s="207"/>
      <c r="S1001" s="207"/>
      <c r="T1001" s="208"/>
      <c r="AT1001" s="209" t="s">
        <v>164</v>
      </c>
      <c r="AU1001" s="209" t="s">
        <v>81</v>
      </c>
      <c r="AV1001" s="14" t="s">
        <v>81</v>
      </c>
      <c r="AW1001" s="14" t="s">
        <v>33</v>
      </c>
      <c r="AX1001" s="14" t="s">
        <v>71</v>
      </c>
      <c r="AY1001" s="209" t="s">
        <v>155</v>
      </c>
    </row>
    <row r="1002" spans="2:51" s="13" customFormat="1" ht="12">
      <c r="B1002" s="188"/>
      <c r="C1002" s="189"/>
      <c r="D1002" s="190" t="s">
        <v>164</v>
      </c>
      <c r="E1002" s="191" t="s">
        <v>19</v>
      </c>
      <c r="F1002" s="192" t="s">
        <v>200</v>
      </c>
      <c r="G1002" s="189"/>
      <c r="H1002" s="191" t="s">
        <v>19</v>
      </c>
      <c r="I1002" s="193"/>
      <c r="J1002" s="189"/>
      <c r="K1002" s="189"/>
      <c r="L1002" s="194"/>
      <c r="M1002" s="195"/>
      <c r="N1002" s="196"/>
      <c r="O1002" s="196"/>
      <c r="P1002" s="196"/>
      <c r="Q1002" s="196"/>
      <c r="R1002" s="196"/>
      <c r="S1002" s="196"/>
      <c r="T1002" s="197"/>
      <c r="AT1002" s="198" t="s">
        <v>164</v>
      </c>
      <c r="AU1002" s="198" t="s">
        <v>81</v>
      </c>
      <c r="AV1002" s="13" t="s">
        <v>79</v>
      </c>
      <c r="AW1002" s="13" t="s">
        <v>33</v>
      </c>
      <c r="AX1002" s="13" t="s">
        <v>71</v>
      </c>
      <c r="AY1002" s="198" t="s">
        <v>155</v>
      </c>
    </row>
    <row r="1003" spans="2:51" s="14" customFormat="1" ht="12">
      <c r="B1003" s="199"/>
      <c r="C1003" s="200"/>
      <c r="D1003" s="190" t="s">
        <v>164</v>
      </c>
      <c r="E1003" s="201" t="s">
        <v>19</v>
      </c>
      <c r="F1003" s="202" t="s">
        <v>513</v>
      </c>
      <c r="G1003" s="200"/>
      <c r="H1003" s="203">
        <v>19.6</v>
      </c>
      <c r="I1003" s="204"/>
      <c r="J1003" s="200"/>
      <c r="K1003" s="200"/>
      <c r="L1003" s="205"/>
      <c r="M1003" s="206"/>
      <c r="N1003" s="207"/>
      <c r="O1003" s="207"/>
      <c r="P1003" s="207"/>
      <c r="Q1003" s="207"/>
      <c r="R1003" s="207"/>
      <c r="S1003" s="207"/>
      <c r="T1003" s="208"/>
      <c r="AT1003" s="209" t="s">
        <v>164</v>
      </c>
      <c r="AU1003" s="209" t="s">
        <v>81</v>
      </c>
      <c r="AV1003" s="14" t="s">
        <v>81</v>
      </c>
      <c r="AW1003" s="14" t="s">
        <v>33</v>
      </c>
      <c r="AX1003" s="14" t="s">
        <v>71</v>
      </c>
      <c r="AY1003" s="209" t="s">
        <v>155</v>
      </c>
    </row>
    <row r="1004" spans="2:51" s="14" customFormat="1" ht="12">
      <c r="B1004" s="199"/>
      <c r="C1004" s="200"/>
      <c r="D1004" s="190" t="s">
        <v>164</v>
      </c>
      <c r="E1004" s="201" t="s">
        <v>19</v>
      </c>
      <c r="F1004" s="202" t="s">
        <v>313</v>
      </c>
      <c r="G1004" s="200"/>
      <c r="H1004" s="203">
        <v>-1.8</v>
      </c>
      <c r="I1004" s="204"/>
      <c r="J1004" s="200"/>
      <c r="K1004" s="200"/>
      <c r="L1004" s="205"/>
      <c r="M1004" s="206"/>
      <c r="N1004" s="207"/>
      <c r="O1004" s="207"/>
      <c r="P1004" s="207"/>
      <c r="Q1004" s="207"/>
      <c r="R1004" s="207"/>
      <c r="S1004" s="207"/>
      <c r="T1004" s="208"/>
      <c r="AT1004" s="209" t="s">
        <v>164</v>
      </c>
      <c r="AU1004" s="209" t="s">
        <v>81</v>
      </c>
      <c r="AV1004" s="14" t="s">
        <v>81</v>
      </c>
      <c r="AW1004" s="14" t="s">
        <v>33</v>
      </c>
      <c r="AX1004" s="14" t="s">
        <v>71</v>
      </c>
      <c r="AY1004" s="209" t="s">
        <v>155</v>
      </c>
    </row>
    <row r="1005" spans="2:51" s="13" customFormat="1" ht="12">
      <c r="B1005" s="188"/>
      <c r="C1005" s="189"/>
      <c r="D1005" s="190" t="s">
        <v>164</v>
      </c>
      <c r="E1005" s="191" t="s">
        <v>19</v>
      </c>
      <c r="F1005" s="192" t="s">
        <v>202</v>
      </c>
      <c r="G1005" s="189"/>
      <c r="H1005" s="191" t="s">
        <v>19</v>
      </c>
      <c r="I1005" s="193"/>
      <c r="J1005" s="189"/>
      <c r="K1005" s="189"/>
      <c r="L1005" s="194"/>
      <c r="M1005" s="195"/>
      <c r="N1005" s="196"/>
      <c r="O1005" s="196"/>
      <c r="P1005" s="196"/>
      <c r="Q1005" s="196"/>
      <c r="R1005" s="196"/>
      <c r="S1005" s="196"/>
      <c r="T1005" s="197"/>
      <c r="AT1005" s="198" t="s">
        <v>164</v>
      </c>
      <c r="AU1005" s="198" t="s">
        <v>81</v>
      </c>
      <c r="AV1005" s="13" t="s">
        <v>79</v>
      </c>
      <c r="AW1005" s="13" t="s">
        <v>33</v>
      </c>
      <c r="AX1005" s="13" t="s">
        <v>71</v>
      </c>
      <c r="AY1005" s="198" t="s">
        <v>155</v>
      </c>
    </row>
    <row r="1006" spans="2:51" s="14" customFormat="1" ht="12">
      <c r="B1006" s="199"/>
      <c r="C1006" s="200"/>
      <c r="D1006" s="190" t="s">
        <v>164</v>
      </c>
      <c r="E1006" s="201" t="s">
        <v>19</v>
      </c>
      <c r="F1006" s="202" t="s">
        <v>514</v>
      </c>
      <c r="G1006" s="200"/>
      <c r="H1006" s="203">
        <v>20.8</v>
      </c>
      <c r="I1006" s="204"/>
      <c r="J1006" s="200"/>
      <c r="K1006" s="200"/>
      <c r="L1006" s="205"/>
      <c r="M1006" s="206"/>
      <c r="N1006" s="207"/>
      <c r="O1006" s="207"/>
      <c r="P1006" s="207"/>
      <c r="Q1006" s="207"/>
      <c r="R1006" s="207"/>
      <c r="S1006" s="207"/>
      <c r="T1006" s="208"/>
      <c r="AT1006" s="209" t="s">
        <v>164</v>
      </c>
      <c r="AU1006" s="209" t="s">
        <v>81</v>
      </c>
      <c r="AV1006" s="14" t="s">
        <v>81</v>
      </c>
      <c r="AW1006" s="14" t="s">
        <v>33</v>
      </c>
      <c r="AX1006" s="14" t="s">
        <v>71</v>
      </c>
      <c r="AY1006" s="209" t="s">
        <v>155</v>
      </c>
    </row>
    <row r="1007" spans="2:51" s="14" customFormat="1" ht="12">
      <c r="B1007" s="199"/>
      <c r="C1007" s="200"/>
      <c r="D1007" s="190" t="s">
        <v>164</v>
      </c>
      <c r="E1007" s="201" t="s">
        <v>19</v>
      </c>
      <c r="F1007" s="202" t="s">
        <v>487</v>
      </c>
      <c r="G1007" s="200"/>
      <c r="H1007" s="203">
        <v>-0.9</v>
      </c>
      <c r="I1007" s="204"/>
      <c r="J1007" s="200"/>
      <c r="K1007" s="200"/>
      <c r="L1007" s="205"/>
      <c r="M1007" s="206"/>
      <c r="N1007" s="207"/>
      <c r="O1007" s="207"/>
      <c r="P1007" s="207"/>
      <c r="Q1007" s="207"/>
      <c r="R1007" s="207"/>
      <c r="S1007" s="207"/>
      <c r="T1007" s="208"/>
      <c r="AT1007" s="209" t="s">
        <v>164</v>
      </c>
      <c r="AU1007" s="209" t="s">
        <v>81</v>
      </c>
      <c r="AV1007" s="14" t="s">
        <v>81</v>
      </c>
      <c r="AW1007" s="14" t="s">
        <v>33</v>
      </c>
      <c r="AX1007" s="14" t="s">
        <v>71</v>
      </c>
      <c r="AY1007" s="209" t="s">
        <v>155</v>
      </c>
    </row>
    <row r="1008" spans="2:51" s="14" customFormat="1" ht="12">
      <c r="B1008" s="199"/>
      <c r="C1008" s="200"/>
      <c r="D1008" s="190" t="s">
        <v>164</v>
      </c>
      <c r="E1008" s="201" t="s">
        <v>19</v>
      </c>
      <c r="F1008" s="202" t="s">
        <v>484</v>
      </c>
      <c r="G1008" s="200"/>
      <c r="H1008" s="203">
        <v>-0.7</v>
      </c>
      <c r="I1008" s="204"/>
      <c r="J1008" s="200"/>
      <c r="K1008" s="200"/>
      <c r="L1008" s="205"/>
      <c r="M1008" s="206"/>
      <c r="N1008" s="207"/>
      <c r="O1008" s="207"/>
      <c r="P1008" s="207"/>
      <c r="Q1008" s="207"/>
      <c r="R1008" s="207"/>
      <c r="S1008" s="207"/>
      <c r="T1008" s="208"/>
      <c r="AT1008" s="209" t="s">
        <v>164</v>
      </c>
      <c r="AU1008" s="209" t="s">
        <v>81</v>
      </c>
      <c r="AV1008" s="14" t="s">
        <v>81</v>
      </c>
      <c r="AW1008" s="14" t="s">
        <v>33</v>
      </c>
      <c r="AX1008" s="14" t="s">
        <v>71</v>
      </c>
      <c r="AY1008" s="209" t="s">
        <v>155</v>
      </c>
    </row>
    <row r="1009" spans="2:51" s="15" customFormat="1" ht="12">
      <c r="B1009" s="210"/>
      <c r="C1009" s="211"/>
      <c r="D1009" s="190" t="s">
        <v>164</v>
      </c>
      <c r="E1009" s="212" t="s">
        <v>19</v>
      </c>
      <c r="F1009" s="213" t="s">
        <v>168</v>
      </c>
      <c r="G1009" s="211"/>
      <c r="H1009" s="214">
        <v>135.39999999999998</v>
      </c>
      <c r="I1009" s="215"/>
      <c r="J1009" s="211"/>
      <c r="K1009" s="211"/>
      <c r="L1009" s="216"/>
      <c r="M1009" s="217"/>
      <c r="N1009" s="218"/>
      <c r="O1009" s="218"/>
      <c r="P1009" s="218"/>
      <c r="Q1009" s="218"/>
      <c r="R1009" s="218"/>
      <c r="S1009" s="218"/>
      <c r="T1009" s="219"/>
      <c r="AT1009" s="220" t="s">
        <v>164</v>
      </c>
      <c r="AU1009" s="220" t="s">
        <v>81</v>
      </c>
      <c r="AV1009" s="15" t="s">
        <v>162</v>
      </c>
      <c r="AW1009" s="15" t="s">
        <v>33</v>
      </c>
      <c r="AX1009" s="15" t="s">
        <v>79</v>
      </c>
      <c r="AY1009" s="220" t="s">
        <v>155</v>
      </c>
    </row>
    <row r="1010" spans="1:65" s="2" customFormat="1" ht="16.5" customHeight="1">
      <c r="A1010" s="36"/>
      <c r="B1010" s="37"/>
      <c r="C1010" s="237" t="s">
        <v>1002</v>
      </c>
      <c r="D1010" s="237" t="s">
        <v>681</v>
      </c>
      <c r="E1010" s="238" t="s">
        <v>1003</v>
      </c>
      <c r="F1010" s="239" t="s">
        <v>1004</v>
      </c>
      <c r="G1010" s="240" t="s">
        <v>343</v>
      </c>
      <c r="H1010" s="241">
        <v>138.108</v>
      </c>
      <c r="I1010" s="242">
        <v>43</v>
      </c>
      <c r="J1010" s="243">
        <f>ROUND(I1010*H1010,2)</f>
        <v>5938.64</v>
      </c>
      <c r="K1010" s="239" t="s">
        <v>174</v>
      </c>
      <c r="L1010" s="244"/>
      <c r="M1010" s="245" t="s">
        <v>19</v>
      </c>
      <c r="N1010" s="246" t="s">
        <v>42</v>
      </c>
      <c r="O1010" s="66"/>
      <c r="P1010" s="184">
        <f>O1010*H1010</f>
        <v>0</v>
      </c>
      <c r="Q1010" s="184">
        <v>0.0003</v>
      </c>
      <c r="R1010" s="184">
        <f>Q1010*H1010</f>
        <v>0.041432399999999994</v>
      </c>
      <c r="S1010" s="184">
        <v>0</v>
      </c>
      <c r="T1010" s="185">
        <f>S1010*H1010</f>
        <v>0</v>
      </c>
      <c r="U1010" s="36"/>
      <c r="V1010" s="36"/>
      <c r="W1010" s="36"/>
      <c r="X1010" s="36"/>
      <c r="Y1010" s="36"/>
      <c r="Z1010" s="36"/>
      <c r="AA1010" s="36"/>
      <c r="AB1010" s="36"/>
      <c r="AC1010" s="36"/>
      <c r="AD1010" s="36"/>
      <c r="AE1010" s="36"/>
      <c r="AR1010" s="186" t="s">
        <v>437</v>
      </c>
      <c r="AT1010" s="186" t="s">
        <v>681</v>
      </c>
      <c r="AU1010" s="186" t="s">
        <v>81</v>
      </c>
      <c r="AY1010" s="19" t="s">
        <v>155</v>
      </c>
      <c r="BE1010" s="187">
        <f>IF(N1010="základní",J1010,0)</f>
        <v>5938.64</v>
      </c>
      <c r="BF1010" s="187">
        <f>IF(N1010="snížená",J1010,0)</f>
        <v>0</v>
      </c>
      <c r="BG1010" s="187">
        <f>IF(N1010="zákl. přenesená",J1010,0)</f>
        <v>0</v>
      </c>
      <c r="BH1010" s="187">
        <f>IF(N1010="sníž. přenesená",J1010,0)</f>
        <v>0</v>
      </c>
      <c r="BI1010" s="187">
        <f>IF(N1010="nulová",J1010,0)</f>
        <v>0</v>
      </c>
      <c r="BJ1010" s="19" t="s">
        <v>79</v>
      </c>
      <c r="BK1010" s="187">
        <f>ROUND(I1010*H1010,2)</f>
        <v>5938.64</v>
      </c>
      <c r="BL1010" s="19" t="s">
        <v>295</v>
      </c>
      <c r="BM1010" s="186" t="s">
        <v>1005</v>
      </c>
    </row>
    <row r="1011" spans="2:51" s="14" customFormat="1" ht="12">
      <c r="B1011" s="199"/>
      <c r="C1011" s="200"/>
      <c r="D1011" s="190" t="s">
        <v>164</v>
      </c>
      <c r="E1011" s="200"/>
      <c r="F1011" s="202" t="s">
        <v>1006</v>
      </c>
      <c r="G1011" s="200"/>
      <c r="H1011" s="203">
        <v>138.108</v>
      </c>
      <c r="I1011" s="204"/>
      <c r="J1011" s="200"/>
      <c r="K1011" s="200"/>
      <c r="L1011" s="205"/>
      <c r="M1011" s="206"/>
      <c r="N1011" s="207"/>
      <c r="O1011" s="207"/>
      <c r="P1011" s="207"/>
      <c r="Q1011" s="207"/>
      <c r="R1011" s="207"/>
      <c r="S1011" s="207"/>
      <c r="T1011" s="208"/>
      <c r="AT1011" s="209" t="s">
        <v>164</v>
      </c>
      <c r="AU1011" s="209" t="s">
        <v>81</v>
      </c>
      <c r="AV1011" s="14" t="s">
        <v>81</v>
      </c>
      <c r="AW1011" s="14" t="s">
        <v>4</v>
      </c>
      <c r="AX1011" s="14" t="s">
        <v>79</v>
      </c>
      <c r="AY1011" s="209" t="s">
        <v>155</v>
      </c>
    </row>
    <row r="1012" spans="1:65" s="2" customFormat="1" ht="24">
      <c r="A1012" s="36"/>
      <c r="B1012" s="37"/>
      <c r="C1012" s="175" t="s">
        <v>1007</v>
      </c>
      <c r="D1012" s="175" t="s">
        <v>158</v>
      </c>
      <c r="E1012" s="176" t="s">
        <v>1008</v>
      </c>
      <c r="F1012" s="177" t="s">
        <v>1009</v>
      </c>
      <c r="G1012" s="178" t="s">
        <v>691</v>
      </c>
      <c r="H1012" s="251">
        <f>204130.24/100</f>
        <v>2041.3023999999998</v>
      </c>
      <c r="I1012" s="180">
        <v>1.5</v>
      </c>
      <c r="J1012" s="181">
        <f>ROUND(I1012*H1012,2)</f>
        <v>3061.95</v>
      </c>
      <c r="K1012" s="177" t="s">
        <v>174</v>
      </c>
      <c r="L1012" s="41"/>
      <c r="M1012" s="182" t="s">
        <v>19</v>
      </c>
      <c r="N1012" s="183" t="s">
        <v>42</v>
      </c>
      <c r="O1012" s="66"/>
      <c r="P1012" s="184">
        <f>O1012*H1012</f>
        <v>0</v>
      </c>
      <c r="Q1012" s="184">
        <v>0</v>
      </c>
      <c r="R1012" s="184">
        <f>Q1012*H1012</f>
        <v>0</v>
      </c>
      <c r="S1012" s="184">
        <v>0</v>
      </c>
      <c r="T1012" s="185">
        <f>S1012*H1012</f>
        <v>0</v>
      </c>
      <c r="U1012" s="36"/>
      <c r="V1012" s="36"/>
      <c r="W1012" s="36"/>
      <c r="X1012" s="36"/>
      <c r="Y1012" s="36"/>
      <c r="Z1012" s="36"/>
      <c r="AA1012" s="36"/>
      <c r="AB1012" s="36"/>
      <c r="AC1012" s="36"/>
      <c r="AD1012" s="36"/>
      <c r="AE1012" s="36"/>
      <c r="AR1012" s="186" t="s">
        <v>295</v>
      </c>
      <c r="AT1012" s="186" t="s">
        <v>158</v>
      </c>
      <c r="AU1012" s="186" t="s">
        <v>81</v>
      </c>
      <c r="AY1012" s="19" t="s">
        <v>155</v>
      </c>
      <c r="BE1012" s="187">
        <f>IF(N1012="základní",J1012,0)</f>
        <v>3061.95</v>
      </c>
      <c r="BF1012" s="187">
        <f>IF(N1012="snížená",J1012,0)</f>
        <v>0</v>
      </c>
      <c r="BG1012" s="187">
        <f>IF(N1012="zákl. přenesená",J1012,0)</f>
        <v>0</v>
      </c>
      <c r="BH1012" s="187">
        <f>IF(N1012="sníž. přenesená",J1012,0)</f>
        <v>0</v>
      </c>
      <c r="BI1012" s="187">
        <f>IF(N1012="nulová",J1012,0)</f>
        <v>0</v>
      </c>
      <c r="BJ1012" s="19" t="s">
        <v>79</v>
      </c>
      <c r="BK1012" s="187">
        <f>ROUND(I1012*H1012,2)</f>
        <v>3061.95</v>
      </c>
      <c r="BL1012" s="19" t="s">
        <v>295</v>
      </c>
      <c r="BM1012" s="186" t="s">
        <v>1010</v>
      </c>
    </row>
    <row r="1013" spans="2:63" s="12" customFormat="1" ht="22.9" customHeight="1">
      <c r="B1013" s="159"/>
      <c r="C1013" s="160"/>
      <c r="D1013" s="161" t="s">
        <v>70</v>
      </c>
      <c r="E1013" s="173" t="s">
        <v>518</v>
      </c>
      <c r="F1013" s="173" t="s">
        <v>519</v>
      </c>
      <c r="G1013" s="160"/>
      <c r="H1013" s="160"/>
      <c r="I1013" s="163"/>
      <c r="J1013" s="174">
        <f>BK1013</f>
        <v>82861.61</v>
      </c>
      <c r="K1013" s="160"/>
      <c r="L1013" s="165"/>
      <c r="M1013" s="166"/>
      <c r="N1013" s="167"/>
      <c r="O1013" s="167"/>
      <c r="P1013" s="168">
        <f>SUM(P1014:P1073)</f>
        <v>0</v>
      </c>
      <c r="Q1013" s="167"/>
      <c r="R1013" s="168">
        <f>SUM(R1014:R1073)</f>
        <v>1.38673325</v>
      </c>
      <c r="S1013" s="167"/>
      <c r="T1013" s="169">
        <f>SUM(T1014:T1073)</f>
        <v>0</v>
      </c>
      <c r="AR1013" s="170" t="s">
        <v>81</v>
      </c>
      <c r="AT1013" s="171" t="s">
        <v>70</v>
      </c>
      <c r="AU1013" s="171" t="s">
        <v>79</v>
      </c>
      <c r="AY1013" s="170" t="s">
        <v>155</v>
      </c>
      <c r="BK1013" s="172">
        <f>SUM(BK1014:BK1073)</f>
        <v>82861.61</v>
      </c>
    </row>
    <row r="1014" spans="1:65" s="2" customFormat="1" ht="16.5" customHeight="1">
      <c r="A1014" s="36"/>
      <c r="B1014" s="37"/>
      <c r="C1014" s="175" t="s">
        <v>1011</v>
      </c>
      <c r="D1014" s="175" t="s">
        <v>158</v>
      </c>
      <c r="E1014" s="176" t="s">
        <v>1012</v>
      </c>
      <c r="F1014" s="177" t="s">
        <v>1013</v>
      </c>
      <c r="G1014" s="178" t="s">
        <v>161</v>
      </c>
      <c r="H1014" s="179">
        <v>63.787</v>
      </c>
      <c r="I1014" s="180">
        <v>277</v>
      </c>
      <c r="J1014" s="181">
        <f>ROUND(I1014*H1014,2)</f>
        <v>17669</v>
      </c>
      <c r="K1014" s="177" t="s">
        <v>174</v>
      </c>
      <c r="L1014" s="41"/>
      <c r="M1014" s="182" t="s">
        <v>19</v>
      </c>
      <c r="N1014" s="183" t="s">
        <v>42</v>
      </c>
      <c r="O1014" s="66"/>
      <c r="P1014" s="184">
        <f>O1014*H1014</f>
        <v>0</v>
      </c>
      <c r="Q1014" s="184">
        <v>0.0015</v>
      </c>
      <c r="R1014" s="184">
        <f>Q1014*H1014</f>
        <v>0.0956805</v>
      </c>
      <c r="S1014" s="184">
        <v>0</v>
      </c>
      <c r="T1014" s="185">
        <f>S1014*H1014</f>
        <v>0</v>
      </c>
      <c r="U1014" s="36"/>
      <c r="V1014" s="36"/>
      <c r="W1014" s="36"/>
      <c r="X1014" s="36"/>
      <c r="Y1014" s="36"/>
      <c r="Z1014" s="36"/>
      <c r="AA1014" s="36"/>
      <c r="AB1014" s="36"/>
      <c r="AC1014" s="36"/>
      <c r="AD1014" s="36"/>
      <c r="AE1014" s="36"/>
      <c r="AR1014" s="186" t="s">
        <v>295</v>
      </c>
      <c r="AT1014" s="186" t="s">
        <v>158</v>
      </c>
      <c r="AU1014" s="186" t="s">
        <v>81</v>
      </c>
      <c r="AY1014" s="19" t="s">
        <v>155</v>
      </c>
      <c r="BE1014" s="187">
        <f>IF(N1014="základní",J1014,0)</f>
        <v>17669</v>
      </c>
      <c r="BF1014" s="187">
        <f>IF(N1014="snížená",J1014,0)</f>
        <v>0</v>
      </c>
      <c r="BG1014" s="187">
        <f>IF(N1014="zákl. přenesená",J1014,0)</f>
        <v>0</v>
      </c>
      <c r="BH1014" s="187">
        <f>IF(N1014="sníž. přenesená",J1014,0)</f>
        <v>0</v>
      </c>
      <c r="BI1014" s="187">
        <f>IF(N1014="nulová",J1014,0)</f>
        <v>0</v>
      </c>
      <c r="BJ1014" s="19" t="s">
        <v>79</v>
      </c>
      <c r="BK1014" s="187">
        <f>ROUND(I1014*H1014,2)</f>
        <v>17669</v>
      </c>
      <c r="BL1014" s="19" t="s">
        <v>295</v>
      </c>
      <c r="BM1014" s="186" t="s">
        <v>1014</v>
      </c>
    </row>
    <row r="1015" spans="2:51" s="13" customFormat="1" ht="12">
      <c r="B1015" s="188"/>
      <c r="C1015" s="189"/>
      <c r="D1015" s="190" t="s">
        <v>164</v>
      </c>
      <c r="E1015" s="191" t="s">
        <v>19</v>
      </c>
      <c r="F1015" s="192" t="s">
        <v>592</v>
      </c>
      <c r="G1015" s="189"/>
      <c r="H1015" s="191" t="s">
        <v>19</v>
      </c>
      <c r="I1015" s="193"/>
      <c r="J1015" s="189"/>
      <c r="K1015" s="189"/>
      <c r="L1015" s="194"/>
      <c r="M1015" s="195"/>
      <c r="N1015" s="196"/>
      <c r="O1015" s="196"/>
      <c r="P1015" s="196"/>
      <c r="Q1015" s="196"/>
      <c r="R1015" s="196"/>
      <c r="S1015" s="196"/>
      <c r="T1015" s="197"/>
      <c r="AT1015" s="198" t="s">
        <v>164</v>
      </c>
      <c r="AU1015" s="198" t="s">
        <v>81</v>
      </c>
      <c r="AV1015" s="13" t="s">
        <v>79</v>
      </c>
      <c r="AW1015" s="13" t="s">
        <v>33</v>
      </c>
      <c r="AX1015" s="13" t="s">
        <v>71</v>
      </c>
      <c r="AY1015" s="198" t="s">
        <v>155</v>
      </c>
    </row>
    <row r="1016" spans="2:51" s="13" customFormat="1" ht="12">
      <c r="B1016" s="188"/>
      <c r="C1016" s="189"/>
      <c r="D1016" s="190" t="s">
        <v>164</v>
      </c>
      <c r="E1016" s="191" t="s">
        <v>19</v>
      </c>
      <c r="F1016" s="192" t="s">
        <v>204</v>
      </c>
      <c r="G1016" s="189"/>
      <c r="H1016" s="191" t="s">
        <v>19</v>
      </c>
      <c r="I1016" s="193"/>
      <c r="J1016" s="189"/>
      <c r="K1016" s="189"/>
      <c r="L1016" s="194"/>
      <c r="M1016" s="195"/>
      <c r="N1016" s="196"/>
      <c r="O1016" s="196"/>
      <c r="P1016" s="196"/>
      <c r="Q1016" s="196"/>
      <c r="R1016" s="196"/>
      <c r="S1016" s="196"/>
      <c r="T1016" s="197"/>
      <c r="AT1016" s="198" t="s">
        <v>164</v>
      </c>
      <c r="AU1016" s="198" t="s">
        <v>81</v>
      </c>
      <c r="AV1016" s="13" t="s">
        <v>79</v>
      </c>
      <c r="AW1016" s="13" t="s">
        <v>33</v>
      </c>
      <c r="AX1016" s="13" t="s">
        <v>71</v>
      </c>
      <c r="AY1016" s="198" t="s">
        <v>155</v>
      </c>
    </row>
    <row r="1017" spans="2:51" s="14" customFormat="1" ht="12">
      <c r="B1017" s="199"/>
      <c r="C1017" s="200"/>
      <c r="D1017" s="190" t="s">
        <v>164</v>
      </c>
      <c r="E1017" s="201" t="s">
        <v>19</v>
      </c>
      <c r="F1017" s="202" t="s">
        <v>1015</v>
      </c>
      <c r="G1017" s="200"/>
      <c r="H1017" s="203">
        <v>11.2</v>
      </c>
      <c r="I1017" s="204"/>
      <c r="J1017" s="200"/>
      <c r="K1017" s="200"/>
      <c r="L1017" s="205"/>
      <c r="M1017" s="206"/>
      <c r="N1017" s="207"/>
      <c r="O1017" s="207"/>
      <c r="P1017" s="207"/>
      <c r="Q1017" s="207"/>
      <c r="R1017" s="207"/>
      <c r="S1017" s="207"/>
      <c r="T1017" s="208"/>
      <c r="AT1017" s="209" t="s">
        <v>164</v>
      </c>
      <c r="AU1017" s="209" t="s">
        <v>81</v>
      </c>
      <c r="AV1017" s="14" t="s">
        <v>81</v>
      </c>
      <c r="AW1017" s="14" t="s">
        <v>33</v>
      </c>
      <c r="AX1017" s="14" t="s">
        <v>71</v>
      </c>
      <c r="AY1017" s="209" t="s">
        <v>155</v>
      </c>
    </row>
    <row r="1018" spans="2:51" s="14" customFormat="1" ht="12">
      <c r="B1018" s="199"/>
      <c r="C1018" s="200"/>
      <c r="D1018" s="190" t="s">
        <v>164</v>
      </c>
      <c r="E1018" s="201" t="s">
        <v>19</v>
      </c>
      <c r="F1018" s="202" t="s">
        <v>529</v>
      </c>
      <c r="G1018" s="200"/>
      <c r="H1018" s="203">
        <v>-1.4</v>
      </c>
      <c r="I1018" s="204"/>
      <c r="J1018" s="200"/>
      <c r="K1018" s="200"/>
      <c r="L1018" s="205"/>
      <c r="M1018" s="206"/>
      <c r="N1018" s="207"/>
      <c r="O1018" s="207"/>
      <c r="P1018" s="207"/>
      <c r="Q1018" s="207"/>
      <c r="R1018" s="207"/>
      <c r="S1018" s="207"/>
      <c r="T1018" s="208"/>
      <c r="AT1018" s="209" t="s">
        <v>164</v>
      </c>
      <c r="AU1018" s="209" t="s">
        <v>81</v>
      </c>
      <c r="AV1018" s="14" t="s">
        <v>81</v>
      </c>
      <c r="AW1018" s="14" t="s">
        <v>33</v>
      </c>
      <c r="AX1018" s="14" t="s">
        <v>71</v>
      </c>
      <c r="AY1018" s="209" t="s">
        <v>155</v>
      </c>
    </row>
    <row r="1019" spans="2:51" s="14" customFormat="1" ht="12">
      <c r="B1019" s="199"/>
      <c r="C1019" s="200"/>
      <c r="D1019" s="190" t="s">
        <v>164</v>
      </c>
      <c r="E1019" s="201" t="s">
        <v>19</v>
      </c>
      <c r="F1019" s="202" t="s">
        <v>1016</v>
      </c>
      <c r="G1019" s="200"/>
      <c r="H1019" s="203">
        <v>-3.2</v>
      </c>
      <c r="I1019" s="204"/>
      <c r="J1019" s="200"/>
      <c r="K1019" s="200"/>
      <c r="L1019" s="205"/>
      <c r="M1019" s="206"/>
      <c r="N1019" s="207"/>
      <c r="O1019" s="207"/>
      <c r="P1019" s="207"/>
      <c r="Q1019" s="207"/>
      <c r="R1019" s="207"/>
      <c r="S1019" s="207"/>
      <c r="T1019" s="208"/>
      <c r="AT1019" s="209" t="s">
        <v>164</v>
      </c>
      <c r="AU1019" s="209" t="s">
        <v>81</v>
      </c>
      <c r="AV1019" s="14" t="s">
        <v>81</v>
      </c>
      <c r="AW1019" s="14" t="s">
        <v>33</v>
      </c>
      <c r="AX1019" s="14" t="s">
        <v>71</v>
      </c>
      <c r="AY1019" s="209" t="s">
        <v>155</v>
      </c>
    </row>
    <row r="1020" spans="2:51" s="13" customFormat="1" ht="12">
      <c r="B1020" s="188"/>
      <c r="C1020" s="189"/>
      <c r="D1020" s="190" t="s">
        <v>164</v>
      </c>
      <c r="E1020" s="191" t="s">
        <v>19</v>
      </c>
      <c r="F1020" s="192" t="s">
        <v>206</v>
      </c>
      <c r="G1020" s="189"/>
      <c r="H1020" s="191" t="s">
        <v>19</v>
      </c>
      <c r="I1020" s="193"/>
      <c r="J1020" s="189"/>
      <c r="K1020" s="189"/>
      <c r="L1020" s="194"/>
      <c r="M1020" s="195"/>
      <c r="N1020" s="196"/>
      <c r="O1020" s="196"/>
      <c r="P1020" s="196"/>
      <c r="Q1020" s="196"/>
      <c r="R1020" s="196"/>
      <c r="S1020" s="196"/>
      <c r="T1020" s="197"/>
      <c r="AT1020" s="198" t="s">
        <v>164</v>
      </c>
      <c r="AU1020" s="198" t="s">
        <v>81</v>
      </c>
      <c r="AV1020" s="13" t="s">
        <v>79</v>
      </c>
      <c r="AW1020" s="13" t="s">
        <v>33</v>
      </c>
      <c r="AX1020" s="13" t="s">
        <v>71</v>
      </c>
      <c r="AY1020" s="198" t="s">
        <v>155</v>
      </c>
    </row>
    <row r="1021" spans="2:51" s="14" customFormat="1" ht="12">
      <c r="B1021" s="199"/>
      <c r="C1021" s="200"/>
      <c r="D1021" s="190" t="s">
        <v>164</v>
      </c>
      <c r="E1021" s="201" t="s">
        <v>19</v>
      </c>
      <c r="F1021" s="202" t="s">
        <v>1017</v>
      </c>
      <c r="G1021" s="200"/>
      <c r="H1021" s="203">
        <v>9</v>
      </c>
      <c r="I1021" s="204"/>
      <c r="J1021" s="200"/>
      <c r="K1021" s="200"/>
      <c r="L1021" s="205"/>
      <c r="M1021" s="206"/>
      <c r="N1021" s="207"/>
      <c r="O1021" s="207"/>
      <c r="P1021" s="207"/>
      <c r="Q1021" s="207"/>
      <c r="R1021" s="207"/>
      <c r="S1021" s="207"/>
      <c r="T1021" s="208"/>
      <c r="AT1021" s="209" t="s">
        <v>164</v>
      </c>
      <c r="AU1021" s="209" t="s">
        <v>81</v>
      </c>
      <c r="AV1021" s="14" t="s">
        <v>81</v>
      </c>
      <c r="AW1021" s="14" t="s">
        <v>33</v>
      </c>
      <c r="AX1021" s="14" t="s">
        <v>71</v>
      </c>
      <c r="AY1021" s="209" t="s">
        <v>155</v>
      </c>
    </row>
    <row r="1022" spans="2:51" s="14" customFormat="1" ht="12">
      <c r="B1022" s="199"/>
      <c r="C1022" s="200"/>
      <c r="D1022" s="190" t="s">
        <v>164</v>
      </c>
      <c r="E1022" s="201" t="s">
        <v>19</v>
      </c>
      <c r="F1022" s="202" t="s">
        <v>1018</v>
      </c>
      <c r="G1022" s="200"/>
      <c r="H1022" s="203">
        <v>-1.2</v>
      </c>
      <c r="I1022" s="204"/>
      <c r="J1022" s="200"/>
      <c r="K1022" s="200"/>
      <c r="L1022" s="205"/>
      <c r="M1022" s="206"/>
      <c r="N1022" s="207"/>
      <c r="O1022" s="207"/>
      <c r="P1022" s="207"/>
      <c r="Q1022" s="207"/>
      <c r="R1022" s="207"/>
      <c r="S1022" s="207"/>
      <c r="T1022" s="208"/>
      <c r="AT1022" s="209" t="s">
        <v>164</v>
      </c>
      <c r="AU1022" s="209" t="s">
        <v>81</v>
      </c>
      <c r="AV1022" s="14" t="s">
        <v>81</v>
      </c>
      <c r="AW1022" s="14" t="s">
        <v>33</v>
      </c>
      <c r="AX1022" s="14" t="s">
        <v>71</v>
      </c>
      <c r="AY1022" s="209" t="s">
        <v>155</v>
      </c>
    </row>
    <row r="1023" spans="2:51" s="13" customFormat="1" ht="12">
      <c r="B1023" s="188"/>
      <c r="C1023" s="189"/>
      <c r="D1023" s="190" t="s">
        <v>164</v>
      </c>
      <c r="E1023" s="191" t="s">
        <v>19</v>
      </c>
      <c r="F1023" s="192" t="s">
        <v>208</v>
      </c>
      <c r="G1023" s="189"/>
      <c r="H1023" s="191" t="s">
        <v>19</v>
      </c>
      <c r="I1023" s="193"/>
      <c r="J1023" s="189"/>
      <c r="K1023" s="189"/>
      <c r="L1023" s="194"/>
      <c r="M1023" s="195"/>
      <c r="N1023" s="196"/>
      <c r="O1023" s="196"/>
      <c r="P1023" s="196"/>
      <c r="Q1023" s="196"/>
      <c r="R1023" s="196"/>
      <c r="S1023" s="196"/>
      <c r="T1023" s="197"/>
      <c r="AT1023" s="198" t="s">
        <v>164</v>
      </c>
      <c r="AU1023" s="198" t="s">
        <v>81</v>
      </c>
      <c r="AV1023" s="13" t="s">
        <v>79</v>
      </c>
      <c r="AW1023" s="13" t="s">
        <v>33</v>
      </c>
      <c r="AX1023" s="13" t="s">
        <v>71</v>
      </c>
      <c r="AY1023" s="198" t="s">
        <v>155</v>
      </c>
    </row>
    <row r="1024" spans="2:51" s="14" customFormat="1" ht="12">
      <c r="B1024" s="199"/>
      <c r="C1024" s="200"/>
      <c r="D1024" s="190" t="s">
        <v>164</v>
      </c>
      <c r="E1024" s="201" t="s">
        <v>19</v>
      </c>
      <c r="F1024" s="202" t="s">
        <v>530</v>
      </c>
      <c r="G1024" s="200"/>
      <c r="H1024" s="203">
        <v>22.2</v>
      </c>
      <c r="I1024" s="204"/>
      <c r="J1024" s="200"/>
      <c r="K1024" s="200"/>
      <c r="L1024" s="205"/>
      <c r="M1024" s="206"/>
      <c r="N1024" s="207"/>
      <c r="O1024" s="207"/>
      <c r="P1024" s="207"/>
      <c r="Q1024" s="207"/>
      <c r="R1024" s="207"/>
      <c r="S1024" s="207"/>
      <c r="T1024" s="208"/>
      <c r="AT1024" s="209" t="s">
        <v>164</v>
      </c>
      <c r="AU1024" s="209" t="s">
        <v>81</v>
      </c>
      <c r="AV1024" s="14" t="s">
        <v>81</v>
      </c>
      <c r="AW1024" s="14" t="s">
        <v>33</v>
      </c>
      <c r="AX1024" s="14" t="s">
        <v>71</v>
      </c>
      <c r="AY1024" s="209" t="s">
        <v>155</v>
      </c>
    </row>
    <row r="1025" spans="2:51" s="14" customFormat="1" ht="12">
      <c r="B1025" s="199"/>
      <c r="C1025" s="200"/>
      <c r="D1025" s="190" t="s">
        <v>164</v>
      </c>
      <c r="E1025" s="201" t="s">
        <v>19</v>
      </c>
      <c r="F1025" s="202" t="s">
        <v>529</v>
      </c>
      <c r="G1025" s="200"/>
      <c r="H1025" s="203">
        <v>-1.4</v>
      </c>
      <c r="I1025" s="204"/>
      <c r="J1025" s="200"/>
      <c r="K1025" s="200"/>
      <c r="L1025" s="205"/>
      <c r="M1025" s="206"/>
      <c r="N1025" s="207"/>
      <c r="O1025" s="207"/>
      <c r="P1025" s="207"/>
      <c r="Q1025" s="207"/>
      <c r="R1025" s="207"/>
      <c r="S1025" s="207"/>
      <c r="T1025" s="208"/>
      <c r="AT1025" s="209" t="s">
        <v>164</v>
      </c>
      <c r="AU1025" s="209" t="s">
        <v>81</v>
      </c>
      <c r="AV1025" s="14" t="s">
        <v>81</v>
      </c>
      <c r="AW1025" s="14" t="s">
        <v>33</v>
      </c>
      <c r="AX1025" s="14" t="s">
        <v>71</v>
      </c>
      <c r="AY1025" s="209" t="s">
        <v>155</v>
      </c>
    </row>
    <row r="1026" spans="2:51" s="14" customFormat="1" ht="12">
      <c r="B1026" s="199"/>
      <c r="C1026" s="200"/>
      <c r="D1026" s="190" t="s">
        <v>164</v>
      </c>
      <c r="E1026" s="201" t="s">
        <v>19</v>
      </c>
      <c r="F1026" s="202" t="s">
        <v>1019</v>
      </c>
      <c r="G1026" s="200"/>
      <c r="H1026" s="203">
        <v>-2.013</v>
      </c>
      <c r="I1026" s="204"/>
      <c r="J1026" s="200"/>
      <c r="K1026" s="200"/>
      <c r="L1026" s="205"/>
      <c r="M1026" s="206"/>
      <c r="N1026" s="207"/>
      <c r="O1026" s="207"/>
      <c r="P1026" s="207"/>
      <c r="Q1026" s="207"/>
      <c r="R1026" s="207"/>
      <c r="S1026" s="207"/>
      <c r="T1026" s="208"/>
      <c r="AT1026" s="209" t="s">
        <v>164</v>
      </c>
      <c r="AU1026" s="209" t="s">
        <v>81</v>
      </c>
      <c r="AV1026" s="14" t="s">
        <v>81</v>
      </c>
      <c r="AW1026" s="14" t="s">
        <v>33</v>
      </c>
      <c r="AX1026" s="14" t="s">
        <v>71</v>
      </c>
      <c r="AY1026" s="209" t="s">
        <v>155</v>
      </c>
    </row>
    <row r="1027" spans="2:51" s="16" customFormat="1" ht="12">
      <c r="B1027" s="221"/>
      <c r="C1027" s="222"/>
      <c r="D1027" s="190" t="s">
        <v>164</v>
      </c>
      <c r="E1027" s="223" t="s">
        <v>19</v>
      </c>
      <c r="F1027" s="224" t="s">
        <v>210</v>
      </c>
      <c r="G1027" s="222"/>
      <c r="H1027" s="225">
        <v>33.187</v>
      </c>
      <c r="I1027" s="226"/>
      <c r="J1027" s="222"/>
      <c r="K1027" s="222"/>
      <c r="L1027" s="227"/>
      <c r="M1027" s="228"/>
      <c r="N1027" s="229"/>
      <c r="O1027" s="229"/>
      <c r="P1027" s="229"/>
      <c r="Q1027" s="229"/>
      <c r="R1027" s="229"/>
      <c r="S1027" s="229"/>
      <c r="T1027" s="230"/>
      <c r="AT1027" s="231" t="s">
        <v>164</v>
      </c>
      <c r="AU1027" s="231" t="s">
        <v>81</v>
      </c>
      <c r="AV1027" s="16" t="s">
        <v>179</v>
      </c>
      <c r="AW1027" s="16" t="s">
        <v>33</v>
      </c>
      <c r="AX1027" s="16" t="s">
        <v>71</v>
      </c>
      <c r="AY1027" s="231" t="s">
        <v>155</v>
      </c>
    </row>
    <row r="1028" spans="2:51" s="13" customFormat="1" ht="12">
      <c r="B1028" s="188"/>
      <c r="C1028" s="189"/>
      <c r="D1028" s="190" t="s">
        <v>164</v>
      </c>
      <c r="E1028" s="191" t="s">
        <v>19</v>
      </c>
      <c r="F1028" s="192" t="s">
        <v>596</v>
      </c>
      <c r="G1028" s="189"/>
      <c r="H1028" s="191" t="s">
        <v>19</v>
      </c>
      <c r="I1028" s="193"/>
      <c r="J1028" s="189"/>
      <c r="K1028" s="189"/>
      <c r="L1028" s="194"/>
      <c r="M1028" s="195"/>
      <c r="N1028" s="196"/>
      <c r="O1028" s="196"/>
      <c r="P1028" s="196"/>
      <c r="Q1028" s="196"/>
      <c r="R1028" s="196"/>
      <c r="S1028" s="196"/>
      <c r="T1028" s="197"/>
      <c r="AT1028" s="198" t="s">
        <v>164</v>
      </c>
      <c r="AU1028" s="198" t="s">
        <v>81</v>
      </c>
      <c r="AV1028" s="13" t="s">
        <v>79</v>
      </c>
      <c r="AW1028" s="13" t="s">
        <v>33</v>
      </c>
      <c r="AX1028" s="13" t="s">
        <v>71</v>
      </c>
      <c r="AY1028" s="198" t="s">
        <v>155</v>
      </c>
    </row>
    <row r="1029" spans="2:51" s="13" customFormat="1" ht="12">
      <c r="B1029" s="188"/>
      <c r="C1029" s="189"/>
      <c r="D1029" s="190" t="s">
        <v>164</v>
      </c>
      <c r="E1029" s="191" t="s">
        <v>19</v>
      </c>
      <c r="F1029" s="192" t="s">
        <v>220</v>
      </c>
      <c r="G1029" s="189"/>
      <c r="H1029" s="191" t="s">
        <v>19</v>
      </c>
      <c r="I1029" s="193"/>
      <c r="J1029" s="189"/>
      <c r="K1029" s="189"/>
      <c r="L1029" s="194"/>
      <c r="M1029" s="195"/>
      <c r="N1029" s="196"/>
      <c r="O1029" s="196"/>
      <c r="P1029" s="196"/>
      <c r="Q1029" s="196"/>
      <c r="R1029" s="196"/>
      <c r="S1029" s="196"/>
      <c r="T1029" s="197"/>
      <c r="AT1029" s="198" t="s">
        <v>164</v>
      </c>
      <c r="AU1029" s="198" t="s">
        <v>81</v>
      </c>
      <c r="AV1029" s="13" t="s">
        <v>79</v>
      </c>
      <c r="AW1029" s="13" t="s">
        <v>33</v>
      </c>
      <c r="AX1029" s="13" t="s">
        <v>71</v>
      </c>
      <c r="AY1029" s="198" t="s">
        <v>155</v>
      </c>
    </row>
    <row r="1030" spans="2:51" s="14" customFormat="1" ht="12">
      <c r="B1030" s="199"/>
      <c r="C1030" s="200"/>
      <c r="D1030" s="190" t="s">
        <v>164</v>
      </c>
      <c r="E1030" s="201" t="s">
        <v>19</v>
      </c>
      <c r="F1030" s="202" t="s">
        <v>1020</v>
      </c>
      <c r="G1030" s="200"/>
      <c r="H1030" s="203">
        <v>22.8</v>
      </c>
      <c r="I1030" s="204"/>
      <c r="J1030" s="200"/>
      <c r="K1030" s="200"/>
      <c r="L1030" s="205"/>
      <c r="M1030" s="206"/>
      <c r="N1030" s="207"/>
      <c r="O1030" s="207"/>
      <c r="P1030" s="207"/>
      <c r="Q1030" s="207"/>
      <c r="R1030" s="207"/>
      <c r="S1030" s="207"/>
      <c r="T1030" s="208"/>
      <c r="AT1030" s="209" t="s">
        <v>164</v>
      </c>
      <c r="AU1030" s="209" t="s">
        <v>81</v>
      </c>
      <c r="AV1030" s="14" t="s">
        <v>81</v>
      </c>
      <c r="AW1030" s="14" t="s">
        <v>33</v>
      </c>
      <c r="AX1030" s="14" t="s">
        <v>71</v>
      </c>
      <c r="AY1030" s="209" t="s">
        <v>155</v>
      </c>
    </row>
    <row r="1031" spans="2:51" s="14" customFormat="1" ht="12">
      <c r="B1031" s="199"/>
      <c r="C1031" s="200"/>
      <c r="D1031" s="190" t="s">
        <v>164</v>
      </c>
      <c r="E1031" s="201" t="s">
        <v>19</v>
      </c>
      <c r="F1031" s="202" t="s">
        <v>752</v>
      </c>
      <c r="G1031" s="200"/>
      <c r="H1031" s="203">
        <v>-1.6</v>
      </c>
      <c r="I1031" s="204"/>
      <c r="J1031" s="200"/>
      <c r="K1031" s="200"/>
      <c r="L1031" s="205"/>
      <c r="M1031" s="206"/>
      <c r="N1031" s="207"/>
      <c r="O1031" s="207"/>
      <c r="P1031" s="207"/>
      <c r="Q1031" s="207"/>
      <c r="R1031" s="207"/>
      <c r="S1031" s="207"/>
      <c r="T1031" s="208"/>
      <c r="AT1031" s="209" t="s">
        <v>164</v>
      </c>
      <c r="AU1031" s="209" t="s">
        <v>81</v>
      </c>
      <c r="AV1031" s="14" t="s">
        <v>81</v>
      </c>
      <c r="AW1031" s="14" t="s">
        <v>33</v>
      </c>
      <c r="AX1031" s="14" t="s">
        <v>71</v>
      </c>
      <c r="AY1031" s="209" t="s">
        <v>155</v>
      </c>
    </row>
    <row r="1032" spans="2:51" s="13" customFormat="1" ht="12">
      <c r="B1032" s="188"/>
      <c r="C1032" s="189"/>
      <c r="D1032" s="190" t="s">
        <v>164</v>
      </c>
      <c r="E1032" s="191" t="s">
        <v>19</v>
      </c>
      <c r="F1032" s="192" t="s">
        <v>222</v>
      </c>
      <c r="G1032" s="189"/>
      <c r="H1032" s="191" t="s">
        <v>19</v>
      </c>
      <c r="I1032" s="193"/>
      <c r="J1032" s="189"/>
      <c r="K1032" s="189"/>
      <c r="L1032" s="194"/>
      <c r="M1032" s="195"/>
      <c r="N1032" s="196"/>
      <c r="O1032" s="196"/>
      <c r="P1032" s="196"/>
      <c r="Q1032" s="196"/>
      <c r="R1032" s="196"/>
      <c r="S1032" s="196"/>
      <c r="T1032" s="197"/>
      <c r="AT1032" s="198" t="s">
        <v>164</v>
      </c>
      <c r="AU1032" s="198" t="s">
        <v>81</v>
      </c>
      <c r="AV1032" s="13" t="s">
        <v>79</v>
      </c>
      <c r="AW1032" s="13" t="s">
        <v>33</v>
      </c>
      <c r="AX1032" s="13" t="s">
        <v>71</v>
      </c>
      <c r="AY1032" s="198" t="s">
        <v>155</v>
      </c>
    </row>
    <row r="1033" spans="2:51" s="14" customFormat="1" ht="12">
      <c r="B1033" s="199"/>
      <c r="C1033" s="200"/>
      <c r="D1033" s="190" t="s">
        <v>164</v>
      </c>
      <c r="E1033" s="201" t="s">
        <v>19</v>
      </c>
      <c r="F1033" s="202" t="s">
        <v>1021</v>
      </c>
      <c r="G1033" s="200"/>
      <c r="H1033" s="203">
        <v>10.8</v>
      </c>
      <c r="I1033" s="204"/>
      <c r="J1033" s="200"/>
      <c r="K1033" s="200"/>
      <c r="L1033" s="205"/>
      <c r="M1033" s="206"/>
      <c r="N1033" s="207"/>
      <c r="O1033" s="207"/>
      <c r="P1033" s="207"/>
      <c r="Q1033" s="207"/>
      <c r="R1033" s="207"/>
      <c r="S1033" s="207"/>
      <c r="T1033" s="208"/>
      <c r="AT1033" s="209" t="s">
        <v>164</v>
      </c>
      <c r="AU1033" s="209" t="s">
        <v>81</v>
      </c>
      <c r="AV1033" s="14" t="s">
        <v>81</v>
      </c>
      <c r="AW1033" s="14" t="s">
        <v>33</v>
      </c>
      <c r="AX1033" s="14" t="s">
        <v>71</v>
      </c>
      <c r="AY1033" s="209" t="s">
        <v>155</v>
      </c>
    </row>
    <row r="1034" spans="2:51" s="14" customFormat="1" ht="12">
      <c r="B1034" s="199"/>
      <c r="C1034" s="200"/>
      <c r="D1034" s="190" t="s">
        <v>164</v>
      </c>
      <c r="E1034" s="201" t="s">
        <v>19</v>
      </c>
      <c r="F1034" s="202" t="s">
        <v>529</v>
      </c>
      <c r="G1034" s="200"/>
      <c r="H1034" s="203">
        <v>-1.4</v>
      </c>
      <c r="I1034" s="204"/>
      <c r="J1034" s="200"/>
      <c r="K1034" s="200"/>
      <c r="L1034" s="205"/>
      <c r="M1034" s="206"/>
      <c r="N1034" s="207"/>
      <c r="O1034" s="207"/>
      <c r="P1034" s="207"/>
      <c r="Q1034" s="207"/>
      <c r="R1034" s="207"/>
      <c r="S1034" s="207"/>
      <c r="T1034" s="208"/>
      <c r="AT1034" s="209" t="s">
        <v>164</v>
      </c>
      <c r="AU1034" s="209" t="s">
        <v>81</v>
      </c>
      <c r="AV1034" s="14" t="s">
        <v>81</v>
      </c>
      <c r="AW1034" s="14" t="s">
        <v>33</v>
      </c>
      <c r="AX1034" s="14" t="s">
        <v>71</v>
      </c>
      <c r="AY1034" s="209" t="s">
        <v>155</v>
      </c>
    </row>
    <row r="1035" spans="2:51" s="15" customFormat="1" ht="12">
      <c r="B1035" s="210"/>
      <c r="C1035" s="211"/>
      <c r="D1035" s="190" t="s">
        <v>164</v>
      </c>
      <c r="E1035" s="212" t="s">
        <v>19</v>
      </c>
      <c r="F1035" s="213" t="s">
        <v>168</v>
      </c>
      <c r="G1035" s="211"/>
      <c r="H1035" s="214">
        <v>63.787</v>
      </c>
      <c r="I1035" s="215"/>
      <c r="J1035" s="211"/>
      <c r="K1035" s="211"/>
      <c r="L1035" s="216"/>
      <c r="M1035" s="217"/>
      <c r="N1035" s="218"/>
      <c r="O1035" s="218"/>
      <c r="P1035" s="218"/>
      <c r="Q1035" s="218"/>
      <c r="R1035" s="218"/>
      <c r="S1035" s="218"/>
      <c r="T1035" s="219"/>
      <c r="AT1035" s="220" t="s">
        <v>164</v>
      </c>
      <c r="AU1035" s="220" t="s">
        <v>81</v>
      </c>
      <c r="AV1035" s="15" t="s">
        <v>162</v>
      </c>
      <c r="AW1035" s="15" t="s">
        <v>33</v>
      </c>
      <c r="AX1035" s="15" t="s">
        <v>79</v>
      </c>
      <c r="AY1035" s="220" t="s">
        <v>155</v>
      </c>
    </row>
    <row r="1036" spans="1:65" s="2" customFormat="1" ht="24">
      <c r="A1036" s="36"/>
      <c r="B1036" s="37"/>
      <c r="C1036" s="175" t="s">
        <v>1022</v>
      </c>
      <c r="D1036" s="175" t="s">
        <v>158</v>
      </c>
      <c r="E1036" s="176" t="s">
        <v>1023</v>
      </c>
      <c r="F1036" s="177" t="s">
        <v>1024</v>
      </c>
      <c r="G1036" s="178" t="s">
        <v>161</v>
      </c>
      <c r="H1036" s="179">
        <v>63.787</v>
      </c>
      <c r="I1036" s="180">
        <v>520</v>
      </c>
      <c r="J1036" s="181">
        <f>ROUND(I1036*H1036,2)</f>
        <v>33169.24</v>
      </c>
      <c r="K1036" s="177" t="s">
        <v>174</v>
      </c>
      <c r="L1036" s="41"/>
      <c r="M1036" s="182" t="s">
        <v>19</v>
      </c>
      <c r="N1036" s="183" t="s">
        <v>42</v>
      </c>
      <c r="O1036" s="66"/>
      <c r="P1036" s="184">
        <f>O1036*H1036</f>
        <v>0</v>
      </c>
      <c r="Q1036" s="184">
        <v>0.00605</v>
      </c>
      <c r="R1036" s="184">
        <f>Q1036*H1036</f>
        <v>0.38591135</v>
      </c>
      <c r="S1036" s="184">
        <v>0</v>
      </c>
      <c r="T1036" s="185">
        <f>S1036*H1036</f>
        <v>0</v>
      </c>
      <c r="U1036" s="36"/>
      <c r="V1036" s="36"/>
      <c r="W1036" s="36"/>
      <c r="X1036" s="36"/>
      <c r="Y1036" s="36"/>
      <c r="Z1036" s="36"/>
      <c r="AA1036" s="36"/>
      <c r="AB1036" s="36"/>
      <c r="AC1036" s="36"/>
      <c r="AD1036" s="36"/>
      <c r="AE1036" s="36"/>
      <c r="AR1036" s="186" t="s">
        <v>295</v>
      </c>
      <c r="AT1036" s="186" t="s">
        <v>158</v>
      </c>
      <c r="AU1036" s="186" t="s">
        <v>81</v>
      </c>
      <c r="AY1036" s="19" t="s">
        <v>155</v>
      </c>
      <c r="BE1036" s="187">
        <f>IF(N1036="základní",J1036,0)</f>
        <v>33169.24</v>
      </c>
      <c r="BF1036" s="187">
        <f>IF(N1036="snížená",J1036,0)</f>
        <v>0</v>
      </c>
      <c r="BG1036" s="187">
        <f>IF(N1036="zákl. přenesená",J1036,0)</f>
        <v>0</v>
      </c>
      <c r="BH1036" s="187">
        <f>IF(N1036="sníž. přenesená",J1036,0)</f>
        <v>0</v>
      </c>
      <c r="BI1036" s="187">
        <f>IF(N1036="nulová",J1036,0)</f>
        <v>0</v>
      </c>
      <c r="BJ1036" s="19" t="s">
        <v>79</v>
      </c>
      <c r="BK1036" s="187">
        <f>ROUND(I1036*H1036,2)</f>
        <v>33169.24</v>
      </c>
      <c r="BL1036" s="19" t="s">
        <v>295</v>
      </c>
      <c r="BM1036" s="186" t="s">
        <v>1025</v>
      </c>
    </row>
    <row r="1037" spans="2:51" s="13" customFormat="1" ht="12">
      <c r="B1037" s="188"/>
      <c r="C1037" s="189"/>
      <c r="D1037" s="190" t="s">
        <v>164</v>
      </c>
      <c r="E1037" s="191" t="s">
        <v>19</v>
      </c>
      <c r="F1037" s="192" t="s">
        <v>592</v>
      </c>
      <c r="G1037" s="189"/>
      <c r="H1037" s="191" t="s">
        <v>19</v>
      </c>
      <c r="I1037" s="193"/>
      <c r="J1037" s="189"/>
      <c r="K1037" s="189"/>
      <c r="L1037" s="194"/>
      <c r="M1037" s="195"/>
      <c r="N1037" s="196"/>
      <c r="O1037" s="196"/>
      <c r="P1037" s="196"/>
      <c r="Q1037" s="196"/>
      <c r="R1037" s="196"/>
      <c r="S1037" s="196"/>
      <c r="T1037" s="197"/>
      <c r="AT1037" s="198" t="s">
        <v>164</v>
      </c>
      <c r="AU1037" s="198" t="s">
        <v>81</v>
      </c>
      <c r="AV1037" s="13" t="s">
        <v>79</v>
      </c>
      <c r="AW1037" s="13" t="s">
        <v>33</v>
      </c>
      <c r="AX1037" s="13" t="s">
        <v>71</v>
      </c>
      <c r="AY1037" s="198" t="s">
        <v>155</v>
      </c>
    </row>
    <row r="1038" spans="2:51" s="13" customFormat="1" ht="12">
      <c r="B1038" s="188"/>
      <c r="C1038" s="189"/>
      <c r="D1038" s="190" t="s">
        <v>164</v>
      </c>
      <c r="E1038" s="191" t="s">
        <v>19</v>
      </c>
      <c r="F1038" s="192" t="s">
        <v>204</v>
      </c>
      <c r="G1038" s="189"/>
      <c r="H1038" s="191" t="s">
        <v>19</v>
      </c>
      <c r="I1038" s="193"/>
      <c r="J1038" s="189"/>
      <c r="K1038" s="189"/>
      <c r="L1038" s="194"/>
      <c r="M1038" s="195"/>
      <c r="N1038" s="196"/>
      <c r="O1038" s="196"/>
      <c r="P1038" s="196"/>
      <c r="Q1038" s="196"/>
      <c r="R1038" s="196"/>
      <c r="S1038" s="196"/>
      <c r="T1038" s="197"/>
      <c r="AT1038" s="198" t="s">
        <v>164</v>
      </c>
      <c r="AU1038" s="198" t="s">
        <v>81</v>
      </c>
      <c r="AV1038" s="13" t="s">
        <v>79</v>
      </c>
      <c r="AW1038" s="13" t="s">
        <v>33</v>
      </c>
      <c r="AX1038" s="13" t="s">
        <v>71</v>
      </c>
      <c r="AY1038" s="198" t="s">
        <v>155</v>
      </c>
    </row>
    <row r="1039" spans="2:51" s="14" customFormat="1" ht="12">
      <c r="B1039" s="199"/>
      <c r="C1039" s="200"/>
      <c r="D1039" s="190" t="s">
        <v>164</v>
      </c>
      <c r="E1039" s="201" t="s">
        <v>19</v>
      </c>
      <c r="F1039" s="202" t="s">
        <v>1015</v>
      </c>
      <c r="G1039" s="200"/>
      <c r="H1039" s="203">
        <v>11.2</v>
      </c>
      <c r="I1039" s="204"/>
      <c r="J1039" s="200"/>
      <c r="K1039" s="200"/>
      <c r="L1039" s="205"/>
      <c r="M1039" s="206"/>
      <c r="N1039" s="207"/>
      <c r="O1039" s="207"/>
      <c r="P1039" s="207"/>
      <c r="Q1039" s="207"/>
      <c r="R1039" s="207"/>
      <c r="S1039" s="207"/>
      <c r="T1039" s="208"/>
      <c r="AT1039" s="209" t="s">
        <v>164</v>
      </c>
      <c r="AU1039" s="209" t="s">
        <v>81</v>
      </c>
      <c r="AV1039" s="14" t="s">
        <v>81</v>
      </c>
      <c r="AW1039" s="14" t="s">
        <v>33</v>
      </c>
      <c r="AX1039" s="14" t="s">
        <v>71</v>
      </c>
      <c r="AY1039" s="209" t="s">
        <v>155</v>
      </c>
    </row>
    <row r="1040" spans="2:51" s="14" customFormat="1" ht="12">
      <c r="B1040" s="199"/>
      <c r="C1040" s="200"/>
      <c r="D1040" s="190" t="s">
        <v>164</v>
      </c>
      <c r="E1040" s="201" t="s">
        <v>19</v>
      </c>
      <c r="F1040" s="202" t="s">
        <v>529</v>
      </c>
      <c r="G1040" s="200"/>
      <c r="H1040" s="203">
        <v>-1.4</v>
      </c>
      <c r="I1040" s="204"/>
      <c r="J1040" s="200"/>
      <c r="K1040" s="200"/>
      <c r="L1040" s="205"/>
      <c r="M1040" s="206"/>
      <c r="N1040" s="207"/>
      <c r="O1040" s="207"/>
      <c r="P1040" s="207"/>
      <c r="Q1040" s="207"/>
      <c r="R1040" s="207"/>
      <c r="S1040" s="207"/>
      <c r="T1040" s="208"/>
      <c r="AT1040" s="209" t="s">
        <v>164</v>
      </c>
      <c r="AU1040" s="209" t="s">
        <v>81</v>
      </c>
      <c r="AV1040" s="14" t="s">
        <v>81</v>
      </c>
      <c r="AW1040" s="14" t="s">
        <v>33</v>
      </c>
      <c r="AX1040" s="14" t="s">
        <v>71</v>
      </c>
      <c r="AY1040" s="209" t="s">
        <v>155</v>
      </c>
    </row>
    <row r="1041" spans="2:51" s="14" customFormat="1" ht="12">
      <c r="B1041" s="199"/>
      <c r="C1041" s="200"/>
      <c r="D1041" s="190" t="s">
        <v>164</v>
      </c>
      <c r="E1041" s="201" t="s">
        <v>19</v>
      </c>
      <c r="F1041" s="202" t="s">
        <v>1016</v>
      </c>
      <c r="G1041" s="200"/>
      <c r="H1041" s="203">
        <v>-3.2</v>
      </c>
      <c r="I1041" s="204"/>
      <c r="J1041" s="200"/>
      <c r="K1041" s="200"/>
      <c r="L1041" s="205"/>
      <c r="M1041" s="206"/>
      <c r="N1041" s="207"/>
      <c r="O1041" s="207"/>
      <c r="P1041" s="207"/>
      <c r="Q1041" s="207"/>
      <c r="R1041" s="207"/>
      <c r="S1041" s="207"/>
      <c r="T1041" s="208"/>
      <c r="AT1041" s="209" t="s">
        <v>164</v>
      </c>
      <c r="AU1041" s="209" t="s">
        <v>81</v>
      </c>
      <c r="AV1041" s="14" t="s">
        <v>81</v>
      </c>
      <c r="AW1041" s="14" t="s">
        <v>33</v>
      </c>
      <c r="AX1041" s="14" t="s">
        <v>71</v>
      </c>
      <c r="AY1041" s="209" t="s">
        <v>155</v>
      </c>
    </row>
    <row r="1042" spans="2:51" s="13" customFormat="1" ht="12">
      <c r="B1042" s="188"/>
      <c r="C1042" s="189"/>
      <c r="D1042" s="190" t="s">
        <v>164</v>
      </c>
      <c r="E1042" s="191" t="s">
        <v>19</v>
      </c>
      <c r="F1042" s="192" t="s">
        <v>206</v>
      </c>
      <c r="G1042" s="189"/>
      <c r="H1042" s="191" t="s">
        <v>19</v>
      </c>
      <c r="I1042" s="193"/>
      <c r="J1042" s="189"/>
      <c r="K1042" s="189"/>
      <c r="L1042" s="194"/>
      <c r="M1042" s="195"/>
      <c r="N1042" s="196"/>
      <c r="O1042" s="196"/>
      <c r="P1042" s="196"/>
      <c r="Q1042" s="196"/>
      <c r="R1042" s="196"/>
      <c r="S1042" s="196"/>
      <c r="T1042" s="197"/>
      <c r="AT1042" s="198" t="s">
        <v>164</v>
      </c>
      <c r="AU1042" s="198" t="s">
        <v>81</v>
      </c>
      <c r="AV1042" s="13" t="s">
        <v>79</v>
      </c>
      <c r="AW1042" s="13" t="s">
        <v>33</v>
      </c>
      <c r="AX1042" s="13" t="s">
        <v>71</v>
      </c>
      <c r="AY1042" s="198" t="s">
        <v>155</v>
      </c>
    </row>
    <row r="1043" spans="2:51" s="14" customFormat="1" ht="12">
      <c r="B1043" s="199"/>
      <c r="C1043" s="200"/>
      <c r="D1043" s="190" t="s">
        <v>164</v>
      </c>
      <c r="E1043" s="201" t="s">
        <v>19</v>
      </c>
      <c r="F1043" s="202" t="s">
        <v>1017</v>
      </c>
      <c r="G1043" s="200"/>
      <c r="H1043" s="203">
        <v>9</v>
      </c>
      <c r="I1043" s="204"/>
      <c r="J1043" s="200"/>
      <c r="K1043" s="200"/>
      <c r="L1043" s="205"/>
      <c r="M1043" s="206"/>
      <c r="N1043" s="207"/>
      <c r="O1043" s="207"/>
      <c r="P1043" s="207"/>
      <c r="Q1043" s="207"/>
      <c r="R1043" s="207"/>
      <c r="S1043" s="207"/>
      <c r="T1043" s="208"/>
      <c r="AT1043" s="209" t="s">
        <v>164</v>
      </c>
      <c r="AU1043" s="209" t="s">
        <v>81</v>
      </c>
      <c r="AV1043" s="14" t="s">
        <v>81</v>
      </c>
      <c r="AW1043" s="14" t="s">
        <v>33</v>
      </c>
      <c r="AX1043" s="14" t="s">
        <v>71</v>
      </c>
      <c r="AY1043" s="209" t="s">
        <v>155</v>
      </c>
    </row>
    <row r="1044" spans="2:51" s="14" customFormat="1" ht="12">
      <c r="B1044" s="199"/>
      <c r="C1044" s="200"/>
      <c r="D1044" s="190" t="s">
        <v>164</v>
      </c>
      <c r="E1044" s="201" t="s">
        <v>19</v>
      </c>
      <c r="F1044" s="202" t="s">
        <v>1018</v>
      </c>
      <c r="G1044" s="200"/>
      <c r="H1044" s="203">
        <v>-1.2</v>
      </c>
      <c r="I1044" s="204"/>
      <c r="J1044" s="200"/>
      <c r="K1044" s="200"/>
      <c r="L1044" s="205"/>
      <c r="M1044" s="206"/>
      <c r="N1044" s="207"/>
      <c r="O1044" s="207"/>
      <c r="P1044" s="207"/>
      <c r="Q1044" s="207"/>
      <c r="R1044" s="207"/>
      <c r="S1044" s="207"/>
      <c r="T1044" s="208"/>
      <c r="AT1044" s="209" t="s">
        <v>164</v>
      </c>
      <c r="AU1044" s="209" t="s">
        <v>81</v>
      </c>
      <c r="AV1044" s="14" t="s">
        <v>81</v>
      </c>
      <c r="AW1044" s="14" t="s">
        <v>33</v>
      </c>
      <c r="AX1044" s="14" t="s">
        <v>71</v>
      </c>
      <c r="AY1044" s="209" t="s">
        <v>155</v>
      </c>
    </row>
    <row r="1045" spans="2:51" s="13" customFormat="1" ht="12">
      <c r="B1045" s="188"/>
      <c r="C1045" s="189"/>
      <c r="D1045" s="190" t="s">
        <v>164</v>
      </c>
      <c r="E1045" s="191" t="s">
        <v>19</v>
      </c>
      <c r="F1045" s="192" t="s">
        <v>208</v>
      </c>
      <c r="G1045" s="189"/>
      <c r="H1045" s="191" t="s">
        <v>19</v>
      </c>
      <c r="I1045" s="193"/>
      <c r="J1045" s="189"/>
      <c r="K1045" s="189"/>
      <c r="L1045" s="194"/>
      <c r="M1045" s="195"/>
      <c r="N1045" s="196"/>
      <c r="O1045" s="196"/>
      <c r="P1045" s="196"/>
      <c r="Q1045" s="196"/>
      <c r="R1045" s="196"/>
      <c r="S1045" s="196"/>
      <c r="T1045" s="197"/>
      <c r="AT1045" s="198" t="s">
        <v>164</v>
      </c>
      <c r="AU1045" s="198" t="s">
        <v>81</v>
      </c>
      <c r="AV1045" s="13" t="s">
        <v>79</v>
      </c>
      <c r="AW1045" s="13" t="s">
        <v>33</v>
      </c>
      <c r="AX1045" s="13" t="s">
        <v>71</v>
      </c>
      <c r="AY1045" s="198" t="s">
        <v>155</v>
      </c>
    </row>
    <row r="1046" spans="2:51" s="14" customFormat="1" ht="12">
      <c r="B1046" s="199"/>
      <c r="C1046" s="200"/>
      <c r="D1046" s="190" t="s">
        <v>164</v>
      </c>
      <c r="E1046" s="201" t="s">
        <v>19</v>
      </c>
      <c r="F1046" s="202" t="s">
        <v>530</v>
      </c>
      <c r="G1046" s="200"/>
      <c r="H1046" s="203">
        <v>22.2</v>
      </c>
      <c r="I1046" s="204"/>
      <c r="J1046" s="200"/>
      <c r="K1046" s="200"/>
      <c r="L1046" s="205"/>
      <c r="M1046" s="206"/>
      <c r="N1046" s="207"/>
      <c r="O1046" s="207"/>
      <c r="P1046" s="207"/>
      <c r="Q1046" s="207"/>
      <c r="R1046" s="207"/>
      <c r="S1046" s="207"/>
      <c r="T1046" s="208"/>
      <c r="AT1046" s="209" t="s">
        <v>164</v>
      </c>
      <c r="AU1046" s="209" t="s">
        <v>81</v>
      </c>
      <c r="AV1046" s="14" t="s">
        <v>81</v>
      </c>
      <c r="AW1046" s="14" t="s">
        <v>33</v>
      </c>
      <c r="AX1046" s="14" t="s">
        <v>71</v>
      </c>
      <c r="AY1046" s="209" t="s">
        <v>155</v>
      </c>
    </row>
    <row r="1047" spans="2:51" s="14" customFormat="1" ht="12">
      <c r="B1047" s="199"/>
      <c r="C1047" s="200"/>
      <c r="D1047" s="190" t="s">
        <v>164</v>
      </c>
      <c r="E1047" s="201" t="s">
        <v>19</v>
      </c>
      <c r="F1047" s="202" t="s">
        <v>529</v>
      </c>
      <c r="G1047" s="200"/>
      <c r="H1047" s="203">
        <v>-1.4</v>
      </c>
      <c r="I1047" s="204"/>
      <c r="J1047" s="200"/>
      <c r="K1047" s="200"/>
      <c r="L1047" s="205"/>
      <c r="M1047" s="206"/>
      <c r="N1047" s="207"/>
      <c r="O1047" s="207"/>
      <c r="P1047" s="207"/>
      <c r="Q1047" s="207"/>
      <c r="R1047" s="207"/>
      <c r="S1047" s="207"/>
      <c r="T1047" s="208"/>
      <c r="AT1047" s="209" t="s">
        <v>164</v>
      </c>
      <c r="AU1047" s="209" t="s">
        <v>81</v>
      </c>
      <c r="AV1047" s="14" t="s">
        <v>81</v>
      </c>
      <c r="AW1047" s="14" t="s">
        <v>33</v>
      </c>
      <c r="AX1047" s="14" t="s">
        <v>71</v>
      </c>
      <c r="AY1047" s="209" t="s">
        <v>155</v>
      </c>
    </row>
    <row r="1048" spans="2:51" s="14" customFormat="1" ht="12">
      <c r="B1048" s="199"/>
      <c r="C1048" s="200"/>
      <c r="D1048" s="190" t="s">
        <v>164</v>
      </c>
      <c r="E1048" s="201" t="s">
        <v>19</v>
      </c>
      <c r="F1048" s="202" t="s">
        <v>1019</v>
      </c>
      <c r="G1048" s="200"/>
      <c r="H1048" s="203">
        <v>-2.013</v>
      </c>
      <c r="I1048" s="204"/>
      <c r="J1048" s="200"/>
      <c r="K1048" s="200"/>
      <c r="L1048" s="205"/>
      <c r="M1048" s="206"/>
      <c r="N1048" s="207"/>
      <c r="O1048" s="207"/>
      <c r="P1048" s="207"/>
      <c r="Q1048" s="207"/>
      <c r="R1048" s="207"/>
      <c r="S1048" s="207"/>
      <c r="T1048" s="208"/>
      <c r="AT1048" s="209" t="s">
        <v>164</v>
      </c>
      <c r="AU1048" s="209" t="s">
        <v>81</v>
      </c>
      <c r="AV1048" s="14" t="s">
        <v>81</v>
      </c>
      <c r="AW1048" s="14" t="s">
        <v>33</v>
      </c>
      <c r="AX1048" s="14" t="s">
        <v>71</v>
      </c>
      <c r="AY1048" s="209" t="s">
        <v>155</v>
      </c>
    </row>
    <row r="1049" spans="2:51" s="16" customFormat="1" ht="12">
      <c r="B1049" s="221"/>
      <c r="C1049" s="222"/>
      <c r="D1049" s="190" t="s">
        <v>164</v>
      </c>
      <c r="E1049" s="223" t="s">
        <v>19</v>
      </c>
      <c r="F1049" s="224" t="s">
        <v>210</v>
      </c>
      <c r="G1049" s="222"/>
      <c r="H1049" s="225">
        <v>33.187</v>
      </c>
      <c r="I1049" s="226"/>
      <c r="J1049" s="222"/>
      <c r="K1049" s="222"/>
      <c r="L1049" s="227"/>
      <c r="M1049" s="228"/>
      <c r="N1049" s="229"/>
      <c r="O1049" s="229"/>
      <c r="P1049" s="229"/>
      <c r="Q1049" s="229"/>
      <c r="R1049" s="229"/>
      <c r="S1049" s="229"/>
      <c r="T1049" s="230"/>
      <c r="AT1049" s="231" t="s">
        <v>164</v>
      </c>
      <c r="AU1049" s="231" t="s">
        <v>81</v>
      </c>
      <c r="AV1049" s="16" t="s">
        <v>179</v>
      </c>
      <c r="AW1049" s="16" t="s">
        <v>33</v>
      </c>
      <c r="AX1049" s="16" t="s">
        <v>71</v>
      </c>
      <c r="AY1049" s="231" t="s">
        <v>155</v>
      </c>
    </row>
    <row r="1050" spans="2:51" s="13" customFormat="1" ht="12">
      <c r="B1050" s="188"/>
      <c r="C1050" s="189"/>
      <c r="D1050" s="190" t="s">
        <v>164</v>
      </c>
      <c r="E1050" s="191" t="s">
        <v>19</v>
      </c>
      <c r="F1050" s="192" t="s">
        <v>596</v>
      </c>
      <c r="G1050" s="189"/>
      <c r="H1050" s="191" t="s">
        <v>19</v>
      </c>
      <c r="I1050" s="193"/>
      <c r="J1050" s="189"/>
      <c r="K1050" s="189"/>
      <c r="L1050" s="194"/>
      <c r="M1050" s="195"/>
      <c r="N1050" s="196"/>
      <c r="O1050" s="196"/>
      <c r="P1050" s="196"/>
      <c r="Q1050" s="196"/>
      <c r="R1050" s="196"/>
      <c r="S1050" s="196"/>
      <c r="T1050" s="197"/>
      <c r="AT1050" s="198" t="s">
        <v>164</v>
      </c>
      <c r="AU1050" s="198" t="s">
        <v>81</v>
      </c>
      <c r="AV1050" s="13" t="s">
        <v>79</v>
      </c>
      <c r="AW1050" s="13" t="s">
        <v>33</v>
      </c>
      <c r="AX1050" s="13" t="s">
        <v>71</v>
      </c>
      <c r="AY1050" s="198" t="s">
        <v>155</v>
      </c>
    </row>
    <row r="1051" spans="2:51" s="13" customFormat="1" ht="12">
      <c r="B1051" s="188"/>
      <c r="C1051" s="189"/>
      <c r="D1051" s="190" t="s">
        <v>164</v>
      </c>
      <c r="E1051" s="191" t="s">
        <v>19</v>
      </c>
      <c r="F1051" s="192" t="s">
        <v>220</v>
      </c>
      <c r="G1051" s="189"/>
      <c r="H1051" s="191" t="s">
        <v>19</v>
      </c>
      <c r="I1051" s="193"/>
      <c r="J1051" s="189"/>
      <c r="K1051" s="189"/>
      <c r="L1051" s="194"/>
      <c r="M1051" s="195"/>
      <c r="N1051" s="196"/>
      <c r="O1051" s="196"/>
      <c r="P1051" s="196"/>
      <c r="Q1051" s="196"/>
      <c r="R1051" s="196"/>
      <c r="S1051" s="196"/>
      <c r="T1051" s="197"/>
      <c r="AT1051" s="198" t="s">
        <v>164</v>
      </c>
      <c r="AU1051" s="198" t="s">
        <v>81</v>
      </c>
      <c r="AV1051" s="13" t="s">
        <v>79</v>
      </c>
      <c r="AW1051" s="13" t="s">
        <v>33</v>
      </c>
      <c r="AX1051" s="13" t="s">
        <v>71</v>
      </c>
      <c r="AY1051" s="198" t="s">
        <v>155</v>
      </c>
    </row>
    <row r="1052" spans="2:51" s="14" customFormat="1" ht="12">
      <c r="B1052" s="199"/>
      <c r="C1052" s="200"/>
      <c r="D1052" s="190" t="s">
        <v>164</v>
      </c>
      <c r="E1052" s="201" t="s">
        <v>19</v>
      </c>
      <c r="F1052" s="202" t="s">
        <v>1020</v>
      </c>
      <c r="G1052" s="200"/>
      <c r="H1052" s="203">
        <v>22.8</v>
      </c>
      <c r="I1052" s="204"/>
      <c r="J1052" s="200"/>
      <c r="K1052" s="200"/>
      <c r="L1052" s="205"/>
      <c r="M1052" s="206"/>
      <c r="N1052" s="207"/>
      <c r="O1052" s="207"/>
      <c r="P1052" s="207"/>
      <c r="Q1052" s="207"/>
      <c r="R1052" s="207"/>
      <c r="S1052" s="207"/>
      <c r="T1052" s="208"/>
      <c r="AT1052" s="209" t="s">
        <v>164</v>
      </c>
      <c r="AU1052" s="209" t="s">
        <v>81</v>
      </c>
      <c r="AV1052" s="14" t="s">
        <v>81</v>
      </c>
      <c r="AW1052" s="14" t="s">
        <v>33</v>
      </c>
      <c r="AX1052" s="14" t="s">
        <v>71</v>
      </c>
      <c r="AY1052" s="209" t="s">
        <v>155</v>
      </c>
    </row>
    <row r="1053" spans="2:51" s="14" customFormat="1" ht="12">
      <c r="B1053" s="199"/>
      <c r="C1053" s="200"/>
      <c r="D1053" s="190" t="s">
        <v>164</v>
      </c>
      <c r="E1053" s="201" t="s">
        <v>19</v>
      </c>
      <c r="F1053" s="202" t="s">
        <v>752</v>
      </c>
      <c r="G1053" s="200"/>
      <c r="H1053" s="203">
        <v>-1.6</v>
      </c>
      <c r="I1053" s="204"/>
      <c r="J1053" s="200"/>
      <c r="K1053" s="200"/>
      <c r="L1053" s="205"/>
      <c r="M1053" s="206"/>
      <c r="N1053" s="207"/>
      <c r="O1053" s="207"/>
      <c r="P1053" s="207"/>
      <c r="Q1053" s="207"/>
      <c r="R1053" s="207"/>
      <c r="S1053" s="207"/>
      <c r="T1053" s="208"/>
      <c r="AT1053" s="209" t="s">
        <v>164</v>
      </c>
      <c r="AU1053" s="209" t="s">
        <v>81</v>
      </c>
      <c r="AV1053" s="14" t="s">
        <v>81</v>
      </c>
      <c r="AW1053" s="14" t="s">
        <v>33</v>
      </c>
      <c r="AX1053" s="14" t="s">
        <v>71</v>
      </c>
      <c r="AY1053" s="209" t="s">
        <v>155</v>
      </c>
    </row>
    <row r="1054" spans="2:51" s="13" customFormat="1" ht="12">
      <c r="B1054" s="188"/>
      <c r="C1054" s="189"/>
      <c r="D1054" s="190" t="s">
        <v>164</v>
      </c>
      <c r="E1054" s="191" t="s">
        <v>19</v>
      </c>
      <c r="F1054" s="192" t="s">
        <v>222</v>
      </c>
      <c r="G1054" s="189"/>
      <c r="H1054" s="191" t="s">
        <v>19</v>
      </c>
      <c r="I1054" s="193"/>
      <c r="J1054" s="189"/>
      <c r="K1054" s="189"/>
      <c r="L1054" s="194"/>
      <c r="M1054" s="195"/>
      <c r="N1054" s="196"/>
      <c r="O1054" s="196"/>
      <c r="P1054" s="196"/>
      <c r="Q1054" s="196"/>
      <c r="R1054" s="196"/>
      <c r="S1054" s="196"/>
      <c r="T1054" s="197"/>
      <c r="AT1054" s="198" t="s">
        <v>164</v>
      </c>
      <c r="AU1054" s="198" t="s">
        <v>81</v>
      </c>
      <c r="AV1054" s="13" t="s">
        <v>79</v>
      </c>
      <c r="AW1054" s="13" t="s">
        <v>33</v>
      </c>
      <c r="AX1054" s="13" t="s">
        <v>71</v>
      </c>
      <c r="AY1054" s="198" t="s">
        <v>155</v>
      </c>
    </row>
    <row r="1055" spans="2:51" s="14" customFormat="1" ht="12">
      <c r="B1055" s="199"/>
      <c r="C1055" s="200"/>
      <c r="D1055" s="190" t="s">
        <v>164</v>
      </c>
      <c r="E1055" s="201" t="s">
        <v>19</v>
      </c>
      <c r="F1055" s="202" t="s">
        <v>1021</v>
      </c>
      <c r="G1055" s="200"/>
      <c r="H1055" s="203">
        <v>10.8</v>
      </c>
      <c r="I1055" s="204"/>
      <c r="J1055" s="200"/>
      <c r="K1055" s="200"/>
      <c r="L1055" s="205"/>
      <c r="M1055" s="206"/>
      <c r="N1055" s="207"/>
      <c r="O1055" s="207"/>
      <c r="P1055" s="207"/>
      <c r="Q1055" s="207"/>
      <c r="R1055" s="207"/>
      <c r="S1055" s="207"/>
      <c r="T1055" s="208"/>
      <c r="AT1055" s="209" t="s">
        <v>164</v>
      </c>
      <c r="AU1055" s="209" t="s">
        <v>81</v>
      </c>
      <c r="AV1055" s="14" t="s">
        <v>81</v>
      </c>
      <c r="AW1055" s="14" t="s">
        <v>33</v>
      </c>
      <c r="AX1055" s="14" t="s">
        <v>71</v>
      </c>
      <c r="AY1055" s="209" t="s">
        <v>155</v>
      </c>
    </row>
    <row r="1056" spans="2:51" s="14" customFormat="1" ht="12">
      <c r="B1056" s="199"/>
      <c r="C1056" s="200"/>
      <c r="D1056" s="190" t="s">
        <v>164</v>
      </c>
      <c r="E1056" s="201" t="s">
        <v>19</v>
      </c>
      <c r="F1056" s="202" t="s">
        <v>529</v>
      </c>
      <c r="G1056" s="200"/>
      <c r="H1056" s="203">
        <v>-1.4</v>
      </c>
      <c r="I1056" s="204"/>
      <c r="J1056" s="200"/>
      <c r="K1056" s="200"/>
      <c r="L1056" s="205"/>
      <c r="M1056" s="206"/>
      <c r="N1056" s="207"/>
      <c r="O1056" s="207"/>
      <c r="P1056" s="207"/>
      <c r="Q1056" s="207"/>
      <c r="R1056" s="207"/>
      <c r="S1056" s="207"/>
      <c r="T1056" s="208"/>
      <c r="AT1056" s="209" t="s">
        <v>164</v>
      </c>
      <c r="AU1056" s="209" t="s">
        <v>81</v>
      </c>
      <c r="AV1056" s="14" t="s">
        <v>81</v>
      </c>
      <c r="AW1056" s="14" t="s">
        <v>33</v>
      </c>
      <c r="AX1056" s="14" t="s">
        <v>71</v>
      </c>
      <c r="AY1056" s="209" t="s">
        <v>155</v>
      </c>
    </row>
    <row r="1057" spans="2:51" s="15" customFormat="1" ht="12">
      <c r="B1057" s="210"/>
      <c r="C1057" s="211"/>
      <c r="D1057" s="190" t="s">
        <v>164</v>
      </c>
      <c r="E1057" s="212" t="s">
        <v>19</v>
      </c>
      <c r="F1057" s="213" t="s">
        <v>168</v>
      </c>
      <c r="G1057" s="211"/>
      <c r="H1057" s="214">
        <v>63.787</v>
      </c>
      <c r="I1057" s="215"/>
      <c r="J1057" s="211"/>
      <c r="K1057" s="211"/>
      <c r="L1057" s="216"/>
      <c r="M1057" s="217"/>
      <c r="N1057" s="218"/>
      <c r="O1057" s="218"/>
      <c r="P1057" s="218"/>
      <c r="Q1057" s="218"/>
      <c r="R1057" s="218"/>
      <c r="S1057" s="218"/>
      <c r="T1057" s="219"/>
      <c r="AT1057" s="220" t="s">
        <v>164</v>
      </c>
      <c r="AU1057" s="220" t="s">
        <v>81</v>
      </c>
      <c r="AV1057" s="15" t="s">
        <v>162</v>
      </c>
      <c r="AW1057" s="15" t="s">
        <v>33</v>
      </c>
      <c r="AX1057" s="15" t="s">
        <v>79</v>
      </c>
      <c r="AY1057" s="220" t="s">
        <v>155</v>
      </c>
    </row>
    <row r="1058" spans="1:65" s="2" customFormat="1" ht="16.5" customHeight="1">
      <c r="A1058" s="36"/>
      <c r="B1058" s="37"/>
      <c r="C1058" s="237" t="s">
        <v>1026</v>
      </c>
      <c r="D1058" s="237" t="s">
        <v>681</v>
      </c>
      <c r="E1058" s="238" t="s">
        <v>1027</v>
      </c>
      <c r="F1058" s="239" t="s">
        <v>1028</v>
      </c>
      <c r="G1058" s="240" t="s">
        <v>161</v>
      </c>
      <c r="H1058" s="241">
        <v>70.166</v>
      </c>
      <c r="I1058" s="242">
        <v>377</v>
      </c>
      <c r="J1058" s="243">
        <f>ROUND(I1058*H1058,2)</f>
        <v>26452.58</v>
      </c>
      <c r="K1058" s="239" t="s">
        <v>174</v>
      </c>
      <c r="L1058" s="244"/>
      <c r="M1058" s="245" t="s">
        <v>19</v>
      </c>
      <c r="N1058" s="246" t="s">
        <v>42</v>
      </c>
      <c r="O1058" s="66"/>
      <c r="P1058" s="184">
        <f>O1058*H1058</f>
        <v>0</v>
      </c>
      <c r="Q1058" s="184">
        <v>0.0129</v>
      </c>
      <c r="R1058" s="184">
        <f>Q1058*H1058</f>
        <v>0.9051414</v>
      </c>
      <c r="S1058" s="184">
        <v>0</v>
      </c>
      <c r="T1058" s="185">
        <f>S1058*H1058</f>
        <v>0</v>
      </c>
      <c r="U1058" s="36"/>
      <c r="V1058" s="36"/>
      <c r="W1058" s="36"/>
      <c r="X1058" s="36"/>
      <c r="Y1058" s="36"/>
      <c r="Z1058" s="36"/>
      <c r="AA1058" s="36"/>
      <c r="AB1058" s="36"/>
      <c r="AC1058" s="36"/>
      <c r="AD1058" s="36"/>
      <c r="AE1058" s="36"/>
      <c r="AR1058" s="186" t="s">
        <v>437</v>
      </c>
      <c r="AT1058" s="186" t="s">
        <v>681</v>
      </c>
      <c r="AU1058" s="186" t="s">
        <v>81</v>
      </c>
      <c r="AY1058" s="19" t="s">
        <v>155</v>
      </c>
      <c r="BE1058" s="187">
        <f>IF(N1058="základní",J1058,0)</f>
        <v>26452.58</v>
      </c>
      <c r="BF1058" s="187">
        <f>IF(N1058="snížená",J1058,0)</f>
        <v>0</v>
      </c>
      <c r="BG1058" s="187">
        <f>IF(N1058="zákl. přenesená",J1058,0)</f>
        <v>0</v>
      </c>
      <c r="BH1058" s="187">
        <f>IF(N1058="sníž. přenesená",J1058,0)</f>
        <v>0</v>
      </c>
      <c r="BI1058" s="187">
        <f>IF(N1058="nulová",J1058,0)</f>
        <v>0</v>
      </c>
      <c r="BJ1058" s="19" t="s">
        <v>79</v>
      </c>
      <c r="BK1058" s="187">
        <f>ROUND(I1058*H1058,2)</f>
        <v>26452.58</v>
      </c>
      <c r="BL1058" s="19" t="s">
        <v>295</v>
      </c>
      <c r="BM1058" s="186" t="s">
        <v>1029</v>
      </c>
    </row>
    <row r="1059" spans="2:51" s="14" customFormat="1" ht="12">
      <c r="B1059" s="199"/>
      <c r="C1059" s="200"/>
      <c r="D1059" s="190" t="s">
        <v>164</v>
      </c>
      <c r="E1059" s="200"/>
      <c r="F1059" s="202" t="s">
        <v>1030</v>
      </c>
      <c r="G1059" s="200"/>
      <c r="H1059" s="203">
        <v>70.166</v>
      </c>
      <c r="I1059" s="204"/>
      <c r="J1059" s="200"/>
      <c r="K1059" s="200"/>
      <c r="L1059" s="205"/>
      <c r="M1059" s="206"/>
      <c r="N1059" s="207"/>
      <c r="O1059" s="207"/>
      <c r="P1059" s="207"/>
      <c r="Q1059" s="207"/>
      <c r="R1059" s="207"/>
      <c r="S1059" s="207"/>
      <c r="T1059" s="208"/>
      <c r="AT1059" s="209" t="s">
        <v>164</v>
      </c>
      <c r="AU1059" s="209" t="s">
        <v>81</v>
      </c>
      <c r="AV1059" s="14" t="s">
        <v>81</v>
      </c>
      <c r="AW1059" s="14" t="s">
        <v>4</v>
      </c>
      <c r="AX1059" s="14" t="s">
        <v>79</v>
      </c>
      <c r="AY1059" s="209" t="s">
        <v>155</v>
      </c>
    </row>
    <row r="1060" spans="1:65" s="2" customFormat="1" ht="21.75" customHeight="1">
      <c r="A1060" s="36"/>
      <c r="B1060" s="37"/>
      <c r="C1060" s="175" t="s">
        <v>1031</v>
      </c>
      <c r="D1060" s="175" t="s">
        <v>158</v>
      </c>
      <c r="E1060" s="176" t="s">
        <v>1032</v>
      </c>
      <c r="F1060" s="177" t="s">
        <v>1033</v>
      </c>
      <c r="G1060" s="178" t="s">
        <v>161</v>
      </c>
      <c r="H1060" s="179">
        <v>25</v>
      </c>
      <c r="I1060" s="180">
        <v>65</v>
      </c>
      <c r="J1060" s="181">
        <f>ROUND(I1060*H1060,2)</f>
        <v>1625</v>
      </c>
      <c r="K1060" s="177" t="s">
        <v>174</v>
      </c>
      <c r="L1060" s="41"/>
      <c r="M1060" s="182" t="s">
        <v>19</v>
      </c>
      <c r="N1060" s="183" t="s">
        <v>42</v>
      </c>
      <c r="O1060" s="66"/>
      <c r="P1060" s="184">
        <f>O1060*H1060</f>
        <v>0</v>
      </c>
      <c r="Q1060" s="184">
        <v>0</v>
      </c>
      <c r="R1060" s="184">
        <f>Q1060*H1060</f>
        <v>0</v>
      </c>
      <c r="S1060" s="184">
        <v>0</v>
      </c>
      <c r="T1060" s="185">
        <f>S1060*H1060</f>
        <v>0</v>
      </c>
      <c r="U1060" s="36"/>
      <c r="V1060" s="36"/>
      <c r="W1060" s="36"/>
      <c r="X1060" s="36"/>
      <c r="Y1060" s="36"/>
      <c r="Z1060" s="36"/>
      <c r="AA1060" s="36"/>
      <c r="AB1060" s="36"/>
      <c r="AC1060" s="36"/>
      <c r="AD1060" s="36"/>
      <c r="AE1060" s="36"/>
      <c r="AR1060" s="186" t="s">
        <v>295</v>
      </c>
      <c r="AT1060" s="186" t="s">
        <v>158</v>
      </c>
      <c r="AU1060" s="186" t="s">
        <v>81</v>
      </c>
      <c r="AY1060" s="19" t="s">
        <v>155</v>
      </c>
      <c r="BE1060" s="187">
        <f>IF(N1060="základní",J1060,0)</f>
        <v>1625</v>
      </c>
      <c r="BF1060" s="187">
        <f>IF(N1060="snížená",J1060,0)</f>
        <v>0</v>
      </c>
      <c r="BG1060" s="187">
        <f>IF(N1060="zákl. přenesená",J1060,0)</f>
        <v>0</v>
      </c>
      <c r="BH1060" s="187">
        <f>IF(N1060="sníž. přenesená",J1060,0)</f>
        <v>0</v>
      </c>
      <c r="BI1060" s="187">
        <f>IF(N1060="nulová",J1060,0)</f>
        <v>0</v>
      </c>
      <c r="BJ1060" s="19" t="s">
        <v>79</v>
      </c>
      <c r="BK1060" s="187">
        <f>ROUND(I1060*H1060,2)</f>
        <v>1625</v>
      </c>
      <c r="BL1060" s="19" t="s">
        <v>295</v>
      </c>
      <c r="BM1060" s="186" t="s">
        <v>1034</v>
      </c>
    </row>
    <row r="1061" spans="2:51" s="13" customFormat="1" ht="12">
      <c r="B1061" s="188"/>
      <c r="C1061" s="189"/>
      <c r="D1061" s="190" t="s">
        <v>164</v>
      </c>
      <c r="E1061" s="191" t="s">
        <v>19</v>
      </c>
      <c r="F1061" s="192" t="s">
        <v>592</v>
      </c>
      <c r="G1061" s="189"/>
      <c r="H1061" s="191" t="s">
        <v>19</v>
      </c>
      <c r="I1061" s="193"/>
      <c r="J1061" s="189"/>
      <c r="K1061" s="189"/>
      <c r="L1061" s="194"/>
      <c r="M1061" s="195"/>
      <c r="N1061" s="196"/>
      <c r="O1061" s="196"/>
      <c r="P1061" s="196"/>
      <c r="Q1061" s="196"/>
      <c r="R1061" s="196"/>
      <c r="S1061" s="196"/>
      <c r="T1061" s="197"/>
      <c r="AT1061" s="198" t="s">
        <v>164</v>
      </c>
      <c r="AU1061" s="198" t="s">
        <v>81</v>
      </c>
      <c r="AV1061" s="13" t="s">
        <v>79</v>
      </c>
      <c r="AW1061" s="13" t="s">
        <v>33</v>
      </c>
      <c r="AX1061" s="13" t="s">
        <v>71</v>
      </c>
      <c r="AY1061" s="198" t="s">
        <v>155</v>
      </c>
    </row>
    <row r="1062" spans="2:51" s="13" customFormat="1" ht="12">
      <c r="B1062" s="188"/>
      <c r="C1062" s="189"/>
      <c r="D1062" s="190" t="s">
        <v>164</v>
      </c>
      <c r="E1062" s="191" t="s">
        <v>19</v>
      </c>
      <c r="F1062" s="192" t="s">
        <v>204</v>
      </c>
      <c r="G1062" s="189"/>
      <c r="H1062" s="191" t="s">
        <v>19</v>
      </c>
      <c r="I1062" s="193"/>
      <c r="J1062" s="189"/>
      <c r="K1062" s="189"/>
      <c r="L1062" s="194"/>
      <c r="M1062" s="195"/>
      <c r="N1062" s="196"/>
      <c r="O1062" s="196"/>
      <c r="P1062" s="196"/>
      <c r="Q1062" s="196"/>
      <c r="R1062" s="196"/>
      <c r="S1062" s="196"/>
      <c r="T1062" s="197"/>
      <c r="AT1062" s="198" t="s">
        <v>164</v>
      </c>
      <c r="AU1062" s="198" t="s">
        <v>81</v>
      </c>
      <c r="AV1062" s="13" t="s">
        <v>79</v>
      </c>
      <c r="AW1062" s="13" t="s">
        <v>33</v>
      </c>
      <c r="AX1062" s="13" t="s">
        <v>71</v>
      </c>
      <c r="AY1062" s="198" t="s">
        <v>155</v>
      </c>
    </row>
    <row r="1063" spans="2:51" s="14" customFormat="1" ht="12">
      <c r="B1063" s="199"/>
      <c r="C1063" s="200"/>
      <c r="D1063" s="190" t="s">
        <v>164</v>
      </c>
      <c r="E1063" s="201" t="s">
        <v>19</v>
      </c>
      <c r="F1063" s="202" t="s">
        <v>1015</v>
      </c>
      <c r="G1063" s="200"/>
      <c r="H1063" s="203">
        <v>11.2</v>
      </c>
      <c r="I1063" s="204"/>
      <c r="J1063" s="200"/>
      <c r="K1063" s="200"/>
      <c r="L1063" s="205"/>
      <c r="M1063" s="206"/>
      <c r="N1063" s="207"/>
      <c r="O1063" s="207"/>
      <c r="P1063" s="207"/>
      <c r="Q1063" s="207"/>
      <c r="R1063" s="207"/>
      <c r="S1063" s="207"/>
      <c r="T1063" s="208"/>
      <c r="AT1063" s="209" t="s">
        <v>164</v>
      </c>
      <c r="AU1063" s="209" t="s">
        <v>81</v>
      </c>
      <c r="AV1063" s="14" t="s">
        <v>81</v>
      </c>
      <c r="AW1063" s="14" t="s">
        <v>33</v>
      </c>
      <c r="AX1063" s="14" t="s">
        <v>71</v>
      </c>
      <c r="AY1063" s="209" t="s">
        <v>155</v>
      </c>
    </row>
    <row r="1064" spans="2:51" s="14" customFormat="1" ht="12">
      <c r="B1064" s="199"/>
      <c r="C1064" s="200"/>
      <c r="D1064" s="190" t="s">
        <v>164</v>
      </c>
      <c r="E1064" s="201" t="s">
        <v>19</v>
      </c>
      <c r="F1064" s="202" t="s">
        <v>529</v>
      </c>
      <c r="G1064" s="200"/>
      <c r="H1064" s="203">
        <v>-1.4</v>
      </c>
      <c r="I1064" s="204"/>
      <c r="J1064" s="200"/>
      <c r="K1064" s="200"/>
      <c r="L1064" s="205"/>
      <c r="M1064" s="206"/>
      <c r="N1064" s="207"/>
      <c r="O1064" s="207"/>
      <c r="P1064" s="207"/>
      <c r="Q1064" s="207"/>
      <c r="R1064" s="207"/>
      <c r="S1064" s="207"/>
      <c r="T1064" s="208"/>
      <c r="AT1064" s="209" t="s">
        <v>164</v>
      </c>
      <c r="AU1064" s="209" t="s">
        <v>81</v>
      </c>
      <c r="AV1064" s="14" t="s">
        <v>81</v>
      </c>
      <c r="AW1064" s="14" t="s">
        <v>33</v>
      </c>
      <c r="AX1064" s="14" t="s">
        <v>71</v>
      </c>
      <c r="AY1064" s="209" t="s">
        <v>155</v>
      </c>
    </row>
    <row r="1065" spans="2:51" s="14" customFormat="1" ht="12">
      <c r="B1065" s="199"/>
      <c r="C1065" s="200"/>
      <c r="D1065" s="190" t="s">
        <v>164</v>
      </c>
      <c r="E1065" s="201" t="s">
        <v>19</v>
      </c>
      <c r="F1065" s="202" t="s">
        <v>1016</v>
      </c>
      <c r="G1065" s="200"/>
      <c r="H1065" s="203">
        <v>-3.2</v>
      </c>
      <c r="I1065" s="204"/>
      <c r="J1065" s="200"/>
      <c r="K1065" s="200"/>
      <c r="L1065" s="205"/>
      <c r="M1065" s="206"/>
      <c r="N1065" s="207"/>
      <c r="O1065" s="207"/>
      <c r="P1065" s="207"/>
      <c r="Q1065" s="207"/>
      <c r="R1065" s="207"/>
      <c r="S1065" s="207"/>
      <c r="T1065" s="208"/>
      <c r="AT1065" s="209" t="s">
        <v>164</v>
      </c>
      <c r="AU1065" s="209" t="s">
        <v>81</v>
      </c>
      <c r="AV1065" s="14" t="s">
        <v>81</v>
      </c>
      <c r="AW1065" s="14" t="s">
        <v>33</v>
      </c>
      <c r="AX1065" s="14" t="s">
        <v>71</v>
      </c>
      <c r="AY1065" s="209" t="s">
        <v>155</v>
      </c>
    </row>
    <row r="1066" spans="2:51" s="13" customFormat="1" ht="12">
      <c r="B1066" s="188"/>
      <c r="C1066" s="189"/>
      <c r="D1066" s="190" t="s">
        <v>164</v>
      </c>
      <c r="E1066" s="191" t="s">
        <v>19</v>
      </c>
      <c r="F1066" s="192" t="s">
        <v>206</v>
      </c>
      <c r="G1066" s="189"/>
      <c r="H1066" s="191" t="s">
        <v>19</v>
      </c>
      <c r="I1066" s="193"/>
      <c r="J1066" s="189"/>
      <c r="K1066" s="189"/>
      <c r="L1066" s="194"/>
      <c r="M1066" s="195"/>
      <c r="N1066" s="196"/>
      <c r="O1066" s="196"/>
      <c r="P1066" s="196"/>
      <c r="Q1066" s="196"/>
      <c r="R1066" s="196"/>
      <c r="S1066" s="196"/>
      <c r="T1066" s="197"/>
      <c r="AT1066" s="198" t="s">
        <v>164</v>
      </c>
      <c r="AU1066" s="198" t="s">
        <v>81</v>
      </c>
      <c r="AV1066" s="13" t="s">
        <v>79</v>
      </c>
      <c r="AW1066" s="13" t="s">
        <v>33</v>
      </c>
      <c r="AX1066" s="13" t="s">
        <v>71</v>
      </c>
      <c r="AY1066" s="198" t="s">
        <v>155</v>
      </c>
    </row>
    <row r="1067" spans="2:51" s="14" customFormat="1" ht="12">
      <c r="B1067" s="199"/>
      <c r="C1067" s="200"/>
      <c r="D1067" s="190" t="s">
        <v>164</v>
      </c>
      <c r="E1067" s="201" t="s">
        <v>19</v>
      </c>
      <c r="F1067" s="202" t="s">
        <v>1017</v>
      </c>
      <c r="G1067" s="200"/>
      <c r="H1067" s="203">
        <v>9</v>
      </c>
      <c r="I1067" s="204"/>
      <c r="J1067" s="200"/>
      <c r="K1067" s="200"/>
      <c r="L1067" s="205"/>
      <c r="M1067" s="206"/>
      <c r="N1067" s="207"/>
      <c r="O1067" s="207"/>
      <c r="P1067" s="207"/>
      <c r="Q1067" s="207"/>
      <c r="R1067" s="207"/>
      <c r="S1067" s="207"/>
      <c r="T1067" s="208"/>
      <c r="AT1067" s="209" t="s">
        <v>164</v>
      </c>
      <c r="AU1067" s="209" t="s">
        <v>81</v>
      </c>
      <c r="AV1067" s="14" t="s">
        <v>81</v>
      </c>
      <c r="AW1067" s="14" t="s">
        <v>33</v>
      </c>
      <c r="AX1067" s="14" t="s">
        <v>71</v>
      </c>
      <c r="AY1067" s="209" t="s">
        <v>155</v>
      </c>
    </row>
    <row r="1068" spans="2:51" s="13" customFormat="1" ht="12">
      <c r="B1068" s="188"/>
      <c r="C1068" s="189"/>
      <c r="D1068" s="190" t="s">
        <v>164</v>
      </c>
      <c r="E1068" s="191" t="s">
        <v>19</v>
      </c>
      <c r="F1068" s="192" t="s">
        <v>596</v>
      </c>
      <c r="G1068" s="189"/>
      <c r="H1068" s="191" t="s">
        <v>19</v>
      </c>
      <c r="I1068" s="193"/>
      <c r="J1068" s="189"/>
      <c r="K1068" s="189"/>
      <c r="L1068" s="194"/>
      <c r="M1068" s="195"/>
      <c r="N1068" s="196"/>
      <c r="O1068" s="196"/>
      <c r="P1068" s="196"/>
      <c r="Q1068" s="196"/>
      <c r="R1068" s="196"/>
      <c r="S1068" s="196"/>
      <c r="T1068" s="197"/>
      <c r="AT1068" s="198" t="s">
        <v>164</v>
      </c>
      <c r="AU1068" s="198" t="s">
        <v>81</v>
      </c>
      <c r="AV1068" s="13" t="s">
        <v>79</v>
      </c>
      <c r="AW1068" s="13" t="s">
        <v>33</v>
      </c>
      <c r="AX1068" s="13" t="s">
        <v>71</v>
      </c>
      <c r="AY1068" s="198" t="s">
        <v>155</v>
      </c>
    </row>
    <row r="1069" spans="2:51" s="13" customFormat="1" ht="12">
      <c r="B1069" s="188"/>
      <c r="C1069" s="189"/>
      <c r="D1069" s="190" t="s">
        <v>164</v>
      </c>
      <c r="E1069" s="191" t="s">
        <v>19</v>
      </c>
      <c r="F1069" s="192" t="s">
        <v>222</v>
      </c>
      <c r="G1069" s="189"/>
      <c r="H1069" s="191" t="s">
        <v>19</v>
      </c>
      <c r="I1069" s="193"/>
      <c r="J1069" s="189"/>
      <c r="K1069" s="189"/>
      <c r="L1069" s="194"/>
      <c r="M1069" s="195"/>
      <c r="N1069" s="196"/>
      <c r="O1069" s="196"/>
      <c r="P1069" s="196"/>
      <c r="Q1069" s="196"/>
      <c r="R1069" s="196"/>
      <c r="S1069" s="196"/>
      <c r="T1069" s="197"/>
      <c r="AT1069" s="198" t="s">
        <v>164</v>
      </c>
      <c r="AU1069" s="198" t="s">
        <v>81</v>
      </c>
      <c r="AV1069" s="13" t="s">
        <v>79</v>
      </c>
      <c r="AW1069" s="13" t="s">
        <v>33</v>
      </c>
      <c r="AX1069" s="13" t="s">
        <v>71</v>
      </c>
      <c r="AY1069" s="198" t="s">
        <v>155</v>
      </c>
    </row>
    <row r="1070" spans="2:51" s="14" customFormat="1" ht="12">
      <c r="B1070" s="199"/>
      <c r="C1070" s="200"/>
      <c r="D1070" s="190" t="s">
        <v>164</v>
      </c>
      <c r="E1070" s="201" t="s">
        <v>19</v>
      </c>
      <c r="F1070" s="202" t="s">
        <v>1021</v>
      </c>
      <c r="G1070" s="200"/>
      <c r="H1070" s="203">
        <v>10.8</v>
      </c>
      <c r="I1070" s="204"/>
      <c r="J1070" s="200"/>
      <c r="K1070" s="200"/>
      <c r="L1070" s="205"/>
      <c r="M1070" s="206"/>
      <c r="N1070" s="207"/>
      <c r="O1070" s="207"/>
      <c r="P1070" s="207"/>
      <c r="Q1070" s="207"/>
      <c r="R1070" s="207"/>
      <c r="S1070" s="207"/>
      <c r="T1070" s="208"/>
      <c r="AT1070" s="209" t="s">
        <v>164</v>
      </c>
      <c r="AU1070" s="209" t="s">
        <v>81</v>
      </c>
      <c r="AV1070" s="14" t="s">
        <v>81</v>
      </c>
      <c r="AW1070" s="14" t="s">
        <v>33</v>
      </c>
      <c r="AX1070" s="14" t="s">
        <v>71</v>
      </c>
      <c r="AY1070" s="209" t="s">
        <v>155</v>
      </c>
    </row>
    <row r="1071" spans="2:51" s="14" customFormat="1" ht="12">
      <c r="B1071" s="199"/>
      <c r="C1071" s="200"/>
      <c r="D1071" s="190" t="s">
        <v>164</v>
      </c>
      <c r="E1071" s="201" t="s">
        <v>19</v>
      </c>
      <c r="F1071" s="202" t="s">
        <v>529</v>
      </c>
      <c r="G1071" s="200"/>
      <c r="H1071" s="203">
        <v>-1.4</v>
      </c>
      <c r="I1071" s="204"/>
      <c r="J1071" s="200"/>
      <c r="K1071" s="200"/>
      <c r="L1071" s="205"/>
      <c r="M1071" s="206"/>
      <c r="N1071" s="207"/>
      <c r="O1071" s="207"/>
      <c r="P1071" s="207"/>
      <c r="Q1071" s="207"/>
      <c r="R1071" s="207"/>
      <c r="S1071" s="207"/>
      <c r="T1071" s="208"/>
      <c r="AT1071" s="209" t="s">
        <v>164</v>
      </c>
      <c r="AU1071" s="209" t="s">
        <v>81</v>
      </c>
      <c r="AV1071" s="14" t="s">
        <v>81</v>
      </c>
      <c r="AW1071" s="14" t="s">
        <v>33</v>
      </c>
      <c r="AX1071" s="14" t="s">
        <v>71</v>
      </c>
      <c r="AY1071" s="209" t="s">
        <v>155</v>
      </c>
    </row>
    <row r="1072" spans="2:51" s="15" customFormat="1" ht="12">
      <c r="B1072" s="210"/>
      <c r="C1072" s="211"/>
      <c r="D1072" s="190" t="s">
        <v>164</v>
      </c>
      <c r="E1072" s="212" t="s">
        <v>19</v>
      </c>
      <c r="F1072" s="213" t="s">
        <v>168</v>
      </c>
      <c r="G1072" s="211"/>
      <c r="H1072" s="214">
        <v>25</v>
      </c>
      <c r="I1072" s="215"/>
      <c r="J1072" s="211"/>
      <c r="K1072" s="211"/>
      <c r="L1072" s="216"/>
      <c r="M1072" s="217"/>
      <c r="N1072" s="218"/>
      <c r="O1072" s="218"/>
      <c r="P1072" s="218"/>
      <c r="Q1072" s="218"/>
      <c r="R1072" s="218"/>
      <c r="S1072" s="218"/>
      <c r="T1072" s="219"/>
      <c r="AT1072" s="220" t="s">
        <v>164</v>
      </c>
      <c r="AU1072" s="220" t="s">
        <v>81</v>
      </c>
      <c r="AV1072" s="15" t="s">
        <v>162</v>
      </c>
      <c r="AW1072" s="15" t="s">
        <v>33</v>
      </c>
      <c r="AX1072" s="15" t="s">
        <v>79</v>
      </c>
      <c r="AY1072" s="220" t="s">
        <v>155</v>
      </c>
    </row>
    <row r="1073" spans="1:65" s="2" customFormat="1" ht="24">
      <c r="A1073" s="36"/>
      <c r="B1073" s="37"/>
      <c r="C1073" s="175" t="s">
        <v>1035</v>
      </c>
      <c r="D1073" s="175" t="s">
        <v>158</v>
      </c>
      <c r="E1073" s="176" t="s">
        <v>1036</v>
      </c>
      <c r="F1073" s="177" t="s">
        <v>1037</v>
      </c>
      <c r="G1073" s="178" t="s">
        <v>691</v>
      </c>
      <c r="H1073" s="251">
        <f>78915.82/100</f>
        <v>789.1582000000001</v>
      </c>
      <c r="I1073" s="180">
        <v>5</v>
      </c>
      <c r="J1073" s="181">
        <f>ROUND(I1073*H1073,2)</f>
        <v>3945.79</v>
      </c>
      <c r="K1073" s="177" t="s">
        <v>174</v>
      </c>
      <c r="L1073" s="41"/>
      <c r="M1073" s="182" t="s">
        <v>19</v>
      </c>
      <c r="N1073" s="183" t="s">
        <v>42</v>
      </c>
      <c r="O1073" s="66"/>
      <c r="P1073" s="184">
        <f>O1073*H1073</f>
        <v>0</v>
      </c>
      <c r="Q1073" s="184">
        <v>0</v>
      </c>
      <c r="R1073" s="184">
        <f>Q1073*H1073</f>
        <v>0</v>
      </c>
      <c r="S1073" s="184">
        <v>0</v>
      </c>
      <c r="T1073" s="185">
        <f>S1073*H1073</f>
        <v>0</v>
      </c>
      <c r="U1073" s="36"/>
      <c r="V1073" s="36"/>
      <c r="W1073" s="36"/>
      <c r="X1073" s="36"/>
      <c r="Y1073" s="36"/>
      <c r="Z1073" s="36"/>
      <c r="AA1073" s="36"/>
      <c r="AB1073" s="36"/>
      <c r="AC1073" s="36"/>
      <c r="AD1073" s="36"/>
      <c r="AE1073" s="36"/>
      <c r="AR1073" s="186" t="s">
        <v>295</v>
      </c>
      <c r="AT1073" s="186" t="s">
        <v>158</v>
      </c>
      <c r="AU1073" s="186" t="s">
        <v>81</v>
      </c>
      <c r="AY1073" s="19" t="s">
        <v>155</v>
      </c>
      <c r="BE1073" s="187">
        <f>IF(N1073="základní",J1073,0)</f>
        <v>3945.79</v>
      </c>
      <c r="BF1073" s="187">
        <f>IF(N1073="snížená",J1073,0)</f>
        <v>0</v>
      </c>
      <c r="BG1073" s="187">
        <f>IF(N1073="zákl. přenesená",J1073,0)</f>
        <v>0</v>
      </c>
      <c r="BH1073" s="187">
        <f>IF(N1073="sníž. přenesená",J1073,0)</f>
        <v>0</v>
      </c>
      <c r="BI1073" s="187">
        <f>IF(N1073="nulová",J1073,0)</f>
        <v>0</v>
      </c>
      <c r="BJ1073" s="19" t="s">
        <v>79</v>
      </c>
      <c r="BK1073" s="187">
        <f>ROUND(I1073*H1073,2)</f>
        <v>3945.79</v>
      </c>
      <c r="BL1073" s="19" t="s">
        <v>295</v>
      </c>
      <c r="BM1073" s="186" t="s">
        <v>1038</v>
      </c>
    </row>
    <row r="1074" spans="2:63" s="12" customFormat="1" ht="22.9" customHeight="1">
      <c r="B1074" s="159"/>
      <c r="C1074" s="160"/>
      <c r="D1074" s="161" t="s">
        <v>70</v>
      </c>
      <c r="E1074" s="173" t="s">
        <v>1039</v>
      </c>
      <c r="F1074" s="173" t="s">
        <v>1040</v>
      </c>
      <c r="G1074" s="160"/>
      <c r="H1074" s="160"/>
      <c r="I1074" s="163"/>
      <c r="J1074" s="174">
        <f>BK1074</f>
        <v>14160.75</v>
      </c>
      <c r="K1074" s="160"/>
      <c r="L1074" s="165"/>
      <c r="M1074" s="166"/>
      <c r="N1074" s="167"/>
      <c r="O1074" s="167"/>
      <c r="P1074" s="168">
        <f>SUM(P1075:P1086)</f>
        <v>0</v>
      </c>
      <c r="Q1074" s="167"/>
      <c r="R1074" s="168">
        <f>SUM(R1075:R1086)</f>
        <v>0.13983</v>
      </c>
      <c r="S1074" s="167"/>
      <c r="T1074" s="169">
        <f>SUM(T1075:T1086)</f>
        <v>0</v>
      </c>
      <c r="AR1074" s="170" t="s">
        <v>81</v>
      </c>
      <c r="AT1074" s="171" t="s">
        <v>70</v>
      </c>
      <c r="AU1074" s="171" t="s">
        <v>79</v>
      </c>
      <c r="AY1074" s="170" t="s">
        <v>155</v>
      </c>
      <c r="BK1074" s="172">
        <f>SUM(BK1075:BK1086)</f>
        <v>14160.75</v>
      </c>
    </row>
    <row r="1075" spans="1:65" s="2" customFormat="1" ht="16.5" customHeight="1">
      <c r="A1075" s="36"/>
      <c r="B1075" s="37"/>
      <c r="C1075" s="175" t="s">
        <v>1041</v>
      </c>
      <c r="D1075" s="175" t="s">
        <v>158</v>
      </c>
      <c r="E1075" s="176" t="s">
        <v>1042</v>
      </c>
      <c r="F1075" s="177" t="s">
        <v>1043</v>
      </c>
      <c r="G1075" s="178" t="s">
        <v>161</v>
      </c>
      <c r="H1075" s="179">
        <v>59.25</v>
      </c>
      <c r="I1075" s="180">
        <v>26</v>
      </c>
      <c r="J1075" s="181">
        <f>ROUND(I1075*H1075,2)</f>
        <v>1540.5</v>
      </c>
      <c r="K1075" s="177" t="s">
        <v>174</v>
      </c>
      <c r="L1075" s="41"/>
      <c r="M1075" s="182" t="s">
        <v>19</v>
      </c>
      <c r="N1075" s="183" t="s">
        <v>42</v>
      </c>
      <c r="O1075" s="66"/>
      <c r="P1075" s="184">
        <f>O1075*H1075</f>
        <v>0</v>
      </c>
      <c r="Q1075" s="184">
        <v>0.0015</v>
      </c>
      <c r="R1075" s="184">
        <f>Q1075*H1075</f>
        <v>0.088875</v>
      </c>
      <c r="S1075" s="184">
        <v>0</v>
      </c>
      <c r="T1075" s="185">
        <f>S1075*H1075</f>
        <v>0</v>
      </c>
      <c r="U1075" s="36"/>
      <c r="V1075" s="36"/>
      <c r="W1075" s="36"/>
      <c r="X1075" s="36"/>
      <c r="Y1075" s="36"/>
      <c r="Z1075" s="36"/>
      <c r="AA1075" s="36"/>
      <c r="AB1075" s="36"/>
      <c r="AC1075" s="36"/>
      <c r="AD1075" s="36"/>
      <c r="AE1075" s="36"/>
      <c r="AR1075" s="186" t="s">
        <v>295</v>
      </c>
      <c r="AT1075" s="186" t="s">
        <v>158</v>
      </c>
      <c r="AU1075" s="186" t="s">
        <v>81</v>
      </c>
      <c r="AY1075" s="19" t="s">
        <v>155</v>
      </c>
      <c r="BE1075" s="187">
        <f>IF(N1075="základní",J1075,0)</f>
        <v>1540.5</v>
      </c>
      <c r="BF1075" s="187">
        <f>IF(N1075="snížená",J1075,0)</f>
        <v>0</v>
      </c>
      <c r="BG1075" s="187">
        <f>IF(N1075="zákl. přenesená",J1075,0)</f>
        <v>0</v>
      </c>
      <c r="BH1075" s="187">
        <f>IF(N1075="sníž. přenesená",J1075,0)</f>
        <v>0</v>
      </c>
      <c r="BI1075" s="187">
        <f>IF(N1075="nulová",J1075,0)</f>
        <v>0</v>
      </c>
      <c r="BJ1075" s="19" t="s">
        <v>79</v>
      </c>
      <c r="BK1075" s="187">
        <f>ROUND(I1075*H1075,2)</f>
        <v>1540.5</v>
      </c>
      <c r="BL1075" s="19" t="s">
        <v>295</v>
      </c>
      <c r="BM1075" s="186" t="s">
        <v>1044</v>
      </c>
    </row>
    <row r="1076" spans="2:51" s="13" customFormat="1" ht="12">
      <c r="B1076" s="188"/>
      <c r="C1076" s="189"/>
      <c r="D1076" s="190" t="s">
        <v>164</v>
      </c>
      <c r="E1076" s="191" t="s">
        <v>19</v>
      </c>
      <c r="F1076" s="192" t="s">
        <v>584</v>
      </c>
      <c r="G1076" s="189"/>
      <c r="H1076" s="191" t="s">
        <v>19</v>
      </c>
      <c r="I1076" s="193"/>
      <c r="J1076" s="189"/>
      <c r="K1076" s="189"/>
      <c r="L1076" s="194"/>
      <c r="M1076" s="195"/>
      <c r="N1076" s="196"/>
      <c r="O1076" s="196"/>
      <c r="P1076" s="196"/>
      <c r="Q1076" s="196"/>
      <c r="R1076" s="196"/>
      <c r="S1076" s="196"/>
      <c r="T1076" s="197"/>
      <c r="AT1076" s="198" t="s">
        <v>164</v>
      </c>
      <c r="AU1076" s="198" t="s">
        <v>81</v>
      </c>
      <c r="AV1076" s="13" t="s">
        <v>79</v>
      </c>
      <c r="AW1076" s="13" t="s">
        <v>33</v>
      </c>
      <c r="AX1076" s="13" t="s">
        <v>71</v>
      </c>
      <c r="AY1076" s="198" t="s">
        <v>155</v>
      </c>
    </row>
    <row r="1077" spans="2:51" s="14" customFormat="1" ht="12">
      <c r="B1077" s="199"/>
      <c r="C1077" s="200"/>
      <c r="D1077" s="190" t="s">
        <v>164</v>
      </c>
      <c r="E1077" s="201" t="s">
        <v>19</v>
      </c>
      <c r="F1077" s="202" t="s">
        <v>585</v>
      </c>
      <c r="G1077" s="200"/>
      <c r="H1077" s="203">
        <v>59.25</v>
      </c>
      <c r="I1077" s="204"/>
      <c r="J1077" s="200"/>
      <c r="K1077" s="200"/>
      <c r="L1077" s="205"/>
      <c r="M1077" s="206"/>
      <c r="N1077" s="207"/>
      <c r="O1077" s="207"/>
      <c r="P1077" s="207"/>
      <c r="Q1077" s="207"/>
      <c r="R1077" s="207"/>
      <c r="S1077" s="207"/>
      <c r="T1077" s="208"/>
      <c r="AT1077" s="209" t="s">
        <v>164</v>
      </c>
      <c r="AU1077" s="209" t="s">
        <v>81</v>
      </c>
      <c r="AV1077" s="14" t="s">
        <v>81</v>
      </c>
      <c r="AW1077" s="14" t="s">
        <v>33</v>
      </c>
      <c r="AX1077" s="14" t="s">
        <v>71</v>
      </c>
      <c r="AY1077" s="209" t="s">
        <v>155</v>
      </c>
    </row>
    <row r="1078" spans="2:51" s="15" customFormat="1" ht="12">
      <c r="B1078" s="210"/>
      <c r="C1078" s="211"/>
      <c r="D1078" s="190" t="s">
        <v>164</v>
      </c>
      <c r="E1078" s="212" t="s">
        <v>19</v>
      </c>
      <c r="F1078" s="213" t="s">
        <v>168</v>
      </c>
      <c r="G1078" s="211"/>
      <c r="H1078" s="214">
        <v>59.25</v>
      </c>
      <c r="I1078" s="215"/>
      <c r="J1078" s="211"/>
      <c r="K1078" s="211"/>
      <c r="L1078" s="216"/>
      <c r="M1078" s="217"/>
      <c r="N1078" s="218"/>
      <c r="O1078" s="218"/>
      <c r="P1078" s="218"/>
      <c r="Q1078" s="218"/>
      <c r="R1078" s="218"/>
      <c r="S1078" s="218"/>
      <c r="T1078" s="219"/>
      <c r="AT1078" s="220" t="s">
        <v>164</v>
      </c>
      <c r="AU1078" s="220" t="s">
        <v>81</v>
      </c>
      <c r="AV1078" s="15" t="s">
        <v>162</v>
      </c>
      <c r="AW1078" s="15" t="s">
        <v>33</v>
      </c>
      <c r="AX1078" s="15" t="s">
        <v>79</v>
      </c>
      <c r="AY1078" s="220" t="s">
        <v>155</v>
      </c>
    </row>
    <row r="1079" spans="1:65" s="2" customFormat="1" ht="24">
      <c r="A1079" s="36"/>
      <c r="B1079" s="37"/>
      <c r="C1079" s="175" t="s">
        <v>1045</v>
      </c>
      <c r="D1079" s="175" t="s">
        <v>158</v>
      </c>
      <c r="E1079" s="176" t="s">
        <v>1046</v>
      </c>
      <c r="F1079" s="177" t="s">
        <v>1047</v>
      </c>
      <c r="G1079" s="178" t="s">
        <v>161</v>
      </c>
      <c r="H1079" s="179">
        <v>59.25</v>
      </c>
      <c r="I1079" s="180">
        <v>33</v>
      </c>
      <c r="J1079" s="181">
        <f>ROUND(I1079*H1079,2)</f>
        <v>1955.25</v>
      </c>
      <c r="K1079" s="177" t="s">
        <v>174</v>
      </c>
      <c r="L1079" s="41"/>
      <c r="M1079" s="182" t="s">
        <v>19</v>
      </c>
      <c r="N1079" s="183" t="s">
        <v>42</v>
      </c>
      <c r="O1079" s="66"/>
      <c r="P1079" s="184">
        <f>O1079*H1079</f>
        <v>0</v>
      </c>
      <c r="Q1079" s="184">
        <v>0.00014</v>
      </c>
      <c r="R1079" s="184">
        <f>Q1079*H1079</f>
        <v>0.008294999999999999</v>
      </c>
      <c r="S1079" s="184">
        <v>0</v>
      </c>
      <c r="T1079" s="185">
        <f>S1079*H1079</f>
        <v>0</v>
      </c>
      <c r="U1079" s="36"/>
      <c r="V1079" s="36"/>
      <c r="W1079" s="36"/>
      <c r="X1079" s="36"/>
      <c r="Y1079" s="36"/>
      <c r="Z1079" s="36"/>
      <c r="AA1079" s="36"/>
      <c r="AB1079" s="36"/>
      <c r="AC1079" s="36"/>
      <c r="AD1079" s="36"/>
      <c r="AE1079" s="36"/>
      <c r="AR1079" s="186" t="s">
        <v>295</v>
      </c>
      <c r="AT1079" s="186" t="s">
        <v>158</v>
      </c>
      <c r="AU1079" s="186" t="s">
        <v>81</v>
      </c>
      <c r="AY1079" s="19" t="s">
        <v>155</v>
      </c>
      <c r="BE1079" s="187">
        <f>IF(N1079="základní",J1079,0)</f>
        <v>1955.25</v>
      </c>
      <c r="BF1079" s="187">
        <f>IF(N1079="snížená",J1079,0)</f>
        <v>0</v>
      </c>
      <c r="BG1079" s="187">
        <f>IF(N1079="zákl. přenesená",J1079,0)</f>
        <v>0</v>
      </c>
      <c r="BH1079" s="187">
        <f>IF(N1079="sníž. přenesená",J1079,0)</f>
        <v>0</v>
      </c>
      <c r="BI1079" s="187">
        <f>IF(N1079="nulová",J1079,0)</f>
        <v>0</v>
      </c>
      <c r="BJ1079" s="19" t="s">
        <v>79</v>
      </c>
      <c r="BK1079" s="187">
        <f>ROUND(I1079*H1079,2)</f>
        <v>1955.25</v>
      </c>
      <c r="BL1079" s="19" t="s">
        <v>295</v>
      </c>
      <c r="BM1079" s="186" t="s">
        <v>1048</v>
      </c>
    </row>
    <row r="1080" spans="2:51" s="13" customFormat="1" ht="12">
      <c r="B1080" s="188"/>
      <c r="C1080" s="189"/>
      <c r="D1080" s="190" t="s">
        <v>164</v>
      </c>
      <c r="E1080" s="191" t="s">
        <v>19</v>
      </c>
      <c r="F1080" s="192" t="s">
        <v>584</v>
      </c>
      <c r="G1080" s="189"/>
      <c r="H1080" s="191" t="s">
        <v>19</v>
      </c>
      <c r="I1080" s="193"/>
      <c r="J1080" s="189"/>
      <c r="K1080" s="189"/>
      <c r="L1080" s="194"/>
      <c r="M1080" s="195"/>
      <c r="N1080" s="196"/>
      <c r="O1080" s="196"/>
      <c r="P1080" s="196"/>
      <c r="Q1080" s="196"/>
      <c r="R1080" s="196"/>
      <c r="S1080" s="196"/>
      <c r="T1080" s="197"/>
      <c r="AT1080" s="198" t="s">
        <v>164</v>
      </c>
      <c r="AU1080" s="198" t="s">
        <v>81</v>
      </c>
      <c r="AV1080" s="13" t="s">
        <v>79</v>
      </c>
      <c r="AW1080" s="13" t="s">
        <v>33</v>
      </c>
      <c r="AX1080" s="13" t="s">
        <v>71</v>
      </c>
      <c r="AY1080" s="198" t="s">
        <v>155</v>
      </c>
    </row>
    <row r="1081" spans="2:51" s="14" customFormat="1" ht="12">
      <c r="B1081" s="199"/>
      <c r="C1081" s="200"/>
      <c r="D1081" s="190" t="s">
        <v>164</v>
      </c>
      <c r="E1081" s="201" t="s">
        <v>19</v>
      </c>
      <c r="F1081" s="202" t="s">
        <v>585</v>
      </c>
      <c r="G1081" s="200"/>
      <c r="H1081" s="203">
        <v>59.25</v>
      </c>
      <c r="I1081" s="204"/>
      <c r="J1081" s="200"/>
      <c r="K1081" s="200"/>
      <c r="L1081" s="205"/>
      <c r="M1081" s="206"/>
      <c r="N1081" s="207"/>
      <c r="O1081" s="207"/>
      <c r="P1081" s="207"/>
      <c r="Q1081" s="207"/>
      <c r="R1081" s="207"/>
      <c r="S1081" s="207"/>
      <c r="T1081" s="208"/>
      <c r="AT1081" s="209" t="s">
        <v>164</v>
      </c>
      <c r="AU1081" s="209" t="s">
        <v>81</v>
      </c>
      <c r="AV1081" s="14" t="s">
        <v>81</v>
      </c>
      <c r="AW1081" s="14" t="s">
        <v>33</v>
      </c>
      <c r="AX1081" s="14" t="s">
        <v>71</v>
      </c>
      <c r="AY1081" s="209" t="s">
        <v>155</v>
      </c>
    </row>
    <row r="1082" spans="2:51" s="15" customFormat="1" ht="12">
      <c r="B1082" s="210"/>
      <c r="C1082" s="211"/>
      <c r="D1082" s="190" t="s">
        <v>164</v>
      </c>
      <c r="E1082" s="212" t="s">
        <v>19</v>
      </c>
      <c r="F1082" s="213" t="s">
        <v>168</v>
      </c>
      <c r="G1082" s="211"/>
      <c r="H1082" s="214">
        <v>59.25</v>
      </c>
      <c r="I1082" s="215"/>
      <c r="J1082" s="211"/>
      <c r="K1082" s="211"/>
      <c r="L1082" s="216"/>
      <c r="M1082" s="217"/>
      <c r="N1082" s="218"/>
      <c r="O1082" s="218"/>
      <c r="P1082" s="218"/>
      <c r="Q1082" s="218"/>
      <c r="R1082" s="218"/>
      <c r="S1082" s="218"/>
      <c r="T1082" s="219"/>
      <c r="AT1082" s="220" t="s">
        <v>164</v>
      </c>
      <c r="AU1082" s="220" t="s">
        <v>81</v>
      </c>
      <c r="AV1082" s="15" t="s">
        <v>162</v>
      </c>
      <c r="AW1082" s="15" t="s">
        <v>33</v>
      </c>
      <c r="AX1082" s="15" t="s">
        <v>79</v>
      </c>
      <c r="AY1082" s="220" t="s">
        <v>155</v>
      </c>
    </row>
    <row r="1083" spans="1:65" s="2" customFormat="1" ht="24">
      <c r="A1083" s="36"/>
      <c r="B1083" s="37"/>
      <c r="C1083" s="175" t="s">
        <v>1049</v>
      </c>
      <c r="D1083" s="175" t="s">
        <v>158</v>
      </c>
      <c r="E1083" s="176" t="s">
        <v>1050</v>
      </c>
      <c r="F1083" s="177" t="s">
        <v>1051</v>
      </c>
      <c r="G1083" s="178" t="s">
        <v>161</v>
      </c>
      <c r="H1083" s="179">
        <v>59.25</v>
      </c>
      <c r="I1083" s="180">
        <v>180</v>
      </c>
      <c r="J1083" s="181">
        <f>ROUND(I1083*H1083,2)</f>
        <v>10665</v>
      </c>
      <c r="K1083" s="177" t="s">
        <v>174</v>
      </c>
      <c r="L1083" s="41"/>
      <c r="M1083" s="182" t="s">
        <v>19</v>
      </c>
      <c r="N1083" s="183" t="s">
        <v>42</v>
      </c>
      <c r="O1083" s="66"/>
      <c r="P1083" s="184">
        <f>O1083*H1083</f>
        <v>0</v>
      </c>
      <c r="Q1083" s="184">
        <v>0.00072</v>
      </c>
      <c r="R1083" s="184">
        <f>Q1083*H1083</f>
        <v>0.042660000000000003</v>
      </c>
      <c r="S1083" s="184">
        <v>0</v>
      </c>
      <c r="T1083" s="185">
        <f>S1083*H1083</f>
        <v>0</v>
      </c>
      <c r="U1083" s="36"/>
      <c r="V1083" s="36"/>
      <c r="W1083" s="36"/>
      <c r="X1083" s="36"/>
      <c r="Y1083" s="36"/>
      <c r="Z1083" s="36"/>
      <c r="AA1083" s="36"/>
      <c r="AB1083" s="36"/>
      <c r="AC1083" s="36"/>
      <c r="AD1083" s="36"/>
      <c r="AE1083" s="36"/>
      <c r="AR1083" s="186" t="s">
        <v>295</v>
      </c>
      <c r="AT1083" s="186" t="s">
        <v>158</v>
      </c>
      <c r="AU1083" s="186" t="s">
        <v>81</v>
      </c>
      <c r="AY1083" s="19" t="s">
        <v>155</v>
      </c>
      <c r="BE1083" s="187">
        <f>IF(N1083="základní",J1083,0)</f>
        <v>10665</v>
      </c>
      <c r="BF1083" s="187">
        <f>IF(N1083="snížená",J1083,0)</f>
        <v>0</v>
      </c>
      <c r="BG1083" s="187">
        <f>IF(N1083="zákl. přenesená",J1083,0)</f>
        <v>0</v>
      </c>
      <c r="BH1083" s="187">
        <f>IF(N1083="sníž. přenesená",J1083,0)</f>
        <v>0</v>
      </c>
      <c r="BI1083" s="187">
        <f>IF(N1083="nulová",J1083,0)</f>
        <v>0</v>
      </c>
      <c r="BJ1083" s="19" t="s">
        <v>79</v>
      </c>
      <c r="BK1083" s="187">
        <f>ROUND(I1083*H1083,2)</f>
        <v>10665</v>
      </c>
      <c r="BL1083" s="19" t="s">
        <v>295</v>
      </c>
      <c r="BM1083" s="186" t="s">
        <v>1052</v>
      </c>
    </row>
    <row r="1084" spans="2:51" s="13" customFormat="1" ht="12">
      <c r="B1084" s="188"/>
      <c r="C1084" s="189"/>
      <c r="D1084" s="190" t="s">
        <v>164</v>
      </c>
      <c r="E1084" s="191" t="s">
        <v>19</v>
      </c>
      <c r="F1084" s="192" t="s">
        <v>584</v>
      </c>
      <c r="G1084" s="189"/>
      <c r="H1084" s="191" t="s">
        <v>19</v>
      </c>
      <c r="I1084" s="193"/>
      <c r="J1084" s="189"/>
      <c r="K1084" s="189"/>
      <c r="L1084" s="194"/>
      <c r="M1084" s="195"/>
      <c r="N1084" s="196"/>
      <c r="O1084" s="196"/>
      <c r="P1084" s="196"/>
      <c r="Q1084" s="196"/>
      <c r="R1084" s="196"/>
      <c r="S1084" s="196"/>
      <c r="T1084" s="197"/>
      <c r="AT1084" s="198" t="s">
        <v>164</v>
      </c>
      <c r="AU1084" s="198" t="s">
        <v>81</v>
      </c>
      <c r="AV1084" s="13" t="s">
        <v>79</v>
      </c>
      <c r="AW1084" s="13" t="s">
        <v>33</v>
      </c>
      <c r="AX1084" s="13" t="s">
        <v>71</v>
      </c>
      <c r="AY1084" s="198" t="s">
        <v>155</v>
      </c>
    </row>
    <row r="1085" spans="2:51" s="14" customFormat="1" ht="12">
      <c r="B1085" s="199"/>
      <c r="C1085" s="200"/>
      <c r="D1085" s="190" t="s">
        <v>164</v>
      </c>
      <c r="E1085" s="201" t="s">
        <v>19</v>
      </c>
      <c r="F1085" s="202" t="s">
        <v>585</v>
      </c>
      <c r="G1085" s="200"/>
      <c r="H1085" s="203">
        <v>59.25</v>
      </c>
      <c r="I1085" s="204"/>
      <c r="J1085" s="200"/>
      <c r="K1085" s="200"/>
      <c r="L1085" s="205"/>
      <c r="M1085" s="206"/>
      <c r="N1085" s="207"/>
      <c r="O1085" s="207"/>
      <c r="P1085" s="207"/>
      <c r="Q1085" s="207"/>
      <c r="R1085" s="207"/>
      <c r="S1085" s="207"/>
      <c r="T1085" s="208"/>
      <c r="AT1085" s="209" t="s">
        <v>164</v>
      </c>
      <c r="AU1085" s="209" t="s">
        <v>81</v>
      </c>
      <c r="AV1085" s="14" t="s">
        <v>81</v>
      </c>
      <c r="AW1085" s="14" t="s">
        <v>33</v>
      </c>
      <c r="AX1085" s="14" t="s">
        <v>71</v>
      </c>
      <c r="AY1085" s="209" t="s">
        <v>155</v>
      </c>
    </row>
    <row r="1086" spans="2:51" s="15" customFormat="1" ht="12">
      <c r="B1086" s="210"/>
      <c r="C1086" s="211"/>
      <c r="D1086" s="190" t="s">
        <v>164</v>
      </c>
      <c r="E1086" s="212" t="s">
        <v>19</v>
      </c>
      <c r="F1086" s="213" t="s">
        <v>168</v>
      </c>
      <c r="G1086" s="211"/>
      <c r="H1086" s="214">
        <v>59.25</v>
      </c>
      <c r="I1086" s="215"/>
      <c r="J1086" s="211"/>
      <c r="K1086" s="211"/>
      <c r="L1086" s="216"/>
      <c r="M1086" s="217"/>
      <c r="N1086" s="218"/>
      <c r="O1086" s="218"/>
      <c r="P1086" s="218"/>
      <c r="Q1086" s="218"/>
      <c r="R1086" s="218"/>
      <c r="S1086" s="218"/>
      <c r="T1086" s="219"/>
      <c r="AT1086" s="220" t="s">
        <v>164</v>
      </c>
      <c r="AU1086" s="220" t="s">
        <v>81</v>
      </c>
      <c r="AV1086" s="15" t="s">
        <v>162</v>
      </c>
      <c r="AW1086" s="15" t="s">
        <v>33</v>
      </c>
      <c r="AX1086" s="15" t="s">
        <v>79</v>
      </c>
      <c r="AY1086" s="220" t="s">
        <v>155</v>
      </c>
    </row>
    <row r="1087" spans="2:63" s="12" customFormat="1" ht="22.9" customHeight="1">
      <c r="B1087" s="159"/>
      <c r="C1087" s="160"/>
      <c r="D1087" s="161" t="s">
        <v>70</v>
      </c>
      <c r="E1087" s="173" t="s">
        <v>533</v>
      </c>
      <c r="F1087" s="173" t="s">
        <v>534</v>
      </c>
      <c r="G1087" s="160"/>
      <c r="H1087" s="160"/>
      <c r="I1087" s="163"/>
      <c r="J1087" s="174">
        <f>BK1087</f>
        <v>159879.29</v>
      </c>
      <c r="K1087" s="160"/>
      <c r="L1087" s="165"/>
      <c r="M1087" s="166"/>
      <c r="N1087" s="167"/>
      <c r="O1087" s="167"/>
      <c r="P1087" s="168">
        <f>SUM(P1088:P1214)</f>
        <v>0</v>
      </c>
      <c r="Q1087" s="167"/>
      <c r="R1087" s="168">
        <f>SUM(R1088:R1214)</f>
        <v>0.47873953999999996</v>
      </c>
      <c r="S1087" s="167"/>
      <c r="T1087" s="169">
        <f>SUM(T1088:T1214)</f>
        <v>0</v>
      </c>
      <c r="AR1087" s="170" t="s">
        <v>81</v>
      </c>
      <c r="AT1087" s="171" t="s">
        <v>70</v>
      </c>
      <c r="AU1087" s="171" t="s">
        <v>79</v>
      </c>
      <c r="AY1087" s="170" t="s">
        <v>155</v>
      </c>
      <c r="BK1087" s="172">
        <f>SUM(BK1088:BK1214)</f>
        <v>159879.29</v>
      </c>
    </row>
    <row r="1088" spans="1:65" s="2" customFormat="1" ht="24">
      <c r="A1088" s="36"/>
      <c r="B1088" s="37"/>
      <c r="C1088" s="175" t="s">
        <v>1053</v>
      </c>
      <c r="D1088" s="175" t="s">
        <v>158</v>
      </c>
      <c r="E1088" s="176" t="s">
        <v>1054</v>
      </c>
      <c r="F1088" s="177" t="s">
        <v>1055</v>
      </c>
      <c r="G1088" s="178" t="s">
        <v>161</v>
      </c>
      <c r="H1088" s="179">
        <v>1650.826</v>
      </c>
      <c r="I1088" s="180">
        <v>69</v>
      </c>
      <c r="J1088" s="181">
        <f>ROUND(I1088*H1088,2)</f>
        <v>113906.99</v>
      </c>
      <c r="K1088" s="177" t="s">
        <v>174</v>
      </c>
      <c r="L1088" s="41"/>
      <c r="M1088" s="182" t="s">
        <v>19</v>
      </c>
      <c r="N1088" s="183" t="s">
        <v>42</v>
      </c>
      <c r="O1088" s="66"/>
      <c r="P1088" s="184">
        <f>O1088*H1088</f>
        <v>0</v>
      </c>
      <c r="Q1088" s="184">
        <v>0.00026</v>
      </c>
      <c r="R1088" s="184">
        <f>Q1088*H1088</f>
        <v>0.42921476</v>
      </c>
      <c r="S1088" s="184">
        <v>0</v>
      </c>
      <c r="T1088" s="185">
        <f>S1088*H1088</f>
        <v>0</v>
      </c>
      <c r="U1088" s="36"/>
      <c r="V1088" s="36"/>
      <c r="W1088" s="36"/>
      <c r="X1088" s="36"/>
      <c r="Y1088" s="36"/>
      <c r="Z1088" s="36"/>
      <c r="AA1088" s="36"/>
      <c r="AB1088" s="36"/>
      <c r="AC1088" s="36"/>
      <c r="AD1088" s="36"/>
      <c r="AE1088" s="36"/>
      <c r="AR1088" s="186" t="s">
        <v>295</v>
      </c>
      <c r="AT1088" s="186" t="s">
        <v>158</v>
      </c>
      <c r="AU1088" s="186" t="s">
        <v>81</v>
      </c>
      <c r="AY1088" s="19" t="s">
        <v>155</v>
      </c>
      <c r="BE1088" s="187">
        <f>IF(N1088="základní",J1088,0)</f>
        <v>113906.99</v>
      </c>
      <c r="BF1088" s="187">
        <f>IF(N1088="snížená",J1088,0)</f>
        <v>0</v>
      </c>
      <c r="BG1088" s="187">
        <f>IF(N1088="zákl. přenesená",J1088,0)</f>
        <v>0</v>
      </c>
      <c r="BH1088" s="187">
        <f>IF(N1088="sníž. přenesená",J1088,0)</f>
        <v>0</v>
      </c>
      <c r="BI1088" s="187">
        <f>IF(N1088="nulová",J1088,0)</f>
        <v>0</v>
      </c>
      <c r="BJ1088" s="19" t="s">
        <v>79</v>
      </c>
      <c r="BK1088" s="187">
        <f>ROUND(I1088*H1088,2)</f>
        <v>113906.99</v>
      </c>
      <c r="BL1088" s="19" t="s">
        <v>295</v>
      </c>
      <c r="BM1088" s="186" t="s">
        <v>1056</v>
      </c>
    </row>
    <row r="1089" spans="2:51" s="13" customFormat="1" ht="12">
      <c r="B1089" s="188"/>
      <c r="C1089" s="189"/>
      <c r="D1089" s="190" t="s">
        <v>164</v>
      </c>
      <c r="E1089" s="191" t="s">
        <v>19</v>
      </c>
      <c r="F1089" s="192" t="s">
        <v>652</v>
      </c>
      <c r="G1089" s="189"/>
      <c r="H1089" s="191" t="s">
        <v>19</v>
      </c>
      <c r="I1089" s="193"/>
      <c r="J1089" s="189"/>
      <c r="K1089" s="189"/>
      <c r="L1089" s="194"/>
      <c r="M1089" s="195"/>
      <c r="N1089" s="196"/>
      <c r="O1089" s="196"/>
      <c r="P1089" s="196"/>
      <c r="Q1089" s="196"/>
      <c r="R1089" s="196"/>
      <c r="S1089" s="196"/>
      <c r="T1089" s="197"/>
      <c r="AT1089" s="198" t="s">
        <v>164</v>
      </c>
      <c r="AU1089" s="198" t="s">
        <v>81</v>
      </c>
      <c r="AV1089" s="13" t="s">
        <v>79</v>
      </c>
      <c r="AW1089" s="13" t="s">
        <v>33</v>
      </c>
      <c r="AX1089" s="13" t="s">
        <v>71</v>
      </c>
      <c r="AY1089" s="198" t="s">
        <v>155</v>
      </c>
    </row>
    <row r="1090" spans="2:51" s="13" customFormat="1" ht="12">
      <c r="B1090" s="188"/>
      <c r="C1090" s="189"/>
      <c r="D1090" s="190" t="s">
        <v>164</v>
      </c>
      <c r="E1090" s="191" t="s">
        <v>19</v>
      </c>
      <c r="F1090" s="192" t="s">
        <v>177</v>
      </c>
      <c r="G1090" s="189"/>
      <c r="H1090" s="191" t="s">
        <v>19</v>
      </c>
      <c r="I1090" s="193"/>
      <c r="J1090" s="189"/>
      <c r="K1090" s="189"/>
      <c r="L1090" s="194"/>
      <c r="M1090" s="195"/>
      <c r="N1090" s="196"/>
      <c r="O1090" s="196"/>
      <c r="P1090" s="196"/>
      <c r="Q1090" s="196"/>
      <c r="R1090" s="196"/>
      <c r="S1090" s="196"/>
      <c r="T1090" s="197"/>
      <c r="AT1090" s="198" t="s">
        <v>164</v>
      </c>
      <c r="AU1090" s="198" t="s">
        <v>81</v>
      </c>
      <c r="AV1090" s="13" t="s">
        <v>79</v>
      </c>
      <c r="AW1090" s="13" t="s">
        <v>33</v>
      </c>
      <c r="AX1090" s="13" t="s">
        <v>71</v>
      </c>
      <c r="AY1090" s="198" t="s">
        <v>155</v>
      </c>
    </row>
    <row r="1091" spans="2:51" s="14" customFormat="1" ht="12">
      <c r="B1091" s="199"/>
      <c r="C1091" s="200"/>
      <c r="D1091" s="190" t="s">
        <v>164</v>
      </c>
      <c r="E1091" s="201" t="s">
        <v>19</v>
      </c>
      <c r="F1091" s="202" t="s">
        <v>1057</v>
      </c>
      <c r="G1091" s="200"/>
      <c r="H1091" s="203">
        <v>190</v>
      </c>
      <c r="I1091" s="204"/>
      <c r="J1091" s="200"/>
      <c r="K1091" s="200"/>
      <c r="L1091" s="205"/>
      <c r="M1091" s="206"/>
      <c r="N1091" s="207"/>
      <c r="O1091" s="207"/>
      <c r="P1091" s="207"/>
      <c r="Q1091" s="207"/>
      <c r="R1091" s="207"/>
      <c r="S1091" s="207"/>
      <c r="T1091" s="208"/>
      <c r="AT1091" s="209" t="s">
        <v>164</v>
      </c>
      <c r="AU1091" s="209" t="s">
        <v>81</v>
      </c>
      <c r="AV1091" s="14" t="s">
        <v>81</v>
      </c>
      <c r="AW1091" s="14" t="s">
        <v>33</v>
      </c>
      <c r="AX1091" s="14" t="s">
        <v>71</v>
      </c>
      <c r="AY1091" s="209" t="s">
        <v>155</v>
      </c>
    </row>
    <row r="1092" spans="2:51" s="14" customFormat="1" ht="12">
      <c r="B1092" s="199"/>
      <c r="C1092" s="200"/>
      <c r="D1092" s="190" t="s">
        <v>164</v>
      </c>
      <c r="E1092" s="201" t="s">
        <v>19</v>
      </c>
      <c r="F1092" s="202" t="s">
        <v>307</v>
      </c>
      <c r="G1092" s="200"/>
      <c r="H1092" s="203">
        <v>85.188</v>
      </c>
      <c r="I1092" s="204"/>
      <c r="J1092" s="200"/>
      <c r="K1092" s="200"/>
      <c r="L1092" s="205"/>
      <c r="M1092" s="206"/>
      <c r="N1092" s="207"/>
      <c r="O1092" s="207"/>
      <c r="P1092" s="207"/>
      <c r="Q1092" s="207"/>
      <c r="R1092" s="207"/>
      <c r="S1092" s="207"/>
      <c r="T1092" s="208"/>
      <c r="AT1092" s="209" t="s">
        <v>164</v>
      </c>
      <c r="AU1092" s="209" t="s">
        <v>81</v>
      </c>
      <c r="AV1092" s="14" t="s">
        <v>81</v>
      </c>
      <c r="AW1092" s="14" t="s">
        <v>33</v>
      </c>
      <c r="AX1092" s="14" t="s">
        <v>71</v>
      </c>
      <c r="AY1092" s="209" t="s">
        <v>155</v>
      </c>
    </row>
    <row r="1093" spans="2:51" s="14" customFormat="1" ht="12">
      <c r="B1093" s="199"/>
      <c r="C1093" s="200"/>
      <c r="D1093" s="190" t="s">
        <v>164</v>
      </c>
      <c r="E1093" s="201" t="s">
        <v>19</v>
      </c>
      <c r="F1093" s="202" t="s">
        <v>699</v>
      </c>
      <c r="G1093" s="200"/>
      <c r="H1093" s="203">
        <v>1.776</v>
      </c>
      <c r="I1093" s="204"/>
      <c r="J1093" s="200"/>
      <c r="K1093" s="200"/>
      <c r="L1093" s="205"/>
      <c r="M1093" s="206"/>
      <c r="N1093" s="207"/>
      <c r="O1093" s="207"/>
      <c r="P1093" s="207"/>
      <c r="Q1093" s="207"/>
      <c r="R1093" s="207"/>
      <c r="S1093" s="207"/>
      <c r="T1093" s="208"/>
      <c r="AT1093" s="209" t="s">
        <v>164</v>
      </c>
      <c r="AU1093" s="209" t="s">
        <v>81</v>
      </c>
      <c r="AV1093" s="14" t="s">
        <v>81</v>
      </c>
      <c r="AW1093" s="14" t="s">
        <v>33</v>
      </c>
      <c r="AX1093" s="14" t="s">
        <v>71</v>
      </c>
      <c r="AY1093" s="209" t="s">
        <v>155</v>
      </c>
    </row>
    <row r="1094" spans="2:51" s="16" customFormat="1" ht="12">
      <c r="B1094" s="221"/>
      <c r="C1094" s="222"/>
      <c r="D1094" s="190" t="s">
        <v>164</v>
      </c>
      <c r="E1094" s="223" t="s">
        <v>19</v>
      </c>
      <c r="F1094" s="224" t="s">
        <v>210</v>
      </c>
      <c r="G1094" s="222"/>
      <c r="H1094" s="225">
        <v>276.964</v>
      </c>
      <c r="I1094" s="226"/>
      <c r="J1094" s="222"/>
      <c r="K1094" s="222"/>
      <c r="L1094" s="227"/>
      <c r="M1094" s="228"/>
      <c r="N1094" s="229"/>
      <c r="O1094" s="229"/>
      <c r="P1094" s="229"/>
      <c r="Q1094" s="229"/>
      <c r="R1094" s="229"/>
      <c r="S1094" s="229"/>
      <c r="T1094" s="230"/>
      <c r="AT1094" s="231" t="s">
        <v>164</v>
      </c>
      <c r="AU1094" s="231" t="s">
        <v>81</v>
      </c>
      <c r="AV1094" s="16" t="s">
        <v>179</v>
      </c>
      <c r="AW1094" s="16" t="s">
        <v>33</v>
      </c>
      <c r="AX1094" s="16" t="s">
        <v>71</v>
      </c>
      <c r="AY1094" s="231" t="s">
        <v>155</v>
      </c>
    </row>
    <row r="1095" spans="2:51" s="13" customFormat="1" ht="12">
      <c r="B1095" s="188"/>
      <c r="C1095" s="189"/>
      <c r="D1095" s="190" t="s">
        <v>164</v>
      </c>
      <c r="E1095" s="191" t="s">
        <v>19</v>
      </c>
      <c r="F1095" s="192" t="s">
        <v>592</v>
      </c>
      <c r="G1095" s="189"/>
      <c r="H1095" s="191" t="s">
        <v>19</v>
      </c>
      <c r="I1095" s="193"/>
      <c r="J1095" s="189"/>
      <c r="K1095" s="189"/>
      <c r="L1095" s="194"/>
      <c r="M1095" s="195"/>
      <c r="N1095" s="196"/>
      <c r="O1095" s="196"/>
      <c r="P1095" s="196"/>
      <c r="Q1095" s="196"/>
      <c r="R1095" s="196"/>
      <c r="S1095" s="196"/>
      <c r="T1095" s="197"/>
      <c r="AT1095" s="198" t="s">
        <v>164</v>
      </c>
      <c r="AU1095" s="198" t="s">
        <v>81</v>
      </c>
      <c r="AV1095" s="13" t="s">
        <v>79</v>
      </c>
      <c r="AW1095" s="13" t="s">
        <v>33</v>
      </c>
      <c r="AX1095" s="13" t="s">
        <v>71</v>
      </c>
      <c r="AY1095" s="198" t="s">
        <v>155</v>
      </c>
    </row>
    <row r="1096" spans="2:51" s="13" customFormat="1" ht="12">
      <c r="B1096" s="188"/>
      <c r="C1096" s="189"/>
      <c r="D1096" s="190" t="s">
        <v>164</v>
      </c>
      <c r="E1096" s="191" t="s">
        <v>19</v>
      </c>
      <c r="F1096" s="192" t="s">
        <v>192</v>
      </c>
      <c r="G1096" s="189"/>
      <c r="H1096" s="191" t="s">
        <v>19</v>
      </c>
      <c r="I1096" s="193"/>
      <c r="J1096" s="189"/>
      <c r="K1096" s="189"/>
      <c r="L1096" s="194"/>
      <c r="M1096" s="195"/>
      <c r="N1096" s="196"/>
      <c r="O1096" s="196"/>
      <c r="P1096" s="196"/>
      <c r="Q1096" s="196"/>
      <c r="R1096" s="196"/>
      <c r="S1096" s="196"/>
      <c r="T1096" s="197"/>
      <c r="AT1096" s="198" t="s">
        <v>164</v>
      </c>
      <c r="AU1096" s="198" t="s">
        <v>81</v>
      </c>
      <c r="AV1096" s="13" t="s">
        <v>79</v>
      </c>
      <c r="AW1096" s="13" t="s">
        <v>33</v>
      </c>
      <c r="AX1096" s="13" t="s">
        <v>71</v>
      </c>
      <c r="AY1096" s="198" t="s">
        <v>155</v>
      </c>
    </row>
    <row r="1097" spans="2:51" s="14" customFormat="1" ht="12">
      <c r="B1097" s="199"/>
      <c r="C1097" s="200"/>
      <c r="D1097" s="190" t="s">
        <v>164</v>
      </c>
      <c r="E1097" s="201" t="s">
        <v>19</v>
      </c>
      <c r="F1097" s="202" t="s">
        <v>193</v>
      </c>
      <c r="G1097" s="200"/>
      <c r="H1097" s="203">
        <v>38.77</v>
      </c>
      <c r="I1097" s="204"/>
      <c r="J1097" s="200"/>
      <c r="K1097" s="200"/>
      <c r="L1097" s="205"/>
      <c r="M1097" s="206"/>
      <c r="N1097" s="207"/>
      <c r="O1097" s="207"/>
      <c r="P1097" s="207"/>
      <c r="Q1097" s="207"/>
      <c r="R1097" s="207"/>
      <c r="S1097" s="207"/>
      <c r="T1097" s="208"/>
      <c r="AT1097" s="209" t="s">
        <v>164</v>
      </c>
      <c r="AU1097" s="209" t="s">
        <v>81</v>
      </c>
      <c r="AV1097" s="14" t="s">
        <v>81</v>
      </c>
      <c r="AW1097" s="14" t="s">
        <v>33</v>
      </c>
      <c r="AX1097" s="14" t="s">
        <v>71</v>
      </c>
      <c r="AY1097" s="209" t="s">
        <v>155</v>
      </c>
    </row>
    <row r="1098" spans="2:51" s="14" customFormat="1" ht="12">
      <c r="B1098" s="199"/>
      <c r="C1098" s="200"/>
      <c r="D1098" s="190" t="s">
        <v>164</v>
      </c>
      <c r="E1098" s="201" t="s">
        <v>19</v>
      </c>
      <c r="F1098" s="202" t="s">
        <v>1058</v>
      </c>
      <c r="G1098" s="200"/>
      <c r="H1098" s="203">
        <v>141.453</v>
      </c>
      <c r="I1098" s="204"/>
      <c r="J1098" s="200"/>
      <c r="K1098" s="200"/>
      <c r="L1098" s="205"/>
      <c r="M1098" s="206"/>
      <c r="N1098" s="207"/>
      <c r="O1098" s="207"/>
      <c r="P1098" s="207"/>
      <c r="Q1098" s="207"/>
      <c r="R1098" s="207"/>
      <c r="S1098" s="207"/>
      <c r="T1098" s="208"/>
      <c r="AT1098" s="209" t="s">
        <v>164</v>
      </c>
      <c r="AU1098" s="209" t="s">
        <v>81</v>
      </c>
      <c r="AV1098" s="14" t="s">
        <v>81</v>
      </c>
      <c r="AW1098" s="14" t="s">
        <v>33</v>
      </c>
      <c r="AX1098" s="14" t="s">
        <v>71</v>
      </c>
      <c r="AY1098" s="209" t="s">
        <v>155</v>
      </c>
    </row>
    <row r="1099" spans="2:51" s="13" customFormat="1" ht="12">
      <c r="B1099" s="188"/>
      <c r="C1099" s="189"/>
      <c r="D1099" s="190" t="s">
        <v>164</v>
      </c>
      <c r="E1099" s="191" t="s">
        <v>19</v>
      </c>
      <c r="F1099" s="192" t="s">
        <v>194</v>
      </c>
      <c r="G1099" s="189"/>
      <c r="H1099" s="191" t="s">
        <v>19</v>
      </c>
      <c r="I1099" s="193"/>
      <c r="J1099" s="189"/>
      <c r="K1099" s="189"/>
      <c r="L1099" s="194"/>
      <c r="M1099" s="195"/>
      <c r="N1099" s="196"/>
      <c r="O1099" s="196"/>
      <c r="P1099" s="196"/>
      <c r="Q1099" s="196"/>
      <c r="R1099" s="196"/>
      <c r="S1099" s="196"/>
      <c r="T1099" s="197"/>
      <c r="AT1099" s="198" t="s">
        <v>164</v>
      </c>
      <c r="AU1099" s="198" t="s">
        <v>81</v>
      </c>
      <c r="AV1099" s="13" t="s">
        <v>79</v>
      </c>
      <c r="AW1099" s="13" t="s">
        <v>33</v>
      </c>
      <c r="AX1099" s="13" t="s">
        <v>71</v>
      </c>
      <c r="AY1099" s="198" t="s">
        <v>155</v>
      </c>
    </row>
    <row r="1100" spans="2:51" s="14" customFormat="1" ht="12">
      <c r="B1100" s="199"/>
      <c r="C1100" s="200"/>
      <c r="D1100" s="190" t="s">
        <v>164</v>
      </c>
      <c r="E1100" s="201" t="s">
        <v>19</v>
      </c>
      <c r="F1100" s="202" t="s">
        <v>195</v>
      </c>
      <c r="G1100" s="200"/>
      <c r="H1100" s="203">
        <v>18.46</v>
      </c>
      <c r="I1100" s="204"/>
      <c r="J1100" s="200"/>
      <c r="K1100" s="200"/>
      <c r="L1100" s="205"/>
      <c r="M1100" s="206"/>
      <c r="N1100" s="207"/>
      <c r="O1100" s="207"/>
      <c r="P1100" s="207"/>
      <c r="Q1100" s="207"/>
      <c r="R1100" s="207"/>
      <c r="S1100" s="207"/>
      <c r="T1100" s="208"/>
      <c r="AT1100" s="209" t="s">
        <v>164</v>
      </c>
      <c r="AU1100" s="209" t="s">
        <v>81</v>
      </c>
      <c r="AV1100" s="14" t="s">
        <v>81</v>
      </c>
      <c r="AW1100" s="14" t="s">
        <v>33</v>
      </c>
      <c r="AX1100" s="14" t="s">
        <v>71</v>
      </c>
      <c r="AY1100" s="209" t="s">
        <v>155</v>
      </c>
    </row>
    <row r="1101" spans="2:51" s="14" customFormat="1" ht="12">
      <c r="B1101" s="199"/>
      <c r="C1101" s="200"/>
      <c r="D1101" s="190" t="s">
        <v>164</v>
      </c>
      <c r="E1101" s="201" t="s">
        <v>19</v>
      </c>
      <c r="F1101" s="202" t="s">
        <v>1059</v>
      </c>
      <c r="G1101" s="200"/>
      <c r="H1101" s="203">
        <v>55.106</v>
      </c>
      <c r="I1101" s="204"/>
      <c r="J1101" s="200"/>
      <c r="K1101" s="200"/>
      <c r="L1101" s="205"/>
      <c r="M1101" s="206"/>
      <c r="N1101" s="207"/>
      <c r="O1101" s="207"/>
      <c r="P1101" s="207"/>
      <c r="Q1101" s="207"/>
      <c r="R1101" s="207"/>
      <c r="S1101" s="207"/>
      <c r="T1101" s="208"/>
      <c r="AT1101" s="209" t="s">
        <v>164</v>
      </c>
      <c r="AU1101" s="209" t="s">
        <v>81</v>
      </c>
      <c r="AV1101" s="14" t="s">
        <v>81</v>
      </c>
      <c r="AW1101" s="14" t="s">
        <v>33</v>
      </c>
      <c r="AX1101" s="14" t="s">
        <v>71</v>
      </c>
      <c r="AY1101" s="209" t="s">
        <v>155</v>
      </c>
    </row>
    <row r="1102" spans="2:51" s="13" customFormat="1" ht="12">
      <c r="B1102" s="188"/>
      <c r="C1102" s="189"/>
      <c r="D1102" s="190" t="s">
        <v>164</v>
      </c>
      <c r="E1102" s="191" t="s">
        <v>19</v>
      </c>
      <c r="F1102" s="192" t="s">
        <v>196</v>
      </c>
      <c r="G1102" s="189"/>
      <c r="H1102" s="191" t="s">
        <v>19</v>
      </c>
      <c r="I1102" s="193"/>
      <c r="J1102" s="189"/>
      <c r="K1102" s="189"/>
      <c r="L1102" s="194"/>
      <c r="M1102" s="195"/>
      <c r="N1102" s="196"/>
      <c r="O1102" s="196"/>
      <c r="P1102" s="196"/>
      <c r="Q1102" s="196"/>
      <c r="R1102" s="196"/>
      <c r="S1102" s="196"/>
      <c r="T1102" s="197"/>
      <c r="AT1102" s="198" t="s">
        <v>164</v>
      </c>
      <c r="AU1102" s="198" t="s">
        <v>81</v>
      </c>
      <c r="AV1102" s="13" t="s">
        <v>79</v>
      </c>
      <c r="AW1102" s="13" t="s">
        <v>33</v>
      </c>
      <c r="AX1102" s="13" t="s">
        <v>71</v>
      </c>
      <c r="AY1102" s="198" t="s">
        <v>155</v>
      </c>
    </row>
    <row r="1103" spans="2:51" s="14" customFormat="1" ht="12">
      <c r="B1103" s="199"/>
      <c r="C1103" s="200"/>
      <c r="D1103" s="190" t="s">
        <v>164</v>
      </c>
      <c r="E1103" s="201" t="s">
        <v>19</v>
      </c>
      <c r="F1103" s="202" t="s">
        <v>197</v>
      </c>
      <c r="G1103" s="200"/>
      <c r="H1103" s="203">
        <v>21.58</v>
      </c>
      <c r="I1103" s="204"/>
      <c r="J1103" s="200"/>
      <c r="K1103" s="200"/>
      <c r="L1103" s="205"/>
      <c r="M1103" s="206"/>
      <c r="N1103" s="207"/>
      <c r="O1103" s="207"/>
      <c r="P1103" s="207"/>
      <c r="Q1103" s="207"/>
      <c r="R1103" s="207"/>
      <c r="S1103" s="207"/>
      <c r="T1103" s="208"/>
      <c r="AT1103" s="209" t="s">
        <v>164</v>
      </c>
      <c r="AU1103" s="209" t="s">
        <v>81</v>
      </c>
      <c r="AV1103" s="14" t="s">
        <v>81</v>
      </c>
      <c r="AW1103" s="14" t="s">
        <v>33</v>
      </c>
      <c r="AX1103" s="14" t="s">
        <v>71</v>
      </c>
      <c r="AY1103" s="209" t="s">
        <v>155</v>
      </c>
    </row>
    <row r="1104" spans="2:51" s="14" customFormat="1" ht="12">
      <c r="B1104" s="199"/>
      <c r="C1104" s="200"/>
      <c r="D1104" s="190" t="s">
        <v>164</v>
      </c>
      <c r="E1104" s="201" t="s">
        <v>19</v>
      </c>
      <c r="F1104" s="202" t="s">
        <v>1060</v>
      </c>
      <c r="G1104" s="200"/>
      <c r="H1104" s="203">
        <v>58.41</v>
      </c>
      <c r="I1104" s="204"/>
      <c r="J1104" s="200"/>
      <c r="K1104" s="200"/>
      <c r="L1104" s="205"/>
      <c r="M1104" s="206"/>
      <c r="N1104" s="207"/>
      <c r="O1104" s="207"/>
      <c r="P1104" s="207"/>
      <c r="Q1104" s="207"/>
      <c r="R1104" s="207"/>
      <c r="S1104" s="207"/>
      <c r="T1104" s="208"/>
      <c r="AT1104" s="209" t="s">
        <v>164</v>
      </c>
      <c r="AU1104" s="209" t="s">
        <v>81</v>
      </c>
      <c r="AV1104" s="14" t="s">
        <v>81</v>
      </c>
      <c r="AW1104" s="14" t="s">
        <v>33</v>
      </c>
      <c r="AX1104" s="14" t="s">
        <v>71</v>
      </c>
      <c r="AY1104" s="209" t="s">
        <v>155</v>
      </c>
    </row>
    <row r="1105" spans="2:51" s="13" customFormat="1" ht="12">
      <c r="B1105" s="188"/>
      <c r="C1105" s="189"/>
      <c r="D1105" s="190" t="s">
        <v>164</v>
      </c>
      <c r="E1105" s="191" t="s">
        <v>19</v>
      </c>
      <c r="F1105" s="192" t="s">
        <v>198</v>
      </c>
      <c r="G1105" s="189"/>
      <c r="H1105" s="191" t="s">
        <v>19</v>
      </c>
      <c r="I1105" s="193"/>
      <c r="J1105" s="189"/>
      <c r="K1105" s="189"/>
      <c r="L1105" s="194"/>
      <c r="M1105" s="195"/>
      <c r="N1105" s="196"/>
      <c r="O1105" s="196"/>
      <c r="P1105" s="196"/>
      <c r="Q1105" s="196"/>
      <c r="R1105" s="196"/>
      <c r="S1105" s="196"/>
      <c r="T1105" s="197"/>
      <c r="AT1105" s="198" t="s">
        <v>164</v>
      </c>
      <c r="AU1105" s="198" t="s">
        <v>81</v>
      </c>
      <c r="AV1105" s="13" t="s">
        <v>79</v>
      </c>
      <c r="AW1105" s="13" t="s">
        <v>33</v>
      </c>
      <c r="AX1105" s="13" t="s">
        <v>71</v>
      </c>
      <c r="AY1105" s="198" t="s">
        <v>155</v>
      </c>
    </row>
    <row r="1106" spans="2:51" s="14" customFormat="1" ht="12">
      <c r="B1106" s="199"/>
      <c r="C1106" s="200"/>
      <c r="D1106" s="190" t="s">
        <v>164</v>
      </c>
      <c r="E1106" s="201" t="s">
        <v>19</v>
      </c>
      <c r="F1106" s="202" t="s">
        <v>199</v>
      </c>
      <c r="G1106" s="200"/>
      <c r="H1106" s="203">
        <v>25.23</v>
      </c>
      <c r="I1106" s="204"/>
      <c r="J1106" s="200"/>
      <c r="K1106" s="200"/>
      <c r="L1106" s="205"/>
      <c r="M1106" s="206"/>
      <c r="N1106" s="207"/>
      <c r="O1106" s="207"/>
      <c r="P1106" s="207"/>
      <c r="Q1106" s="207"/>
      <c r="R1106" s="207"/>
      <c r="S1106" s="207"/>
      <c r="T1106" s="208"/>
      <c r="AT1106" s="209" t="s">
        <v>164</v>
      </c>
      <c r="AU1106" s="209" t="s">
        <v>81</v>
      </c>
      <c r="AV1106" s="14" t="s">
        <v>81</v>
      </c>
      <c r="AW1106" s="14" t="s">
        <v>33</v>
      </c>
      <c r="AX1106" s="14" t="s">
        <v>71</v>
      </c>
      <c r="AY1106" s="209" t="s">
        <v>155</v>
      </c>
    </row>
    <row r="1107" spans="2:51" s="14" customFormat="1" ht="12">
      <c r="B1107" s="199"/>
      <c r="C1107" s="200"/>
      <c r="D1107" s="190" t="s">
        <v>164</v>
      </c>
      <c r="E1107" s="201" t="s">
        <v>19</v>
      </c>
      <c r="F1107" s="202" t="s">
        <v>1061</v>
      </c>
      <c r="G1107" s="200"/>
      <c r="H1107" s="203">
        <v>61.95</v>
      </c>
      <c r="I1107" s="204"/>
      <c r="J1107" s="200"/>
      <c r="K1107" s="200"/>
      <c r="L1107" s="205"/>
      <c r="M1107" s="206"/>
      <c r="N1107" s="207"/>
      <c r="O1107" s="207"/>
      <c r="P1107" s="207"/>
      <c r="Q1107" s="207"/>
      <c r="R1107" s="207"/>
      <c r="S1107" s="207"/>
      <c r="T1107" s="208"/>
      <c r="AT1107" s="209" t="s">
        <v>164</v>
      </c>
      <c r="AU1107" s="209" t="s">
        <v>81</v>
      </c>
      <c r="AV1107" s="14" t="s">
        <v>81</v>
      </c>
      <c r="AW1107" s="14" t="s">
        <v>33</v>
      </c>
      <c r="AX1107" s="14" t="s">
        <v>71</v>
      </c>
      <c r="AY1107" s="209" t="s">
        <v>155</v>
      </c>
    </row>
    <row r="1108" spans="2:51" s="13" customFormat="1" ht="12">
      <c r="B1108" s="188"/>
      <c r="C1108" s="189"/>
      <c r="D1108" s="190" t="s">
        <v>164</v>
      </c>
      <c r="E1108" s="191" t="s">
        <v>19</v>
      </c>
      <c r="F1108" s="192" t="s">
        <v>200</v>
      </c>
      <c r="G1108" s="189"/>
      <c r="H1108" s="191" t="s">
        <v>19</v>
      </c>
      <c r="I1108" s="193"/>
      <c r="J1108" s="189"/>
      <c r="K1108" s="189"/>
      <c r="L1108" s="194"/>
      <c r="M1108" s="195"/>
      <c r="N1108" s="196"/>
      <c r="O1108" s="196"/>
      <c r="P1108" s="196"/>
      <c r="Q1108" s="196"/>
      <c r="R1108" s="196"/>
      <c r="S1108" s="196"/>
      <c r="T1108" s="197"/>
      <c r="AT1108" s="198" t="s">
        <v>164</v>
      </c>
      <c r="AU1108" s="198" t="s">
        <v>81</v>
      </c>
      <c r="AV1108" s="13" t="s">
        <v>79</v>
      </c>
      <c r="AW1108" s="13" t="s">
        <v>33</v>
      </c>
      <c r="AX1108" s="13" t="s">
        <v>71</v>
      </c>
      <c r="AY1108" s="198" t="s">
        <v>155</v>
      </c>
    </row>
    <row r="1109" spans="2:51" s="14" customFormat="1" ht="12">
      <c r="B1109" s="199"/>
      <c r="C1109" s="200"/>
      <c r="D1109" s="190" t="s">
        <v>164</v>
      </c>
      <c r="E1109" s="201" t="s">
        <v>19</v>
      </c>
      <c r="F1109" s="202" t="s">
        <v>201</v>
      </c>
      <c r="G1109" s="200"/>
      <c r="H1109" s="203">
        <v>19.09</v>
      </c>
      <c r="I1109" s="204"/>
      <c r="J1109" s="200"/>
      <c r="K1109" s="200"/>
      <c r="L1109" s="205"/>
      <c r="M1109" s="206"/>
      <c r="N1109" s="207"/>
      <c r="O1109" s="207"/>
      <c r="P1109" s="207"/>
      <c r="Q1109" s="207"/>
      <c r="R1109" s="207"/>
      <c r="S1109" s="207"/>
      <c r="T1109" s="208"/>
      <c r="AT1109" s="209" t="s">
        <v>164</v>
      </c>
      <c r="AU1109" s="209" t="s">
        <v>81</v>
      </c>
      <c r="AV1109" s="14" t="s">
        <v>81</v>
      </c>
      <c r="AW1109" s="14" t="s">
        <v>33</v>
      </c>
      <c r="AX1109" s="14" t="s">
        <v>71</v>
      </c>
      <c r="AY1109" s="209" t="s">
        <v>155</v>
      </c>
    </row>
    <row r="1110" spans="2:51" s="14" customFormat="1" ht="12">
      <c r="B1110" s="199"/>
      <c r="C1110" s="200"/>
      <c r="D1110" s="190" t="s">
        <v>164</v>
      </c>
      <c r="E1110" s="201" t="s">
        <v>19</v>
      </c>
      <c r="F1110" s="202" t="s">
        <v>1062</v>
      </c>
      <c r="G1110" s="200"/>
      <c r="H1110" s="203">
        <v>57.82</v>
      </c>
      <c r="I1110" s="204"/>
      <c r="J1110" s="200"/>
      <c r="K1110" s="200"/>
      <c r="L1110" s="205"/>
      <c r="M1110" s="206"/>
      <c r="N1110" s="207"/>
      <c r="O1110" s="207"/>
      <c r="P1110" s="207"/>
      <c r="Q1110" s="207"/>
      <c r="R1110" s="207"/>
      <c r="S1110" s="207"/>
      <c r="T1110" s="208"/>
      <c r="AT1110" s="209" t="s">
        <v>164</v>
      </c>
      <c r="AU1110" s="209" t="s">
        <v>81</v>
      </c>
      <c r="AV1110" s="14" t="s">
        <v>81</v>
      </c>
      <c r="AW1110" s="14" t="s">
        <v>33</v>
      </c>
      <c r="AX1110" s="14" t="s">
        <v>71</v>
      </c>
      <c r="AY1110" s="209" t="s">
        <v>155</v>
      </c>
    </row>
    <row r="1111" spans="2:51" s="13" customFormat="1" ht="12">
      <c r="B1111" s="188"/>
      <c r="C1111" s="189"/>
      <c r="D1111" s="190" t="s">
        <v>164</v>
      </c>
      <c r="E1111" s="191" t="s">
        <v>19</v>
      </c>
      <c r="F1111" s="192" t="s">
        <v>202</v>
      </c>
      <c r="G1111" s="189"/>
      <c r="H1111" s="191" t="s">
        <v>19</v>
      </c>
      <c r="I1111" s="193"/>
      <c r="J1111" s="189"/>
      <c r="K1111" s="189"/>
      <c r="L1111" s="194"/>
      <c r="M1111" s="195"/>
      <c r="N1111" s="196"/>
      <c r="O1111" s="196"/>
      <c r="P1111" s="196"/>
      <c r="Q1111" s="196"/>
      <c r="R1111" s="196"/>
      <c r="S1111" s="196"/>
      <c r="T1111" s="197"/>
      <c r="AT1111" s="198" t="s">
        <v>164</v>
      </c>
      <c r="AU1111" s="198" t="s">
        <v>81</v>
      </c>
      <c r="AV1111" s="13" t="s">
        <v>79</v>
      </c>
      <c r="AW1111" s="13" t="s">
        <v>33</v>
      </c>
      <c r="AX1111" s="13" t="s">
        <v>71</v>
      </c>
      <c r="AY1111" s="198" t="s">
        <v>155</v>
      </c>
    </row>
    <row r="1112" spans="2:51" s="14" customFormat="1" ht="12">
      <c r="B1112" s="199"/>
      <c r="C1112" s="200"/>
      <c r="D1112" s="190" t="s">
        <v>164</v>
      </c>
      <c r="E1112" s="201" t="s">
        <v>19</v>
      </c>
      <c r="F1112" s="202" t="s">
        <v>203</v>
      </c>
      <c r="G1112" s="200"/>
      <c r="H1112" s="203">
        <v>27.36</v>
      </c>
      <c r="I1112" s="204"/>
      <c r="J1112" s="200"/>
      <c r="K1112" s="200"/>
      <c r="L1112" s="205"/>
      <c r="M1112" s="206"/>
      <c r="N1112" s="207"/>
      <c r="O1112" s="207"/>
      <c r="P1112" s="207"/>
      <c r="Q1112" s="207"/>
      <c r="R1112" s="207"/>
      <c r="S1112" s="207"/>
      <c r="T1112" s="208"/>
      <c r="AT1112" s="209" t="s">
        <v>164</v>
      </c>
      <c r="AU1112" s="209" t="s">
        <v>81</v>
      </c>
      <c r="AV1112" s="14" t="s">
        <v>81</v>
      </c>
      <c r="AW1112" s="14" t="s">
        <v>33</v>
      </c>
      <c r="AX1112" s="14" t="s">
        <v>71</v>
      </c>
      <c r="AY1112" s="209" t="s">
        <v>155</v>
      </c>
    </row>
    <row r="1113" spans="2:51" s="14" customFormat="1" ht="12">
      <c r="B1113" s="199"/>
      <c r="C1113" s="200"/>
      <c r="D1113" s="190" t="s">
        <v>164</v>
      </c>
      <c r="E1113" s="201" t="s">
        <v>19</v>
      </c>
      <c r="F1113" s="202" t="s">
        <v>1063</v>
      </c>
      <c r="G1113" s="200"/>
      <c r="H1113" s="203">
        <v>61.301</v>
      </c>
      <c r="I1113" s="204"/>
      <c r="J1113" s="200"/>
      <c r="K1113" s="200"/>
      <c r="L1113" s="205"/>
      <c r="M1113" s="206"/>
      <c r="N1113" s="207"/>
      <c r="O1113" s="207"/>
      <c r="P1113" s="207"/>
      <c r="Q1113" s="207"/>
      <c r="R1113" s="207"/>
      <c r="S1113" s="207"/>
      <c r="T1113" s="208"/>
      <c r="AT1113" s="209" t="s">
        <v>164</v>
      </c>
      <c r="AU1113" s="209" t="s">
        <v>81</v>
      </c>
      <c r="AV1113" s="14" t="s">
        <v>81</v>
      </c>
      <c r="AW1113" s="14" t="s">
        <v>33</v>
      </c>
      <c r="AX1113" s="14" t="s">
        <v>71</v>
      </c>
      <c r="AY1113" s="209" t="s">
        <v>155</v>
      </c>
    </row>
    <row r="1114" spans="2:51" s="13" customFormat="1" ht="12">
      <c r="B1114" s="188"/>
      <c r="C1114" s="189"/>
      <c r="D1114" s="190" t="s">
        <v>164</v>
      </c>
      <c r="E1114" s="191" t="s">
        <v>19</v>
      </c>
      <c r="F1114" s="192" t="s">
        <v>204</v>
      </c>
      <c r="G1114" s="189"/>
      <c r="H1114" s="191" t="s">
        <v>19</v>
      </c>
      <c r="I1114" s="193"/>
      <c r="J1114" s="189"/>
      <c r="K1114" s="189"/>
      <c r="L1114" s="194"/>
      <c r="M1114" s="195"/>
      <c r="N1114" s="196"/>
      <c r="O1114" s="196"/>
      <c r="P1114" s="196"/>
      <c r="Q1114" s="196"/>
      <c r="R1114" s="196"/>
      <c r="S1114" s="196"/>
      <c r="T1114" s="197"/>
      <c r="AT1114" s="198" t="s">
        <v>164</v>
      </c>
      <c r="AU1114" s="198" t="s">
        <v>81</v>
      </c>
      <c r="AV1114" s="13" t="s">
        <v>79</v>
      </c>
      <c r="AW1114" s="13" t="s">
        <v>33</v>
      </c>
      <c r="AX1114" s="13" t="s">
        <v>71</v>
      </c>
      <c r="AY1114" s="198" t="s">
        <v>155</v>
      </c>
    </row>
    <row r="1115" spans="2:51" s="14" customFormat="1" ht="12">
      <c r="B1115" s="199"/>
      <c r="C1115" s="200"/>
      <c r="D1115" s="190" t="s">
        <v>164</v>
      </c>
      <c r="E1115" s="201" t="s">
        <v>19</v>
      </c>
      <c r="F1115" s="202" t="s">
        <v>205</v>
      </c>
      <c r="G1115" s="200"/>
      <c r="H1115" s="203">
        <v>1.82</v>
      </c>
      <c r="I1115" s="204"/>
      <c r="J1115" s="200"/>
      <c r="K1115" s="200"/>
      <c r="L1115" s="205"/>
      <c r="M1115" s="206"/>
      <c r="N1115" s="207"/>
      <c r="O1115" s="207"/>
      <c r="P1115" s="207"/>
      <c r="Q1115" s="207"/>
      <c r="R1115" s="207"/>
      <c r="S1115" s="207"/>
      <c r="T1115" s="208"/>
      <c r="AT1115" s="209" t="s">
        <v>164</v>
      </c>
      <c r="AU1115" s="209" t="s">
        <v>81</v>
      </c>
      <c r="AV1115" s="14" t="s">
        <v>81</v>
      </c>
      <c r="AW1115" s="14" t="s">
        <v>33</v>
      </c>
      <c r="AX1115" s="14" t="s">
        <v>71</v>
      </c>
      <c r="AY1115" s="209" t="s">
        <v>155</v>
      </c>
    </row>
    <row r="1116" spans="2:51" s="14" customFormat="1" ht="12">
      <c r="B1116" s="199"/>
      <c r="C1116" s="200"/>
      <c r="D1116" s="190" t="s">
        <v>164</v>
      </c>
      <c r="E1116" s="201" t="s">
        <v>19</v>
      </c>
      <c r="F1116" s="202" t="s">
        <v>1064</v>
      </c>
      <c r="G1116" s="200"/>
      <c r="H1116" s="203">
        <v>16.52</v>
      </c>
      <c r="I1116" s="204"/>
      <c r="J1116" s="200"/>
      <c r="K1116" s="200"/>
      <c r="L1116" s="205"/>
      <c r="M1116" s="206"/>
      <c r="N1116" s="207"/>
      <c r="O1116" s="207"/>
      <c r="P1116" s="207"/>
      <c r="Q1116" s="207"/>
      <c r="R1116" s="207"/>
      <c r="S1116" s="207"/>
      <c r="T1116" s="208"/>
      <c r="AT1116" s="209" t="s">
        <v>164</v>
      </c>
      <c r="AU1116" s="209" t="s">
        <v>81</v>
      </c>
      <c r="AV1116" s="14" t="s">
        <v>81</v>
      </c>
      <c r="AW1116" s="14" t="s">
        <v>33</v>
      </c>
      <c r="AX1116" s="14" t="s">
        <v>71</v>
      </c>
      <c r="AY1116" s="209" t="s">
        <v>155</v>
      </c>
    </row>
    <row r="1117" spans="2:51" s="13" customFormat="1" ht="12">
      <c r="B1117" s="188"/>
      <c r="C1117" s="189"/>
      <c r="D1117" s="190" t="s">
        <v>164</v>
      </c>
      <c r="E1117" s="191" t="s">
        <v>19</v>
      </c>
      <c r="F1117" s="192" t="s">
        <v>206</v>
      </c>
      <c r="G1117" s="189"/>
      <c r="H1117" s="191" t="s">
        <v>19</v>
      </c>
      <c r="I1117" s="193"/>
      <c r="J1117" s="189"/>
      <c r="K1117" s="189"/>
      <c r="L1117" s="194"/>
      <c r="M1117" s="195"/>
      <c r="N1117" s="196"/>
      <c r="O1117" s="196"/>
      <c r="P1117" s="196"/>
      <c r="Q1117" s="196"/>
      <c r="R1117" s="196"/>
      <c r="S1117" s="196"/>
      <c r="T1117" s="197"/>
      <c r="AT1117" s="198" t="s">
        <v>164</v>
      </c>
      <c r="AU1117" s="198" t="s">
        <v>81</v>
      </c>
      <c r="AV1117" s="13" t="s">
        <v>79</v>
      </c>
      <c r="AW1117" s="13" t="s">
        <v>33</v>
      </c>
      <c r="AX1117" s="13" t="s">
        <v>71</v>
      </c>
      <c r="AY1117" s="198" t="s">
        <v>155</v>
      </c>
    </row>
    <row r="1118" spans="2:51" s="14" customFormat="1" ht="12">
      <c r="B1118" s="199"/>
      <c r="C1118" s="200"/>
      <c r="D1118" s="190" t="s">
        <v>164</v>
      </c>
      <c r="E1118" s="201" t="s">
        <v>19</v>
      </c>
      <c r="F1118" s="202" t="s">
        <v>207</v>
      </c>
      <c r="G1118" s="200"/>
      <c r="H1118" s="203">
        <v>1.4</v>
      </c>
      <c r="I1118" s="204"/>
      <c r="J1118" s="200"/>
      <c r="K1118" s="200"/>
      <c r="L1118" s="205"/>
      <c r="M1118" s="206"/>
      <c r="N1118" s="207"/>
      <c r="O1118" s="207"/>
      <c r="P1118" s="207"/>
      <c r="Q1118" s="207"/>
      <c r="R1118" s="207"/>
      <c r="S1118" s="207"/>
      <c r="T1118" s="208"/>
      <c r="AT1118" s="209" t="s">
        <v>164</v>
      </c>
      <c r="AU1118" s="209" t="s">
        <v>81</v>
      </c>
      <c r="AV1118" s="14" t="s">
        <v>81</v>
      </c>
      <c r="AW1118" s="14" t="s">
        <v>33</v>
      </c>
      <c r="AX1118" s="14" t="s">
        <v>71</v>
      </c>
      <c r="AY1118" s="209" t="s">
        <v>155</v>
      </c>
    </row>
    <row r="1119" spans="2:51" s="14" customFormat="1" ht="12">
      <c r="B1119" s="199"/>
      <c r="C1119" s="200"/>
      <c r="D1119" s="190" t="s">
        <v>164</v>
      </c>
      <c r="E1119" s="201" t="s">
        <v>19</v>
      </c>
      <c r="F1119" s="202" t="s">
        <v>1065</v>
      </c>
      <c r="G1119" s="200"/>
      <c r="H1119" s="203">
        <v>13.57</v>
      </c>
      <c r="I1119" s="204"/>
      <c r="J1119" s="200"/>
      <c r="K1119" s="200"/>
      <c r="L1119" s="205"/>
      <c r="M1119" s="206"/>
      <c r="N1119" s="207"/>
      <c r="O1119" s="207"/>
      <c r="P1119" s="207"/>
      <c r="Q1119" s="207"/>
      <c r="R1119" s="207"/>
      <c r="S1119" s="207"/>
      <c r="T1119" s="208"/>
      <c r="AT1119" s="209" t="s">
        <v>164</v>
      </c>
      <c r="AU1119" s="209" t="s">
        <v>81</v>
      </c>
      <c r="AV1119" s="14" t="s">
        <v>81</v>
      </c>
      <c r="AW1119" s="14" t="s">
        <v>33</v>
      </c>
      <c r="AX1119" s="14" t="s">
        <v>71</v>
      </c>
      <c r="AY1119" s="209" t="s">
        <v>155</v>
      </c>
    </row>
    <row r="1120" spans="2:51" s="13" customFormat="1" ht="12">
      <c r="B1120" s="188"/>
      <c r="C1120" s="189"/>
      <c r="D1120" s="190" t="s">
        <v>164</v>
      </c>
      <c r="E1120" s="191" t="s">
        <v>19</v>
      </c>
      <c r="F1120" s="192" t="s">
        <v>208</v>
      </c>
      <c r="G1120" s="189"/>
      <c r="H1120" s="191" t="s">
        <v>19</v>
      </c>
      <c r="I1120" s="193"/>
      <c r="J1120" s="189"/>
      <c r="K1120" s="189"/>
      <c r="L1120" s="194"/>
      <c r="M1120" s="195"/>
      <c r="N1120" s="196"/>
      <c r="O1120" s="196"/>
      <c r="P1120" s="196"/>
      <c r="Q1120" s="196"/>
      <c r="R1120" s="196"/>
      <c r="S1120" s="196"/>
      <c r="T1120" s="197"/>
      <c r="AT1120" s="198" t="s">
        <v>164</v>
      </c>
      <c r="AU1120" s="198" t="s">
        <v>81</v>
      </c>
      <c r="AV1120" s="13" t="s">
        <v>79</v>
      </c>
      <c r="AW1120" s="13" t="s">
        <v>33</v>
      </c>
      <c r="AX1120" s="13" t="s">
        <v>71</v>
      </c>
      <c r="AY1120" s="198" t="s">
        <v>155</v>
      </c>
    </row>
    <row r="1121" spans="2:51" s="14" customFormat="1" ht="12">
      <c r="B1121" s="199"/>
      <c r="C1121" s="200"/>
      <c r="D1121" s="190" t="s">
        <v>164</v>
      </c>
      <c r="E1121" s="201" t="s">
        <v>19</v>
      </c>
      <c r="F1121" s="202" t="s">
        <v>209</v>
      </c>
      <c r="G1121" s="200"/>
      <c r="H1121" s="203">
        <v>5.98</v>
      </c>
      <c r="I1121" s="204"/>
      <c r="J1121" s="200"/>
      <c r="K1121" s="200"/>
      <c r="L1121" s="205"/>
      <c r="M1121" s="206"/>
      <c r="N1121" s="207"/>
      <c r="O1121" s="207"/>
      <c r="P1121" s="207"/>
      <c r="Q1121" s="207"/>
      <c r="R1121" s="207"/>
      <c r="S1121" s="207"/>
      <c r="T1121" s="208"/>
      <c r="AT1121" s="209" t="s">
        <v>164</v>
      </c>
      <c r="AU1121" s="209" t="s">
        <v>81</v>
      </c>
      <c r="AV1121" s="14" t="s">
        <v>81</v>
      </c>
      <c r="AW1121" s="14" t="s">
        <v>33</v>
      </c>
      <c r="AX1121" s="14" t="s">
        <v>71</v>
      </c>
      <c r="AY1121" s="209" t="s">
        <v>155</v>
      </c>
    </row>
    <row r="1122" spans="2:51" s="14" customFormat="1" ht="12">
      <c r="B1122" s="199"/>
      <c r="C1122" s="200"/>
      <c r="D1122" s="190" t="s">
        <v>164</v>
      </c>
      <c r="E1122" s="201" t="s">
        <v>19</v>
      </c>
      <c r="F1122" s="202" t="s">
        <v>1066</v>
      </c>
      <c r="G1122" s="200"/>
      <c r="H1122" s="203">
        <v>32.745</v>
      </c>
      <c r="I1122" s="204"/>
      <c r="J1122" s="200"/>
      <c r="K1122" s="200"/>
      <c r="L1122" s="205"/>
      <c r="M1122" s="206"/>
      <c r="N1122" s="207"/>
      <c r="O1122" s="207"/>
      <c r="P1122" s="207"/>
      <c r="Q1122" s="207"/>
      <c r="R1122" s="207"/>
      <c r="S1122" s="207"/>
      <c r="T1122" s="208"/>
      <c r="AT1122" s="209" t="s">
        <v>164</v>
      </c>
      <c r="AU1122" s="209" t="s">
        <v>81</v>
      </c>
      <c r="AV1122" s="14" t="s">
        <v>81</v>
      </c>
      <c r="AW1122" s="14" t="s">
        <v>33</v>
      </c>
      <c r="AX1122" s="14" t="s">
        <v>71</v>
      </c>
      <c r="AY1122" s="209" t="s">
        <v>155</v>
      </c>
    </row>
    <row r="1123" spans="2:51" s="16" customFormat="1" ht="12">
      <c r="B1123" s="221"/>
      <c r="C1123" s="222"/>
      <c r="D1123" s="190" t="s">
        <v>164</v>
      </c>
      <c r="E1123" s="223" t="s">
        <v>19</v>
      </c>
      <c r="F1123" s="224" t="s">
        <v>210</v>
      </c>
      <c r="G1123" s="222"/>
      <c r="H1123" s="225">
        <v>658.565</v>
      </c>
      <c r="I1123" s="226"/>
      <c r="J1123" s="222"/>
      <c r="K1123" s="222"/>
      <c r="L1123" s="227"/>
      <c r="M1123" s="228"/>
      <c r="N1123" s="229"/>
      <c r="O1123" s="229"/>
      <c r="P1123" s="229"/>
      <c r="Q1123" s="229"/>
      <c r="R1123" s="229"/>
      <c r="S1123" s="229"/>
      <c r="T1123" s="230"/>
      <c r="AT1123" s="231" t="s">
        <v>164</v>
      </c>
      <c r="AU1123" s="231" t="s">
        <v>81</v>
      </c>
      <c r="AV1123" s="16" t="s">
        <v>179</v>
      </c>
      <c r="AW1123" s="16" t="s">
        <v>33</v>
      </c>
      <c r="AX1123" s="16" t="s">
        <v>71</v>
      </c>
      <c r="AY1123" s="231" t="s">
        <v>155</v>
      </c>
    </row>
    <row r="1124" spans="2:51" s="13" customFormat="1" ht="12">
      <c r="B1124" s="188"/>
      <c r="C1124" s="189"/>
      <c r="D1124" s="190" t="s">
        <v>164</v>
      </c>
      <c r="E1124" s="191" t="s">
        <v>19</v>
      </c>
      <c r="F1124" s="192" t="s">
        <v>596</v>
      </c>
      <c r="G1124" s="189"/>
      <c r="H1124" s="191" t="s">
        <v>19</v>
      </c>
      <c r="I1124" s="193"/>
      <c r="J1124" s="189"/>
      <c r="K1124" s="189"/>
      <c r="L1124" s="194"/>
      <c r="M1124" s="195"/>
      <c r="N1124" s="196"/>
      <c r="O1124" s="196"/>
      <c r="P1124" s="196"/>
      <c r="Q1124" s="196"/>
      <c r="R1124" s="196"/>
      <c r="S1124" s="196"/>
      <c r="T1124" s="197"/>
      <c r="AT1124" s="198" t="s">
        <v>164</v>
      </c>
      <c r="AU1124" s="198" t="s">
        <v>81</v>
      </c>
      <c r="AV1124" s="13" t="s">
        <v>79</v>
      </c>
      <c r="AW1124" s="13" t="s">
        <v>33</v>
      </c>
      <c r="AX1124" s="13" t="s">
        <v>71</v>
      </c>
      <c r="AY1124" s="198" t="s">
        <v>155</v>
      </c>
    </row>
    <row r="1125" spans="2:51" s="13" customFormat="1" ht="12">
      <c r="B1125" s="188"/>
      <c r="C1125" s="189"/>
      <c r="D1125" s="190" t="s">
        <v>164</v>
      </c>
      <c r="E1125" s="191" t="s">
        <v>19</v>
      </c>
      <c r="F1125" s="192" t="s">
        <v>1067</v>
      </c>
      <c r="G1125" s="189"/>
      <c r="H1125" s="191" t="s">
        <v>19</v>
      </c>
      <c r="I1125" s="193"/>
      <c r="J1125" s="189"/>
      <c r="K1125" s="189"/>
      <c r="L1125" s="194"/>
      <c r="M1125" s="195"/>
      <c r="N1125" s="196"/>
      <c r="O1125" s="196"/>
      <c r="P1125" s="196"/>
      <c r="Q1125" s="196"/>
      <c r="R1125" s="196"/>
      <c r="S1125" s="196"/>
      <c r="T1125" s="197"/>
      <c r="AT1125" s="198" t="s">
        <v>164</v>
      </c>
      <c r="AU1125" s="198" t="s">
        <v>81</v>
      </c>
      <c r="AV1125" s="13" t="s">
        <v>79</v>
      </c>
      <c r="AW1125" s="13" t="s">
        <v>33</v>
      </c>
      <c r="AX1125" s="13" t="s">
        <v>71</v>
      </c>
      <c r="AY1125" s="198" t="s">
        <v>155</v>
      </c>
    </row>
    <row r="1126" spans="2:51" s="14" customFormat="1" ht="12">
      <c r="B1126" s="199"/>
      <c r="C1126" s="200"/>
      <c r="D1126" s="190" t="s">
        <v>164</v>
      </c>
      <c r="E1126" s="201" t="s">
        <v>19</v>
      </c>
      <c r="F1126" s="202" t="s">
        <v>212</v>
      </c>
      <c r="G1126" s="200"/>
      <c r="H1126" s="203">
        <v>4.86</v>
      </c>
      <c r="I1126" s="204"/>
      <c r="J1126" s="200"/>
      <c r="K1126" s="200"/>
      <c r="L1126" s="205"/>
      <c r="M1126" s="206"/>
      <c r="N1126" s="207"/>
      <c r="O1126" s="207"/>
      <c r="P1126" s="207"/>
      <c r="Q1126" s="207"/>
      <c r="R1126" s="207"/>
      <c r="S1126" s="207"/>
      <c r="T1126" s="208"/>
      <c r="AT1126" s="209" t="s">
        <v>164</v>
      </c>
      <c r="AU1126" s="209" t="s">
        <v>81</v>
      </c>
      <c r="AV1126" s="14" t="s">
        <v>81</v>
      </c>
      <c r="AW1126" s="14" t="s">
        <v>33</v>
      </c>
      <c r="AX1126" s="14" t="s">
        <v>71</v>
      </c>
      <c r="AY1126" s="209" t="s">
        <v>155</v>
      </c>
    </row>
    <row r="1127" spans="2:51" s="14" customFormat="1" ht="12">
      <c r="B1127" s="199"/>
      <c r="C1127" s="200"/>
      <c r="D1127" s="190" t="s">
        <v>164</v>
      </c>
      <c r="E1127" s="201" t="s">
        <v>19</v>
      </c>
      <c r="F1127" s="202" t="s">
        <v>1068</v>
      </c>
      <c r="G1127" s="200"/>
      <c r="H1127" s="203">
        <v>56.67</v>
      </c>
      <c r="I1127" s="204"/>
      <c r="J1127" s="200"/>
      <c r="K1127" s="200"/>
      <c r="L1127" s="205"/>
      <c r="M1127" s="206"/>
      <c r="N1127" s="207"/>
      <c r="O1127" s="207"/>
      <c r="P1127" s="207"/>
      <c r="Q1127" s="207"/>
      <c r="R1127" s="207"/>
      <c r="S1127" s="207"/>
      <c r="T1127" s="208"/>
      <c r="AT1127" s="209" t="s">
        <v>164</v>
      </c>
      <c r="AU1127" s="209" t="s">
        <v>81</v>
      </c>
      <c r="AV1127" s="14" t="s">
        <v>81</v>
      </c>
      <c r="AW1127" s="14" t="s">
        <v>33</v>
      </c>
      <c r="AX1127" s="14" t="s">
        <v>71</v>
      </c>
      <c r="AY1127" s="209" t="s">
        <v>155</v>
      </c>
    </row>
    <row r="1128" spans="2:51" s="13" customFormat="1" ht="12">
      <c r="B1128" s="188"/>
      <c r="C1128" s="189"/>
      <c r="D1128" s="190" t="s">
        <v>164</v>
      </c>
      <c r="E1128" s="191" t="s">
        <v>19</v>
      </c>
      <c r="F1128" s="192" t="s">
        <v>213</v>
      </c>
      <c r="G1128" s="189"/>
      <c r="H1128" s="191" t="s">
        <v>19</v>
      </c>
      <c r="I1128" s="193"/>
      <c r="J1128" s="189"/>
      <c r="K1128" s="189"/>
      <c r="L1128" s="194"/>
      <c r="M1128" s="195"/>
      <c r="N1128" s="196"/>
      <c r="O1128" s="196"/>
      <c r="P1128" s="196"/>
      <c r="Q1128" s="196"/>
      <c r="R1128" s="196"/>
      <c r="S1128" s="196"/>
      <c r="T1128" s="197"/>
      <c r="AT1128" s="198" t="s">
        <v>164</v>
      </c>
      <c r="AU1128" s="198" t="s">
        <v>81</v>
      </c>
      <c r="AV1128" s="13" t="s">
        <v>79</v>
      </c>
      <c r="AW1128" s="13" t="s">
        <v>33</v>
      </c>
      <c r="AX1128" s="13" t="s">
        <v>71</v>
      </c>
      <c r="AY1128" s="198" t="s">
        <v>155</v>
      </c>
    </row>
    <row r="1129" spans="2:51" s="14" customFormat="1" ht="12">
      <c r="B1129" s="199"/>
      <c r="C1129" s="200"/>
      <c r="D1129" s="190" t="s">
        <v>164</v>
      </c>
      <c r="E1129" s="201" t="s">
        <v>19</v>
      </c>
      <c r="F1129" s="202" t="s">
        <v>214</v>
      </c>
      <c r="G1129" s="200"/>
      <c r="H1129" s="203">
        <v>26.77</v>
      </c>
      <c r="I1129" s="204"/>
      <c r="J1129" s="200"/>
      <c r="K1129" s="200"/>
      <c r="L1129" s="205"/>
      <c r="M1129" s="206"/>
      <c r="N1129" s="207"/>
      <c r="O1129" s="207"/>
      <c r="P1129" s="207"/>
      <c r="Q1129" s="207"/>
      <c r="R1129" s="207"/>
      <c r="S1129" s="207"/>
      <c r="T1129" s="208"/>
      <c r="AT1129" s="209" t="s">
        <v>164</v>
      </c>
      <c r="AU1129" s="209" t="s">
        <v>81</v>
      </c>
      <c r="AV1129" s="14" t="s">
        <v>81</v>
      </c>
      <c r="AW1129" s="14" t="s">
        <v>33</v>
      </c>
      <c r="AX1129" s="14" t="s">
        <v>71</v>
      </c>
      <c r="AY1129" s="209" t="s">
        <v>155</v>
      </c>
    </row>
    <row r="1130" spans="2:51" s="14" customFormat="1" ht="12">
      <c r="B1130" s="199"/>
      <c r="C1130" s="200"/>
      <c r="D1130" s="190" t="s">
        <v>164</v>
      </c>
      <c r="E1130" s="201" t="s">
        <v>19</v>
      </c>
      <c r="F1130" s="202" t="s">
        <v>1069</v>
      </c>
      <c r="G1130" s="200"/>
      <c r="H1130" s="203">
        <v>111.097</v>
      </c>
      <c r="I1130" s="204"/>
      <c r="J1130" s="200"/>
      <c r="K1130" s="200"/>
      <c r="L1130" s="205"/>
      <c r="M1130" s="206"/>
      <c r="N1130" s="207"/>
      <c r="O1130" s="207"/>
      <c r="P1130" s="207"/>
      <c r="Q1130" s="207"/>
      <c r="R1130" s="207"/>
      <c r="S1130" s="207"/>
      <c r="T1130" s="208"/>
      <c r="AT1130" s="209" t="s">
        <v>164</v>
      </c>
      <c r="AU1130" s="209" t="s">
        <v>81</v>
      </c>
      <c r="AV1130" s="14" t="s">
        <v>81</v>
      </c>
      <c r="AW1130" s="14" t="s">
        <v>33</v>
      </c>
      <c r="AX1130" s="14" t="s">
        <v>71</v>
      </c>
      <c r="AY1130" s="209" t="s">
        <v>155</v>
      </c>
    </row>
    <row r="1131" spans="2:51" s="13" customFormat="1" ht="12">
      <c r="B1131" s="188"/>
      <c r="C1131" s="189"/>
      <c r="D1131" s="190" t="s">
        <v>164</v>
      </c>
      <c r="E1131" s="191" t="s">
        <v>19</v>
      </c>
      <c r="F1131" s="192" t="s">
        <v>215</v>
      </c>
      <c r="G1131" s="189"/>
      <c r="H1131" s="191" t="s">
        <v>19</v>
      </c>
      <c r="I1131" s="193"/>
      <c r="J1131" s="189"/>
      <c r="K1131" s="189"/>
      <c r="L1131" s="194"/>
      <c r="M1131" s="195"/>
      <c r="N1131" s="196"/>
      <c r="O1131" s="196"/>
      <c r="P1131" s="196"/>
      <c r="Q1131" s="196"/>
      <c r="R1131" s="196"/>
      <c r="S1131" s="196"/>
      <c r="T1131" s="197"/>
      <c r="AT1131" s="198" t="s">
        <v>164</v>
      </c>
      <c r="AU1131" s="198" t="s">
        <v>81</v>
      </c>
      <c r="AV1131" s="13" t="s">
        <v>79</v>
      </c>
      <c r="AW1131" s="13" t="s">
        <v>33</v>
      </c>
      <c r="AX1131" s="13" t="s">
        <v>71</v>
      </c>
      <c r="AY1131" s="198" t="s">
        <v>155</v>
      </c>
    </row>
    <row r="1132" spans="2:51" s="14" customFormat="1" ht="12">
      <c r="B1132" s="199"/>
      <c r="C1132" s="200"/>
      <c r="D1132" s="190" t="s">
        <v>164</v>
      </c>
      <c r="E1132" s="201" t="s">
        <v>19</v>
      </c>
      <c r="F1132" s="202" t="s">
        <v>195</v>
      </c>
      <c r="G1132" s="200"/>
      <c r="H1132" s="203">
        <v>18.46</v>
      </c>
      <c r="I1132" s="204"/>
      <c r="J1132" s="200"/>
      <c r="K1132" s="200"/>
      <c r="L1132" s="205"/>
      <c r="M1132" s="206"/>
      <c r="N1132" s="207"/>
      <c r="O1132" s="207"/>
      <c r="P1132" s="207"/>
      <c r="Q1132" s="207"/>
      <c r="R1132" s="207"/>
      <c r="S1132" s="207"/>
      <c r="T1132" s="208"/>
      <c r="AT1132" s="209" t="s">
        <v>164</v>
      </c>
      <c r="AU1132" s="209" t="s">
        <v>81</v>
      </c>
      <c r="AV1132" s="14" t="s">
        <v>81</v>
      </c>
      <c r="AW1132" s="14" t="s">
        <v>33</v>
      </c>
      <c r="AX1132" s="14" t="s">
        <v>71</v>
      </c>
      <c r="AY1132" s="209" t="s">
        <v>155</v>
      </c>
    </row>
    <row r="1133" spans="2:51" s="14" customFormat="1" ht="12">
      <c r="B1133" s="199"/>
      <c r="C1133" s="200"/>
      <c r="D1133" s="190" t="s">
        <v>164</v>
      </c>
      <c r="E1133" s="201" t="s">
        <v>19</v>
      </c>
      <c r="F1133" s="202" t="s">
        <v>1070</v>
      </c>
      <c r="G1133" s="200"/>
      <c r="H1133" s="203">
        <v>52.097</v>
      </c>
      <c r="I1133" s="204"/>
      <c r="J1133" s="200"/>
      <c r="K1133" s="200"/>
      <c r="L1133" s="205"/>
      <c r="M1133" s="206"/>
      <c r="N1133" s="207"/>
      <c r="O1133" s="207"/>
      <c r="P1133" s="207"/>
      <c r="Q1133" s="207"/>
      <c r="R1133" s="207"/>
      <c r="S1133" s="207"/>
      <c r="T1133" s="208"/>
      <c r="AT1133" s="209" t="s">
        <v>164</v>
      </c>
      <c r="AU1133" s="209" t="s">
        <v>81</v>
      </c>
      <c r="AV1133" s="14" t="s">
        <v>81</v>
      </c>
      <c r="AW1133" s="14" t="s">
        <v>33</v>
      </c>
      <c r="AX1133" s="14" t="s">
        <v>71</v>
      </c>
      <c r="AY1133" s="209" t="s">
        <v>155</v>
      </c>
    </row>
    <row r="1134" spans="2:51" s="13" customFormat="1" ht="12">
      <c r="B1134" s="188"/>
      <c r="C1134" s="189"/>
      <c r="D1134" s="190" t="s">
        <v>164</v>
      </c>
      <c r="E1134" s="191" t="s">
        <v>19</v>
      </c>
      <c r="F1134" s="192" t="s">
        <v>216</v>
      </c>
      <c r="G1134" s="189"/>
      <c r="H1134" s="191" t="s">
        <v>19</v>
      </c>
      <c r="I1134" s="193"/>
      <c r="J1134" s="189"/>
      <c r="K1134" s="189"/>
      <c r="L1134" s="194"/>
      <c r="M1134" s="195"/>
      <c r="N1134" s="196"/>
      <c r="O1134" s="196"/>
      <c r="P1134" s="196"/>
      <c r="Q1134" s="196"/>
      <c r="R1134" s="196"/>
      <c r="S1134" s="196"/>
      <c r="T1134" s="197"/>
      <c r="AT1134" s="198" t="s">
        <v>164</v>
      </c>
      <c r="AU1134" s="198" t="s">
        <v>81</v>
      </c>
      <c r="AV1134" s="13" t="s">
        <v>79</v>
      </c>
      <c r="AW1134" s="13" t="s">
        <v>33</v>
      </c>
      <c r="AX1134" s="13" t="s">
        <v>71</v>
      </c>
      <c r="AY1134" s="198" t="s">
        <v>155</v>
      </c>
    </row>
    <row r="1135" spans="2:51" s="14" customFormat="1" ht="12">
      <c r="B1135" s="199"/>
      <c r="C1135" s="200"/>
      <c r="D1135" s="190" t="s">
        <v>164</v>
      </c>
      <c r="E1135" s="201" t="s">
        <v>19</v>
      </c>
      <c r="F1135" s="202" t="s">
        <v>197</v>
      </c>
      <c r="G1135" s="200"/>
      <c r="H1135" s="203">
        <v>21.58</v>
      </c>
      <c r="I1135" s="204"/>
      <c r="J1135" s="200"/>
      <c r="K1135" s="200"/>
      <c r="L1135" s="205"/>
      <c r="M1135" s="206"/>
      <c r="N1135" s="207"/>
      <c r="O1135" s="207"/>
      <c r="P1135" s="207"/>
      <c r="Q1135" s="207"/>
      <c r="R1135" s="207"/>
      <c r="S1135" s="207"/>
      <c r="T1135" s="208"/>
      <c r="AT1135" s="209" t="s">
        <v>164</v>
      </c>
      <c r="AU1135" s="209" t="s">
        <v>81</v>
      </c>
      <c r="AV1135" s="14" t="s">
        <v>81</v>
      </c>
      <c r="AW1135" s="14" t="s">
        <v>33</v>
      </c>
      <c r="AX1135" s="14" t="s">
        <v>71</v>
      </c>
      <c r="AY1135" s="209" t="s">
        <v>155</v>
      </c>
    </row>
    <row r="1136" spans="2:51" s="14" customFormat="1" ht="12">
      <c r="B1136" s="199"/>
      <c r="C1136" s="200"/>
      <c r="D1136" s="190" t="s">
        <v>164</v>
      </c>
      <c r="E1136" s="201" t="s">
        <v>19</v>
      </c>
      <c r="F1136" s="202" t="s">
        <v>1060</v>
      </c>
      <c r="G1136" s="200"/>
      <c r="H1136" s="203">
        <v>58.41</v>
      </c>
      <c r="I1136" s="204"/>
      <c r="J1136" s="200"/>
      <c r="K1136" s="200"/>
      <c r="L1136" s="205"/>
      <c r="M1136" s="206"/>
      <c r="N1136" s="207"/>
      <c r="O1136" s="207"/>
      <c r="P1136" s="207"/>
      <c r="Q1136" s="207"/>
      <c r="R1136" s="207"/>
      <c r="S1136" s="207"/>
      <c r="T1136" s="208"/>
      <c r="AT1136" s="209" t="s">
        <v>164</v>
      </c>
      <c r="AU1136" s="209" t="s">
        <v>81</v>
      </c>
      <c r="AV1136" s="14" t="s">
        <v>81</v>
      </c>
      <c r="AW1136" s="14" t="s">
        <v>33</v>
      </c>
      <c r="AX1136" s="14" t="s">
        <v>71</v>
      </c>
      <c r="AY1136" s="209" t="s">
        <v>155</v>
      </c>
    </row>
    <row r="1137" spans="2:51" s="13" customFormat="1" ht="12">
      <c r="B1137" s="188"/>
      <c r="C1137" s="189"/>
      <c r="D1137" s="190" t="s">
        <v>164</v>
      </c>
      <c r="E1137" s="191" t="s">
        <v>19</v>
      </c>
      <c r="F1137" s="192" t="s">
        <v>217</v>
      </c>
      <c r="G1137" s="189"/>
      <c r="H1137" s="191" t="s">
        <v>19</v>
      </c>
      <c r="I1137" s="193"/>
      <c r="J1137" s="189"/>
      <c r="K1137" s="189"/>
      <c r="L1137" s="194"/>
      <c r="M1137" s="195"/>
      <c r="N1137" s="196"/>
      <c r="O1137" s="196"/>
      <c r="P1137" s="196"/>
      <c r="Q1137" s="196"/>
      <c r="R1137" s="196"/>
      <c r="S1137" s="196"/>
      <c r="T1137" s="197"/>
      <c r="AT1137" s="198" t="s">
        <v>164</v>
      </c>
      <c r="AU1137" s="198" t="s">
        <v>81</v>
      </c>
      <c r="AV1137" s="13" t="s">
        <v>79</v>
      </c>
      <c r="AW1137" s="13" t="s">
        <v>33</v>
      </c>
      <c r="AX1137" s="13" t="s">
        <v>71</v>
      </c>
      <c r="AY1137" s="198" t="s">
        <v>155</v>
      </c>
    </row>
    <row r="1138" spans="2:51" s="14" customFormat="1" ht="12">
      <c r="B1138" s="199"/>
      <c r="C1138" s="200"/>
      <c r="D1138" s="190" t="s">
        <v>164</v>
      </c>
      <c r="E1138" s="201" t="s">
        <v>19</v>
      </c>
      <c r="F1138" s="202" t="s">
        <v>199</v>
      </c>
      <c r="G1138" s="200"/>
      <c r="H1138" s="203">
        <v>25.23</v>
      </c>
      <c r="I1138" s="204"/>
      <c r="J1138" s="200"/>
      <c r="K1138" s="200"/>
      <c r="L1138" s="205"/>
      <c r="M1138" s="206"/>
      <c r="N1138" s="207"/>
      <c r="O1138" s="207"/>
      <c r="P1138" s="207"/>
      <c r="Q1138" s="207"/>
      <c r="R1138" s="207"/>
      <c r="S1138" s="207"/>
      <c r="T1138" s="208"/>
      <c r="AT1138" s="209" t="s">
        <v>164</v>
      </c>
      <c r="AU1138" s="209" t="s">
        <v>81</v>
      </c>
      <c r="AV1138" s="14" t="s">
        <v>81</v>
      </c>
      <c r="AW1138" s="14" t="s">
        <v>33</v>
      </c>
      <c r="AX1138" s="14" t="s">
        <v>71</v>
      </c>
      <c r="AY1138" s="209" t="s">
        <v>155</v>
      </c>
    </row>
    <row r="1139" spans="2:51" s="14" customFormat="1" ht="12">
      <c r="B1139" s="199"/>
      <c r="C1139" s="200"/>
      <c r="D1139" s="190" t="s">
        <v>164</v>
      </c>
      <c r="E1139" s="201" t="s">
        <v>19</v>
      </c>
      <c r="F1139" s="202" t="s">
        <v>1061</v>
      </c>
      <c r="G1139" s="200"/>
      <c r="H1139" s="203">
        <v>61.95</v>
      </c>
      <c r="I1139" s="204"/>
      <c r="J1139" s="200"/>
      <c r="K1139" s="200"/>
      <c r="L1139" s="205"/>
      <c r="M1139" s="206"/>
      <c r="N1139" s="207"/>
      <c r="O1139" s="207"/>
      <c r="P1139" s="207"/>
      <c r="Q1139" s="207"/>
      <c r="R1139" s="207"/>
      <c r="S1139" s="207"/>
      <c r="T1139" s="208"/>
      <c r="AT1139" s="209" t="s">
        <v>164</v>
      </c>
      <c r="AU1139" s="209" t="s">
        <v>81</v>
      </c>
      <c r="AV1139" s="14" t="s">
        <v>81</v>
      </c>
      <c r="AW1139" s="14" t="s">
        <v>33</v>
      </c>
      <c r="AX1139" s="14" t="s">
        <v>71</v>
      </c>
      <c r="AY1139" s="209" t="s">
        <v>155</v>
      </c>
    </row>
    <row r="1140" spans="2:51" s="13" customFormat="1" ht="12">
      <c r="B1140" s="188"/>
      <c r="C1140" s="189"/>
      <c r="D1140" s="190" t="s">
        <v>164</v>
      </c>
      <c r="E1140" s="191" t="s">
        <v>19</v>
      </c>
      <c r="F1140" s="192" t="s">
        <v>218</v>
      </c>
      <c r="G1140" s="189"/>
      <c r="H1140" s="191" t="s">
        <v>19</v>
      </c>
      <c r="I1140" s="193"/>
      <c r="J1140" s="189"/>
      <c r="K1140" s="189"/>
      <c r="L1140" s="194"/>
      <c r="M1140" s="195"/>
      <c r="N1140" s="196"/>
      <c r="O1140" s="196"/>
      <c r="P1140" s="196"/>
      <c r="Q1140" s="196"/>
      <c r="R1140" s="196"/>
      <c r="S1140" s="196"/>
      <c r="T1140" s="197"/>
      <c r="AT1140" s="198" t="s">
        <v>164</v>
      </c>
      <c r="AU1140" s="198" t="s">
        <v>81</v>
      </c>
      <c r="AV1140" s="13" t="s">
        <v>79</v>
      </c>
      <c r="AW1140" s="13" t="s">
        <v>33</v>
      </c>
      <c r="AX1140" s="13" t="s">
        <v>71</v>
      </c>
      <c r="AY1140" s="198" t="s">
        <v>155</v>
      </c>
    </row>
    <row r="1141" spans="2:51" s="14" customFormat="1" ht="12">
      <c r="B1141" s="199"/>
      <c r="C1141" s="200"/>
      <c r="D1141" s="190" t="s">
        <v>164</v>
      </c>
      <c r="E1141" s="201" t="s">
        <v>19</v>
      </c>
      <c r="F1141" s="202" t="s">
        <v>219</v>
      </c>
      <c r="G1141" s="200"/>
      <c r="H1141" s="203">
        <v>121.44</v>
      </c>
      <c r="I1141" s="204"/>
      <c r="J1141" s="200"/>
      <c r="K1141" s="200"/>
      <c r="L1141" s="205"/>
      <c r="M1141" s="206"/>
      <c r="N1141" s="207"/>
      <c r="O1141" s="207"/>
      <c r="P1141" s="207"/>
      <c r="Q1141" s="207"/>
      <c r="R1141" s="207"/>
      <c r="S1141" s="207"/>
      <c r="T1141" s="208"/>
      <c r="AT1141" s="209" t="s">
        <v>164</v>
      </c>
      <c r="AU1141" s="209" t="s">
        <v>81</v>
      </c>
      <c r="AV1141" s="14" t="s">
        <v>81</v>
      </c>
      <c r="AW1141" s="14" t="s">
        <v>33</v>
      </c>
      <c r="AX1141" s="14" t="s">
        <v>71</v>
      </c>
      <c r="AY1141" s="209" t="s">
        <v>155</v>
      </c>
    </row>
    <row r="1142" spans="2:51" s="14" customFormat="1" ht="12">
      <c r="B1142" s="199"/>
      <c r="C1142" s="200"/>
      <c r="D1142" s="190" t="s">
        <v>164</v>
      </c>
      <c r="E1142" s="201" t="s">
        <v>19</v>
      </c>
      <c r="F1142" s="202" t="s">
        <v>1071</v>
      </c>
      <c r="G1142" s="200"/>
      <c r="H1142" s="203">
        <v>98.973</v>
      </c>
      <c r="I1142" s="204"/>
      <c r="J1142" s="200"/>
      <c r="K1142" s="200"/>
      <c r="L1142" s="205"/>
      <c r="M1142" s="206"/>
      <c r="N1142" s="207"/>
      <c r="O1142" s="207"/>
      <c r="P1142" s="207"/>
      <c r="Q1142" s="207"/>
      <c r="R1142" s="207"/>
      <c r="S1142" s="207"/>
      <c r="T1142" s="208"/>
      <c r="AT1142" s="209" t="s">
        <v>164</v>
      </c>
      <c r="AU1142" s="209" t="s">
        <v>81</v>
      </c>
      <c r="AV1142" s="14" t="s">
        <v>81</v>
      </c>
      <c r="AW1142" s="14" t="s">
        <v>33</v>
      </c>
      <c r="AX1142" s="14" t="s">
        <v>71</v>
      </c>
      <c r="AY1142" s="209" t="s">
        <v>155</v>
      </c>
    </row>
    <row r="1143" spans="2:51" s="13" customFormat="1" ht="12">
      <c r="B1143" s="188"/>
      <c r="C1143" s="189"/>
      <c r="D1143" s="190" t="s">
        <v>164</v>
      </c>
      <c r="E1143" s="191" t="s">
        <v>19</v>
      </c>
      <c r="F1143" s="192" t="s">
        <v>220</v>
      </c>
      <c r="G1143" s="189"/>
      <c r="H1143" s="191" t="s">
        <v>19</v>
      </c>
      <c r="I1143" s="193"/>
      <c r="J1143" s="189"/>
      <c r="K1143" s="189"/>
      <c r="L1143" s="194"/>
      <c r="M1143" s="195"/>
      <c r="N1143" s="196"/>
      <c r="O1143" s="196"/>
      <c r="P1143" s="196"/>
      <c r="Q1143" s="196"/>
      <c r="R1143" s="196"/>
      <c r="S1143" s="196"/>
      <c r="T1143" s="197"/>
      <c r="AT1143" s="198" t="s">
        <v>164</v>
      </c>
      <c r="AU1143" s="198" t="s">
        <v>81</v>
      </c>
      <c r="AV1143" s="13" t="s">
        <v>79</v>
      </c>
      <c r="AW1143" s="13" t="s">
        <v>33</v>
      </c>
      <c r="AX1143" s="13" t="s">
        <v>71</v>
      </c>
      <c r="AY1143" s="198" t="s">
        <v>155</v>
      </c>
    </row>
    <row r="1144" spans="2:51" s="14" customFormat="1" ht="12">
      <c r="B1144" s="199"/>
      <c r="C1144" s="200"/>
      <c r="D1144" s="190" t="s">
        <v>164</v>
      </c>
      <c r="E1144" s="201" t="s">
        <v>19</v>
      </c>
      <c r="F1144" s="202" t="s">
        <v>645</v>
      </c>
      <c r="G1144" s="200"/>
      <c r="H1144" s="203">
        <v>6.8</v>
      </c>
      <c r="I1144" s="204"/>
      <c r="J1144" s="200"/>
      <c r="K1144" s="200"/>
      <c r="L1144" s="205"/>
      <c r="M1144" s="206"/>
      <c r="N1144" s="207"/>
      <c r="O1144" s="207"/>
      <c r="P1144" s="207"/>
      <c r="Q1144" s="207"/>
      <c r="R1144" s="207"/>
      <c r="S1144" s="207"/>
      <c r="T1144" s="208"/>
      <c r="AT1144" s="209" t="s">
        <v>164</v>
      </c>
      <c r="AU1144" s="209" t="s">
        <v>81</v>
      </c>
      <c r="AV1144" s="14" t="s">
        <v>81</v>
      </c>
      <c r="AW1144" s="14" t="s">
        <v>33</v>
      </c>
      <c r="AX1144" s="14" t="s">
        <v>71</v>
      </c>
      <c r="AY1144" s="209" t="s">
        <v>155</v>
      </c>
    </row>
    <row r="1145" spans="2:51" s="14" customFormat="1" ht="12">
      <c r="B1145" s="199"/>
      <c r="C1145" s="200"/>
      <c r="D1145" s="190" t="s">
        <v>164</v>
      </c>
      <c r="E1145" s="201" t="s">
        <v>19</v>
      </c>
      <c r="F1145" s="202" t="s">
        <v>1072</v>
      </c>
      <c r="G1145" s="200"/>
      <c r="H1145" s="203">
        <v>33.63</v>
      </c>
      <c r="I1145" s="204"/>
      <c r="J1145" s="200"/>
      <c r="K1145" s="200"/>
      <c r="L1145" s="205"/>
      <c r="M1145" s="206"/>
      <c r="N1145" s="207"/>
      <c r="O1145" s="207"/>
      <c r="P1145" s="207"/>
      <c r="Q1145" s="207"/>
      <c r="R1145" s="207"/>
      <c r="S1145" s="207"/>
      <c r="T1145" s="208"/>
      <c r="AT1145" s="209" t="s">
        <v>164</v>
      </c>
      <c r="AU1145" s="209" t="s">
        <v>81</v>
      </c>
      <c r="AV1145" s="14" t="s">
        <v>81</v>
      </c>
      <c r="AW1145" s="14" t="s">
        <v>33</v>
      </c>
      <c r="AX1145" s="14" t="s">
        <v>71</v>
      </c>
      <c r="AY1145" s="209" t="s">
        <v>155</v>
      </c>
    </row>
    <row r="1146" spans="2:51" s="13" customFormat="1" ht="12">
      <c r="B1146" s="188"/>
      <c r="C1146" s="189"/>
      <c r="D1146" s="190" t="s">
        <v>164</v>
      </c>
      <c r="E1146" s="191" t="s">
        <v>19</v>
      </c>
      <c r="F1146" s="192" t="s">
        <v>222</v>
      </c>
      <c r="G1146" s="189"/>
      <c r="H1146" s="191" t="s">
        <v>19</v>
      </c>
      <c r="I1146" s="193"/>
      <c r="J1146" s="189"/>
      <c r="K1146" s="189"/>
      <c r="L1146" s="194"/>
      <c r="M1146" s="195"/>
      <c r="N1146" s="196"/>
      <c r="O1146" s="196"/>
      <c r="P1146" s="196"/>
      <c r="Q1146" s="196"/>
      <c r="R1146" s="196"/>
      <c r="S1146" s="196"/>
      <c r="T1146" s="197"/>
      <c r="AT1146" s="198" t="s">
        <v>164</v>
      </c>
      <c r="AU1146" s="198" t="s">
        <v>81</v>
      </c>
      <c r="AV1146" s="13" t="s">
        <v>79</v>
      </c>
      <c r="AW1146" s="13" t="s">
        <v>33</v>
      </c>
      <c r="AX1146" s="13" t="s">
        <v>71</v>
      </c>
      <c r="AY1146" s="198" t="s">
        <v>155</v>
      </c>
    </row>
    <row r="1147" spans="2:51" s="14" customFormat="1" ht="12">
      <c r="B1147" s="199"/>
      <c r="C1147" s="200"/>
      <c r="D1147" s="190" t="s">
        <v>164</v>
      </c>
      <c r="E1147" s="201" t="s">
        <v>19</v>
      </c>
      <c r="F1147" s="202" t="s">
        <v>207</v>
      </c>
      <c r="G1147" s="200"/>
      <c r="H1147" s="203">
        <v>1.4</v>
      </c>
      <c r="I1147" s="204"/>
      <c r="J1147" s="200"/>
      <c r="K1147" s="200"/>
      <c r="L1147" s="205"/>
      <c r="M1147" s="206"/>
      <c r="N1147" s="207"/>
      <c r="O1147" s="207"/>
      <c r="P1147" s="207"/>
      <c r="Q1147" s="207"/>
      <c r="R1147" s="207"/>
      <c r="S1147" s="207"/>
      <c r="T1147" s="208"/>
      <c r="AT1147" s="209" t="s">
        <v>164</v>
      </c>
      <c r="AU1147" s="209" t="s">
        <v>81</v>
      </c>
      <c r="AV1147" s="14" t="s">
        <v>81</v>
      </c>
      <c r="AW1147" s="14" t="s">
        <v>33</v>
      </c>
      <c r="AX1147" s="14" t="s">
        <v>71</v>
      </c>
      <c r="AY1147" s="209" t="s">
        <v>155</v>
      </c>
    </row>
    <row r="1148" spans="2:51" s="14" customFormat="1" ht="12">
      <c r="B1148" s="199"/>
      <c r="C1148" s="200"/>
      <c r="D1148" s="190" t="s">
        <v>164</v>
      </c>
      <c r="E1148" s="201" t="s">
        <v>19</v>
      </c>
      <c r="F1148" s="202" t="s">
        <v>1073</v>
      </c>
      <c r="G1148" s="200"/>
      <c r="H1148" s="203">
        <v>15.93</v>
      </c>
      <c r="I1148" s="204"/>
      <c r="J1148" s="200"/>
      <c r="K1148" s="200"/>
      <c r="L1148" s="205"/>
      <c r="M1148" s="206"/>
      <c r="N1148" s="207"/>
      <c r="O1148" s="207"/>
      <c r="P1148" s="207"/>
      <c r="Q1148" s="207"/>
      <c r="R1148" s="207"/>
      <c r="S1148" s="207"/>
      <c r="T1148" s="208"/>
      <c r="AT1148" s="209" t="s">
        <v>164</v>
      </c>
      <c r="AU1148" s="209" t="s">
        <v>81</v>
      </c>
      <c r="AV1148" s="14" t="s">
        <v>81</v>
      </c>
      <c r="AW1148" s="14" t="s">
        <v>33</v>
      </c>
      <c r="AX1148" s="14" t="s">
        <v>71</v>
      </c>
      <c r="AY1148" s="209" t="s">
        <v>155</v>
      </c>
    </row>
    <row r="1149" spans="2:51" s="15" customFormat="1" ht="12">
      <c r="B1149" s="210"/>
      <c r="C1149" s="211"/>
      <c r="D1149" s="190" t="s">
        <v>164</v>
      </c>
      <c r="E1149" s="212" t="s">
        <v>19</v>
      </c>
      <c r="F1149" s="213" t="s">
        <v>168</v>
      </c>
      <c r="G1149" s="211"/>
      <c r="H1149" s="214">
        <v>1650.8260000000007</v>
      </c>
      <c r="I1149" s="215"/>
      <c r="J1149" s="211"/>
      <c r="K1149" s="211"/>
      <c r="L1149" s="216"/>
      <c r="M1149" s="217"/>
      <c r="N1149" s="218"/>
      <c r="O1149" s="218"/>
      <c r="P1149" s="218"/>
      <c r="Q1149" s="218"/>
      <c r="R1149" s="218"/>
      <c r="S1149" s="218"/>
      <c r="T1149" s="219"/>
      <c r="AT1149" s="220" t="s">
        <v>164</v>
      </c>
      <c r="AU1149" s="220" t="s">
        <v>81</v>
      </c>
      <c r="AV1149" s="15" t="s">
        <v>162</v>
      </c>
      <c r="AW1149" s="15" t="s">
        <v>33</v>
      </c>
      <c r="AX1149" s="15" t="s">
        <v>79</v>
      </c>
      <c r="AY1149" s="220" t="s">
        <v>155</v>
      </c>
    </row>
    <row r="1150" spans="1:65" s="2" customFormat="1" ht="24">
      <c r="A1150" s="36"/>
      <c r="B1150" s="37"/>
      <c r="C1150" s="175" t="s">
        <v>1074</v>
      </c>
      <c r="D1150" s="175" t="s">
        <v>158</v>
      </c>
      <c r="E1150" s="176" t="s">
        <v>1075</v>
      </c>
      <c r="F1150" s="177" t="s">
        <v>1076</v>
      </c>
      <c r="G1150" s="178" t="s">
        <v>343</v>
      </c>
      <c r="H1150" s="179">
        <v>200</v>
      </c>
      <c r="I1150" s="180">
        <v>7</v>
      </c>
      <c r="J1150" s="181">
        <f>ROUND(I1150*H1150,2)</f>
        <v>1400</v>
      </c>
      <c r="K1150" s="177" t="s">
        <v>174</v>
      </c>
      <c r="L1150" s="41"/>
      <c r="M1150" s="182" t="s">
        <v>19</v>
      </c>
      <c r="N1150" s="183" t="s">
        <v>42</v>
      </c>
      <c r="O1150" s="66"/>
      <c r="P1150" s="184">
        <f>O1150*H1150</f>
        <v>0</v>
      </c>
      <c r="Q1150" s="184">
        <v>0</v>
      </c>
      <c r="R1150" s="184">
        <f>Q1150*H1150</f>
        <v>0</v>
      </c>
      <c r="S1150" s="184">
        <v>0</v>
      </c>
      <c r="T1150" s="185">
        <f>S1150*H1150</f>
        <v>0</v>
      </c>
      <c r="U1150" s="36"/>
      <c r="V1150" s="36"/>
      <c r="W1150" s="36"/>
      <c r="X1150" s="36"/>
      <c r="Y1150" s="36"/>
      <c r="Z1150" s="36"/>
      <c r="AA1150" s="36"/>
      <c r="AB1150" s="36"/>
      <c r="AC1150" s="36"/>
      <c r="AD1150" s="36"/>
      <c r="AE1150" s="36"/>
      <c r="AR1150" s="186" t="s">
        <v>295</v>
      </c>
      <c r="AT1150" s="186" t="s">
        <v>158</v>
      </c>
      <c r="AU1150" s="186" t="s">
        <v>81</v>
      </c>
      <c r="AY1150" s="19" t="s">
        <v>155</v>
      </c>
      <c r="BE1150" s="187">
        <f>IF(N1150="základní",J1150,0)</f>
        <v>1400</v>
      </c>
      <c r="BF1150" s="187">
        <f>IF(N1150="snížená",J1150,0)</f>
        <v>0</v>
      </c>
      <c r="BG1150" s="187">
        <f>IF(N1150="zákl. přenesená",J1150,0)</f>
        <v>0</v>
      </c>
      <c r="BH1150" s="187">
        <f>IF(N1150="sníž. přenesená",J1150,0)</f>
        <v>0</v>
      </c>
      <c r="BI1150" s="187">
        <f>IF(N1150="nulová",J1150,0)</f>
        <v>0</v>
      </c>
      <c r="BJ1150" s="19" t="s">
        <v>79</v>
      </c>
      <c r="BK1150" s="187">
        <f>ROUND(I1150*H1150,2)</f>
        <v>1400</v>
      </c>
      <c r="BL1150" s="19" t="s">
        <v>295</v>
      </c>
      <c r="BM1150" s="186" t="s">
        <v>1077</v>
      </c>
    </row>
    <row r="1151" spans="2:51" s="14" customFormat="1" ht="12">
      <c r="B1151" s="199"/>
      <c r="C1151" s="200"/>
      <c r="D1151" s="190" t="s">
        <v>164</v>
      </c>
      <c r="E1151" s="201" t="s">
        <v>19</v>
      </c>
      <c r="F1151" s="202" t="s">
        <v>1078</v>
      </c>
      <c r="G1151" s="200"/>
      <c r="H1151" s="203">
        <v>200</v>
      </c>
      <c r="I1151" s="204"/>
      <c r="J1151" s="200"/>
      <c r="K1151" s="200"/>
      <c r="L1151" s="205"/>
      <c r="M1151" s="206"/>
      <c r="N1151" s="207"/>
      <c r="O1151" s="207"/>
      <c r="P1151" s="207"/>
      <c r="Q1151" s="207"/>
      <c r="R1151" s="207"/>
      <c r="S1151" s="207"/>
      <c r="T1151" s="208"/>
      <c r="AT1151" s="209" t="s">
        <v>164</v>
      </c>
      <c r="AU1151" s="209" t="s">
        <v>81</v>
      </c>
      <c r="AV1151" s="14" t="s">
        <v>81</v>
      </c>
      <c r="AW1151" s="14" t="s">
        <v>33</v>
      </c>
      <c r="AX1151" s="14" t="s">
        <v>71</v>
      </c>
      <c r="AY1151" s="209" t="s">
        <v>155</v>
      </c>
    </row>
    <row r="1152" spans="2:51" s="15" customFormat="1" ht="12">
      <c r="B1152" s="210"/>
      <c r="C1152" s="211"/>
      <c r="D1152" s="190" t="s">
        <v>164</v>
      </c>
      <c r="E1152" s="212" t="s">
        <v>19</v>
      </c>
      <c r="F1152" s="213" t="s">
        <v>168</v>
      </c>
      <c r="G1152" s="211"/>
      <c r="H1152" s="214">
        <v>200</v>
      </c>
      <c r="I1152" s="215"/>
      <c r="J1152" s="211"/>
      <c r="K1152" s="211"/>
      <c r="L1152" s="216"/>
      <c r="M1152" s="217"/>
      <c r="N1152" s="218"/>
      <c r="O1152" s="218"/>
      <c r="P1152" s="218"/>
      <c r="Q1152" s="218"/>
      <c r="R1152" s="218"/>
      <c r="S1152" s="218"/>
      <c r="T1152" s="219"/>
      <c r="AT1152" s="220" t="s">
        <v>164</v>
      </c>
      <c r="AU1152" s="220" t="s">
        <v>81</v>
      </c>
      <c r="AV1152" s="15" t="s">
        <v>162</v>
      </c>
      <c r="AW1152" s="15" t="s">
        <v>33</v>
      </c>
      <c r="AX1152" s="15" t="s">
        <v>79</v>
      </c>
      <c r="AY1152" s="220" t="s">
        <v>155</v>
      </c>
    </row>
    <row r="1153" spans="1:65" s="2" customFormat="1" ht="24">
      <c r="A1153" s="36"/>
      <c r="B1153" s="37"/>
      <c r="C1153" s="175" t="s">
        <v>1079</v>
      </c>
      <c r="D1153" s="175" t="s">
        <v>158</v>
      </c>
      <c r="E1153" s="176" t="s">
        <v>1080</v>
      </c>
      <c r="F1153" s="177" t="s">
        <v>1081</v>
      </c>
      <c r="G1153" s="178" t="s">
        <v>161</v>
      </c>
      <c r="H1153" s="179">
        <v>1650.826</v>
      </c>
      <c r="I1153" s="180">
        <v>27</v>
      </c>
      <c r="J1153" s="181">
        <f>ROUND(I1153*H1153,2)</f>
        <v>44572.3</v>
      </c>
      <c r="K1153" s="177" t="s">
        <v>174</v>
      </c>
      <c r="L1153" s="41"/>
      <c r="M1153" s="182" t="s">
        <v>19</v>
      </c>
      <c r="N1153" s="183" t="s">
        <v>42</v>
      </c>
      <c r="O1153" s="66"/>
      <c r="P1153" s="184">
        <f>O1153*H1153</f>
        <v>0</v>
      </c>
      <c r="Q1153" s="184">
        <v>3E-05</v>
      </c>
      <c r="R1153" s="184">
        <f>Q1153*H1153</f>
        <v>0.049524780000000004</v>
      </c>
      <c r="S1153" s="184">
        <v>0</v>
      </c>
      <c r="T1153" s="185">
        <f>S1153*H1153</f>
        <v>0</v>
      </c>
      <c r="U1153" s="36"/>
      <c r="V1153" s="36"/>
      <c r="W1153" s="36"/>
      <c r="X1153" s="36"/>
      <c r="Y1153" s="36"/>
      <c r="Z1153" s="36"/>
      <c r="AA1153" s="36"/>
      <c r="AB1153" s="36"/>
      <c r="AC1153" s="36"/>
      <c r="AD1153" s="36"/>
      <c r="AE1153" s="36"/>
      <c r="AR1153" s="186" t="s">
        <v>295</v>
      </c>
      <c r="AT1153" s="186" t="s">
        <v>158</v>
      </c>
      <c r="AU1153" s="186" t="s">
        <v>81</v>
      </c>
      <c r="AY1153" s="19" t="s">
        <v>155</v>
      </c>
      <c r="BE1153" s="187">
        <f>IF(N1153="základní",J1153,0)</f>
        <v>44572.3</v>
      </c>
      <c r="BF1153" s="187">
        <f>IF(N1153="snížená",J1153,0)</f>
        <v>0</v>
      </c>
      <c r="BG1153" s="187">
        <f>IF(N1153="zákl. přenesená",J1153,0)</f>
        <v>0</v>
      </c>
      <c r="BH1153" s="187">
        <f>IF(N1153="sníž. přenesená",J1153,0)</f>
        <v>0</v>
      </c>
      <c r="BI1153" s="187">
        <f>IF(N1153="nulová",J1153,0)</f>
        <v>0</v>
      </c>
      <c r="BJ1153" s="19" t="s">
        <v>79</v>
      </c>
      <c r="BK1153" s="187">
        <f>ROUND(I1153*H1153,2)</f>
        <v>44572.3</v>
      </c>
      <c r="BL1153" s="19" t="s">
        <v>295</v>
      </c>
      <c r="BM1153" s="186" t="s">
        <v>1082</v>
      </c>
    </row>
    <row r="1154" spans="2:51" s="13" customFormat="1" ht="12">
      <c r="B1154" s="188"/>
      <c r="C1154" s="189"/>
      <c r="D1154" s="190" t="s">
        <v>164</v>
      </c>
      <c r="E1154" s="191" t="s">
        <v>19</v>
      </c>
      <c r="F1154" s="192" t="s">
        <v>652</v>
      </c>
      <c r="G1154" s="189"/>
      <c r="H1154" s="191" t="s">
        <v>19</v>
      </c>
      <c r="I1154" s="193"/>
      <c r="J1154" s="189"/>
      <c r="K1154" s="189"/>
      <c r="L1154" s="194"/>
      <c r="M1154" s="195"/>
      <c r="N1154" s="196"/>
      <c r="O1154" s="196"/>
      <c r="P1154" s="196"/>
      <c r="Q1154" s="196"/>
      <c r="R1154" s="196"/>
      <c r="S1154" s="196"/>
      <c r="T1154" s="197"/>
      <c r="AT1154" s="198" t="s">
        <v>164</v>
      </c>
      <c r="AU1154" s="198" t="s">
        <v>81</v>
      </c>
      <c r="AV1154" s="13" t="s">
        <v>79</v>
      </c>
      <c r="AW1154" s="13" t="s">
        <v>33</v>
      </c>
      <c r="AX1154" s="13" t="s">
        <v>71</v>
      </c>
      <c r="AY1154" s="198" t="s">
        <v>155</v>
      </c>
    </row>
    <row r="1155" spans="2:51" s="13" customFormat="1" ht="12">
      <c r="B1155" s="188"/>
      <c r="C1155" s="189"/>
      <c r="D1155" s="190" t="s">
        <v>164</v>
      </c>
      <c r="E1155" s="191" t="s">
        <v>19</v>
      </c>
      <c r="F1155" s="192" t="s">
        <v>177</v>
      </c>
      <c r="G1155" s="189"/>
      <c r="H1155" s="191" t="s">
        <v>19</v>
      </c>
      <c r="I1155" s="193"/>
      <c r="J1155" s="189"/>
      <c r="K1155" s="189"/>
      <c r="L1155" s="194"/>
      <c r="M1155" s="195"/>
      <c r="N1155" s="196"/>
      <c r="O1155" s="196"/>
      <c r="P1155" s="196"/>
      <c r="Q1155" s="196"/>
      <c r="R1155" s="196"/>
      <c r="S1155" s="196"/>
      <c r="T1155" s="197"/>
      <c r="AT1155" s="198" t="s">
        <v>164</v>
      </c>
      <c r="AU1155" s="198" t="s">
        <v>81</v>
      </c>
      <c r="AV1155" s="13" t="s">
        <v>79</v>
      </c>
      <c r="AW1155" s="13" t="s">
        <v>33</v>
      </c>
      <c r="AX1155" s="13" t="s">
        <v>71</v>
      </c>
      <c r="AY1155" s="198" t="s">
        <v>155</v>
      </c>
    </row>
    <row r="1156" spans="2:51" s="14" customFormat="1" ht="12">
      <c r="B1156" s="199"/>
      <c r="C1156" s="200"/>
      <c r="D1156" s="190" t="s">
        <v>164</v>
      </c>
      <c r="E1156" s="201" t="s">
        <v>19</v>
      </c>
      <c r="F1156" s="202" t="s">
        <v>1057</v>
      </c>
      <c r="G1156" s="200"/>
      <c r="H1156" s="203">
        <v>190</v>
      </c>
      <c r="I1156" s="204"/>
      <c r="J1156" s="200"/>
      <c r="K1156" s="200"/>
      <c r="L1156" s="205"/>
      <c r="M1156" s="206"/>
      <c r="N1156" s="207"/>
      <c r="O1156" s="207"/>
      <c r="P1156" s="207"/>
      <c r="Q1156" s="207"/>
      <c r="R1156" s="207"/>
      <c r="S1156" s="207"/>
      <c r="T1156" s="208"/>
      <c r="AT1156" s="209" t="s">
        <v>164</v>
      </c>
      <c r="AU1156" s="209" t="s">
        <v>81</v>
      </c>
      <c r="AV1156" s="14" t="s">
        <v>81</v>
      </c>
      <c r="AW1156" s="14" t="s">
        <v>33</v>
      </c>
      <c r="AX1156" s="14" t="s">
        <v>71</v>
      </c>
      <c r="AY1156" s="209" t="s">
        <v>155</v>
      </c>
    </row>
    <row r="1157" spans="2:51" s="14" customFormat="1" ht="12">
      <c r="B1157" s="199"/>
      <c r="C1157" s="200"/>
      <c r="D1157" s="190" t="s">
        <v>164</v>
      </c>
      <c r="E1157" s="201" t="s">
        <v>19</v>
      </c>
      <c r="F1157" s="202" t="s">
        <v>307</v>
      </c>
      <c r="G1157" s="200"/>
      <c r="H1157" s="203">
        <v>85.188</v>
      </c>
      <c r="I1157" s="204"/>
      <c r="J1157" s="200"/>
      <c r="K1157" s="200"/>
      <c r="L1157" s="205"/>
      <c r="M1157" s="206"/>
      <c r="N1157" s="207"/>
      <c r="O1157" s="207"/>
      <c r="P1157" s="207"/>
      <c r="Q1157" s="207"/>
      <c r="R1157" s="207"/>
      <c r="S1157" s="207"/>
      <c r="T1157" s="208"/>
      <c r="AT1157" s="209" t="s">
        <v>164</v>
      </c>
      <c r="AU1157" s="209" t="s">
        <v>81</v>
      </c>
      <c r="AV1157" s="14" t="s">
        <v>81</v>
      </c>
      <c r="AW1157" s="14" t="s">
        <v>33</v>
      </c>
      <c r="AX1157" s="14" t="s">
        <v>71</v>
      </c>
      <c r="AY1157" s="209" t="s">
        <v>155</v>
      </c>
    </row>
    <row r="1158" spans="2:51" s="14" customFormat="1" ht="12">
      <c r="B1158" s="199"/>
      <c r="C1158" s="200"/>
      <c r="D1158" s="190" t="s">
        <v>164</v>
      </c>
      <c r="E1158" s="201" t="s">
        <v>19</v>
      </c>
      <c r="F1158" s="202" t="s">
        <v>699</v>
      </c>
      <c r="G1158" s="200"/>
      <c r="H1158" s="203">
        <v>1.776</v>
      </c>
      <c r="I1158" s="204"/>
      <c r="J1158" s="200"/>
      <c r="K1158" s="200"/>
      <c r="L1158" s="205"/>
      <c r="M1158" s="206"/>
      <c r="N1158" s="207"/>
      <c r="O1158" s="207"/>
      <c r="P1158" s="207"/>
      <c r="Q1158" s="207"/>
      <c r="R1158" s="207"/>
      <c r="S1158" s="207"/>
      <c r="T1158" s="208"/>
      <c r="AT1158" s="209" t="s">
        <v>164</v>
      </c>
      <c r="AU1158" s="209" t="s">
        <v>81</v>
      </c>
      <c r="AV1158" s="14" t="s">
        <v>81</v>
      </c>
      <c r="AW1158" s="14" t="s">
        <v>33</v>
      </c>
      <c r="AX1158" s="14" t="s">
        <v>71</v>
      </c>
      <c r="AY1158" s="209" t="s">
        <v>155</v>
      </c>
    </row>
    <row r="1159" spans="2:51" s="16" customFormat="1" ht="12">
      <c r="B1159" s="221"/>
      <c r="C1159" s="222"/>
      <c r="D1159" s="190" t="s">
        <v>164</v>
      </c>
      <c r="E1159" s="223" t="s">
        <v>19</v>
      </c>
      <c r="F1159" s="224" t="s">
        <v>210</v>
      </c>
      <c r="G1159" s="222"/>
      <c r="H1159" s="225">
        <v>276.964</v>
      </c>
      <c r="I1159" s="226"/>
      <c r="J1159" s="222"/>
      <c r="K1159" s="222"/>
      <c r="L1159" s="227"/>
      <c r="M1159" s="228"/>
      <c r="N1159" s="229"/>
      <c r="O1159" s="229"/>
      <c r="P1159" s="229"/>
      <c r="Q1159" s="229"/>
      <c r="R1159" s="229"/>
      <c r="S1159" s="229"/>
      <c r="T1159" s="230"/>
      <c r="AT1159" s="231" t="s">
        <v>164</v>
      </c>
      <c r="AU1159" s="231" t="s">
        <v>81</v>
      </c>
      <c r="AV1159" s="16" t="s">
        <v>179</v>
      </c>
      <c r="AW1159" s="16" t="s">
        <v>33</v>
      </c>
      <c r="AX1159" s="16" t="s">
        <v>71</v>
      </c>
      <c r="AY1159" s="231" t="s">
        <v>155</v>
      </c>
    </row>
    <row r="1160" spans="2:51" s="13" customFormat="1" ht="12">
      <c r="B1160" s="188"/>
      <c r="C1160" s="189"/>
      <c r="D1160" s="190" t="s">
        <v>164</v>
      </c>
      <c r="E1160" s="191" t="s">
        <v>19</v>
      </c>
      <c r="F1160" s="192" t="s">
        <v>592</v>
      </c>
      <c r="G1160" s="189"/>
      <c r="H1160" s="191" t="s">
        <v>19</v>
      </c>
      <c r="I1160" s="193"/>
      <c r="J1160" s="189"/>
      <c r="K1160" s="189"/>
      <c r="L1160" s="194"/>
      <c r="M1160" s="195"/>
      <c r="N1160" s="196"/>
      <c r="O1160" s="196"/>
      <c r="P1160" s="196"/>
      <c r="Q1160" s="196"/>
      <c r="R1160" s="196"/>
      <c r="S1160" s="196"/>
      <c r="T1160" s="197"/>
      <c r="AT1160" s="198" t="s">
        <v>164</v>
      </c>
      <c r="AU1160" s="198" t="s">
        <v>81</v>
      </c>
      <c r="AV1160" s="13" t="s">
        <v>79</v>
      </c>
      <c r="AW1160" s="13" t="s">
        <v>33</v>
      </c>
      <c r="AX1160" s="13" t="s">
        <v>71</v>
      </c>
      <c r="AY1160" s="198" t="s">
        <v>155</v>
      </c>
    </row>
    <row r="1161" spans="2:51" s="13" customFormat="1" ht="12">
      <c r="B1161" s="188"/>
      <c r="C1161" s="189"/>
      <c r="D1161" s="190" t="s">
        <v>164</v>
      </c>
      <c r="E1161" s="191" t="s">
        <v>19</v>
      </c>
      <c r="F1161" s="192" t="s">
        <v>192</v>
      </c>
      <c r="G1161" s="189"/>
      <c r="H1161" s="191" t="s">
        <v>19</v>
      </c>
      <c r="I1161" s="193"/>
      <c r="J1161" s="189"/>
      <c r="K1161" s="189"/>
      <c r="L1161" s="194"/>
      <c r="M1161" s="195"/>
      <c r="N1161" s="196"/>
      <c r="O1161" s="196"/>
      <c r="P1161" s="196"/>
      <c r="Q1161" s="196"/>
      <c r="R1161" s="196"/>
      <c r="S1161" s="196"/>
      <c r="T1161" s="197"/>
      <c r="AT1161" s="198" t="s">
        <v>164</v>
      </c>
      <c r="AU1161" s="198" t="s">
        <v>81</v>
      </c>
      <c r="AV1161" s="13" t="s">
        <v>79</v>
      </c>
      <c r="AW1161" s="13" t="s">
        <v>33</v>
      </c>
      <c r="AX1161" s="13" t="s">
        <v>71</v>
      </c>
      <c r="AY1161" s="198" t="s">
        <v>155</v>
      </c>
    </row>
    <row r="1162" spans="2:51" s="14" customFormat="1" ht="12">
      <c r="B1162" s="199"/>
      <c r="C1162" s="200"/>
      <c r="D1162" s="190" t="s">
        <v>164</v>
      </c>
      <c r="E1162" s="201" t="s">
        <v>19</v>
      </c>
      <c r="F1162" s="202" t="s">
        <v>193</v>
      </c>
      <c r="G1162" s="200"/>
      <c r="H1162" s="203">
        <v>38.77</v>
      </c>
      <c r="I1162" s="204"/>
      <c r="J1162" s="200"/>
      <c r="K1162" s="200"/>
      <c r="L1162" s="205"/>
      <c r="M1162" s="206"/>
      <c r="N1162" s="207"/>
      <c r="O1162" s="207"/>
      <c r="P1162" s="207"/>
      <c r="Q1162" s="207"/>
      <c r="R1162" s="207"/>
      <c r="S1162" s="207"/>
      <c r="T1162" s="208"/>
      <c r="AT1162" s="209" t="s">
        <v>164</v>
      </c>
      <c r="AU1162" s="209" t="s">
        <v>81</v>
      </c>
      <c r="AV1162" s="14" t="s">
        <v>81</v>
      </c>
      <c r="AW1162" s="14" t="s">
        <v>33</v>
      </c>
      <c r="AX1162" s="14" t="s">
        <v>71</v>
      </c>
      <c r="AY1162" s="209" t="s">
        <v>155</v>
      </c>
    </row>
    <row r="1163" spans="2:51" s="14" customFormat="1" ht="12">
      <c r="B1163" s="199"/>
      <c r="C1163" s="200"/>
      <c r="D1163" s="190" t="s">
        <v>164</v>
      </c>
      <c r="E1163" s="201" t="s">
        <v>19</v>
      </c>
      <c r="F1163" s="202" t="s">
        <v>1058</v>
      </c>
      <c r="G1163" s="200"/>
      <c r="H1163" s="203">
        <v>141.453</v>
      </c>
      <c r="I1163" s="204"/>
      <c r="J1163" s="200"/>
      <c r="K1163" s="200"/>
      <c r="L1163" s="205"/>
      <c r="M1163" s="206"/>
      <c r="N1163" s="207"/>
      <c r="O1163" s="207"/>
      <c r="P1163" s="207"/>
      <c r="Q1163" s="207"/>
      <c r="R1163" s="207"/>
      <c r="S1163" s="207"/>
      <c r="T1163" s="208"/>
      <c r="AT1163" s="209" t="s">
        <v>164</v>
      </c>
      <c r="AU1163" s="209" t="s">
        <v>81</v>
      </c>
      <c r="AV1163" s="14" t="s">
        <v>81</v>
      </c>
      <c r="AW1163" s="14" t="s">
        <v>33</v>
      </c>
      <c r="AX1163" s="14" t="s">
        <v>71</v>
      </c>
      <c r="AY1163" s="209" t="s">
        <v>155</v>
      </c>
    </row>
    <row r="1164" spans="2:51" s="13" customFormat="1" ht="12">
      <c r="B1164" s="188"/>
      <c r="C1164" s="189"/>
      <c r="D1164" s="190" t="s">
        <v>164</v>
      </c>
      <c r="E1164" s="191" t="s">
        <v>19</v>
      </c>
      <c r="F1164" s="192" t="s">
        <v>194</v>
      </c>
      <c r="G1164" s="189"/>
      <c r="H1164" s="191" t="s">
        <v>19</v>
      </c>
      <c r="I1164" s="193"/>
      <c r="J1164" s="189"/>
      <c r="K1164" s="189"/>
      <c r="L1164" s="194"/>
      <c r="M1164" s="195"/>
      <c r="N1164" s="196"/>
      <c r="O1164" s="196"/>
      <c r="P1164" s="196"/>
      <c r="Q1164" s="196"/>
      <c r="R1164" s="196"/>
      <c r="S1164" s="196"/>
      <c r="T1164" s="197"/>
      <c r="AT1164" s="198" t="s">
        <v>164</v>
      </c>
      <c r="AU1164" s="198" t="s">
        <v>81</v>
      </c>
      <c r="AV1164" s="13" t="s">
        <v>79</v>
      </c>
      <c r="AW1164" s="13" t="s">
        <v>33</v>
      </c>
      <c r="AX1164" s="13" t="s">
        <v>71</v>
      </c>
      <c r="AY1164" s="198" t="s">
        <v>155</v>
      </c>
    </row>
    <row r="1165" spans="2:51" s="14" customFormat="1" ht="12">
      <c r="B1165" s="199"/>
      <c r="C1165" s="200"/>
      <c r="D1165" s="190" t="s">
        <v>164</v>
      </c>
      <c r="E1165" s="201" t="s">
        <v>19</v>
      </c>
      <c r="F1165" s="202" t="s">
        <v>195</v>
      </c>
      <c r="G1165" s="200"/>
      <c r="H1165" s="203">
        <v>18.46</v>
      </c>
      <c r="I1165" s="204"/>
      <c r="J1165" s="200"/>
      <c r="K1165" s="200"/>
      <c r="L1165" s="205"/>
      <c r="M1165" s="206"/>
      <c r="N1165" s="207"/>
      <c r="O1165" s="207"/>
      <c r="P1165" s="207"/>
      <c r="Q1165" s="207"/>
      <c r="R1165" s="207"/>
      <c r="S1165" s="207"/>
      <c r="T1165" s="208"/>
      <c r="AT1165" s="209" t="s">
        <v>164</v>
      </c>
      <c r="AU1165" s="209" t="s">
        <v>81</v>
      </c>
      <c r="AV1165" s="14" t="s">
        <v>81</v>
      </c>
      <c r="AW1165" s="14" t="s">
        <v>33</v>
      </c>
      <c r="AX1165" s="14" t="s">
        <v>71</v>
      </c>
      <c r="AY1165" s="209" t="s">
        <v>155</v>
      </c>
    </row>
    <row r="1166" spans="2:51" s="14" customFormat="1" ht="12">
      <c r="B1166" s="199"/>
      <c r="C1166" s="200"/>
      <c r="D1166" s="190" t="s">
        <v>164</v>
      </c>
      <c r="E1166" s="201" t="s">
        <v>19</v>
      </c>
      <c r="F1166" s="202" t="s">
        <v>1059</v>
      </c>
      <c r="G1166" s="200"/>
      <c r="H1166" s="203">
        <v>55.106</v>
      </c>
      <c r="I1166" s="204"/>
      <c r="J1166" s="200"/>
      <c r="K1166" s="200"/>
      <c r="L1166" s="205"/>
      <c r="M1166" s="206"/>
      <c r="N1166" s="207"/>
      <c r="O1166" s="207"/>
      <c r="P1166" s="207"/>
      <c r="Q1166" s="207"/>
      <c r="R1166" s="207"/>
      <c r="S1166" s="207"/>
      <c r="T1166" s="208"/>
      <c r="AT1166" s="209" t="s">
        <v>164</v>
      </c>
      <c r="AU1166" s="209" t="s">
        <v>81</v>
      </c>
      <c r="AV1166" s="14" t="s">
        <v>81</v>
      </c>
      <c r="AW1166" s="14" t="s">
        <v>33</v>
      </c>
      <c r="AX1166" s="14" t="s">
        <v>71</v>
      </c>
      <c r="AY1166" s="209" t="s">
        <v>155</v>
      </c>
    </row>
    <row r="1167" spans="2:51" s="13" customFormat="1" ht="12">
      <c r="B1167" s="188"/>
      <c r="C1167" s="189"/>
      <c r="D1167" s="190" t="s">
        <v>164</v>
      </c>
      <c r="E1167" s="191" t="s">
        <v>19</v>
      </c>
      <c r="F1167" s="192" t="s">
        <v>196</v>
      </c>
      <c r="G1167" s="189"/>
      <c r="H1167" s="191" t="s">
        <v>19</v>
      </c>
      <c r="I1167" s="193"/>
      <c r="J1167" s="189"/>
      <c r="K1167" s="189"/>
      <c r="L1167" s="194"/>
      <c r="M1167" s="195"/>
      <c r="N1167" s="196"/>
      <c r="O1167" s="196"/>
      <c r="P1167" s="196"/>
      <c r="Q1167" s="196"/>
      <c r="R1167" s="196"/>
      <c r="S1167" s="196"/>
      <c r="T1167" s="197"/>
      <c r="AT1167" s="198" t="s">
        <v>164</v>
      </c>
      <c r="AU1167" s="198" t="s">
        <v>81</v>
      </c>
      <c r="AV1167" s="13" t="s">
        <v>79</v>
      </c>
      <c r="AW1167" s="13" t="s">
        <v>33</v>
      </c>
      <c r="AX1167" s="13" t="s">
        <v>71</v>
      </c>
      <c r="AY1167" s="198" t="s">
        <v>155</v>
      </c>
    </row>
    <row r="1168" spans="2:51" s="14" customFormat="1" ht="12">
      <c r="B1168" s="199"/>
      <c r="C1168" s="200"/>
      <c r="D1168" s="190" t="s">
        <v>164</v>
      </c>
      <c r="E1168" s="201" t="s">
        <v>19</v>
      </c>
      <c r="F1168" s="202" t="s">
        <v>197</v>
      </c>
      <c r="G1168" s="200"/>
      <c r="H1168" s="203">
        <v>21.58</v>
      </c>
      <c r="I1168" s="204"/>
      <c r="J1168" s="200"/>
      <c r="K1168" s="200"/>
      <c r="L1168" s="205"/>
      <c r="M1168" s="206"/>
      <c r="N1168" s="207"/>
      <c r="O1168" s="207"/>
      <c r="P1168" s="207"/>
      <c r="Q1168" s="207"/>
      <c r="R1168" s="207"/>
      <c r="S1168" s="207"/>
      <c r="T1168" s="208"/>
      <c r="AT1168" s="209" t="s">
        <v>164</v>
      </c>
      <c r="AU1168" s="209" t="s">
        <v>81</v>
      </c>
      <c r="AV1168" s="14" t="s">
        <v>81</v>
      </c>
      <c r="AW1168" s="14" t="s">
        <v>33</v>
      </c>
      <c r="AX1168" s="14" t="s">
        <v>71</v>
      </c>
      <c r="AY1168" s="209" t="s">
        <v>155</v>
      </c>
    </row>
    <row r="1169" spans="2:51" s="14" customFormat="1" ht="12">
      <c r="B1169" s="199"/>
      <c r="C1169" s="200"/>
      <c r="D1169" s="190" t="s">
        <v>164</v>
      </c>
      <c r="E1169" s="201" t="s">
        <v>19</v>
      </c>
      <c r="F1169" s="202" t="s">
        <v>1060</v>
      </c>
      <c r="G1169" s="200"/>
      <c r="H1169" s="203">
        <v>58.41</v>
      </c>
      <c r="I1169" s="204"/>
      <c r="J1169" s="200"/>
      <c r="K1169" s="200"/>
      <c r="L1169" s="205"/>
      <c r="M1169" s="206"/>
      <c r="N1169" s="207"/>
      <c r="O1169" s="207"/>
      <c r="P1169" s="207"/>
      <c r="Q1169" s="207"/>
      <c r="R1169" s="207"/>
      <c r="S1169" s="207"/>
      <c r="T1169" s="208"/>
      <c r="AT1169" s="209" t="s">
        <v>164</v>
      </c>
      <c r="AU1169" s="209" t="s">
        <v>81</v>
      </c>
      <c r="AV1169" s="14" t="s">
        <v>81</v>
      </c>
      <c r="AW1169" s="14" t="s">
        <v>33</v>
      </c>
      <c r="AX1169" s="14" t="s">
        <v>71</v>
      </c>
      <c r="AY1169" s="209" t="s">
        <v>155</v>
      </c>
    </row>
    <row r="1170" spans="2:51" s="13" customFormat="1" ht="12">
      <c r="B1170" s="188"/>
      <c r="C1170" s="189"/>
      <c r="D1170" s="190" t="s">
        <v>164</v>
      </c>
      <c r="E1170" s="191" t="s">
        <v>19</v>
      </c>
      <c r="F1170" s="192" t="s">
        <v>198</v>
      </c>
      <c r="G1170" s="189"/>
      <c r="H1170" s="191" t="s">
        <v>19</v>
      </c>
      <c r="I1170" s="193"/>
      <c r="J1170" s="189"/>
      <c r="K1170" s="189"/>
      <c r="L1170" s="194"/>
      <c r="M1170" s="195"/>
      <c r="N1170" s="196"/>
      <c r="O1170" s="196"/>
      <c r="P1170" s="196"/>
      <c r="Q1170" s="196"/>
      <c r="R1170" s="196"/>
      <c r="S1170" s="196"/>
      <c r="T1170" s="197"/>
      <c r="AT1170" s="198" t="s">
        <v>164</v>
      </c>
      <c r="AU1170" s="198" t="s">
        <v>81</v>
      </c>
      <c r="AV1170" s="13" t="s">
        <v>79</v>
      </c>
      <c r="AW1170" s="13" t="s">
        <v>33</v>
      </c>
      <c r="AX1170" s="13" t="s">
        <v>71</v>
      </c>
      <c r="AY1170" s="198" t="s">
        <v>155</v>
      </c>
    </row>
    <row r="1171" spans="2:51" s="14" customFormat="1" ht="12">
      <c r="B1171" s="199"/>
      <c r="C1171" s="200"/>
      <c r="D1171" s="190" t="s">
        <v>164</v>
      </c>
      <c r="E1171" s="201" t="s">
        <v>19</v>
      </c>
      <c r="F1171" s="202" t="s">
        <v>199</v>
      </c>
      <c r="G1171" s="200"/>
      <c r="H1171" s="203">
        <v>25.23</v>
      </c>
      <c r="I1171" s="204"/>
      <c r="J1171" s="200"/>
      <c r="K1171" s="200"/>
      <c r="L1171" s="205"/>
      <c r="M1171" s="206"/>
      <c r="N1171" s="207"/>
      <c r="O1171" s="207"/>
      <c r="P1171" s="207"/>
      <c r="Q1171" s="207"/>
      <c r="R1171" s="207"/>
      <c r="S1171" s="207"/>
      <c r="T1171" s="208"/>
      <c r="AT1171" s="209" t="s">
        <v>164</v>
      </c>
      <c r="AU1171" s="209" t="s">
        <v>81</v>
      </c>
      <c r="AV1171" s="14" t="s">
        <v>81</v>
      </c>
      <c r="AW1171" s="14" t="s">
        <v>33</v>
      </c>
      <c r="AX1171" s="14" t="s">
        <v>71</v>
      </c>
      <c r="AY1171" s="209" t="s">
        <v>155</v>
      </c>
    </row>
    <row r="1172" spans="2:51" s="14" customFormat="1" ht="12">
      <c r="B1172" s="199"/>
      <c r="C1172" s="200"/>
      <c r="D1172" s="190" t="s">
        <v>164</v>
      </c>
      <c r="E1172" s="201" t="s">
        <v>19</v>
      </c>
      <c r="F1172" s="202" t="s">
        <v>1061</v>
      </c>
      <c r="G1172" s="200"/>
      <c r="H1172" s="203">
        <v>61.95</v>
      </c>
      <c r="I1172" s="204"/>
      <c r="J1172" s="200"/>
      <c r="K1172" s="200"/>
      <c r="L1172" s="205"/>
      <c r="M1172" s="206"/>
      <c r="N1172" s="207"/>
      <c r="O1172" s="207"/>
      <c r="P1172" s="207"/>
      <c r="Q1172" s="207"/>
      <c r="R1172" s="207"/>
      <c r="S1172" s="207"/>
      <c r="T1172" s="208"/>
      <c r="AT1172" s="209" t="s">
        <v>164</v>
      </c>
      <c r="AU1172" s="209" t="s">
        <v>81</v>
      </c>
      <c r="AV1172" s="14" t="s">
        <v>81</v>
      </c>
      <c r="AW1172" s="14" t="s">
        <v>33</v>
      </c>
      <c r="AX1172" s="14" t="s">
        <v>71</v>
      </c>
      <c r="AY1172" s="209" t="s">
        <v>155</v>
      </c>
    </row>
    <row r="1173" spans="2:51" s="13" customFormat="1" ht="12">
      <c r="B1173" s="188"/>
      <c r="C1173" s="189"/>
      <c r="D1173" s="190" t="s">
        <v>164</v>
      </c>
      <c r="E1173" s="191" t="s">
        <v>19</v>
      </c>
      <c r="F1173" s="192" t="s">
        <v>200</v>
      </c>
      <c r="G1173" s="189"/>
      <c r="H1173" s="191" t="s">
        <v>19</v>
      </c>
      <c r="I1173" s="193"/>
      <c r="J1173" s="189"/>
      <c r="K1173" s="189"/>
      <c r="L1173" s="194"/>
      <c r="M1173" s="195"/>
      <c r="N1173" s="196"/>
      <c r="O1173" s="196"/>
      <c r="P1173" s="196"/>
      <c r="Q1173" s="196"/>
      <c r="R1173" s="196"/>
      <c r="S1173" s="196"/>
      <c r="T1173" s="197"/>
      <c r="AT1173" s="198" t="s">
        <v>164</v>
      </c>
      <c r="AU1173" s="198" t="s">
        <v>81</v>
      </c>
      <c r="AV1173" s="13" t="s">
        <v>79</v>
      </c>
      <c r="AW1173" s="13" t="s">
        <v>33</v>
      </c>
      <c r="AX1173" s="13" t="s">
        <v>71</v>
      </c>
      <c r="AY1173" s="198" t="s">
        <v>155</v>
      </c>
    </row>
    <row r="1174" spans="2:51" s="14" customFormat="1" ht="12">
      <c r="B1174" s="199"/>
      <c r="C1174" s="200"/>
      <c r="D1174" s="190" t="s">
        <v>164</v>
      </c>
      <c r="E1174" s="201" t="s">
        <v>19</v>
      </c>
      <c r="F1174" s="202" t="s">
        <v>201</v>
      </c>
      <c r="G1174" s="200"/>
      <c r="H1174" s="203">
        <v>19.09</v>
      </c>
      <c r="I1174" s="204"/>
      <c r="J1174" s="200"/>
      <c r="K1174" s="200"/>
      <c r="L1174" s="205"/>
      <c r="M1174" s="206"/>
      <c r="N1174" s="207"/>
      <c r="O1174" s="207"/>
      <c r="P1174" s="207"/>
      <c r="Q1174" s="207"/>
      <c r="R1174" s="207"/>
      <c r="S1174" s="207"/>
      <c r="T1174" s="208"/>
      <c r="AT1174" s="209" t="s">
        <v>164</v>
      </c>
      <c r="AU1174" s="209" t="s">
        <v>81</v>
      </c>
      <c r="AV1174" s="14" t="s">
        <v>81</v>
      </c>
      <c r="AW1174" s="14" t="s">
        <v>33</v>
      </c>
      <c r="AX1174" s="14" t="s">
        <v>71</v>
      </c>
      <c r="AY1174" s="209" t="s">
        <v>155</v>
      </c>
    </row>
    <row r="1175" spans="2:51" s="14" customFormat="1" ht="12">
      <c r="B1175" s="199"/>
      <c r="C1175" s="200"/>
      <c r="D1175" s="190" t="s">
        <v>164</v>
      </c>
      <c r="E1175" s="201" t="s">
        <v>19</v>
      </c>
      <c r="F1175" s="202" t="s">
        <v>1062</v>
      </c>
      <c r="G1175" s="200"/>
      <c r="H1175" s="203">
        <v>57.82</v>
      </c>
      <c r="I1175" s="204"/>
      <c r="J1175" s="200"/>
      <c r="K1175" s="200"/>
      <c r="L1175" s="205"/>
      <c r="M1175" s="206"/>
      <c r="N1175" s="207"/>
      <c r="O1175" s="207"/>
      <c r="P1175" s="207"/>
      <c r="Q1175" s="207"/>
      <c r="R1175" s="207"/>
      <c r="S1175" s="207"/>
      <c r="T1175" s="208"/>
      <c r="AT1175" s="209" t="s">
        <v>164</v>
      </c>
      <c r="AU1175" s="209" t="s">
        <v>81</v>
      </c>
      <c r="AV1175" s="14" t="s">
        <v>81</v>
      </c>
      <c r="AW1175" s="14" t="s">
        <v>33</v>
      </c>
      <c r="AX1175" s="14" t="s">
        <v>71</v>
      </c>
      <c r="AY1175" s="209" t="s">
        <v>155</v>
      </c>
    </row>
    <row r="1176" spans="2:51" s="13" customFormat="1" ht="12">
      <c r="B1176" s="188"/>
      <c r="C1176" s="189"/>
      <c r="D1176" s="190" t="s">
        <v>164</v>
      </c>
      <c r="E1176" s="191" t="s">
        <v>19</v>
      </c>
      <c r="F1176" s="192" t="s">
        <v>202</v>
      </c>
      <c r="G1176" s="189"/>
      <c r="H1176" s="191" t="s">
        <v>19</v>
      </c>
      <c r="I1176" s="193"/>
      <c r="J1176" s="189"/>
      <c r="K1176" s="189"/>
      <c r="L1176" s="194"/>
      <c r="M1176" s="195"/>
      <c r="N1176" s="196"/>
      <c r="O1176" s="196"/>
      <c r="P1176" s="196"/>
      <c r="Q1176" s="196"/>
      <c r="R1176" s="196"/>
      <c r="S1176" s="196"/>
      <c r="T1176" s="197"/>
      <c r="AT1176" s="198" t="s">
        <v>164</v>
      </c>
      <c r="AU1176" s="198" t="s">
        <v>81</v>
      </c>
      <c r="AV1176" s="13" t="s">
        <v>79</v>
      </c>
      <c r="AW1176" s="13" t="s">
        <v>33</v>
      </c>
      <c r="AX1176" s="13" t="s">
        <v>71</v>
      </c>
      <c r="AY1176" s="198" t="s">
        <v>155</v>
      </c>
    </row>
    <row r="1177" spans="2:51" s="14" customFormat="1" ht="12">
      <c r="B1177" s="199"/>
      <c r="C1177" s="200"/>
      <c r="D1177" s="190" t="s">
        <v>164</v>
      </c>
      <c r="E1177" s="201" t="s">
        <v>19</v>
      </c>
      <c r="F1177" s="202" t="s">
        <v>203</v>
      </c>
      <c r="G1177" s="200"/>
      <c r="H1177" s="203">
        <v>27.36</v>
      </c>
      <c r="I1177" s="204"/>
      <c r="J1177" s="200"/>
      <c r="K1177" s="200"/>
      <c r="L1177" s="205"/>
      <c r="M1177" s="206"/>
      <c r="N1177" s="207"/>
      <c r="O1177" s="207"/>
      <c r="P1177" s="207"/>
      <c r="Q1177" s="207"/>
      <c r="R1177" s="207"/>
      <c r="S1177" s="207"/>
      <c r="T1177" s="208"/>
      <c r="AT1177" s="209" t="s">
        <v>164</v>
      </c>
      <c r="AU1177" s="209" t="s">
        <v>81</v>
      </c>
      <c r="AV1177" s="14" t="s">
        <v>81</v>
      </c>
      <c r="AW1177" s="14" t="s">
        <v>33</v>
      </c>
      <c r="AX1177" s="14" t="s">
        <v>71</v>
      </c>
      <c r="AY1177" s="209" t="s">
        <v>155</v>
      </c>
    </row>
    <row r="1178" spans="2:51" s="14" customFormat="1" ht="12">
      <c r="B1178" s="199"/>
      <c r="C1178" s="200"/>
      <c r="D1178" s="190" t="s">
        <v>164</v>
      </c>
      <c r="E1178" s="201" t="s">
        <v>19</v>
      </c>
      <c r="F1178" s="202" t="s">
        <v>1063</v>
      </c>
      <c r="G1178" s="200"/>
      <c r="H1178" s="203">
        <v>61.301</v>
      </c>
      <c r="I1178" s="204"/>
      <c r="J1178" s="200"/>
      <c r="K1178" s="200"/>
      <c r="L1178" s="205"/>
      <c r="M1178" s="206"/>
      <c r="N1178" s="207"/>
      <c r="O1178" s="207"/>
      <c r="P1178" s="207"/>
      <c r="Q1178" s="207"/>
      <c r="R1178" s="207"/>
      <c r="S1178" s="207"/>
      <c r="T1178" s="208"/>
      <c r="AT1178" s="209" t="s">
        <v>164</v>
      </c>
      <c r="AU1178" s="209" t="s">
        <v>81</v>
      </c>
      <c r="AV1178" s="14" t="s">
        <v>81</v>
      </c>
      <c r="AW1178" s="14" t="s">
        <v>33</v>
      </c>
      <c r="AX1178" s="14" t="s">
        <v>71</v>
      </c>
      <c r="AY1178" s="209" t="s">
        <v>155</v>
      </c>
    </row>
    <row r="1179" spans="2:51" s="13" customFormat="1" ht="12">
      <c r="B1179" s="188"/>
      <c r="C1179" s="189"/>
      <c r="D1179" s="190" t="s">
        <v>164</v>
      </c>
      <c r="E1179" s="191" t="s">
        <v>19</v>
      </c>
      <c r="F1179" s="192" t="s">
        <v>204</v>
      </c>
      <c r="G1179" s="189"/>
      <c r="H1179" s="191" t="s">
        <v>19</v>
      </c>
      <c r="I1179" s="193"/>
      <c r="J1179" s="189"/>
      <c r="K1179" s="189"/>
      <c r="L1179" s="194"/>
      <c r="M1179" s="195"/>
      <c r="N1179" s="196"/>
      <c r="O1179" s="196"/>
      <c r="P1179" s="196"/>
      <c r="Q1179" s="196"/>
      <c r="R1179" s="196"/>
      <c r="S1179" s="196"/>
      <c r="T1179" s="197"/>
      <c r="AT1179" s="198" t="s">
        <v>164</v>
      </c>
      <c r="AU1179" s="198" t="s">
        <v>81</v>
      </c>
      <c r="AV1179" s="13" t="s">
        <v>79</v>
      </c>
      <c r="AW1179" s="13" t="s">
        <v>33</v>
      </c>
      <c r="AX1179" s="13" t="s">
        <v>71</v>
      </c>
      <c r="AY1179" s="198" t="s">
        <v>155</v>
      </c>
    </row>
    <row r="1180" spans="2:51" s="14" customFormat="1" ht="12">
      <c r="B1180" s="199"/>
      <c r="C1180" s="200"/>
      <c r="D1180" s="190" t="s">
        <v>164</v>
      </c>
      <c r="E1180" s="201" t="s">
        <v>19</v>
      </c>
      <c r="F1180" s="202" t="s">
        <v>205</v>
      </c>
      <c r="G1180" s="200"/>
      <c r="H1180" s="203">
        <v>1.82</v>
      </c>
      <c r="I1180" s="204"/>
      <c r="J1180" s="200"/>
      <c r="K1180" s="200"/>
      <c r="L1180" s="205"/>
      <c r="M1180" s="206"/>
      <c r="N1180" s="207"/>
      <c r="O1180" s="207"/>
      <c r="P1180" s="207"/>
      <c r="Q1180" s="207"/>
      <c r="R1180" s="207"/>
      <c r="S1180" s="207"/>
      <c r="T1180" s="208"/>
      <c r="AT1180" s="209" t="s">
        <v>164</v>
      </c>
      <c r="AU1180" s="209" t="s">
        <v>81</v>
      </c>
      <c r="AV1180" s="14" t="s">
        <v>81</v>
      </c>
      <c r="AW1180" s="14" t="s">
        <v>33</v>
      </c>
      <c r="AX1180" s="14" t="s">
        <v>71</v>
      </c>
      <c r="AY1180" s="209" t="s">
        <v>155</v>
      </c>
    </row>
    <row r="1181" spans="2:51" s="14" customFormat="1" ht="12">
      <c r="B1181" s="199"/>
      <c r="C1181" s="200"/>
      <c r="D1181" s="190" t="s">
        <v>164</v>
      </c>
      <c r="E1181" s="201" t="s">
        <v>19</v>
      </c>
      <c r="F1181" s="202" t="s">
        <v>1064</v>
      </c>
      <c r="G1181" s="200"/>
      <c r="H1181" s="203">
        <v>16.52</v>
      </c>
      <c r="I1181" s="204"/>
      <c r="J1181" s="200"/>
      <c r="K1181" s="200"/>
      <c r="L1181" s="205"/>
      <c r="M1181" s="206"/>
      <c r="N1181" s="207"/>
      <c r="O1181" s="207"/>
      <c r="P1181" s="207"/>
      <c r="Q1181" s="207"/>
      <c r="R1181" s="207"/>
      <c r="S1181" s="207"/>
      <c r="T1181" s="208"/>
      <c r="AT1181" s="209" t="s">
        <v>164</v>
      </c>
      <c r="AU1181" s="209" t="s">
        <v>81</v>
      </c>
      <c r="AV1181" s="14" t="s">
        <v>81</v>
      </c>
      <c r="AW1181" s="14" t="s">
        <v>33</v>
      </c>
      <c r="AX1181" s="14" t="s">
        <v>71</v>
      </c>
      <c r="AY1181" s="209" t="s">
        <v>155</v>
      </c>
    </row>
    <row r="1182" spans="2:51" s="13" customFormat="1" ht="12">
      <c r="B1182" s="188"/>
      <c r="C1182" s="189"/>
      <c r="D1182" s="190" t="s">
        <v>164</v>
      </c>
      <c r="E1182" s="191" t="s">
        <v>19</v>
      </c>
      <c r="F1182" s="192" t="s">
        <v>206</v>
      </c>
      <c r="G1182" s="189"/>
      <c r="H1182" s="191" t="s">
        <v>19</v>
      </c>
      <c r="I1182" s="193"/>
      <c r="J1182" s="189"/>
      <c r="K1182" s="189"/>
      <c r="L1182" s="194"/>
      <c r="M1182" s="195"/>
      <c r="N1182" s="196"/>
      <c r="O1182" s="196"/>
      <c r="P1182" s="196"/>
      <c r="Q1182" s="196"/>
      <c r="R1182" s="196"/>
      <c r="S1182" s="196"/>
      <c r="T1182" s="197"/>
      <c r="AT1182" s="198" t="s">
        <v>164</v>
      </c>
      <c r="AU1182" s="198" t="s">
        <v>81</v>
      </c>
      <c r="AV1182" s="13" t="s">
        <v>79</v>
      </c>
      <c r="AW1182" s="13" t="s">
        <v>33</v>
      </c>
      <c r="AX1182" s="13" t="s">
        <v>71</v>
      </c>
      <c r="AY1182" s="198" t="s">
        <v>155</v>
      </c>
    </row>
    <row r="1183" spans="2:51" s="14" customFormat="1" ht="12">
      <c r="B1183" s="199"/>
      <c r="C1183" s="200"/>
      <c r="D1183" s="190" t="s">
        <v>164</v>
      </c>
      <c r="E1183" s="201" t="s">
        <v>19</v>
      </c>
      <c r="F1183" s="202" t="s">
        <v>207</v>
      </c>
      <c r="G1183" s="200"/>
      <c r="H1183" s="203">
        <v>1.4</v>
      </c>
      <c r="I1183" s="204"/>
      <c r="J1183" s="200"/>
      <c r="K1183" s="200"/>
      <c r="L1183" s="205"/>
      <c r="M1183" s="206"/>
      <c r="N1183" s="207"/>
      <c r="O1183" s="207"/>
      <c r="P1183" s="207"/>
      <c r="Q1183" s="207"/>
      <c r="R1183" s="207"/>
      <c r="S1183" s="207"/>
      <c r="T1183" s="208"/>
      <c r="AT1183" s="209" t="s">
        <v>164</v>
      </c>
      <c r="AU1183" s="209" t="s">
        <v>81</v>
      </c>
      <c r="AV1183" s="14" t="s">
        <v>81</v>
      </c>
      <c r="AW1183" s="14" t="s">
        <v>33</v>
      </c>
      <c r="AX1183" s="14" t="s">
        <v>71</v>
      </c>
      <c r="AY1183" s="209" t="s">
        <v>155</v>
      </c>
    </row>
    <row r="1184" spans="2:51" s="14" customFormat="1" ht="12">
      <c r="B1184" s="199"/>
      <c r="C1184" s="200"/>
      <c r="D1184" s="190" t="s">
        <v>164</v>
      </c>
      <c r="E1184" s="201" t="s">
        <v>19</v>
      </c>
      <c r="F1184" s="202" t="s">
        <v>1065</v>
      </c>
      <c r="G1184" s="200"/>
      <c r="H1184" s="203">
        <v>13.57</v>
      </c>
      <c r="I1184" s="204"/>
      <c r="J1184" s="200"/>
      <c r="K1184" s="200"/>
      <c r="L1184" s="205"/>
      <c r="M1184" s="206"/>
      <c r="N1184" s="207"/>
      <c r="O1184" s="207"/>
      <c r="P1184" s="207"/>
      <c r="Q1184" s="207"/>
      <c r="R1184" s="207"/>
      <c r="S1184" s="207"/>
      <c r="T1184" s="208"/>
      <c r="AT1184" s="209" t="s">
        <v>164</v>
      </c>
      <c r="AU1184" s="209" t="s">
        <v>81</v>
      </c>
      <c r="AV1184" s="14" t="s">
        <v>81</v>
      </c>
      <c r="AW1184" s="14" t="s">
        <v>33</v>
      </c>
      <c r="AX1184" s="14" t="s">
        <v>71</v>
      </c>
      <c r="AY1184" s="209" t="s">
        <v>155</v>
      </c>
    </row>
    <row r="1185" spans="2:51" s="13" customFormat="1" ht="12">
      <c r="B1185" s="188"/>
      <c r="C1185" s="189"/>
      <c r="D1185" s="190" t="s">
        <v>164</v>
      </c>
      <c r="E1185" s="191" t="s">
        <v>19</v>
      </c>
      <c r="F1185" s="192" t="s">
        <v>208</v>
      </c>
      <c r="G1185" s="189"/>
      <c r="H1185" s="191" t="s">
        <v>19</v>
      </c>
      <c r="I1185" s="193"/>
      <c r="J1185" s="189"/>
      <c r="K1185" s="189"/>
      <c r="L1185" s="194"/>
      <c r="M1185" s="195"/>
      <c r="N1185" s="196"/>
      <c r="O1185" s="196"/>
      <c r="P1185" s="196"/>
      <c r="Q1185" s="196"/>
      <c r="R1185" s="196"/>
      <c r="S1185" s="196"/>
      <c r="T1185" s="197"/>
      <c r="AT1185" s="198" t="s">
        <v>164</v>
      </c>
      <c r="AU1185" s="198" t="s">
        <v>81</v>
      </c>
      <c r="AV1185" s="13" t="s">
        <v>79</v>
      </c>
      <c r="AW1185" s="13" t="s">
        <v>33</v>
      </c>
      <c r="AX1185" s="13" t="s">
        <v>71</v>
      </c>
      <c r="AY1185" s="198" t="s">
        <v>155</v>
      </c>
    </row>
    <row r="1186" spans="2:51" s="14" customFormat="1" ht="12">
      <c r="B1186" s="199"/>
      <c r="C1186" s="200"/>
      <c r="D1186" s="190" t="s">
        <v>164</v>
      </c>
      <c r="E1186" s="201" t="s">
        <v>19</v>
      </c>
      <c r="F1186" s="202" t="s">
        <v>209</v>
      </c>
      <c r="G1186" s="200"/>
      <c r="H1186" s="203">
        <v>5.98</v>
      </c>
      <c r="I1186" s="204"/>
      <c r="J1186" s="200"/>
      <c r="K1186" s="200"/>
      <c r="L1186" s="205"/>
      <c r="M1186" s="206"/>
      <c r="N1186" s="207"/>
      <c r="O1186" s="207"/>
      <c r="P1186" s="207"/>
      <c r="Q1186" s="207"/>
      <c r="R1186" s="207"/>
      <c r="S1186" s="207"/>
      <c r="T1186" s="208"/>
      <c r="AT1186" s="209" t="s">
        <v>164</v>
      </c>
      <c r="AU1186" s="209" t="s">
        <v>81</v>
      </c>
      <c r="AV1186" s="14" t="s">
        <v>81</v>
      </c>
      <c r="AW1186" s="14" t="s">
        <v>33</v>
      </c>
      <c r="AX1186" s="14" t="s">
        <v>71</v>
      </c>
      <c r="AY1186" s="209" t="s">
        <v>155</v>
      </c>
    </row>
    <row r="1187" spans="2:51" s="14" customFormat="1" ht="12">
      <c r="B1187" s="199"/>
      <c r="C1187" s="200"/>
      <c r="D1187" s="190" t="s">
        <v>164</v>
      </c>
      <c r="E1187" s="201" t="s">
        <v>19</v>
      </c>
      <c r="F1187" s="202" t="s">
        <v>1066</v>
      </c>
      <c r="G1187" s="200"/>
      <c r="H1187" s="203">
        <v>32.745</v>
      </c>
      <c r="I1187" s="204"/>
      <c r="J1187" s="200"/>
      <c r="K1187" s="200"/>
      <c r="L1187" s="205"/>
      <c r="M1187" s="206"/>
      <c r="N1187" s="207"/>
      <c r="O1187" s="207"/>
      <c r="P1187" s="207"/>
      <c r="Q1187" s="207"/>
      <c r="R1187" s="207"/>
      <c r="S1187" s="207"/>
      <c r="T1187" s="208"/>
      <c r="AT1187" s="209" t="s">
        <v>164</v>
      </c>
      <c r="AU1187" s="209" t="s">
        <v>81</v>
      </c>
      <c r="AV1187" s="14" t="s">
        <v>81</v>
      </c>
      <c r="AW1187" s="14" t="s">
        <v>33</v>
      </c>
      <c r="AX1187" s="14" t="s">
        <v>71</v>
      </c>
      <c r="AY1187" s="209" t="s">
        <v>155</v>
      </c>
    </row>
    <row r="1188" spans="2:51" s="16" customFormat="1" ht="12">
      <c r="B1188" s="221"/>
      <c r="C1188" s="222"/>
      <c r="D1188" s="190" t="s">
        <v>164</v>
      </c>
      <c r="E1188" s="223" t="s">
        <v>19</v>
      </c>
      <c r="F1188" s="224" t="s">
        <v>210</v>
      </c>
      <c r="G1188" s="222"/>
      <c r="H1188" s="225">
        <v>658.565</v>
      </c>
      <c r="I1188" s="226"/>
      <c r="J1188" s="222"/>
      <c r="K1188" s="222"/>
      <c r="L1188" s="227"/>
      <c r="M1188" s="228"/>
      <c r="N1188" s="229"/>
      <c r="O1188" s="229"/>
      <c r="P1188" s="229"/>
      <c r="Q1188" s="229"/>
      <c r="R1188" s="229"/>
      <c r="S1188" s="229"/>
      <c r="T1188" s="230"/>
      <c r="AT1188" s="231" t="s">
        <v>164</v>
      </c>
      <c r="AU1188" s="231" t="s">
        <v>81</v>
      </c>
      <c r="AV1188" s="16" t="s">
        <v>179</v>
      </c>
      <c r="AW1188" s="16" t="s">
        <v>33</v>
      </c>
      <c r="AX1188" s="16" t="s">
        <v>71</v>
      </c>
      <c r="AY1188" s="231" t="s">
        <v>155</v>
      </c>
    </row>
    <row r="1189" spans="2:51" s="13" customFormat="1" ht="12">
      <c r="B1189" s="188"/>
      <c r="C1189" s="189"/>
      <c r="D1189" s="190" t="s">
        <v>164</v>
      </c>
      <c r="E1189" s="191" t="s">
        <v>19</v>
      </c>
      <c r="F1189" s="192" t="s">
        <v>596</v>
      </c>
      <c r="G1189" s="189"/>
      <c r="H1189" s="191" t="s">
        <v>19</v>
      </c>
      <c r="I1189" s="193"/>
      <c r="J1189" s="189"/>
      <c r="K1189" s="189"/>
      <c r="L1189" s="194"/>
      <c r="M1189" s="195"/>
      <c r="N1189" s="196"/>
      <c r="O1189" s="196"/>
      <c r="P1189" s="196"/>
      <c r="Q1189" s="196"/>
      <c r="R1189" s="196"/>
      <c r="S1189" s="196"/>
      <c r="T1189" s="197"/>
      <c r="AT1189" s="198" t="s">
        <v>164</v>
      </c>
      <c r="AU1189" s="198" t="s">
        <v>81</v>
      </c>
      <c r="AV1189" s="13" t="s">
        <v>79</v>
      </c>
      <c r="AW1189" s="13" t="s">
        <v>33</v>
      </c>
      <c r="AX1189" s="13" t="s">
        <v>71</v>
      </c>
      <c r="AY1189" s="198" t="s">
        <v>155</v>
      </c>
    </row>
    <row r="1190" spans="2:51" s="13" customFormat="1" ht="12">
      <c r="B1190" s="188"/>
      <c r="C1190" s="189"/>
      <c r="D1190" s="190" t="s">
        <v>164</v>
      </c>
      <c r="E1190" s="191" t="s">
        <v>19</v>
      </c>
      <c r="F1190" s="192" t="s">
        <v>1067</v>
      </c>
      <c r="G1190" s="189"/>
      <c r="H1190" s="191" t="s">
        <v>19</v>
      </c>
      <c r="I1190" s="193"/>
      <c r="J1190" s="189"/>
      <c r="K1190" s="189"/>
      <c r="L1190" s="194"/>
      <c r="M1190" s="195"/>
      <c r="N1190" s="196"/>
      <c r="O1190" s="196"/>
      <c r="P1190" s="196"/>
      <c r="Q1190" s="196"/>
      <c r="R1190" s="196"/>
      <c r="S1190" s="196"/>
      <c r="T1190" s="197"/>
      <c r="AT1190" s="198" t="s">
        <v>164</v>
      </c>
      <c r="AU1190" s="198" t="s">
        <v>81</v>
      </c>
      <c r="AV1190" s="13" t="s">
        <v>79</v>
      </c>
      <c r="AW1190" s="13" t="s">
        <v>33</v>
      </c>
      <c r="AX1190" s="13" t="s">
        <v>71</v>
      </c>
      <c r="AY1190" s="198" t="s">
        <v>155</v>
      </c>
    </row>
    <row r="1191" spans="2:51" s="14" customFormat="1" ht="12">
      <c r="B1191" s="199"/>
      <c r="C1191" s="200"/>
      <c r="D1191" s="190" t="s">
        <v>164</v>
      </c>
      <c r="E1191" s="201" t="s">
        <v>19</v>
      </c>
      <c r="F1191" s="202" t="s">
        <v>212</v>
      </c>
      <c r="G1191" s="200"/>
      <c r="H1191" s="203">
        <v>4.86</v>
      </c>
      <c r="I1191" s="204"/>
      <c r="J1191" s="200"/>
      <c r="K1191" s="200"/>
      <c r="L1191" s="205"/>
      <c r="M1191" s="206"/>
      <c r="N1191" s="207"/>
      <c r="O1191" s="207"/>
      <c r="P1191" s="207"/>
      <c r="Q1191" s="207"/>
      <c r="R1191" s="207"/>
      <c r="S1191" s="207"/>
      <c r="T1191" s="208"/>
      <c r="AT1191" s="209" t="s">
        <v>164</v>
      </c>
      <c r="AU1191" s="209" t="s">
        <v>81</v>
      </c>
      <c r="AV1191" s="14" t="s">
        <v>81</v>
      </c>
      <c r="AW1191" s="14" t="s">
        <v>33</v>
      </c>
      <c r="AX1191" s="14" t="s">
        <v>71</v>
      </c>
      <c r="AY1191" s="209" t="s">
        <v>155</v>
      </c>
    </row>
    <row r="1192" spans="2:51" s="14" customFormat="1" ht="12">
      <c r="B1192" s="199"/>
      <c r="C1192" s="200"/>
      <c r="D1192" s="190" t="s">
        <v>164</v>
      </c>
      <c r="E1192" s="201" t="s">
        <v>19</v>
      </c>
      <c r="F1192" s="202" t="s">
        <v>1068</v>
      </c>
      <c r="G1192" s="200"/>
      <c r="H1192" s="203">
        <v>56.67</v>
      </c>
      <c r="I1192" s="204"/>
      <c r="J1192" s="200"/>
      <c r="K1192" s="200"/>
      <c r="L1192" s="205"/>
      <c r="M1192" s="206"/>
      <c r="N1192" s="207"/>
      <c r="O1192" s="207"/>
      <c r="P1192" s="207"/>
      <c r="Q1192" s="207"/>
      <c r="R1192" s="207"/>
      <c r="S1192" s="207"/>
      <c r="T1192" s="208"/>
      <c r="AT1192" s="209" t="s">
        <v>164</v>
      </c>
      <c r="AU1192" s="209" t="s">
        <v>81</v>
      </c>
      <c r="AV1192" s="14" t="s">
        <v>81</v>
      </c>
      <c r="AW1192" s="14" t="s">
        <v>33</v>
      </c>
      <c r="AX1192" s="14" t="s">
        <v>71</v>
      </c>
      <c r="AY1192" s="209" t="s">
        <v>155</v>
      </c>
    </row>
    <row r="1193" spans="2:51" s="13" customFormat="1" ht="12">
      <c r="B1193" s="188"/>
      <c r="C1193" s="189"/>
      <c r="D1193" s="190" t="s">
        <v>164</v>
      </c>
      <c r="E1193" s="191" t="s">
        <v>19</v>
      </c>
      <c r="F1193" s="192" t="s">
        <v>213</v>
      </c>
      <c r="G1193" s="189"/>
      <c r="H1193" s="191" t="s">
        <v>19</v>
      </c>
      <c r="I1193" s="193"/>
      <c r="J1193" s="189"/>
      <c r="K1193" s="189"/>
      <c r="L1193" s="194"/>
      <c r="M1193" s="195"/>
      <c r="N1193" s="196"/>
      <c r="O1193" s="196"/>
      <c r="P1193" s="196"/>
      <c r="Q1193" s="196"/>
      <c r="R1193" s="196"/>
      <c r="S1193" s="196"/>
      <c r="T1193" s="197"/>
      <c r="AT1193" s="198" t="s">
        <v>164</v>
      </c>
      <c r="AU1193" s="198" t="s">
        <v>81</v>
      </c>
      <c r="AV1193" s="13" t="s">
        <v>79</v>
      </c>
      <c r="AW1193" s="13" t="s">
        <v>33</v>
      </c>
      <c r="AX1193" s="13" t="s">
        <v>71</v>
      </c>
      <c r="AY1193" s="198" t="s">
        <v>155</v>
      </c>
    </row>
    <row r="1194" spans="2:51" s="14" customFormat="1" ht="12">
      <c r="B1194" s="199"/>
      <c r="C1194" s="200"/>
      <c r="D1194" s="190" t="s">
        <v>164</v>
      </c>
      <c r="E1194" s="201" t="s">
        <v>19</v>
      </c>
      <c r="F1194" s="202" t="s">
        <v>214</v>
      </c>
      <c r="G1194" s="200"/>
      <c r="H1194" s="203">
        <v>26.77</v>
      </c>
      <c r="I1194" s="204"/>
      <c r="J1194" s="200"/>
      <c r="K1194" s="200"/>
      <c r="L1194" s="205"/>
      <c r="M1194" s="206"/>
      <c r="N1194" s="207"/>
      <c r="O1194" s="207"/>
      <c r="P1194" s="207"/>
      <c r="Q1194" s="207"/>
      <c r="R1194" s="207"/>
      <c r="S1194" s="207"/>
      <c r="T1194" s="208"/>
      <c r="AT1194" s="209" t="s">
        <v>164</v>
      </c>
      <c r="AU1194" s="209" t="s">
        <v>81</v>
      </c>
      <c r="AV1194" s="14" t="s">
        <v>81</v>
      </c>
      <c r="AW1194" s="14" t="s">
        <v>33</v>
      </c>
      <c r="AX1194" s="14" t="s">
        <v>71</v>
      </c>
      <c r="AY1194" s="209" t="s">
        <v>155</v>
      </c>
    </row>
    <row r="1195" spans="2:51" s="14" customFormat="1" ht="12">
      <c r="B1195" s="199"/>
      <c r="C1195" s="200"/>
      <c r="D1195" s="190" t="s">
        <v>164</v>
      </c>
      <c r="E1195" s="201" t="s">
        <v>19</v>
      </c>
      <c r="F1195" s="202" t="s">
        <v>1069</v>
      </c>
      <c r="G1195" s="200"/>
      <c r="H1195" s="203">
        <v>111.097</v>
      </c>
      <c r="I1195" s="204"/>
      <c r="J1195" s="200"/>
      <c r="K1195" s="200"/>
      <c r="L1195" s="205"/>
      <c r="M1195" s="206"/>
      <c r="N1195" s="207"/>
      <c r="O1195" s="207"/>
      <c r="P1195" s="207"/>
      <c r="Q1195" s="207"/>
      <c r="R1195" s="207"/>
      <c r="S1195" s="207"/>
      <c r="T1195" s="208"/>
      <c r="AT1195" s="209" t="s">
        <v>164</v>
      </c>
      <c r="AU1195" s="209" t="s">
        <v>81</v>
      </c>
      <c r="AV1195" s="14" t="s">
        <v>81</v>
      </c>
      <c r="AW1195" s="14" t="s">
        <v>33</v>
      </c>
      <c r="AX1195" s="14" t="s">
        <v>71</v>
      </c>
      <c r="AY1195" s="209" t="s">
        <v>155</v>
      </c>
    </row>
    <row r="1196" spans="2:51" s="13" customFormat="1" ht="12">
      <c r="B1196" s="188"/>
      <c r="C1196" s="189"/>
      <c r="D1196" s="190" t="s">
        <v>164</v>
      </c>
      <c r="E1196" s="191" t="s">
        <v>19</v>
      </c>
      <c r="F1196" s="192" t="s">
        <v>215</v>
      </c>
      <c r="G1196" s="189"/>
      <c r="H1196" s="191" t="s">
        <v>19</v>
      </c>
      <c r="I1196" s="193"/>
      <c r="J1196" s="189"/>
      <c r="K1196" s="189"/>
      <c r="L1196" s="194"/>
      <c r="M1196" s="195"/>
      <c r="N1196" s="196"/>
      <c r="O1196" s="196"/>
      <c r="P1196" s="196"/>
      <c r="Q1196" s="196"/>
      <c r="R1196" s="196"/>
      <c r="S1196" s="196"/>
      <c r="T1196" s="197"/>
      <c r="AT1196" s="198" t="s">
        <v>164</v>
      </c>
      <c r="AU1196" s="198" t="s">
        <v>81</v>
      </c>
      <c r="AV1196" s="13" t="s">
        <v>79</v>
      </c>
      <c r="AW1196" s="13" t="s">
        <v>33</v>
      </c>
      <c r="AX1196" s="13" t="s">
        <v>71</v>
      </c>
      <c r="AY1196" s="198" t="s">
        <v>155</v>
      </c>
    </row>
    <row r="1197" spans="2:51" s="14" customFormat="1" ht="12">
      <c r="B1197" s="199"/>
      <c r="C1197" s="200"/>
      <c r="D1197" s="190" t="s">
        <v>164</v>
      </c>
      <c r="E1197" s="201" t="s">
        <v>19</v>
      </c>
      <c r="F1197" s="202" t="s">
        <v>195</v>
      </c>
      <c r="G1197" s="200"/>
      <c r="H1197" s="203">
        <v>18.46</v>
      </c>
      <c r="I1197" s="204"/>
      <c r="J1197" s="200"/>
      <c r="K1197" s="200"/>
      <c r="L1197" s="205"/>
      <c r="M1197" s="206"/>
      <c r="N1197" s="207"/>
      <c r="O1197" s="207"/>
      <c r="P1197" s="207"/>
      <c r="Q1197" s="207"/>
      <c r="R1197" s="207"/>
      <c r="S1197" s="207"/>
      <c r="T1197" s="208"/>
      <c r="AT1197" s="209" t="s">
        <v>164</v>
      </c>
      <c r="AU1197" s="209" t="s">
        <v>81</v>
      </c>
      <c r="AV1197" s="14" t="s">
        <v>81</v>
      </c>
      <c r="AW1197" s="14" t="s">
        <v>33</v>
      </c>
      <c r="AX1197" s="14" t="s">
        <v>71</v>
      </c>
      <c r="AY1197" s="209" t="s">
        <v>155</v>
      </c>
    </row>
    <row r="1198" spans="2:51" s="14" customFormat="1" ht="12">
      <c r="B1198" s="199"/>
      <c r="C1198" s="200"/>
      <c r="D1198" s="190" t="s">
        <v>164</v>
      </c>
      <c r="E1198" s="201" t="s">
        <v>19</v>
      </c>
      <c r="F1198" s="202" t="s">
        <v>1070</v>
      </c>
      <c r="G1198" s="200"/>
      <c r="H1198" s="203">
        <v>52.097</v>
      </c>
      <c r="I1198" s="204"/>
      <c r="J1198" s="200"/>
      <c r="K1198" s="200"/>
      <c r="L1198" s="205"/>
      <c r="M1198" s="206"/>
      <c r="N1198" s="207"/>
      <c r="O1198" s="207"/>
      <c r="P1198" s="207"/>
      <c r="Q1198" s="207"/>
      <c r="R1198" s="207"/>
      <c r="S1198" s="207"/>
      <c r="T1198" s="208"/>
      <c r="AT1198" s="209" t="s">
        <v>164</v>
      </c>
      <c r="AU1198" s="209" t="s">
        <v>81</v>
      </c>
      <c r="AV1198" s="14" t="s">
        <v>81</v>
      </c>
      <c r="AW1198" s="14" t="s">
        <v>33</v>
      </c>
      <c r="AX1198" s="14" t="s">
        <v>71</v>
      </c>
      <c r="AY1198" s="209" t="s">
        <v>155</v>
      </c>
    </row>
    <row r="1199" spans="2:51" s="13" customFormat="1" ht="12">
      <c r="B1199" s="188"/>
      <c r="C1199" s="189"/>
      <c r="D1199" s="190" t="s">
        <v>164</v>
      </c>
      <c r="E1199" s="191" t="s">
        <v>19</v>
      </c>
      <c r="F1199" s="192" t="s">
        <v>216</v>
      </c>
      <c r="G1199" s="189"/>
      <c r="H1199" s="191" t="s">
        <v>19</v>
      </c>
      <c r="I1199" s="193"/>
      <c r="J1199" s="189"/>
      <c r="K1199" s="189"/>
      <c r="L1199" s="194"/>
      <c r="M1199" s="195"/>
      <c r="N1199" s="196"/>
      <c r="O1199" s="196"/>
      <c r="P1199" s="196"/>
      <c r="Q1199" s="196"/>
      <c r="R1199" s="196"/>
      <c r="S1199" s="196"/>
      <c r="T1199" s="197"/>
      <c r="AT1199" s="198" t="s">
        <v>164</v>
      </c>
      <c r="AU1199" s="198" t="s">
        <v>81</v>
      </c>
      <c r="AV1199" s="13" t="s">
        <v>79</v>
      </c>
      <c r="AW1199" s="13" t="s">
        <v>33</v>
      </c>
      <c r="AX1199" s="13" t="s">
        <v>71</v>
      </c>
      <c r="AY1199" s="198" t="s">
        <v>155</v>
      </c>
    </row>
    <row r="1200" spans="2:51" s="14" customFormat="1" ht="12">
      <c r="B1200" s="199"/>
      <c r="C1200" s="200"/>
      <c r="D1200" s="190" t="s">
        <v>164</v>
      </c>
      <c r="E1200" s="201" t="s">
        <v>19</v>
      </c>
      <c r="F1200" s="202" t="s">
        <v>197</v>
      </c>
      <c r="G1200" s="200"/>
      <c r="H1200" s="203">
        <v>21.58</v>
      </c>
      <c r="I1200" s="204"/>
      <c r="J1200" s="200"/>
      <c r="K1200" s="200"/>
      <c r="L1200" s="205"/>
      <c r="M1200" s="206"/>
      <c r="N1200" s="207"/>
      <c r="O1200" s="207"/>
      <c r="P1200" s="207"/>
      <c r="Q1200" s="207"/>
      <c r="R1200" s="207"/>
      <c r="S1200" s="207"/>
      <c r="T1200" s="208"/>
      <c r="AT1200" s="209" t="s">
        <v>164</v>
      </c>
      <c r="AU1200" s="209" t="s">
        <v>81</v>
      </c>
      <c r="AV1200" s="14" t="s">
        <v>81</v>
      </c>
      <c r="AW1200" s="14" t="s">
        <v>33</v>
      </c>
      <c r="AX1200" s="14" t="s">
        <v>71</v>
      </c>
      <c r="AY1200" s="209" t="s">
        <v>155</v>
      </c>
    </row>
    <row r="1201" spans="2:51" s="14" customFormat="1" ht="12">
      <c r="B1201" s="199"/>
      <c r="C1201" s="200"/>
      <c r="D1201" s="190" t="s">
        <v>164</v>
      </c>
      <c r="E1201" s="201" t="s">
        <v>19</v>
      </c>
      <c r="F1201" s="202" t="s">
        <v>1060</v>
      </c>
      <c r="G1201" s="200"/>
      <c r="H1201" s="203">
        <v>58.41</v>
      </c>
      <c r="I1201" s="204"/>
      <c r="J1201" s="200"/>
      <c r="K1201" s="200"/>
      <c r="L1201" s="205"/>
      <c r="M1201" s="206"/>
      <c r="N1201" s="207"/>
      <c r="O1201" s="207"/>
      <c r="P1201" s="207"/>
      <c r="Q1201" s="207"/>
      <c r="R1201" s="207"/>
      <c r="S1201" s="207"/>
      <c r="T1201" s="208"/>
      <c r="AT1201" s="209" t="s">
        <v>164</v>
      </c>
      <c r="AU1201" s="209" t="s">
        <v>81</v>
      </c>
      <c r="AV1201" s="14" t="s">
        <v>81</v>
      </c>
      <c r="AW1201" s="14" t="s">
        <v>33</v>
      </c>
      <c r="AX1201" s="14" t="s">
        <v>71</v>
      </c>
      <c r="AY1201" s="209" t="s">
        <v>155</v>
      </c>
    </row>
    <row r="1202" spans="2:51" s="13" customFormat="1" ht="12">
      <c r="B1202" s="188"/>
      <c r="C1202" s="189"/>
      <c r="D1202" s="190" t="s">
        <v>164</v>
      </c>
      <c r="E1202" s="191" t="s">
        <v>19</v>
      </c>
      <c r="F1202" s="192" t="s">
        <v>217</v>
      </c>
      <c r="G1202" s="189"/>
      <c r="H1202" s="191" t="s">
        <v>19</v>
      </c>
      <c r="I1202" s="193"/>
      <c r="J1202" s="189"/>
      <c r="K1202" s="189"/>
      <c r="L1202" s="194"/>
      <c r="M1202" s="195"/>
      <c r="N1202" s="196"/>
      <c r="O1202" s="196"/>
      <c r="P1202" s="196"/>
      <c r="Q1202" s="196"/>
      <c r="R1202" s="196"/>
      <c r="S1202" s="196"/>
      <c r="T1202" s="197"/>
      <c r="AT1202" s="198" t="s">
        <v>164</v>
      </c>
      <c r="AU1202" s="198" t="s">
        <v>81</v>
      </c>
      <c r="AV1202" s="13" t="s">
        <v>79</v>
      </c>
      <c r="AW1202" s="13" t="s">
        <v>33</v>
      </c>
      <c r="AX1202" s="13" t="s">
        <v>71</v>
      </c>
      <c r="AY1202" s="198" t="s">
        <v>155</v>
      </c>
    </row>
    <row r="1203" spans="2:51" s="14" customFormat="1" ht="12">
      <c r="B1203" s="199"/>
      <c r="C1203" s="200"/>
      <c r="D1203" s="190" t="s">
        <v>164</v>
      </c>
      <c r="E1203" s="201" t="s">
        <v>19</v>
      </c>
      <c r="F1203" s="202" t="s">
        <v>199</v>
      </c>
      <c r="G1203" s="200"/>
      <c r="H1203" s="203">
        <v>25.23</v>
      </c>
      <c r="I1203" s="204"/>
      <c r="J1203" s="200"/>
      <c r="K1203" s="200"/>
      <c r="L1203" s="205"/>
      <c r="M1203" s="206"/>
      <c r="N1203" s="207"/>
      <c r="O1203" s="207"/>
      <c r="P1203" s="207"/>
      <c r="Q1203" s="207"/>
      <c r="R1203" s="207"/>
      <c r="S1203" s="207"/>
      <c r="T1203" s="208"/>
      <c r="AT1203" s="209" t="s">
        <v>164</v>
      </c>
      <c r="AU1203" s="209" t="s">
        <v>81</v>
      </c>
      <c r="AV1203" s="14" t="s">
        <v>81</v>
      </c>
      <c r="AW1203" s="14" t="s">
        <v>33</v>
      </c>
      <c r="AX1203" s="14" t="s">
        <v>71</v>
      </c>
      <c r="AY1203" s="209" t="s">
        <v>155</v>
      </c>
    </row>
    <row r="1204" spans="2:51" s="14" customFormat="1" ht="12">
      <c r="B1204" s="199"/>
      <c r="C1204" s="200"/>
      <c r="D1204" s="190" t="s">
        <v>164</v>
      </c>
      <c r="E1204" s="201" t="s">
        <v>19</v>
      </c>
      <c r="F1204" s="202" t="s">
        <v>1061</v>
      </c>
      <c r="G1204" s="200"/>
      <c r="H1204" s="203">
        <v>61.95</v>
      </c>
      <c r="I1204" s="204"/>
      <c r="J1204" s="200"/>
      <c r="K1204" s="200"/>
      <c r="L1204" s="205"/>
      <c r="M1204" s="206"/>
      <c r="N1204" s="207"/>
      <c r="O1204" s="207"/>
      <c r="P1204" s="207"/>
      <c r="Q1204" s="207"/>
      <c r="R1204" s="207"/>
      <c r="S1204" s="207"/>
      <c r="T1204" s="208"/>
      <c r="AT1204" s="209" t="s">
        <v>164</v>
      </c>
      <c r="AU1204" s="209" t="s">
        <v>81</v>
      </c>
      <c r="AV1204" s="14" t="s">
        <v>81</v>
      </c>
      <c r="AW1204" s="14" t="s">
        <v>33</v>
      </c>
      <c r="AX1204" s="14" t="s">
        <v>71</v>
      </c>
      <c r="AY1204" s="209" t="s">
        <v>155</v>
      </c>
    </row>
    <row r="1205" spans="2:51" s="13" customFormat="1" ht="12">
      <c r="B1205" s="188"/>
      <c r="C1205" s="189"/>
      <c r="D1205" s="190" t="s">
        <v>164</v>
      </c>
      <c r="E1205" s="191" t="s">
        <v>19</v>
      </c>
      <c r="F1205" s="192" t="s">
        <v>218</v>
      </c>
      <c r="G1205" s="189"/>
      <c r="H1205" s="191" t="s">
        <v>19</v>
      </c>
      <c r="I1205" s="193"/>
      <c r="J1205" s="189"/>
      <c r="K1205" s="189"/>
      <c r="L1205" s="194"/>
      <c r="M1205" s="195"/>
      <c r="N1205" s="196"/>
      <c r="O1205" s="196"/>
      <c r="P1205" s="196"/>
      <c r="Q1205" s="196"/>
      <c r="R1205" s="196"/>
      <c r="S1205" s="196"/>
      <c r="T1205" s="197"/>
      <c r="AT1205" s="198" t="s">
        <v>164</v>
      </c>
      <c r="AU1205" s="198" t="s">
        <v>81</v>
      </c>
      <c r="AV1205" s="13" t="s">
        <v>79</v>
      </c>
      <c r="AW1205" s="13" t="s">
        <v>33</v>
      </c>
      <c r="AX1205" s="13" t="s">
        <v>71</v>
      </c>
      <c r="AY1205" s="198" t="s">
        <v>155</v>
      </c>
    </row>
    <row r="1206" spans="2:51" s="14" customFormat="1" ht="12">
      <c r="B1206" s="199"/>
      <c r="C1206" s="200"/>
      <c r="D1206" s="190" t="s">
        <v>164</v>
      </c>
      <c r="E1206" s="201" t="s">
        <v>19</v>
      </c>
      <c r="F1206" s="202" t="s">
        <v>219</v>
      </c>
      <c r="G1206" s="200"/>
      <c r="H1206" s="203">
        <v>121.44</v>
      </c>
      <c r="I1206" s="204"/>
      <c r="J1206" s="200"/>
      <c r="K1206" s="200"/>
      <c r="L1206" s="205"/>
      <c r="M1206" s="206"/>
      <c r="N1206" s="207"/>
      <c r="O1206" s="207"/>
      <c r="P1206" s="207"/>
      <c r="Q1206" s="207"/>
      <c r="R1206" s="207"/>
      <c r="S1206" s="207"/>
      <c r="T1206" s="208"/>
      <c r="AT1206" s="209" t="s">
        <v>164</v>
      </c>
      <c r="AU1206" s="209" t="s">
        <v>81</v>
      </c>
      <c r="AV1206" s="14" t="s">
        <v>81</v>
      </c>
      <c r="AW1206" s="14" t="s">
        <v>33</v>
      </c>
      <c r="AX1206" s="14" t="s">
        <v>71</v>
      </c>
      <c r="AY1206" s="209" t="s">
        <v>155</v>
      </c>
    </row>
    <row r="1207" spans="2:51" s="14" customFormat="1" ht="12">
      <c r="B1207" s="199"/>
      <c r="C1207" s="200"/>
      <c r="D1207" s="190" t="s">
        <v>164</v>
      </c>
      <c r="E1207" s="201" t="s">
        <v>19</v>
      </c>
      <c r="F1207" s="202" t="s">
        <v>1071</v>
      </c>
      <c r="G1207" s="200"/>
      <c r="H1207" s="203">
        <v>98.973</v>
      </c>
      <c r="I1207" s="204"/>
      <c r="J1207" s="200"/>
      <c r="K1207" s="200"/>
      <c r="L1207" s="205"/>
      <c r="M1207" s="206"/>
      <c r="N1207" s="207"/>
      <c r="O1207" s="207"/>
      <c r="P1207" s="207"/>
      <c r="Q1207" s="207"/>
      <c r="R1207" s="207"/>
      <c r="S1207" s="207"/>
      <c r="T1207" s="208"/>
      <c r="AT1207" s="209" t="s">
        <v>164</v>
      </c>
      <c r="AU1207" s="209" t="s">
        <v>81</v>
      </c>
      <c r="AV1207" s="14" t="s">
        <v>81</v>
      </c>
      <c r="AW1207" s="14" t="s">
        <v>33</v>
      </c>
      <c r="AX1207" s="14" t="s">
        <v>71</v>
      </c>
      <c r="AY1207" s="209" t="s">
        <v>155</v>
      </c>
    </row>
    <row r="1208" spans="2:51" s="13" customFormat="1" ht="12">
      <c r="B1208" s="188"/>
      <c r="C1208" s="189"/>
      <c r="D1208" s="190" t="s">
        <v>164</v>
      </c>
      <c r="E1208" s="191" t="s">
        <v>19</v>
      </c>
      <c r="F1208" s="192" t="s">
        <v>220</v>
      </c>
      <c r="G1208" s="189"/>
      <c r="H1208" s="191" t="s">
        <v>19</v>
      </c>
      <c r="I1208" s="193"/>
      <c r="J1208" s="189"/>
      <c r="K1208" s="189"/>
      <c r="L1208" s="194"/>
      <c r="M1208" s="195"/>
      <c r="N1208" s="196"/>
      <c r="O1208" s="196"/>
      <c r="P1208" s="196"/>
      <c r="Q1208" s="196"/>
      <c r="R1208" s="196"/>
      <c r="S1208" s="196"/>
      <c r="T1208" s="197"/>
      <c r="AT1208" s="198" t="s">
        <v>164</v>
      </c>
      <c r="AU1208" s="198" t="s">
        <v>81</v>
      </c>
      <c r="AV1208" s="13" t="s">
        <v>79</v>
      </c>
      <c r="AW1208" s="13" t="s">
        <v>33</v>
      </c>
      <c r="AX1208" s="13" t="s">
        <v>71</v>
      </c>
      <c r="AY1208" s="198" t="s">
        <v>155</v>
      </c>
    </row>
    <row r="1209" spans="2:51" s="14" customFormat="1" ht="12">
      <c r="B1209" s="199"/>
      <c r="C1209" s="200"/>
      <c r="D1209" s="190" t="s">
        <v>164</v>
      </c>
      <c r="E1209" s="201" t="s">
        <v>19</v>
      </c>
      <c r="F1209" s="202" t="s">
        <v>645</v>
      </c>
      <c r="G1209" s="200"/>
      <c r="H1209" s="203">
        <v>6.8</v>
      </c>
      <c r="I1209" s="204"/>
      <c r="J1209" s="200"/>
      <c r="K1209" s="200"/>
      <c r="L1209" s="205"/>
      <c r="M1209" s="206"/>
      <c r="N1209" s="207"/>
      <c r="O1209" s="207"/>
      <c r="P1209" s="207"/>
      <c r="Q1209" s="207"/>
      <c r="R1209" s="207"/>
      <c r="S1209" s="207"/>
      <c r="T1209" s="208"/>
      <c r="AT1209" s="209" t="s">
        <v>164</v>
      </c>
      <c r="AU1209" s="209" t="s">
        <v>81</v>
      </c>
      <c r="AV1209" s="14" t="s">
        <v>81</v>
      </c>
      <c r="AW1209" s="14" t="s">
        <v>33</v>
      </c>
      <c r="AX1209" s="14" t="s">
        <v>71</v>
      </c>
      <c r="AY1209" s="209" t="s">
        <v>155</v>
      </c>
    </row>
    <row r="1210" spans="2:51" s="14" customFormat="1" ht="12">
      <c r="B1210" s="199"/>
      <c r="C1210" s="200"/>
      <c r="D1210" s="190" t="s">
        <v>164</v>
      </c>
      <c r="E1210" s="201" t="s">
        <v>19</v>
      </c>
      <c r="F1210" s="202" t="s">
        <v>1072</v>
      </c>
      <c r="G1210" s="200"/>
      <c r="H1210" s="203">
        <v>33.63</v>
      </c>
      <c r="I1210" s="204"/>
      <c r="J1210" s="200"/>
      <c r="K1210" s="200"/>
      <c r="L1210" s="205"/>
      <c r="M1210" s="206"/>
      <c r="N1210" s="207"/>
      <c r="O1210" s="207"/>
      <c r="P1210" s="207"/>
      <c r="Q1210" s="207"/>
      <c r="R1210" s="207"/>
      <c r="S1210" s="207"/>
      <c r="T1210" s="208"/>
      <c r="AT1210" s="209" t="s">
        <v>164</v>
      </c>
      <c r="AU1210" s="209" t="s">
        <v>81</v>
      </c>
      <c r="AV1210" s="14" t="s">
        <v>81</v>
      </c>
      <c r="AW1210" s="14" t="s">
        <v>33</v>
      </c>
      <c r="AX1210" s="14" t="s">
        <v>71</v>
      </c>
      <c r="AY1210" s="209" t="s">
        <v>155</v>
      </c>
    </row>
    <row r="1211" spans="2:51" s="13" customFormat="1" ht="12">
      <c r="B1211" s="188"/>
      <c r="C1211" s="189"/>
      <c r="D1211" s="190" t="s">
        <v>164</v>
      </c>
      <c r="E1211" s="191" t="s">
        <v>19</v>
      </c>
      <c r="F1211" s="192" t="s">
        <v>222</v>
      </c>
      <c r="G1211" s="189"/>
      <c r="H1211" s="191" t="s">
        <v>19</v>
      </c>
      <c r="I1211" s="193"/>
      <c r="J1211" s="189"/>
      <c r="K1211" s="189"/>
      <c r="L1211" s="194"/>
      <c r="M1211" s="195"/>
      <c r="N1211" s="196"/>
      <c r="O1211" s="196"/>
      <c r="P1211" s="196"/>
      <c r="Q1211" s="196"/>
      <c r="R1211" s="196"/>
      <c r="S1211" s="196"/>
      <c r="T1211" s="197"/>
      <c r="AT1211" s="198" t="s">
        <v>164</v>
      </c>
      <c r="AU1211" s="198" t="s">
        <v>81</v>
      </c>
      <c r="AV1211" s="13" t="s">
        <v>79</v>
      </c>
      <c r="AW1211" s="13" t="s">
        <v>33</v>
      </c>
      <c r="AX1211" s="13" t="s">
        <v>71</v>
      </c>
      <c r="AY1211" s="198" t="s">
        <v>155</v>
      </c>
    </row>
    <row r="1212" spans="2:51" s="14" customFormat="1" ht="12">
      <c r="B1212" s="199"/>
      <c r="C1212" s="200"/>
      <c r="D1212" s="190" t="s">
        <v>164</v>
      </c>
      <c r="E1212" s="201" t="s">
        <v>19</v>
      </c>
      <c r="F1212" s="202" t="s">
        <v>207</v>
      </c>
      <c r="G1212" s="200"/>
      <c r="H1212" s="203">
        <v>1.4</v>
      </c>
      <c r="I1212" s="204"/>
      <c r="J1212" s="200"/>
      <c r="K1212" s="200"/>
      <c r="L1212" s="205"/>
      <c r="M1212" s="206"/>
      <c r="N1212" s="207"/>
      <c r="O1212" s="207"/>
      <c r="P1212" s="207"/>
      <c r="Q1212" s="207"/>
      <c r="R1212" s="207"/>
      <c r="S1212" s="207"/>
      <c r="T1212" s="208"/>
      <c r="AT1212" s="209" t="s">
        <v>164</v>
      </c>
      <c r="AU1212" s="209" t="s">
        <v>81</v>
      </c>
      <c r="AV1212" s="14" t="s">
        <v>81</v>
      </c>
      <c r="AW1212" s="14" t="s">
        <v>33</v>
      </c>
      <c r="AX1212" s="14" t="s">
        <v>71</v>
      </c>
      <c r="AY1212" s="209" t="s">
        <v>155</v>
      </c>
    </row>
    <row r="1213" spans="2:51" s="14" customFormat="1" ht="12">
      <c r="B1213" s="199"/>
      <c r="C1213" s="200"/>
      <c r="D1213" s="190" t="s">
        <v>164</v>
      </c>
      <c r="E1213" s="201" t="s">
        <v>19</v>
      </c>
      <c r="F1213" s="202" t="s">
        <v>1073</v>
      </c>
      <c r="G1213" s="200"/>
      <c r="H1213" s="203">
        <v>15.93</v>
      </c>
      <c r="I1213" s="204"/>
      <c r="J1213" s="200"/>
      <c r="K1213" s="200"/>
      <c r="L1213" s="205"/>
      <c r="M1213" s="206"/>
      <c r="N1213" s="207"/>
      <c r="O1213" s="207"/>
      <c r="P1213" s="207"/>
      <c r="Q1213" s="207"/>
      <c r="R1213" s="207"/>
      <c r="S1213" s="207"/>
      <c r="T1213" s="208"/>
      <c r="AT1213" s="209" t="s">
        <v>164</v>
      </c>
      <c r="AU1213" s="209" t="s">
        <v>81</v>
      </c>
      <c r="AV1213" s="14" t="s">
        <v>81</v>
      </c>
      <c r="AW1213" s="14" t="s">
        <v>33</v>
      </c>
      <c r="AX1213" s="14" t="s">
        <v>71</v>
      </c>
      <c r="AY1213" s="209" t="s">
        <v>155</v>
      </c>
    </row>
    <row r="1214" spans="2:51" s="15" customFormat="1" ht="12">
      <c r="B1214" s="210"/>
      <c r="C1214" s="211"/>
      <c r="D1214" s="190" t="s">
        <v>164</v>
      </c>
      <c r="E1214" s="212" t="s">
        <v>19</v>
      </c>
      <c r="F1214" s="213" t="s">
        <v>168</v>
      </c>
      <c r="G1214" s="211"/>
      <c r="H1214" s="214">
        <v>1650.8260000000007</v>
      </c>
      <c r="I1214" s="215"/>
      <c r="J1214" s="211"/>
      <c r="K1214" s="211"/>
      <c r="L1214" s="216"/>
      <c r="M1214" s="217"/>
      <c r="N1214" s="218"/>
      <c r="O1214" s="218"/>
      <c r="P1214" s="218"/>
      <c r="Q1214" s="218"/>
      <c r="R1214" s="218"/>
      <c r="S1214" s="218"/>
      <c r="T1214" s="219"/>
      <c r="AT1214" s="220" t="s">
        <v>164</v>
      </c>
      <c r="AU1214" s="220" t="s">
        <v>81</v>
      </c>
      <c r="AV1214" s="15" t="s">
        <v>162</v>
      </c>
      <c r="AW1214" s="15" t="s">
        <v>33</v>
      </c>
      <c r="AX1214" s="15" t="s">
        <v>79</v>
      </c>
      <c r="AY1214" s="220" t="s">
        <v>155</v>
      </c>
    </row>
    <row r="1215" spans="2:63" s="12" customFormat="1" ht="25.9" customHeight="1">
      <c r="B1215" s="159"/>
      <c r="C1215" s="160"/>
      <c r="D1215" s="161" t="s">
        <v>70</v>
      </c>
      <c r="E1215" s="162" t="s">
        <v>543</v>
      </c>
      <c r="F1215" s="162" t="s">
        <v>544</v>
      </c>
      <c r="G1215" s="160"/>
      <c r="H1215" s="160"/>
      <c r="I1215" s="163"/>
      <c r="J1215" s="164">
        <f>BK1215</f>
        <v>90000</v>
      </c>
      <c r="K1215" s="160"/>
      <c r="L1215" s="165"/>
      <c r="M1215" s="166"/>
      <c r="N1215" s="167"/>
      <c r="O1215" s="167"/>
      <c r="P1215" s="168">
        <f>P1216</f>
        <v>0</v>
      </c>
      <c r="Q1215" s="167"/>
      <c r="R1215" s="168">
        <f>R1216</f>
        <v>0</v>
      </c>
      <c r="S1215" s="167"/>
      <c r="T1215" s="169">
        <f>T1216</f>
        <v>0</v>
      </c>
      <c r="AR1215" s="170" t="s">
        <v>162</v>
      </c>
      <c r="AT1215" s="171" t="s">
        <v>70</v>
      </c>
      <c r="AU1215" s="171" t="s">
        <v>71</v>
      </c>
      <c r="AY1215" s="170" t="s">
        <v>155</v>
      </c>
      <c r="BK1215" s="172">
        <f>BK1216</f>
        <v>90000</v>
      </c>
    </row>
    <row r="1216" spans="1:65" s="2" customFormat="1" ht="16.5" customHeight="1">
      <c r="A1216" s="36"/>
      <c r="B1216" s="37"/>
      <c r="C1216" s="175" t="s">
        <v>1083</v>
      </c>
      <c r="D1216" s="175" t="s">
        <v>158</v>
      </c>
      <c r="E1216" s="176" t="s">
        <v>546</v>
      </c>
      <c r="F1216" s="177" t="s">
        <v>547</v>
      </c>
      <c r="G1216" s="178" t="s">
        <v>548</v>
      </c>
      <c r="H1216" s="179">
        <v>300</v>
      </c>
      <c r="I1216" s="180">
        <v>300</v>
      </c>
      <c r="J1216" s="181">
        <f>ROUND(I1216*H1216,2)</f>
        <v>90000</v>
      </c>
      <c r="K1216" s="177" t="s">
        <v>19</v>
      </c>
      <c r="L1216" s="41"/>
      <c r="M1216" s="232" t="s">
        <v>19</v>
      </c>
      <c r="N1216" s="233" t="s">
        <v>42</v>
      </c>
      <c r="O1216" s="234"/>
      <c r="P1216" s="235">
        <f>O1216*H1216</f>
        <v>0</v>
      </c>
      <c r="Q1216" s="235">
        <v>0</v>
      </c>
      <c r="R1216" s="235">
        <f>Q1216*H1216</f>
        <v>0</v>
      </c>
      <c r="S1216" s="235">
        <v>0</v>
      </c>
      <c r="T1216" s="236">
        <f>S1216*H1216</f>
        <v>0</v>
      </c>
      <c r="U1216" s="36"/>
      <c r="V1216" s="36"/>
      <c r="W1216" s="36"/>
      <c r="X1216" s="36"/>
      <c r="Y1216" s="36"/>
      <c r="Z1216" s="36"/>
      <c r="AA1216" s="36"/>
      <c r="AB1216" s="36"/>
      <c r="AC1216" s="36"/>
      <c r="AD1216" s="36"/>
      <c r="AE1216" s="36"/>
      <c r="AR1216" s="186" t="s">
        <v>549</v>
      </c>
      <c r="AT1216" s="186" t="s">
        <v>158</v>
      </c>
      <c r="AU1216" s="186" t="s">
        <v>79</v>
      </c>
      <c r="AY1216" s="19" t="s">
        <v>155</v>
      </c>
      <c r="BE1216" s="187">
        <f>IF(N1216="základní",J1216,0)</f>
        <v>90000</v>
      </c>
      <c r="BF1216" s="187">
        <f>IF(N1216="snížená",J1216,0)</f>
        <v>0</v>
      </c>
      <c r="BG1216" s="187">
        <f>IF(N1216="zákl. přenesená",J1216,0)</f>
        <v>0</v>
      </c>
      <c r="BH1216" s="187">
        <f>IF(N1216="sníž. přenesená",J1216,0)</f>
        <v>0</v>
      </c>
      <c r="BI1216" s="187">
        <f>IF(N1216="nulová",J1216,0)</f>
        <v>0</v>
      </c>
      <c r="BJ1216" s="19" t="s">
        <v>79</v>
      </c>
      <c r="BK1216" s="187">
        <f>ROUND(I1216*H1216,2)</f>
        <v>90000</v>
      </c>
      <c r="BL1216" s="19" t="s">
        <v>549</v>
      </c>
      <c r="BM1216" s="186" t="s">
        <v>1084</v>
      </c>
    </row>
    <row r="1217" spans="1:31" s="2" customFormat="1" ht="6.95" customHeight="1">
      <c r="A1217" s="36"/>
      <c r="B1217" s="49"/>
      <c r="C1217" s="50"/>
      <c r="D1217" s="50"/>
      <c r="E1217" s="50"/>
      <c r="F1217" s="50"/>
      <c r="G1217" s="50"/>
      <c r="H1217" s="50"/>
      <c r="I1217" s="50"/>
      <c r="J1217" s="50"/>
      <c r="K1217" s="50"/>
      <c r="L1217" s="41"/>
      <c r="M1217" s="36"/>
      <c r="O1217" s="36"/>
      <c r="P1217" s="36"/>
      <c r="Q1217" s="36"/>
      <c r="R1217" s="36"/>
      <c r="S1217" s="36"/>
      <c r="T1217" s="36"/>
      <c r="U1217" s="36"/>
      <c r="V1217" s="36"/>
      <c r="W1217" s="36"/>
      <c r="X1217" s="36"/>
      <c r="Y1217" s="36"/>
      <c r="Z1217" s="36"/>
      <c r="AA1217" s="36"/>
      <c r="AB1217" s="36"/>
      <c r="AC1217" s="36"/>
      <c r="AD1217" s="36"/>
      <c r="AE1217" s="36"/>
    </row>
  </sheetData>
  <sheetProtection password="CC35" sheet="1" objects="1" scenarios="1" formatColumns="0" formatRows="0" autoFilter="0"/>
  <autoFilter ref="C99:K1216"/>
  <mergeCells count="9">
    <mergeCell ref="E50:H50"/>
    <mergeCell ref="E90:H90"/>
    <mergeCell ref="E92:H9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9"/>
  <sheetViews>
    <sheetView showGridLines="0" workbookViewId="0" topLeftCell="A1">
      <selection activeCell="H39" sqref="H3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87</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1085</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ROUND(J94,2)</f>
        <v>939003.35</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ROUND((SUM(BE94:BE308)),2)</f>
        <v>939003.35</v>
      </c>
      <c r="G33" s="36"/>
      <c r="H33" s="36"/>
      <c r="I33" s="120">
        <v>0.21</v>
      </c>
      <c r="J33" s="119">
        <f>ROUND(((SUM(BE94:BE308))*I33),2)</f>
        <v>197190.7</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ROUND((SUM(BF94:BF308)),2)</f>
        <v>0</v>
      </c>
      <c r="G34" s="36"/>
      <c r="H34" s="36"/>
      <c r="I34" s="120">
        <v>0.15</v>
      </c>
      <c r="J34" s="119">
        <f>ROUND(((SUM(BF94:BF308))*I34),2)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ROUND((SUM(BG94:BG308)),2)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ROUND((SUM(BH94:BH308)),2)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ROUND((SUM(BI94:BI308)),2)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1136194.05</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03 - D.1.1. Architektonický stavební řešení - Oprava střechy</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Nový Jičín</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J94</f>
        <v>939003.35</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122</v>
      </c>
      <c r="E60" s="139"/>
      <c r="F60" s="139"/>
      <c r="G60" s="139"/>
      <c r="H60" s="139"/>
      <c r="I60" s="139"/>
      <c r="J60" s="140">
        <f>J95</f>
        <v>203826.53</v>
      </c>
      <c r="K60" s="137"/>
      <c r="L60" s="141"/>
    </row>
    <row r="61" spans="2:12" s="10" customFormat="1" ht="19.9" customHeight="1">
      <c r="B61" s="142"/>
      <c r="C61" s="143"/>
      <c r="D61" s="144" t="s">
        <v>1086</v>
      </c>
      <c r="E61" s="145"/>
      <c r="F61" s="145"/>
      <c r="G61" s="145"/>
      <c r="H61" s="145"/>
      <c r="I61" s="145"/>
      <c r="J61" s="146">
        <f>J96</f>
        <v>5235.84</v>
      </c>
      <c r="K61" s="143"/>
      <c r="L61" s="147"/>
    </row>
    <row r="62" spans="2:12" s="10" customFormat="1" ht="19.9" customHeight="1">
      <c r="B62" s="142"/>
      <c r="C62" s="143"/>
      <c r="D62" s="144" t="s">
        <v>124</v>
      </c>
      <c r="E62" s="145"/>
      <c r="F62" s="145"/>
      <c r="G62" s="145"/>
      <c r="H62" s="145"/>
      <c r="I62" s="145"/>
      <c r="J62" s="146">
        <f>J106</f>
        <v>85801.17</v>
      </c>
      <c r="K62" s="143"/>
      <c r="L62" s="147"/>
    </row>
    <row r="63" spans="2:12" s="10" customFormat="1" ht="19.9" customHeight="1">
      <c r="B63" s="142"/>
      <c r="C63" s="143"/>
      <c r="D63" s="144" t="s">
        <v>125</v>
      </c>
      <c r="E63" s="145"/>
      <c r="F63" s="145"/>
      <c r="G63" s="145"/>
      <c r="H63" s="145"/>
      <c r="I63" s="145"/>
      <c r="J63" s="146">
        <f>J130</f>
        <v>112789.52</v>
      </c>
      <c r="K63" s="143"/>
      <c r="L63" s="147"/>
    </row>
    <row r="64" spans="2:12" s="9" customFormat="1" ht="24.95" customHeight="1">
      <c r="B64" s="136"/>
      <c r="C64" s="137"/>
      <c r="D64" s="138" t="s">
        <v>127</v>
      </c>
      <c r="E64" s="139"/>
      <c r="F64" s="139"/>
      <c r="G64" s="139"/>
      <c r="H64" s="139"/>
      <c r="I64" s="139"/>
      <c r="J64" s="140">
        <f>J141</f>
        <v>702176.82</v>
      </c>
      <c r="K64" s="137"/>
      <c r="L64" s="141"/>
    </row>
    <row r="65" spans="2:12" s="10" customFormat="1" ht="19.9" customHeight="1">
      <c r="B65" s="142"/>
      <c r="C65" s="143"/>
      <c r="D65" s="144" t="s">
        <v>128</v>
      </c>
      <c r="E65" s="145"/>
      <c r="F65" s="145"/>
      <c r="G65" s="145"/>
      <c r="H65" s="145"/>
      <c r="I65" s="145"/>
      <c r="J65" s="146">
        <f>J142</f>
        <v>248746.47999999998</v>
      </c>
      <c r="K65" s="143"/>
      <c r="L65" s="147"/>
    </row>
    <row r="66" spans="2:12" s="10" customFormat="1" ht="19.9" customHeight="1">
      <c r="B66" s="142"/>
      <c r="C66" s="143"/>
      <c r="D66" s="144" t="s">
        <v>1087</v>
      </c>
      <c r="E66" s="145"/>
      <c r="F66" s="145"/>
      <c r="G66" s="145"/>
      <c r="H66" s="145"/>
      <c r="I66" s="145"/>
      <c r="J66" s="146">
        <f>J198</f>
        <v>10518.359999999999</v>
      </c>
      <c r="K66" s="143"/>
      <c r="L66" s="147"/>
    </row>
    <row r="67" spans="2:12" s="10" customFormat="1" ht="19.9" customHeight="1">
      <c r="B67" s="142"/>
      <c r="C67" s="143"/>
      <c r="D67" s="144" t="s">
        <v>553</v>
      </c>
      <c r="E67" s="145"/>
      <c r="F67" s="145"/>
      <c r="G67" s="145"/>
      <c r="H67" s="145"/>
      <c r="I67" s="145"/>
      <c r="J67" s="146">
        <f>J215</f>
        <v>265551.94</v>
      </c>
      <c r="K67" s="143"/>
      <c r="L67" s="147"/>
    </row>
    <row r="68" spans="2:12" s="10" customFormat="1" ht="19.9" customHeight="1">
      <c r="B68" s="142"/>
      <c r="C68" s="143"/>
      <c r="D68" s="144" t="s">
        <v>1088</v>
      </c>
      <c r="E68" s="145"/>
      <c r="F68" s="145"/>
      <c r="G68" s="145"/>
      <c r="H68" s="145"/>
      <c r="I68" s="145"/>
      <c r="J68" s="146">
        <f>J240</f>
        <v>10205.49</v>
      </c>
      <c r="K68" s="143"/>
      <c r="L68" s="147"/>
    </row>
    <row r="69" spans="2:12" s="10" customFormat="1" ht="19.9" customHeight="1">
      <c r="B69" s="142"/>
      <c r="C69" s="143"/>
      <c r="D69" s="144" t="s">
        <v>1089</v>
      </c>
      <c r="E69" s="145"/>
      <c r="F69" s="145"/>
      <c r="G69" s="145"/>
      <c r="H69" s="145"/>
      <c r="I69" s="145"/>
      <c r="J69" s="146">
        <f>J247</f>
        <v>11475.109999999999</v>
      </c>
      <c r="K69" s="143"/>
      <c r="L69" s="147"/>
    </row>
    <row r="70" spans="2:12" s="10" customFormat="1" ht="19.9" customHeight="1">
      <c r="B70" s="142"/>
      <c r="C70" s="143"/>
      <c r="D70" s="144" t="s">
        <v>1090</v>
      </c>
      <c r="E70" s="145"/>
      <c r="F70" s="145"/>
      <c r="G70" s="145"/>
      <c r="H70" s="145"/>
      <c r="I70" s="145"/>
      <c r="J70" s="146">
        <f>J260</f>
        <v>13888.75</v>
      </c>
      <c r="K70" s="143"/>
      <c r="L70" s="147"/>
    </row>
    <row r="71" spans="2:12" s="10" customFormat="1" ht="19.9" customHeight="1">
      <c r="B71" s="142"/>
      <c r="C71" s="143"/>
      <c r="D71" s="144" t="s">
        <v>130</v>
      </c>
      <c r="E71" s="145"/>
      <c r="F71" s="145"/>
      <c r="G71" s="145"/>
      <c r="H71" s="145"/>
      <c r="I71" s="145"/>
      <c r="J71" s="146">
        <f>J267</f>
        <v>9375.720000000001</v>
      </c>
      <c r="K71" s="143"/>
      <c r="L71" s="147"/>
    </row>
    <row r="72" spans="2:12" s="10" customFormat="1" ht="19.9" customHeight="1">
      <c r="B72" s="142"/>
      <c r="C72" s="143"/>
      <c r="D72" s="144" t="s">
        <v>132</v>
      </c>
      <c r="E72" s="145"/>
      <c r="F72" s="145"/>
      <c r="G72" s="145"/>
      <c r="H72" s="145"/>
      <c r="I72" s="145"/>
      <c r="J72" s="146">
        <f>J273</f>
        <v>122774.97</v>
      </c>
      <c r="K72" s="143"/>
      <c r="L72" s="147"/>
    </row>
    <row r="73" spans="2:12" s="10" customFormat="1" ht="19.9" customHeight="1">
      <c r="B73" s="142"/>
      <c r="C73" s="143"/>
      <c r="D73" s="144" t="s">
        <v>556</v>
      </c>
      <c r="E73" s="145"/>
      <c r="F73" s="145"/>
      <c r="G73" s="145"/>
      <c r="H73" s="145"/>
      <c r="I73" s="145"/>
      <c r="J73" s="146">
        <f>J305</f>
        <v>9640</v>
      </c>
      <c r="K73" s="143"/>
      <c r="L73" s="147"/>
    </row>
    <row r="74" spans="2:12" s="9" customFormat="1" ht="24.95" customHeight="1">
      <c r="B74" s="136"/>
      <c r="C74" s="137"/>
      <c r="D74" s="138" t="s">
        <v>139</v>
      </c>
      <c r="E74" s="139"/>
      <c r="F74" s="139"/>
      <c r="G74" s="139"/>
      <c r="H74" s="139"/>
      <c r="I74" s="139"/>
      <c r="J74" s="140">
        <f>J307</f>
        <v>33000</v>
      </c>
      <c r="K74" s="137"/>
      <c r="L74" s="141"/>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31" s="2" customFormat="1" ht="24.95" customHeight="1">
      <c r="A81" s="36"/>
      <c r="B81" s="37"/>
      <c r="C81" s="25" t="s">
        <v>140</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75" t="str">
        <f>E7</f>
        <v>Zesílení stropních desek ve východní části přístavby, vč. souvisejících stavebních úprav</v>
      </c>
      <c r="F84" s="376"/>
      <c r="G84" s="376"/>
      <c r="H84" s="376"/>
      <c r="I84" s="38"/>
      <c r="J84" s="38"/>
      <c r="K84" s="38"/>
      <c r="L84" s="108"/>
      <c r="S84" s="36"/>
      <c r="T84" s="36"/>
      <c r="U84" s="36"/>
      <c r="V84" s="36"/>
      <c r="W84" s="36"/>
      <c r="X84" s="36"/>
      <c r="Y84" s="36"/>
      <c r="Z84" s="36"/>
      <c r="AA84" s="36"/>
      <c r="AB84" s="36"/>
      <c r="AC84" s="36"/>
      <c r="AD84" s="36"/>
      <c r="AE84" s="36"/>
    </row>
    <row r="85" spans="1:31" s="2" customFormat="1" ht="12" customHeight="1">
      <c r="A85" s="36"/>
      <c r="B85" s="37"/>
      <c r="C85" s="31" t="s">
        <v>116</v>
      </c>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6.5" customHeight="1">
      <c r="A86" s="36"/>
      <c r="B86" s="37"/>
      <c r="C86" s="38"/>
      <c r="D86" s="38"/>
      <c r="E86" s="368" t="str">
        <f>E9</f>
        <v>03 - D.1.1. Architektonický stavební řešení - Oprava střechy</v>
      </c>
      <c r="F86" s="374"/>
      <c r="G86" s="374"/>
      <c r="H86" s="374"/>
      <c r="I86" s="38"/>
      <c r="J86" s="38"/>
      <c r="K86" s="38"/>
      <c r="L86" s="10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F12</f>
        <v>Nový Jičín</v>
      </c>
      <c r="G88" s="38"/>
      <c r="H88" s="38"/>
      <c r="I88" s="31" t="s">
        <v>23</v>
      </c>
      <c r="J88" s="61">
        <f>IF(J12="","",J12)</f>
        <v>44236</v>
      </c>
      <c r="K88" s="38"/>
      <c r="L88" s="108"/>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5.2" customHeight="1">
      <c r="A90" s="36"/>
      <c r="B90" s="37"/>
      <c r="C90" s="31" t="s">
        <v>24</v>
      </c>
      <c r="D90" s="38"/>
      <c r="E90" s="38"/>
      <c r="F90" s="29" t="str">
        <f>E15</f>
        <v>Beskydské divadlo Nový Jičín,p.o.</v>
      </c>
      <c r="G90" s="38"/>
      <c r="H90" s="38"/>
      <c r="I90" s="31" t="s">
        <v>31</v>
      </c>
      <c r="J90" s="34" t="str">
        <f>E21</f>
        <v xml:space="preserve"> </v>
      </c>
      <c r="K90" s="38"/>
      <c r="L90" s="108"/>
      <c r="S90" s="36"/>
      <c r="T90" s="36"/>
      <c r="U90" s="36"/>
      <c r="V90" s="36"/>
      <c r="W90" s="36"/>
      <c r="X90" s="36"/>
      <c r="Y90" s="36"/>
      <c r="Z90" s="36"/>
      <c r="AA90" s="36"/>
      <c r="AB90" s="36"/>
      <c r="AC90" s="36"/>
      <c r="AD90" s="36"/>
      <c r="AE90" s="36"/>
    </row>
    <row r="91" spans="1:31" s="2" customFormat="1" ht="15.2" customHeight="1">
      <c r="A91" s="36"/>
      <c r="B91" s="37"/>
      <c r="C91" s="31" t="s">
        <v>29</v>
      </c>
      <c r="D91" s="38"/>
      <c r="E91" s="38"/>
      <c r="F91" s="29" t="str">
        <f>IF(E18="","",E18)</f>
        <v>Vyplň údaj</v>
      </c>
      <c r="G91" s="38"/>
      <c r="H91" s="38"/>
      <c r="I91" s="31" t="s">
        <v>34</v>
      </c>
      <c r="J91" s="34" t="str">
        <f>E24</f>
        <v xml:space="preserve"> </v>
      </c>
      <c r="K91" s="38"/>
      <c r="L91" s="108"/>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31" s="11" customFormat="1" ht="29.25" customHeight="1">
      <c r="A93" s="148"/>
      <c r="B93" s="149"/>
      <c r="C93" s="150" t="s">
        <v>141</v>
      </c>
      <c r="D93" s="151" t="s">
        <v>56</v>
      </c>
      <c r="E93" s="151" t="s">
        <v>52</v>
      </c>
      <c r="F93" s="151" t="s">
        <v>53</v>
      </c>
      <c r="G93" s="151" t="s">
        <v>142</v>
      </c>
      <c r="H93" s="151" t="s">
        <v>143</v>
      </c>
      <c r="I93" s="151" t="s">
        <v>144</v>
      </c>
      <c r="J93" s="151" t="s">
        <v>120</v>
      </c>
      <c r="K93" s="152" t="s">
        <v>145</v>
      </c>
      <c r="L93" s="153"/>
      <c r="M93" s="70" t="s">
        <v>19</v>
      </c>
      <c r="N93" s="71" t="s">
        <v>41</v>
      </c>
      <c r="O93" s="71" t="s">
        <v>146</v>
      </c>
      <c r="P93" s="71" t="s">
        <v>147</v>
      </c>
      <c r="Q93" s="71" t="s">
        <v>148</v>
      </c>
      <c r="R93" s="71" t="s">
        <v>149</v>
      </c>
      <c r="S93" s="71" t="s">
        <v>150</v>
      </c>
      <c r="T93" s="72" t="s">
        <v>151</v>
      </c>
      <c r="U93" s="148"/>
      <c r="V93" s="148"/>
      <c r="W93" s="148"/>
      <c r="X93" s="148"/>
      <c r="Y93" s="148"/>
      <c r="Z93" s="148"/>
      <c r="AA93" s="148"/>
      <c r="AB93" s="148"/>
      <c r="AC93" s="148"/>
      <c r="AD93" s="148"/>
      <c r="AE93" s="148"/>
    </row>
    <row r="94" spans="1:63" s="2" customFormat="1" ht="22.9" customHeight="1">
      <c r="A94" s="36"/>
      <c r="B94" s="37"/>
      <c r="C94" s="77" t="s">
        <v>152</v>
      </c>
      <c r="D94" s="38"/>
      <c r="E94" s="38"/>
      <c r="F94" s="38"/>
      <c r="G94" s="38"/>
      <c r="H94" s="38"/>
      <c r="I94" s="38"/>
      <c r="J94" s="154">
        <f>BK94</f>
        <v>939003.35</v>
      </c>
      <c r="K94" s="38"/>
      <c r="L94" s="41"/>
      <c r="M94" s="73"/>
      <c r="N94" s="155"/>
      <c r="O94" s="74"/>
      <c r="P94" s="156">
        <f>P95+P141+P307</f>
        <v>0</v>
      </c>
      <c r="Q94" s="74"/>
      <c r="R94" s="156">
        <f>R95+R141+R307</f>
        <v>5.532073199999998</v>
      </c>
      <c r="S94" s="74"/>
      <c r="T94" s="157">
        <f>T95+T141+T307</f>
        <v>86.48739270000002</v>
      </c>
      <c r="U94" s="36"/>
      <c r="V94" s="36"/>
      <c r="W94" s="36"/>
      <c r="X94" s="36"/>
      <c r="Y94" s="36"/>
      <c r="Z94" s="36"/>
      <c r="AA94" s="36"/>
      <c r="AB94" s="36"/>
      <c r="AC94" s="36"/>
      <c r="AD94" s="36"/>
      <c r="AE94" s="36"/>
      <c r="AT94" s="19" t="s">
        <v>70</v>
      </c>
      <c r="AU94" s="19" t="s">
        <v>121</v>
      </c>
      <c r="BK94" s="158">
        <f>BK95+BK141+BK307</f>
        <v>939003.35</v>
      </c>
    </row>
    <row r="95" spans="2:63" s="12" customFormat="1" ht="25.9" customHeight="1">
      <c r="B95" s="159"/>
      <c r="C95" s="160"/>
      <c r="D95" s="161" t="s">
        <v>70</v>
      </c>
      <c r="E95" s="162" t="s">
        <v>153</v>
      </c>
      <c r="F95" s="162" t="s">
        <v>154</v>
      </c>
      <c r="G95" s="160"/>
      <c r="H95" s="160"/>
      <c r="I95" s="163"/>
      <c r="J95" s="164">
        <f>BK95</f>
        <v>203826.53</v>
      </c>
      <c r="K95" s="160"/>
      <c r="L95" s="165"/>
      <c r="M95" s="166"/>
      <c r="N95" s="167"/>
      <c r="O95" s="167"/>
      <c r="P95" s="168">
        <f>P96+P106+P130</f>
        <v>0</v>
      </c>
      <c r="Q95" s="167"/>
      <c r="R95" s="168">
        <f>R96+R106+R130</f>
        <v>0</v>
      </c>
      <c r="S95" s="167"/>
      <c r="T95" s="169">
        <f>T96+T106+T130</f>
        <v>77.85260000000001</v>
      </c>
      <c r="AR95" s="170" t="s">
        <v>79</v>
      </c>
      <c r="AT95" s="171" t="s">
        <v>70</v>
      </c>
      <c r="AU95" s="171" t="s">
        <v>71</v>
      </c>
      <c r="AY95" s="170" t="s">
        <v>155</v>
      </c>
      <c r="BK95" s="172">
        <f>BK96+BK106+BK130</f>
        <v>203826.53</v>
      </c>
    </row>
    <row r="96" spans="2:63" s="12" customFormat="1" ht="22.9" customHeight="1">
      <c r="B96" s="159"/>
      <c r="C96" s="160"/>
      <c r="D96" s="161" t="s">
        <v>70</v>
      </c>
      <c r="E96" s="173" t="s">
        <v>79</v>
      </c>
      <c r="F96" s="173" t="s">
        <v>1091</v>
      </c>
      <c r="G96" s="160"/>
      <c r="H96" s="160"/>
      <c r="I96" s="163"/>
      <c r="J96" s="174">
        <f>BK96</f>
        <v>5235.84</v>
      </c>
      <c r="K96" s="160"/>
      <c r="L96" s="165"/>
      <c r="M96" s="166"/>
      <c r="N96" s="167"/>
      <c r="O96" s="167"/>
      <c r="P96" s="168">
        <f>SUM(P97:P105)</f>
        <v>0</v>
      </c>
      <c r="Q96" s="167"/>
      <c r="R96" s="168">
        <f>SUM(R97:R105)</f>
        <v>0</v>
      </c>
      <c r="S96" s="167"/>
      <c r="T96" s="169">
        <f>SUM(T97:T105)</f>
        <v>9.2718</v>
      </c>
      <c r="AR96" s="170" t="s">
        <v>79</v>
      </c>
      <c r="AT96" s="171" t="s">
        <v>70</v>
      </c>
      <c r="AU96" s="171" t="s">
        <v>79</v>
      </c>
      <c r="AY96" s="170" t="s">
        <v>155</v>
      </c>
      <c r="BK96" s="172">
        <f>SUM(BK97:BK105)</f>
        <v>5235.84</v>
      </c>
    </row>
    <row r="97" spans="1:65" s="2" customFormat="1" ht="36">
      <c r="A97" s="36"/>
      <c r="B97" s="37"/>
      <c r="C97" s="175" t="s">
        <v>79</v>
      </c>
      <c r="D97" s="175" t="s">
        <v>158</v>
      </c>
      <c r="E97" s="176" t="s">
        <v>1092</v>
      </c>
      <c r="F97" s="177" t="s">
        <v>1093</v>
      </c>
      <c r="G97" s="178" t="s">
        <v>161</v>
      </c>
      <c r="H97" s="179">
        <v>18.18</v>
      </c>
      <c r="I97" s="180">
        <v>144</v>
      </c>
      <c r="J97" s="181">
        <f>ROUND(I97*H97,2)</f>
        <v>2617.92</v>
      </c>
      <c r="K97" s="177" t="s">
        <v>19</v>
      </c>
      <c r="L97" s="41"/>
      <c r="M97" s="182" t="s">
        <v>19</v>
      </c>
      <c r="N97" s="183" t="s">
        <v>42</v>
      </c>
      <c r="O97" s="66"/>
      <c r="P97" s="184">
        <f>O97*H97</f>
        <v>0</v>
      </c>
      <c r="Q97" s="184">
        <v>0</v>
      </c>
      <c r="R97" s="184">
        <f>Q97*H97</f>
        <v>0</v>
      </c>
      <c r="S97" s="184">
        <v>0.255</v>
      </c>
      <c r="T97" s="185">
        <f>S97*H97</f>
        <v>4.6359</v>
      </c>
      <c r="U97" s="36"/>
      <c r="V97" s="36"/>
      <c r="W97" s="36"/>
      <c r="X97" s="36"/>
      <c r="Y97" s="36"/>
      <c r="Z97" s="36"/>
      <c r="AA97" s="36"/>
      <c r="AB97" s="36"/>
      <c r="AC97" s="36"/>
      <c r="AD97" s="36"/>
      <c r="AE97" s="36"/>
      <c r="AR97" s="186" t="s">
        <v>162</v>
      </c>
      <c r="AT97" s="186" t="s">
        <v>158</v>
      </c>
      <c r="AU97" s="186" t="s">
        <v>81</v>
      </c>
      <c r="AY97" s="19" t="s">
        <v>155</v>
      </c>
      <c r="BE97" s="187">
        <f>IF(N97="základní",J97,0)</f>
        <v>2617.92</v>
      </c>
      <c r="BF97" s="187">
        <f>IF(N97="snížená",J97,0)</f>
        <v>0</v>
      </c>
      <c r="BG97" s="187">
        <f>IF(N97="zákl. přenesená",J97,0)</f>
        <v>0</v>
      </c>
      <c r="BH97" s="187">
        <f>IF(N97="sníž. přenesená",J97,0)</f>
        <v>0</v>
      </c>
      <c r="BI97" s="187">
        <f>IF(N97="nulová",J97,0)</f>
        <v>0</v>
      </c>
      <c r="BJ97" s="19" t="s">
        <v>79</v>
      </c>
      <c r="BK97" s="187">
        <f>ROUND(I97*H97,2)</f>
        <v>2617.92</v>
      </c>
      <c r="BL97" s="19" t="s">
        <v>162</v>
      </c>
      <c r="BM97" s="186" t="s">
        <v>1094</v>
      </c>
    </row>
    <row r="98" spans="2:51" s="13" customFormat="1" ht="12">
      <c r="B98" s="188"/>
      <c r="C98" s="189"/>
      <c r="D98" s="190" t="s">
        <v>164</v>
      </c>
      <c r="E98" s="191" t="s">
        <v>19</v>
      </c>
      <c r="F98" s="192" t="s">
        <v>1095</v>
      </c>
      <c r="G98" s="189"/>
      <c r="H98" s="191" t="s">
        <v>19</v>
      </c>
      <c r="I98" s="193"/>
      <c r="J98" s="189"/>
      <c r="K98" s="189"/>
      <c r="L98" s="194"/>
      <c r="M98" s="195"/>
      <c r="N98" s="196"/>
      <c r="O98" s="196"/>
      <c r="P98" s="196"/>
      <c r="Q98" s="196"/>
      <c r="R98" s="196"/>
      <c r="S98" s="196"/>
      <c r="T98" s="197"/>
      <c r="AT98" s="198" t="s">
        <v>164</v>
      </c>
      <c r="AU98" s="198" t="s">
        <v>81</v>
      </c>
      <c r="AV98" s="13" t="s">
        <v>79</v>
      </c>
      <c r="AW98" s="13" t="s">
        <v>33</v>
      </c>
      <c r="AX98" s="13" t="s">
        <v>71</v>
      </c>
      <c r="AY98" s="198" t="s">
        <v>155</v>
      </c>
    </row>
    <row r="99" spans="2:51" s="13" customFormat="1" ht="12">
      <c r="B99" s="188"/>
      <c r="C99" s="189"/>
      <c r="D99" s="190" t="s">
        <v>164</v>
      </c>
      <c r="E99" s="191" t="s">
        <v>19</v>
      </c>
      <c r="F99" s="192" t="s">
        <v>1096</v>
      </c>
      <c r="G99" s="189"/>
      <c r="H99" s="191" t="s">
        <v>19</v>
      </c>
      <c r="I99" s="193"/>
      <c r="J99" s="189"/>
      <c r="K99" s="189"/>
      <c r="L99" s="194"/>
      <c r="M99" s="195"/>
      <c r="N99" s="196"/>
      <c r="O99" s="196"/>
      <c r="P99" s="196"/>
      <c r="Q99" s="196"/>
      <c r="R99" s="196"/>
      <c r="S99" s="196"/>
      <c r="T99" s="197"/>
      <c r="AT99" s="198" t="s">
        <v>164</v>
      </c>
      <c r="AU99" s="198" t="s">
        <v>81</v>
      </c>
      <c r="AV99" s="13" t="s">
        <v>79</v>
      </c>
      <c r="AW99" s="13" t="s">
        <v>33</v>
      </c>
      <c r="AX99" s="13" t="s">
        <v>71</v>
      </c>
      <c r="AY99" s="198" t="s">
        <v>155</v>
      </c>
    </row>
    <row r="100" spans="2:51" s="14" customFormat="1" ht="12">
      <c r="B100" s="199"/>
      <c r="C100" s="200"/>
      <c r="D100" s="190" t="s">
        <v>164</v>
      </c>
      <c r="E100" s="201" t="s">
        <v>19</v>
      </c>
      <c r="F100" s="202" t="s">
        <v>1097</v>
      </c>
      <c r="G100" s="200"/>
      <c r="H100" s="203">
        <v>18.18</v>
      </c>
      <c r="I100" s="204"/>
      <c r="J100" s="200"/>
      <c r="K100" s="200"/>
      <c r="L100" s="205"/>
      <c r="M100" s="206"/>
      <c r="N100" s="207"/>
      <c r="O100" s="207"/>
      <c r="P100" s="207"/>
      <c r="Q100" s="207"/>
      <c r="R100" s="207"/>
      <c r="S100" s="207"/>
      <c r="T100" s="208"/>
      <c r="AT100" s="209" t="s">
        <v>164</v>
      </c>
      <c r="AU100" s="209" t="s">
        <v>81</v>
      </c>
      <c r="AV100" s="14" t="s">
        <v>81</v>
      </c>
      <c r="AW100" s="14" t="s">
        <v>33</v>
      </c>
      <c r="AX100" s="14" t="s">
        <v>71</v>
      </c>
      <c r="AY100" s="209" t="s">
        <v>155</v>
      </c>
    </row>
    <row r="101" spans="2:51" s="15" customFormat="1" ht="12">
      <c r="B101" s="210"/>
      <c r="C101" s="211"/>
      <c r="D101" s="190" t="s">
        <v>164</v>
      </c>
      <c r="E101" s="212" t="s">
        <v>19</v>
      </c>
      <c r="F101" s="213" t="s">
        <v>168</v>
      </c>
      <c r="G101" s="211"/>
      <c r="H101" s="214">
        <v>18.18</v>
      </c>
      <c r="I101" s="215"/>
      <c r="J101" s="211"/>
      <c r="K101" s="211"/>
      <c r="L101" s="216"/>
      <c r="M101" s="217"/>
      <c r="N101" s="218"/>
      <c r="O101" s="218"/>
      <c r="P101" s="218"/>
      <c r="Q101" s="218"/>
      <c r="R101" s="218"/>
      <c r="S101" s="218"/>
      <c r="T101" s="219"/>
      <c r="AT101" s="220" t="s">
        <v>164</v>
      </c>
      <c r="AU101" s="220" t="s">
        <v>81</v>
      </c>
      <c r="AV101" s="15" t="s">
        <v>162</v>
      </c>
      <c r="AW101" s="15" t="s">
        <v>33</v>
      </c>
      <c r="AX101" s="15" t="s">
        <v>79</v>
      </c>
      <c r="AY101" s="220" t="s">
        <v>155</v>
      </c>
    </row>
    <row r="102" spans="1:65" s="2" customFormat="1" ht="36">
      <c r="A102" s="36"/>
      <c r="B102" s="37"/>
      <c r="C102" s="175" t="s">
        <v>81</v>
      </c>
      <c r="D102" s="175" t="s">
        <v>158</v>
      </c>
      <c r="E102" s="176" t="s">
        <v>1098</v>
      </c>
      <c r="F102" s="177" t="s">
        <v>1093</v>
      </c>
      <c r="G102" s="178" t="s">
        <v>161</v>
      </c>
      <c r="H102" s="179">
        <v>18.18</v>
      </c>
      <c r="I102" s="180">
        <v>144</v>
      </c>
      <c r="J102" s="181">
        <f>ROUND(I102*H102,2)</f>
        <v>2617.92</v>
      </c>
      <c r="K102" s="177" t="s">
        <v>19</v>
      </c>
      <c r="L102" s="41"/>
      <c r="M102" s="182" t="s">
        <v>19</v>
      </c>
      <c r="N102" s="183" t="s">
        <v>42</v>
      </c>
      <c r="O102" s="66"/>
      <c r="P102" s="184">
        <f>O102*H102</f>
        <v>0</v>
      </c>
      <c r="Q102" s="184">
        <v>0</v>
      </c>
      <c r="R102" s="184">
        <f>Q102*H102</f>
        <v>0</v>
      </c>
      <c r="S102" s="184">
        <v>0.255</v>
      </c>
      <c r="T102" s="185">
        <f>S102*H102</f>
        <v>4.6359</v>
      </c>
      <c r="U102" s="36"/>
      <c r="V102" s="36"/>
      <c r="W102" s="36"/>
      <c r="X102" s="36"/>
      <c r="Y102" s="36"/>
      <c r="Z102" s="36"/>
      <c r="AA102" s="36"/>
      <c r="AB102" s="36"/>
      <c r="AC102" s="36"/>
      <c r="AD102" s="36"/>
      <c r="AE102" s="36"/>
      <c r="AR102" s="186" t="s">
        <v>162</v>
      </c>
      <c r="AT102" s="186" t="s">
        <v>158</v>
      </c>
      <c r="AU102" s="186" t="s">
        <v>81</v>
      </c>
      <c r="AY102" s="19" t="s">
        <v>155</v>
      </c>
      <c r="BE102" s="187">
        <f>IF(N102="základní",J102,0)</f>
        <v>2617.92</v>
      </c>
      <c r="BF102" s="187">
        <f>IF(N102="snížená",J102,0)</f>
        <v>0</v>
      </c>
      <c r="BG102" s="187">
        <f>IF(N102="zákl. přenesená",J102,0)</f>
        <v>0</v>
      </c>
      <c r="BH102" s="187">
        <f>IF(N102="sníž. přenesená",J102,0)</f>
        <v>0</v>
      </c>
      <c r="BI102" s="187">
        <f>IF(N102="nulová",J102,0)</f>
        <v>0</v>
      </c>
      <c r="BJ102" s="19" t="s">
        <v>79</v>
      </c>
      <c r="BK102" s="187">
        <f>ROUND(I102*H102,2)</f>
        <v>2617.92</v>
      </c>
      <c r="BL102" s="19" t="s">
        <v>162</v>
      </c>
      <c r="BM102" s="186" t="s">
        <v>1099</v>
      </c>
    </row>
    <row r="103" spans="2:51" s="13" customFormat="1" ht="12">
      <c r="B103" s="188"/>
      <c r="C103" s="189"/>
      <c r="D103" s="190" t="s">
        <v>164</v>
      </c>
      <c r="E103" s="191" t="s">
        <v>19</v>
      </c>
      <c r="F103" s="192" t="s">
        <v>1100</v>
      </c>
      <c r="G103" s="189"/>
      <c r="H103" s="191" t="s">
        <v>19</v>
      </c>
      <c r="I103" s="193"/>
      <c r="J103" s="189"/>
      <c r="K103" s="189"/>
      <c r="L103" s="194"/>
      <c r="M103" s="195"/>
      <c r="N103" s="196"/>
      <c r="O103" s="196"/>
      <c r="P103" s="196"/>
      <c r="Q103" s="196"/>
      <c r="R103" s="196"/>
      <c r="S103" s="196"/>
      <c r="T103" s="197"/>
      <c r="AT103" s="198" t="s">
        <v>164</v>
      </c>
      <c r="AU103" s="198" t="s">
        <v>81</v>
      </c>
      <c r="AV103" s="13" t="s">
        <v>79</v>
      </c>
      <c r="AW103" s="13" t="s">
        <v>33</v>
      </c>
      <c r="AX103" s="13" t="s">
        <v>71</v>
      </c>
      <c r="AY103" s="198" t="s">
        <v>155</v>
      </c>
    </row>
    <row r="104" spans="2:51" s="14" customFormat="1" ht="12">
      <c r="B104" s="199"/>
      <c r="C104" s="200"/>
      <c r="D104" s="190" t="s">
        <v>164</v>
      </c>
      <c r="E104" s="201" t="s">
        <v>19</v>
      </c>
      <c r="F104" s="202" t="s">
        <v>1097</v>
      </c>
      <c r="G104" s="200"/>
      <c r="H104" s="203">
        <v>18.18</v>
      </c>
      <c r="I104" s="204"/>
      <c r="J104" s="200"/>
      <c r="K104" s="200"/>
      <c r="L104" s="205"/>
      <c r="M104" s="206"/>
      <c r="N104" s="207"/>
      <c r="O104" s="207"/>
      <c r="P104" s="207"/>
      <c r="Q104" s="207"/>
      <c r="R104" s="207"/>
      <c r="S104" s="207"/>
      <c r="T104" s="208"/>
      <c r="AT104" s="209" t="s">
        <v>164</v>
      </c>
      <c r="AU104" s="209" t="s">
        <v>81</v>
      </c>
      <c r="AV104" s="14" t="s">
        <v>81</v>
      </c>
      <c r="AW104" s="14" t="s">
        <v>33</v>
      </c>
      <c r="AX104" s="14" t="s">
        <v>71</v>
      </c>
      <c r="AY104" s="209" t="s">
        <v>155</v>
      </c>
    </row>
    <row r="105" spans="2:51" s="15" customFormat="1" ht="12">
      <c r="B105" s="210"/>
      <c r="C105" s="211"/>
      <c r="D105" s="190" t="s">
        <v>164</v>
      </c>
      <c r="E105" s="212" t="s">
        <v>19</v>
      </c>
      <c r="F105" s="213" t="s">
        <v>168</v>
      </c>
      <c r="G105" s="211"/>
      <c r="H105" s="214">
        <v>18.18</v>
      </c>
      <c r="I105" s="215"/>
      <c r="J105" s="211"/>
      <c r="K105" s="211"/>
      <c r="L105" s="216"/>
      <c r="M105" s="217"/>
      <c r="N105" s="218"/>
      <c r="O105" s="218"/>
      <c r="P105" s="218"/>
      <c r="Q105" s="218"/>
      <c r="R105" s="218"/>
      <c r="S105" s="218"/>
      <c r="T105" s="219"/>
      <c r="AT105" s="220" t="s">
        <v>164</v>
      </c>
      <c r="AU105" s="220" t="s">
        <v>81</v>
      </c>
      <c r="AV105" s="15" t="s">
        <v>162</v>
      </c>
      <c r="AW105" s="15" t="s">
        <v>33</v>
      </c>
      <c r="AX105" s="15" t="s">
        <v>79</v>
      </c>
      <c r="AY105" s="220" t="s">
        <v>155</v>
      </c>
    </row>
    <row r="106" spans="2:63" s="12" customFormat="1" ht="22.9" customHeight="1">
      <c r="B106" s="159"/>
      <c r="C106" s="160"/>
      <c r="D106" s="161" t="s">
        <v>70</v>
      </c>
      <c r="E106" s="173" t="s">
        <v>169</v>
      </c>
      <c r="F106" s="173" t="s">
        <v>170</v>
      </c>
      <c r="G106" s="160"/>
      <c r="H106" s="160"/>
      <c r="I106" s="163"/>
      <c r="J106" s="174">
        <f>BK106</f>
        <v>85801.17</v>
      </c>
      <c r="K106" s="160"/>
      <c r="L106" s="165"/>
      <c r="M106" s="166"/>
      <c r="N106" s="167"/>
      <c r="O106" s="167"/>
      <c r="P106" s="168">
        <f>SUM(P107:P129)</f>
        <v>0</v>
      </c>
      <c r="Q106" s="167"/>
      <c r="R106" s="168">
        <f>SUM(R107:R129)</f>
        <v>0</v>
      </c>
      <c r="S106" s="167"/>
      <c r="T106" s="169">
        <f>SUM(T107:T129)</f>
        <v>68.58080000000001</v>
      </c>
      <c r="AR106" s="170" t="s">
        <v>79</v>
      </c>
      <c r="AT106" s="171" t="s">
        <v>70</v>
      </c>
      <c r="AU106" s="171" t="s">
        <v>79</v>
      </c>
      <c r="AY106" s="170" t="s">
        <v>155</v>
      </c>
      <c r="BK106" s="172">
        <f>SUM(BK107:BK129)</f>
        <v>85801.17</v>
      </c>
    </row>
    <row r="107" spans="1:65" s="2" customFormat="1" ht="24">
      <c r="A107" s="36"/>
      <c r="B107" s="37"/>
      <c r="C107" s="175" t="s">
        <v>179</v>
      </c>
      <c r="D107" s="175" t="s">
        <v>158</v>
      </c>
      <c r="E107" s="176" t="s">
        <v>1101</v>
      </c>
      <c r="F107" s="177" t="s">
        <v>1102</v>
      </c>
      <c r="G107" s="178" t="s">
        <v>161</v>
      </c>
      <c r="H107" s="179">
        <v>60</v>
      </c>
      <c r="I107" s="180">
        <v>65</v>
      </c>
      <c r="J107" s="181">
        <f>ROUND(I107*H107,2)</f>
        <v>3900</v>
      </c>
      <c r="K107" s="177" t="s">
        <v>174</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162</v>
      </c>
      <c r="AT107" s="186" t="s">
        <v>158</v>
      </c>
      <c r="AU107" s="186" t="s">
        <v>81</v>
      </c>
      <c r="AY107" s="19" t="s">
        <v>155</v>
      </c>
      <c r="BE107" s="187">
        <f>IF(N107="základní",J107,0)</f>
        <v>3900</v>
      </c>
      <c r="BF107" s="187">
        <f>IF(N107="snížená",J107,0)</f>
        <v>0</v>
      </c>
      <c r="BG107" s="187">
        <f>IF(N107="zákl. přenesená",J107,0)</f>
        <v>0</v>
      </c>
      <c r="BH107" s="187">
        <f>IF(N107="sníž. přenesená",J107,0)</f>
        <v>0</v>
      </c>
      <c r="BI107" s="187">
        <f>IF(N107="nulová",J107,0)</f>
        <v>0</v>
      </c>
      <c r="BJ107" s="19" t="s">
        <v>79</v>
      </c>
      <c r="BK107" s="187">
        <f>ROUND(I107*H107,2)</f>
        <v>3900</v>
      </c>
      <c r="BL107" s="19" t="s">
        <v>162</v>
      </c>
      <c r="BM107" s="186" t="s">
        <v>1103</v>
      </c>
    </row>
    <row r="108" spans="2:51" s="14" customFormat="1" ht="12">
      <c r="B108" s="199"/>
      <c r="C108" s="200"/>
      <c r="D108" s="190" t="s">
        <v>164</v>
      </c>
      <c r="E108" s="201" t="s">
        <v>19</v>
      </c>
      <c r="F108" s="202" t="s">
        <v>1104</v>
      </c>
      <c r="G108" s="200"/>
      <c r="H108" s="203">
        <v>60</v>
      </c>
      <c r="I108" s="204"/>
      <c r="J108" s="200"/>
      <c r="K108" s="200"/>
      <c r="L108" s="205"/>
      <c r="M108" s="206"/>
      <c r="N108" s="207"/>
      <c r="O108" s="207"/>
      <c r="P108" s="207"/>
      <c r="Q108" s="207"/>
      <c r="R108" s="207"/>
      <c r="S108" s="207"/>
      <c r="T108" s="208"/>
      <c r="AT108" s="209" t="s">
        <v>164</v>
      </c>
      <c r="AU108" s="209" t="s">
        <v>81</v>
      </c>
      <c r="AV108" s="14" t="s">
        <v>81</v>
      </c>
      <c r="AW108" s="14" t="s">
        <v>33</v>
      </c>
      <c r="AX108" s="14" t="s">
        <v>71</v>
      </c>
      <c r="AY108" s="209" t="s">
        <v>155</v>
      </c>
    </row>
    <row r="109" spans="2:51" s="15" customFormat="1" ht="12">
      <c r="B109" s="210"/>
      <c r="C109" s="211"/>
      <c r="D109" s="190" t="s">
        <v>164</v>
      </c>
      <c r="E109" s="212" t="s">
        <v>19</v>
      </c>
      <c r="F109" s="213" t="s">
        <v>168</v>
      </c>
      <c r="G109" s="211"/>
      <c r="H109" s="214">
        <v>60</v>
      </c>
      <c r="I109" s="215"/>
      <c r="J109" s="211"/>
      <c r="K109" s="211"/>
      <c r="L109" s="216"/>
      <c r="M109" s="217"/>
      <c r="N109" s="218"/>
      <c r="O109" s="218"/>
      <c r="P109" s="218"/>
      <c r="Q109" s="218"/>
      <c r="R109" s="218"/>
      <c r="S109" s="218"/>
      <c r="T109" s="219"/>
      <c r="AT109" s="220" t="s">
        <v>164</v>
      </c>
      <c r="AU109" s="220" t="s">
        <v>81</v>
      </c>
      <c r="AV109" s="15" t="s">
        <v>162</v>
      </c>
      <c r="AW109" s="15" t="s">
        <v>33</v>
      </c>
      <c r="AX109" s="15" t="s">
        <v>79</v>
      </c>
      <c r="AY109" s="220" t="s">
        <v>155</v>
      </c>
    </row>
    <row r="110" spans="1:65" s="2" customFormat="1" ht="24">
      <c r="A110" s="36"/>
      <c r="B110" s="37"/>
      <c r="C110" s="175" t="s">
        <v>162</v>
      </c>
      <c r="D110" s="175" t="s">
        <v>158</v>
      </c>
      <c r="E110" s="176" t="s">
        <v>1105</v>
      </c>
      <c r="F110" s="177" t="s">
        <v>1106</v>
      </c>
      <c r="G110" s="178" t="s">
        <v>161</v>
      </c>
      <c r="H110" s="179">
        <v>840</v>
      </c>
      <c r="I110" s="180">
        <v>1</v>
      </c>
      <c r="J110" s="181">
        <f>ROUND(I110*H110,2)</f>
        <v>840</v>
      </c>
      <c r="K110" s="177" t="s">
        <v>174</v>
      </c>
      <c r="L110" s="41"/>
      <c r="M110" s="182" t="s">
        <v>19</v>
      </c>
      <c r="N110" s="183" t="s">
        <v>42</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162</v>
      </c>
      <c r="AT110" s="186" t="s">
        <v>158</v>
      </c>
      <c r="AU110" s="186" t="s">
        <v>81</v>
      </c>
      <c r="AY110" s="19" t="s">
        <v>155</v>
      </c>
      <c r="BE110" s="187">
        <f>IF(N110="základní",J110,0)</f>
        <v>840</v>
      </c>
      <c r="BF110" s="187">
        <f>IF(N110="snížená",J110,0)</f>
        <v>0</v>
      </c>
      <c r="BG110" s="187">
        <f>IF(N110="zákl. přenesená",J110,0)</f>
        <v>0</v>
      </c>
      <c r="BH110" s="187">
        <f>IF(N110="sníž. přenesená",J110,0)</f>
        <v>0</v>
      </c>
      <c r="BI110" s="187">
        <f>IF(N110="nulová",J110,0)</f>
        <v>0</v>
      </c>
      <c r="BJ110" s="19" t="s">
        <v>79</v>
      </c>
      <c r="BK110" s="187">
        <f>ROUND(I110*H110,2)</f>
        <v>840</v>
      </c>
      <c r="BL110" s="19" t="s">
        <v>162</v>
      </c>
      <c r="BM110" s="186" t="s">
        <v>1107</v>
      </c>
    </row>
    <row r="111" spans="2:51" s="14" customFormat="1" ht="12">
      <c r="B111" s="199"/>
      <c r="C111" s="200"/>
      <c r="D111" s="190" t="s">
        <v>164</v>
      </c>
      <c r="E111" s="200"/>
      <c r="F111" s="202" t="s">
        <v>1108</v>
      </c>
      <c r="G111" s="200"/>
      <c r="H111" s="203">
        <v>840</v>
      </c>
      <c r="I111" s="204"/>
      <c r="J111" s="200"/>
      <c r="K111" s="200"/>
      <c r="L111" s="205"/>
      <c r="M111" s="206"/>
      <c r="N111" s="207"/>
      <c r="O111" s="207"/>
      <c r="P111" s="207"/>
      <c r="Q111" s="207"/>
      <c r="R111" s="207"/>
      <c r="S111" s="207"/>
      <c r="T111" s="208"/>
      <c r="AT111" s="209" t="s">
        <v>164</v>
      </c>
      <c r="AU111" s="209" t="s">
        <v>81</v>
      </c>
      <c r="AV111" s="14" t="s">
        <v>81</v>
      </c>
      <c r="AW111" s="14" t="s">
        <v>4</v>
      </c>
      <c r="AX111" s="14" t="s">
        <v>79</v>
      </c>
      <c r="AY111" s="209" t="s">
        <v>155</v>
      </c>
    </row>
    <row r="112" spans="1:65" s="2" customFormat="1" ht="24">
      <c r="A112" s="36"/>
      <c r="B112" s="37"/>
      <c r="C112" s="175" t="s">
        <v>187</v>
      </c>
      <c r="D112" s="175" t="s">
        <v>158</v>
      </c>
      <c r="E112" s="176" t="s">
        <v>1109</v>
      </c>
      <c r="F112" s="177" t="s">
        <v>1110</v>
      </c>
      <c r="G112" s="178" t="s">
        <v>161</v>
      </c>
      <c r="H112" s="179">
        <v>60</v>
      </c>
      <c r="I112" s="180">
        <v>35</v>
      </c>
      <c r="J112" s="181">
        <f>ROUND(I112*H112,2)</f>
        <v>2100</v>
      </c>
      <c r="K112" s="177" t="s">
        <v>174</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81</v>
      </c>
      <c r="AY112" s="19" t="s">
        <v>155</v>
      </c>
      <c r="BE112" s="187">
        <f>IF(N112="základní",J112,0)</f>
        <v>2100</v>
      </c>
      <c r="BF112" s="187">
        <f>IF(N112="snížená",J112,0)</f>
        <v>0</v>
      </c>
      <c r="BG112" s="187">
        <f>IF(N112="zákl. přenesená",J112,0)</f>
        <v>0</v>
      </c>
      <c r="BH112" s="187">
        <f>IF(N112="sníž. přenesená",J112,0)</f>
        <v>0</v>
      </c>
      <c r="BI112" s="187">
        <f>IF(N112="nulová",J112,0)</f>
        <v>0</v>
      </c>
      <c r="BJ112" s="19" t="s">
        <v>79</v>
      </c>
      <c r="BK112" s="187">
        <f>ROUND(I112*H112,2)</f>
        <v>2100</v>
      </c>
      <c r="BL112" s="19" t="s">
        <v>162</v>
      </c>
      <c r="BM112" s="186" t="s">
        <v>1111</v>
      </c>
    </row>
    <row r="113" spans="1:65" s="2" customFormat="1" ht="24">
      <c r="A113" s="36"/>
      <c r="B113" s="37"/>
      <c r="C113" s="175" t="s">
        <v>156</v>
      </c>
      <c r="D113" s="175" t="s">
        <v>158</v>
      </c>
      <c r="E113" s="176" t="s">
        <v>1112</v>
      </c>
      <c r="F113" s="177" t="s">
        <v>1113</v>
      </c>
      <c r="G113" s="178" t="s">
        <v>338</v>
      </c>
      <c r="H113" s="179">
        <v>3</v>
      </c>
      <c r="I113" s="180">
        <v>2305</v>
      </c>
      <c r="J113" s="181">
        <f>ROUND(I113*H113,2)</f>
        <v>6915</v>
      </c>
      <c r="K113" s="177" t="s">
        <v>174</v>
      </c>
      <c r="L113" s="41"/>
      <c r="M113" s="182" t="s">
        <v>19</v>
      </c>
      <c r="N113" s="183" t="s">
        <v>42</v>
      </c>
      <c r="O113" s="66"/>
      <c r="P113" s="184">
        <f>O113*H113</f>
        <v>0</v>
      </c>
      <c r="Q113" s="184">
        <v>0</v>
      </c>
      <c r="R113" s="184">
        <f>Q113*H113</f>
        <v>0</v>
      </c>
      <c r="S113" s="184">
        <v>1</v>
      </c>
      <c r="T113" s="185">
        <f>S113*H113</f>
        <v>3</v>
      </c>
      <c r="U113" s="36"/>
      <c r="V113" s="36"/>
      <c r="W113" s="36"/>
      <c r="X113" s="36"/>
      <c r="Y113" s="36"/>
      <c r="Z113" s="36"/>
      <c r="AA113" s="36"/>
      <c r="AB113" s="36"/>
      <c r="AC113" s="36"/>
      <c r="AD113" s="36"/>
      <c r="AE113" s="36"/>
      <c r="AR113" s="186" t="s">
        <v>162</v>
      </c>
      <c r="AT113" s="186" t="s">
        <v>158</v>
      </c>
      <c r="AU113" s="186" t="s">
        <v>81</v>
      </c>
      <c r="AY113" s="19" t="s">
        <v>155</v>
      </c>
      <c r="BE113" s="187">
        <f>IF(N113="základní",J113,0)</f>
        <v>6915</v>
      </c>
      <c r="BF113" s="187">
        <f>IF(N113="snížená",J113,0)</f>
        <v>0</v>
      </c>
      <c r="BG113" s="187">
        <f>IF(N113="zákl. přenesená",J113,0)</f>
        <v>0</v>
      </c>
      <c r="BH113" s="187">
        <f>IF(N113="sníž. přenesená",J113,0)</f>
        <v>0</v>
      </c>
      <c r="BI113" s="187">
        <f>IF(N113="nulová",J113,0)</f>
        <v>0</v>
      </c>
      <c r="BJ113" s="19" t="s">
        <v>79</v>
      </c>
      <c r="BK113" s="187">
        <f>ROUND(I113*H113,2)</f>
        <v>6915</v>
      </c>
      <c r="BL113" s="19" t="s">
        <v>162</v>
      </c>
      <c r="BM113" s="186" t="s">
        <v>1114</v>
      </c>
    </row>
    <row r="114" spans="2:51" s="13" customFormat="1" ht="12">
      <c r="B114" s="188"/>
      <c r="C114" s="189"/>
      <c r="D114" s="190" t="s">
        <v>164</v>
      </c>
      <c r="E114" s="191" t="s">
        <v>19</v>
      </c>
      <c r="F114" s="192" t="s">
        <v>1095</v>
      </c>
      <c r="G114" s="189"/>
      <c r="H114" s="191" t="s">
        <v>19</v>
      </c>
      <c r="I114" s="193"/>
      <c r="J114" s="189"/>
      <c r="K114" s="189"/>
      <c r="L114" s="194"/>
      <c r="M114" s="195"/>
      <c r="N114" s="196"/>
      <c r="O114" s="196"/>
      <c r="P114" s="196"/>
      <c r="Q114" s="196"/>
      <c r="R114" s="196"/>
      <c r="S114" s="196"/>
      <c r="T114" s="197"/>
      <c r="AT114" s="198" t="s">
        <v>164</v>
      </c>
      <c r="AU114" s="198" t="s">
        <v>81</v>
      </c>
      <c r="AV114" s="13" t="s">
        <v>79</v>
      </c>
      <c r="AW114" s="13" t="s">
        <v>33</v>
      </c>
      <c r="AX114" s="13" t="s">
        <v>71</v>
      </c>
      <c r="AY114" s="198" t="s">
        <v>155</v>
      </c>
    </row>
    <row r="115" spans="2:51" s="14" customFormat="1" ht="12">
      <c r="B115" s="199"/>
      <c r="C115" s="200"/>
      <c r="D115" s="190" t="s">
        <v>164</v>
      </c>
      <c r="E115" s="201" t="s">
        <v>19</v>
      </c>
      <c r="F115" s="202" t="s">
        <v>1115</v>
      </c>
      <c r="G115" s="200"/>
      <c r="H115" s="203">
        <v>3</v>
      </c>
      <c r="I115" s="204"/>
      <c r="J115" s="200"/>
      <c r="K115" s="200"/>
      <c r="L115" s="205"/>
      <c r="M115" s="206"/>
      <c r="N115" s="207"/>
      <c r="O115" s="207"/>
      <c r="P115" s="207"/>
      <c r="Q115" s="207"/>
      <c r="R115" s="207"/>
      <c r="S115" s="207"/>
      <c r="T115" s="208"/>
      <c r="AT115" s="209" t="s">
        <v>164</v>
      </c>
      <c r="AU115" s="209" t="s">
        <v>81</v>
      </c>
      <c r="AV115" s="14" t="s">
        <v>81</v>
      </c>
      <c r="AW115" s="14" t="s">
        <v>33</v>
      </c>
      <c r="AX115" s="14" t="s">
        <v>71</v>
      </c>
      <c r="AY115" s="209" t="s">
        <v>155</v>
      </c>
    </row>
    <row r="116" spans="2:51" s="15" customFormat="1" ht="12">
      <c r="B116" s="210"/>
      <c r="C116" s="211"/>
      <c r="D116" s="190" t="s">
        <v>164</v>
      </c>
      <c r="E116" s="212" t="s">
        <v>19</v>
      </c>
      <c r="F116" s="213" t="s">
        <v>168</v>
      </c>
      <c r="G116" s="211"/>
      <c r="H116" s="214">
        <v>3</v>
      </c>
      <c r="I116" s="215"/>
      <c r="J116" s="211"/>
      <c r="K116" s="211"/>
      <c r="L116" s="216"/>
      <c r="M116" s="217"/>
      <c r="N116" s="218"/>
      <c r="O116" s="218"/>
      <c r="P116" s="218"/>
      <c r="Q116" s="218"/>
      <c r="R116" s="218"/>
      <c r="S116" s="218"/>
      <c r="T116" s="219"/>
      <c r="AT116" s="220" t="s">
        <v>164</v>
      </c>
      <c r="AU116" s="220" t="s">
        <v>81</v>
      </c>
      <c r="AV116" s="15" t="s">
        <v>162</v>
      </c>
      <c r="AW116" s="15" t="s">
        <v>33</v>
      </c>
      <c r="AX116" s="15" t="s">
        <v>79</v>
      </c>
      <c r="AY116" s="220" t="s">
        <v>155</v>
      </c>
    </row>
    <row r="117" spans="1:65" s="2" customFormat="1" ht="16.5" customHeight="1">
      <c r="A117" s="36"/>
      <c r="B117" s="37"/>
      <c r="C117" s="175" t="s">
        <v>239</v>
      </c>
      <c r="D117" s="175" t="s">
        <v>158</v>
      </c>
      <c r="E117" s="176" t="s">
        <v>1116</v>
      </c>
      <c r="F117" s="177" t="s">
        <v>1117</v>
      </c>
      <c r="G117" s="178" t="s">
        <v>161</v>
      </c>
      <c r="H117" s="179">
        <v>163.34</v>
      </c>
      <c r="I117" s="180">
        <v>210</v>
      </c>
      <c r="J117" s="181">
        <f>ROUND(I117*H117,2)</f>
        <v>34301.4</v>
      </c>
      <c r="K117" s="177" t="s">
        <v>174</v>
      </c>
      <c r="L117" s="41"/>
      <c r="M117" s="182" t="s">
        <v>19</v>
      </c>
      <c r="N117" s="183" t="s">
        <v>42</v>
      </c>
      <c r="O117" s="66"/>
      <c r="P117" s="184">
        <f>O117*H117</f>
        <v>0</v>
      </c>
      <c r="Q117" s="184">
        <v>0</v>
      </c>
      <c r="R117" s="184">
        <f>Q117*H117</f>
        <v>0</v>
      </c>
      <c r="S117" s="184">
        <v>0.09</v>
      </c>
      <c r="T117" s="185">
        <f>S117*H117</f>
        <v>14.7006</v>
      </c>
      <c r="U117" s="36"/>
      <c r="V117" s="36"/>
      <c r="W117" s="36"/>
      <c r="X117" s="36"/>
      <c r="Y117" s="36"/>
      <c r="Z117" s="36"/>
      <c r="AA117" s="36"/>
      <c r="AB117" s="36"/>
      <c r="AC117" s="36"/>
      <c r="AD117" s="36"/>
      <c r="AE117" s="36"/>
      <c r="AR117" s="186" t="s">
        <v>162</v>
      </c>
      <c r="AT117" s="186" t="s">
        <v>158</v>
      </c>
      <c r="AU117" s="186" t="s">
        <v>81</v>
      </c>
      <c r="AY117" s="19" t="s">
        <v>155</v>
      </c>
      <c r="BE117" s="187">
        <f>IF(N117="základní",J117,0)</f>
        <v>34301.4</v>
      </c>
      <c r="BF117" s="187">
        <f>IF(N117="snížená",J117,0)</f>
        <v>0</v>
      </c>
      <c r="BG117" s="187">
        <f>IF(N117="zákl. přenesená",J117,0)</f>
        <v>0</v>
      </c>
      <c r="BH117" s="187">
        <f>IF(N117="sníž. přenesená",J117,0)</f>
        <v>0</v>
      </c>
      <c r="BI117" s="187">
        <f>IF(N117="nulová",J117,0)</f>
        <v>0</v>
      </c>
      <c r="BJ117" s="19" t="s">
        <v>79</v>
      </c>
      <c r="BK117" s="187">
        <f>ROUND(I117*H117,2)</f>
        <v>34301.4</v>
      </c>
      <c r="BL117" s="19" t="s">
        <v>162</v>
      </c>
      <c r="BM117" s="186" t="s">
        <v>1118</v>
      </c>
    </row>
    <row r="118" spans="2:51" s="13" customFormat="1" ht="12">
      <c r="B118" s="188"/>
      <c r="C118" s="189"/>
      <c r="D118" s="190" t="s">
        <v>164</v>
      </c>
      <c r="E118" s="191" t="s">
        <v>19</v>
      </c>
      <c r="F118" s="192" t="s">
        <v>1095</v>
      </c>
      <c r="G118" s="189"/>
      <c r="H118" s="191" t="s">
        <v>19</v>
      </c>
      <c r="I118" s="193"/>
      <c r="J118" s="189"/>
      <c r="K118" s="189"/>
      <c r="L118" s="194"/>
      <c r="M118" s="195"/>
      <c r="N118" s="196"/>
      <c r="O118" s="196"/>
      <c r="P118" s="196"/>
      <c r="Q118" s="196"/>
      <c r="R118" s="196"/>
      <c r="S118" s="196"/>
      <c r="T118" s="197"/>
      <c r="AT118" s="198" t="s">
        <v>164</v>
      </c>
      <c r="AU118" s="198" t="s">
        <v>81</v>
      </c>
      <c r="AV118" s="13" t="s">
        <v>79</v>
      </c>
      <c r="AW118" s="13" t="s">
        <v>33</v>
      </c>
      <c r="AX118" s="13" t="s">
        <v>71</v>
      </c>
      <c r="AY118" s="198" t="s">
        <v>155</v>
      </c>
    </row>
    <row r="119" spans="2:51" s="14" customFormat="1" ht="12">
      <c r="B119" s="199"/>
      <c r="C119" s="200"/>
      <c r="D119" s="190" t="s">
        <v>164</v>
      </c>
      <c r="E119" s="201" t="s">
        <v>19</v>
      </c>
      <c r="F119" s="202" t="s">
        <v>1119</v>
      </c>
      <c r="G119" s="200"/>
      <c r="H119" s="203">
        <v>163.34</v>
      </c>
      <c r="I119" s="204"/>
      <c r="J119" s="200"/>
      <c r="K119" s="200"/>
      <c r="L119" s="205"/>
      <c r="M119" s="206"/>
      <c r="N119" s="207"/>
      <c r="O119" s="207"/>
      <c r="P119" s="207"/>
      <c r="Q119" s="207"/>
      <c r="R119" s="207"/>
      <c r="S119" s="207"/>
      <c r="T119" s="208"/>
      <c r="AT119" s="209" t="s">
        <v>164</v>
      </c>
      <c r="AU119" s="209" t="s">
        <v>81</v>
      </c>
      <c r="AV119" s="14" t="s">
        <v>81</v>
      </c>
      <c r="AW119" s="14" t="s">
        <v>33</v>
      </c>
      <c r="AX119" s="14" t="s">
        <v>71</v>
      </c>
      <c r="AY119" s="209" t="s">
        <v>155</v>
      </c>
    </row>
    <row r="120" spans="2:51" s="15" customFormat="1" ht="12">
      <c r="B120" s="210"/>
      <c r="C120" s="211"/>
      <c r="D120" s="190" t="s">
        <v>164</v>
      </c>
      <c r="E120" s="212" t="s">
        <v>19</v>
      </c>
      <c r="F120" s="213" t="s">
        <v>168</v>
      </c>
      <c r="G120" s="211"/>
      <c r="H120" s="214">
        <v>163.34</v>
      </c>
      <c r="I120" s="215"/>
      <c r="J120" s="211"/>
      <c r="K120" s="211"/>
      <c r="L120" s="216"/>
      <c r="M120" s="217"/>
      <c r="N120" s="218"/>
      <c r="O120" s="218"/>
      <c r="P120" s="218"/>
      <c r="Q120" s="218"/>
      <c r="R120" s="218"/>
      <c r="S120" s="218"/>
      <c r="T120" s="219"/>
      <c r="AT120" s="220" t="s">
        <v>164</v>
      </c>
      <c r="AU120" s="220" t="s">
        <v>81</v>
      </c>
      <c r="AV120" s="15" t="s">
        <v>162</v>
      </c>
      <c r="AW120" s="15" t="s">
        <v>33</v>
      </c>
      <c r="AX120" s="15" t="s">
        <v>79</v>
      </c>
      <c r="AY120" s="220" t="s">
        <v>155</v>
      </c>
    </row>
    <row r="121" spans="1:65" s="2" customFormat="1" ht="16.5" customHeight="1">
      <c r="A121" s="36"/>
      <c r="B121" s="37"/>
      <c r="C121" s="175" t="s">
        <v>269</v>
      </c>
      <c r="D121" s="175" t="s">
        <v>158</v>
      </c>
      <c r="E121" s="176" t="s">
        <v>1120</v>
      </c>
      <c r="F121" s="177" t="s">
        <v>1121</v>
      </c>
      <c r="G121" s="178" t="s">
        <v>161</v>
      </c>
      <c r="H121" s="179">
        <v>163.34</v>
      </c>
      <c r="I121" s="180">
        <v>166</v>
      </c>
      <c r="J121" s="181">
        <f>ROUND(I121*H121,2)</f>
        <v>27114.44</v>
      </c>
      <c r="K121" s="177" t="s">
        <v>174</v>
      </c>
      <c r="L121" s="41"/>
      <c r="M121" s="182" t="s">
        <v>19</v>
      </c>
      <c r="N121" s="183" t="s">
        <v>42</v>
      </c>
      <c r="O121" s="66"/>
      <c r="P121" s="184">
        <f>O121*H121</f>
        <v>0</v>
      </c>
      <c r="Q121" s="184">
        <v>0</v>
      </c>
      <c r="R121" s="184">
        <f>Q121*H121</f>
        <v>0</v>
      </c>
      <c r="S121" s="184">
        <v>0</v>
      </c>
      <c r="T121" s="185">
        <f>S121*H121</f>
        <v>0</v>
      </c>
      <c r="U121" s="36"/>
      <c r="V121" s="36"/>
      <c r="W121" s="36"/>
      <c r="X121" s="36"/>
      <c r="Y121" s="36"/>
      <c r="Z121" s="36"/>
      <c r="AA121" s="36"/>
      <c r="AB121" s="36"/>
      <c r="AC121" s="36"/>
      <c r="AD121" s="36"/>
      <c r="AE121" s="36"/>
      <c r="AR121" s="186" t="s">
        <v>162</v>
      </c>
      <c r="AT121" s="186" t="s">
        <v>158</v>
      </c>
      <c r="AU121" s="186" t="s">
        <v>81</v>
      </c>
      <c r="AY121" s="19" t="s">
        <v>155</v>
      </c>
      <c r="BE121" s="187">
        <f>IF(N121="základní",J121,0)</f>
        <v>27114.44</v>
      </c>
      <c r="BF121" s="187">
        <f>IF(N121="snížená",J121,0)</f>
        <v>0</v>
      </c>
      <c r="BG121" s="187">
        <f>IF(N121="zákl. přenesená",J121,0)</f>
        <v>0</v>
      </c>
      <c r="BH121" s="187">
        <f>IF(N121="sníž. přenesená",J121,0)</f>
        <v>0</v>
      </c>
      <c r="BI121" s="187">
        <f>IF(N121="nulová",J121,0)</f>
        <v>0</v>
      </c>
      <c r="BJ121" s="19" t="s">
        <v>79</v>
      </c>
      <c r="BK121" s="187">
        <f>ROUND(I121*H121,2)</f>
        <v>27114.44</v>
      </c>
      <c r="BL121" s="19" t="s">
        <v>162</v>
      </c>
      <c r="BM121" s="186" t="s">
        <v>1122</v>
      </c>
    </row>
    <row r="122" spans="2:51" s="13" customFormat="1" ht="12">
      <c r="B122" s="188"/>
      <c r="C122" s="189"/>
      <c r="D122" s="190" t="s">
        <v>164</v>
      </c>
      <c r="E122" s="191" t="s">
        <v>19</v>
      </c>
      <c r="F122" s="192" t="s">
        <v>1095</v>
      </c>
      <c r="G122" s="189"/>
      <c r="H122" s="191" t="s">
        <v>19</v>
      </c>
      <c r="I122" s="193"/>
      <c r="J122" s="189"/>
      <c r="K122" s="189"/>
      <c r="L122" s="194"/>
      <c r="M122" s="195"/>
      <c r="N122" s="196"/>
      <c r="O122" s="196"/>
      <c r="P122" s="196"/>
      <c r="Q122" s="196"/>
      <c r="R122" s="196"/>
      <c r="S122" s="196"/>
      <c r="T122" s="197"/>
      <c r="AT122" s="198" t="s">
        <v>164</v>
      </c>
      <c r="AU122" s="198" t="s">
        <v>81</v>
      </c>
      <c r="AV122" s="13" t="s">
        <v>79</v>
      </c>
      <c r="AW122" s="13" t="s">
        <v>33</v>
      </c>
      <c r="AX122" s="13" t="s">
        <v>71</v>
      </c>
      <c r="AY122" s="198" t="s">
        <v>155</v>
      </c>
    </row>
    <row r="123" spans="2:51" s="13" customFormat="1" ht="12">
      <c r="B123" s="188"/>
      <c r="C123" s="189"/>
      <c r="D123" s="190" t="s">
        <v>164</v>
      </c>
      <c r="E123" s="191" t="s">
        <v>19</v>
      </c>
      <c r="F123" s="192" t="s">
        <v>1123</v>
      </c>
      <c r="G123" s="189"/>
      <c r="H123" s="191" t="s">
        <v>19</v>
      </c>
      <c r="I123" s="193"/>
      <c r="J123" s="189"/>
      <c r="K123" s="189"/>
      <c r="L123" s="194"/>
      <c r="M123" s="195"/>
      <c r="N123" s="196"/>
      <c r="O123" s="196"/>
      <c r="P123" s="196"/>
      <c r="Q123" s="196"/>
      <c r="R123" s="196"/>
      <c r="S123" s="196"/>
      <c r="T123" s="197"/>
      <c r="AT123" s="198" t="s">
        <v>164</v>
      </c>
      <c r="AU123" s="198" t="s">
        <v>81</v>
      </c>
      <c r="AV123" s="13" t="s">
        <v>79</v>
      </c>
      <c r="AW123" s="13" t="s">
        <v>33</v>
      </c>
      <c r="AX123" s="13" t="s">
        <v>71</v>
      </c>
      <c r="AY123" s="198" t="s">
        <v>155</v>
      </c>
    </row>
    <row r="124" spans="2:51" s="14" customFormat="1" ht="12">
      <c r="B124" s="199"/>
      <c r="C124" s="200"/>
      <c r="D124" s="190" t="s">
        <v>164</v>
      </c>
      <c r="E124" s="201" t="s">
        <v>19</v>
      </c>
      <c r="F124" s="202" t="s">
        <v>1119</v>
      </c>
      <c r="G124" s="200"/>
      <c r="H124" s="203">
        <v>163.34</v>
      </c>
      <c r="I124" s="204"/>
      <c r="J124" s="200"/>
      <c r="K124" s="200"/>
      <c r="L124" s="205"/>
      <c r="M124" s="206"/>
      <c r="N124" s="207"/>
      <c r="O124" s="207"/>
      <c r="P124" s="207"/>
      <c r="Q124" s="207"/>
      <c r="R124" s="207"/>
      <c r="S124" s="207"/>
      <c r="T124" s="208"/>
      <c r="AT124" s="209" t="s">
        <v>164</v>
      </c>
      <c r="AU124" s="209" t="s">
        <v>81</v>
      </c>
      <c r="AV124" s="14" t="s">
        <v>81</v>
      </c>
      <c r="AW124" s="14" t="s">
        <v>33</v>
      </c>
      <c r="AX124" s="14" t="s">
        <v>71</v>
      </c>
      <c r="AY124" s="209" t="s">
        <v>155</v>
      </c>
    </row>
    <row r="125" spans="2:51" s="15" customFormat="1" ht="12">
      <c r="B125" s="210"/>
      <c r="C125" s="211"/>
      <c r="D125" s="190" t="s">
        <v>164</v>
      </c>
      <c r="E125" s="212" t="s">
        <v>19</v>
      </c>
      <c r="F125" s="213" t="s">
        <v>168</v>
      </c>
      <c r="G125" s="211"/>
      <c r="H125" s="214">
        <v>163.34</v>
      </c>
      <c r="I125" s="215"/>
      <c r="J125" s="211"/>
      <c r="K125" s="211"/>
      <c r="L125" s="216"/>
      <c r="M125" s="217"/>
      <c r="N125" s="218"/>
      <c r="O125" s="218"/>
      <c r="P125" s="218"/>
      <c r="Q125" s="218"/>
      <c r="R125" s="218"/>
      <c r="S125" s="218"/>
      <c r="T125" s="219"/>
      <c r="AT125" s="220" t="s">
        <v>164</v>
      </c>
      <c r="AU125" s="220" t="s">
        <v>81</v>
      </c>
      <c r="AV125" s="15" t="s">
        <v>162</v>
      </c>
      <c r="AW125" s="15" t="s">
        <v>33</v>
      </c>
      <c r="AX125" s="15" t="s">
        <v>79</v>
      </c>
      <c r="AY125" s="220" t="s">
        <v>155</v>
      </c>
    </row>
    <row r="126" spans="1:65" s="2" customFormat="1" ht="21.75" customHeight="1">
      <c r="A126" s="36"/>
      <c r="B126" s="37"/>
      <c r="C126" s="175" t="s">
        <v>169</v>
      </c>
      <c r="D126" s="175" t="s">
        <v>158</v>
      </c>
      <c r="E126" s="176" t="s">
        <v>1124</v>
      </c>
      <c r="F126" s="177" t="s">
        <v>1125</v>
      </c>
      <c r="G126" s="178" t="s">
        <v>173</v>
      </c>
      <c r="H126" s="179">
        <v>36.343</v>
      </c>
      <c r="I126" s="180">
        <v>292.5</v>
      </c>
      <c r="J126" s="181">
        <f>ROUND(I126*H126,2)</f>
        <v>10630.33</v>
      </c>
      <c r="K126" s="177" t="s">
        <v>174</v>
      </c>
      <c r="L126" s="41"/>
      <c r="M126" s="182" t="s">
        <v>19</v>
      </c>
      <c r="N126" s="183" t="s">
        <v>42</v>
      </c>
      <c r="O126" s="66"/>
      <c r="P126" s="184">
        <f>O126*H126</f>
        <v>0</v>
      </c>
      <c r="Q126" s="184">
        <v>0</v>
      </c>
      <c r="R126" s="184">
        <f>Q126*H126</f>
        <v>0</v>
      </c>
      <c r="S126" s="184">
        <v>1.4</v>
      </c>
      <c r="T126" s="185">
        <f>S126*H126</f>
        <v>50.8802</v>
      </c>
      <c r="U126" s="36"/>
      <c r="V126" s="36"/>
      <c r="W126" s="36"/>
      <c r="X126" s="36"/>
      <c r="Y126" s="36"/>
      <c r="Z126" s="36"/>
      <c r="AA126" s="36"/>
      <c r="AB126" s="36"/>
      <c r="AC126" s="36"/>
      <c r="AD126" s="36"/>
      <c r="AE126" s="36"/>
      <c r="AR126" s="186" t="s">
        <v>162</v>
      </c>
      <c r="AT126" s="186" t="s">
        <v>158</v>
      </c>
      <c r="AU126" s="186" t="s">
        <v>81</v>
      </c>
      <c r="AY126" s="19" t="s">
        <v>155</v>
      </c>
      <c r="BE126" s="187">
        <f>IF(N126="základní",J126,0)</f>
        <v>10630.33</v>
      </c>
      <c r="BF126" s="187">
        <f>IF(N126="snížená",J126,0)</f>
        <v>0</v>
      </c>
      <c r="BG126" s="187">
        <f>IF(N126="zákl. přenesená",J126,0)</f>
        <v>0</v>
      </c>
      <c r="BH126" s="187">
        <f>IF(N126="sníž. přenesená",J126,0)</f>
        <v>0</v>
      </c>
      <c r="BI126" s="187">
        <f>IF(N126="nulová",J126,0)</f>
        <v>0</v>
      </c>
      <c r="BJ126" s="19" t="s">
        <v>79</v>
      </c>
      <c r="BK126" s="187">
        <f>ROUND(I126*H126,2)</f>
        <v>10630.33</v>
      </c>
      <c r="BL126" s="19" t="s">
        <v>162</v>
      </c>
      <c r="BM126" s="186" t="s">
        <v>1126</v>
      </c>
    </row>
    <row r="127" spans="2:51" s="13" customFormat="1" ht="12">
      <c r="B127" s="188"/>
      <c r="C127" s="189"/>
      <c r="D127" s="190" t="s">
        <v>164</v>
      </c>
      <c r="E127" s="191" t="s">
        <v>19</v>
      </c>
      <c r="F127" s="192" t="s">
        <v>1095</v>
      </c>
      <c r="G127" s="189"/>
      <c r="H127" s="191" t="s">
        <v>19</v>
      </c>
      <c r="I127" s="193"/>
      <c r="J127" s="189"/>
      <c r="K127" s="189"/>
      <c r="L127" s="194"/>
      <c r="M127" s="195"/>
      <c r="N127" s="196"/>
      <c r="O127" s="196"/>
      <c r="P127" s="196"/>
      <c r="Q127" s="196"/>
      <c r="R127" s="196"/>
      <c r="S127" s="196"/>
      <c r="T127" s="197"/>
      <c r="AT127" s="198" t="s">
        <v>164</v>
      </c>
      <c r="AU127" s="198" t="s">
        <v>81</v>
      </c>
      <c r="AV127" s="13" t="s">
        <v>79</v>
      </c>
      <c r="AW127" s="13" t="s">
        <v>33</v>
      </c>
      <c r="AX127" s="13" t="s">
        <v>71</v>
      </c>
      <c r="AY127" s="198" t="s">
        <v>155</v>
      </c>
    </row>
    <row r="128" spans="2:51" s="14" customFormat="1" ht="12">
      <c r="B128" s="199"/>
      <c r="C128" s="200"/>
      <c r="D128" s="190" t="s">
        <v>164</v>
      </c>
      <c r="E128" s="201" t="s">
        <v>19</v>
      </c>
      <c r="F128" s="202" t="s">
        <v>1127</v>
      </c>
      <c r="G128" s="200"/>
      <c r="H128" s="203">
        <v>36.343</v>
      </c>
      <c r="I128" s="204"/>
      <c r="J128" s="200"/>
      <c r="K128" s="200"/>
      <c r="L128" s="205"/>
      <c r="M128" s="206"/>
      <c r="N128" s="207"/>
      <c r="O128" s="207"/>
      <c r="P128" s="207"/>
      <c r="Q128" s="207"/>
      <c r="R128" s="207"/>
      <c r="S128" s="207"/>
      <c r="T128" s="208"/>
      <c r="AT128" s="209" t="s">
        <v>164</v>
      </c>
      <c r="AU128" s="209" t="s">
        <v>81</v>
      </c>
      <c r="AV128" s="14" t="s">
        <v>81</v>
      </c>
      <c r="AW128" s="14" t="s">
        <v>33</v>
      </c>
      <c r="AX128" s="14" t="s">
        <v>71</v>
      </c>
      <c r="AY128" s="209" t="s">
        <v>155</v>
      </c>
    </row>
    <row r="129" spans="2:51" s="15" customFormat="1" ht="12">
      <c r="B129" s="210"/>
      <c r="C129" s="211"/>
      <c r="D129" s="190" t="s">
        <v>164</v>
      </c>
      <c r="E129" s="212" t="s">
        <v>19</v>
      </c>
      <c r="F129" s="213" t="s">
        <v>168</v>
      </c>
      <c r="G129" s="211"/>
      <c r="H129" s="214">
        <v>36.343</v>
      </c>
      <c r="I129" s="215"/>
      <c r="J129" s="211"/>
      <c r="K129" s="211"/>
      <c r="L129" s="216"/>
      <c r="M129" s="217"/>
      <c r="N129" s="218"/>
      <c r="O129" s="218"/>
      <c r="P129" s="218"/>
      <c r="Q129" s="218"/>
      <c r="R129" s="218"/>
      <c r="S129" s="218"/>
      <c r="T129" s="219"/>
      <c r="AT129" s="220" t="s">
        <v>164</v>
      </c>
      <c r="AU129" s="220" t="s">
        <v>81</v>
      </c>
      <c r="AV129" s="15" t="s">
        <v>162</v>
      </c>
      <c r="AW129" s="15" t="s">
        <v>33</v>
      </c>
      <c r="AX129" s="15" t="s">
        <v>79</v>
      </c>
      <c r="AY129" s="220" t="s">
        <v>155</v>
      </c>
    </row>
    <row r="130" spans="2:63" s="12" customFormat="1" ht="22.9" customHeight="1">
      <c r="B130" s="159"/>
      <c r="C130" s="160"/>
      <c r="D130" s="161" t="s">
        <v>70</v>
      </c>
      <c r="E130" s="173" t="s">
        <v>333</v>
      </c>
      <c r="F130" s="173" t="s">
        <v>334</v>
      </c>
      <c r="G130" s="160"/>
      <c r="H130" s="160"/>
      <c r="I130" s="163"/>
      <c r="J130" s="174">
        <f>BK130</f>
        <v>112789.52</v>
      </c>
      <c r="K130" s="160"/>
      <c r="L130" s="165"/>
      <c r="M130" s="166"/>
      <c r="N130" s="167"/>
      <c r="O130" s="167"/>
      <c r="P130" s="168">
        <f>SUM(P131:P140)</f>
        <v>0</v>
      </c>
      <c r="Q130" s="167"/>
      <c r="R130" s="168">
        <f>SUM(R131:R140)</f>
        <v>0</v>
      </c>
      <c r="S130" s="167"/>
      <c r="T130" s="169">
        <f>SUM(T131:T140)</f>
        <v>0</v>
      </c>
      <c r="AR130" s="170" t="s">
        <v>79</v>
      </c>
      <c r="AT130" s="171" t="s">
        <v>70</v>
      </c>
      <c r="AU130" s="171" t="s">
        <v>79</v>
      </c>
      <c r="AY130" s="170" t="s">
        <v>155</v>
      </c>
      <c r="BK130" s="172">
        <f>SUM(BK131:BK140)</f>
        <v>112789.52</v>
      </c>
    </row>
    <row r="131" spans="1:65" s="2" customFormat="1" ht="24">
      <c r="A131" s="36"/>
      <c r="B131" s="37"/>
      <c r="C131" s="175" t="s">
        <v>106</v>
      </c>
      <c r="D131" s="175" t="s">
        <v>158</v>
      </c>
      <c r="E131" s="176" t="s">
        <v>336</v>
      </c>
      <c r="F131" s="177" t="s">
        <v>1128</v>
      </c>
      <c r="G131" s="178" t="s">
        <v>338</v>
      </c>
      <c r="H131" s="179">
        <v>86.487</v>
      </c>
      <c r="I131" s="180">
        <v>306</v>
      </c>
      <c r="J131" s="181">
        <f>ROUND(I131*H131,2)</f>
        <v>26465.02</v>
      </c>
      <c r="K131" s="177" t="s">
        <v>174</v>
      </c>
      <c r="L131" s="41"/>
      <c r="M131" s="182" t="s">
        <v>19</v>
      </c>
      <c r="N131" s="183" t="s">
        <v>42</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162</v>
      </c>
      <c r="AT131" s="186" t="s">
        <v>158</v>
      </c>
      <c r="AU131" s="186" t="s">
        <v>81</v>
      </c>
      <c r="AY131" s="19" t="s">
        <v>155</v>
      </c>
      <c r="BE131" s="187">
        <f>IF(N131="základní",J131,0)</f>
        <v>26465.02</v>
      </c>
      <c r="BF131" s="187">
        <f>IF(N131="snížená",J131,0)</f>
        <v>0</v>
      </c>
      <c r="BG131" s="187">
        <f>IF(N131="zákl. přenesená",J131,0)</f>
        <v>0</v>
      </c>
      <c r="BH131" s="187">
        <f>IF(N131="sníž. přenesená",J131,0)</f>
        <v>0</v>
      </c>
      <c r="BI131" s="187">
        <f>IF(N131="nulová",J131,0)</f>
        <v>0</v>
      </c>
      <c r="BJ131" s="19" t="s">
        <v>79</v>
      </c>
      <c r="BK131" s="187">
        <f>ROUND(I131*H131,2)</f>
        <v>26465.02</v>
      </c>
      <c r="BL131" s="19" t="s">
        <v>162</v>
      </c>
      <c r="BM131" s="186" t="s">
        <v>1129</v>
      </c>
    </row>
    <row r="132" spans="1:65" s="2" customFormat="1" ht="16.5" customHeight="1">
      <c r="A132" s="36"/>
      <c r="B132" s="37"/>
      <c r="C132" s="175" t="s">
        <v>109</v>
      </c>
      <c r="D132" s="175" t="s">
        <v>158</v>
      </c>
      <c r="E132" s="176" t="s">
        <v>341</v>
      </c>
      <c r="F132" s="177" t="s">
        <v>342</v>
      </c>
      <c r="G132" s="178" t="s">
        <v>343</v>
      </c>
      <c r="H132" s="179">
        <v>17</v>
      </c>
      <c r="I132" s="180">
        <v>399</v>
      </c>
      <c r="J132" s="181">
        <f>ROUND(I132*H132,2)</f>
        <v>6783</v>
      </c>
      <c r="K132" s="177" t="s">
        <v>174</v>
      </c>
      <c r="L132" s="41"/>
      <c r="M132" s="182" t="s">
        <v>19</v>
      </c>
      <c r="N132" s="183" t="s">
        <v>42</v>
      </c>
      <c r="O132" s="66"/>
      <c r="P132" s="184">
        <f>O132*H132</f>
        <v>0</v>
      </c>
      <c r="Q132" s="184">
        <v>0</v>
      </c>
      <c r="R132" s="184">
        <f>Q132*H132</f>
        <v>0</v>
      </c>
      <c r="S132" s="184">
        <v>0</v>
      </c>
      <c r="T132" s="185">
        <f>S132*H132</f>
        <v>0</v>
      </c>
      <c r="U132" s="36"/>
      <c r="V132" s="36"/>
      <c r="W132" s="36"/>
      <c r="X132" s="36"/>
      <c r="Y132" s="36"/>
      <c r="Z132" s="36"/>
      <c r="AA132" s="36"/>
      <c r="AB132" s="36"/>
      <c r="AC132" s="36"/>
      <c r="AD132" s="36"/>
      <c r="AE132" s="36"/>
      <c r="AR132" s="186" t="s">
        <v>162</v>
      </c>
      <c r="AT132" s="186" t="s">
        <v>158</v>
      </c>
      <c r="AU132" s="186" t="s">
        <v>81</v>
      </c>
      <c r="AY132" s="19" t="s">
        <v>155</v>
      </c>
      <c r="BE132" s="187">
        <f>IF(N132="základní",J132,0)</f>
        <v>6783</v>
      </c>
      <c r="BF132" s="187">
        <f>IF(N132="snížená",J132,0)</f>
        <v>0</v>
      </c>
      <c r="BG132" s="187">
        <f>IF(N132="zákl. přenesená",J132,0)</f>
        <v>0</v>
      </c>
      <c r="BH132" s="187">
        <f>IF(N132="sníž. přenesená",J132,0)</f>
        <v>0</v>
      </c>
      <c r="BI132" s="187">
        <f>IF(N132="nulová",J132,0)</f>
        <v>0</v>
      </c>
      <c r="BJ132" s="19" t="s">
        <v>79</v>
      </c>
      <c r="BK132" s="187">
        <f>ROUND(I132*H132,2)</f>
        <v>6783</v>
      </c>
      <c r="BL132" s="19" t="s">
        <v>162</v>
      </c>
      <c r="BM132" s="186" t="s">
        <v>1130</v>
      </c>
    </row>
    <row r="133" spans="2:51" s="13" customFormat="1" ht="12">
      <c r="B133" s="188"/>
      <c r="C133" s="189"/>
      <c r="D133" s="190" t="s">
        <v>164</v>
      </c>
      <c r="E133" s="191" t="s">
        <v>19</v>
      </c>
      <c r="F133" s="192" t="s">
        <v>1131</v>
      </c>
      <c r="G133" s="189"/>
      <c r="H133" s="191" t="s">
        <v>19</v>
      </c>
      <c r="I133" s="193"/>
      <c r="J133" s="189"/>
      <c r="K133" s="189"/>
      <c r="L133" s="194"/>
      <c r="M133" s="195"/>
      <c r="N133" s="196"/>
      <c r="O133" s="196"/>
      <c r="P133" s="196"/>
      <c r="Q133" s="196"/>
      <c r="R133" s="196"/>
      <c r="S133" s="196"/>
      <c r="T133" s="197"/>
      <c r="AT133" s="198" t="s">
        <v>164</v>
      </c>
      <c r="AU133" s="198" t="s">
        <v>81</v>
      </c>
      <c r="AV133" s="13" t="s">
        <v>79</v>
      </c>
      <c r="AW133" s="13" t="s">
        <v>33</v>
      </c>
      <c r="AX133" s="13" t="s">
        <v>71</v>
      </c>
      <c r="AY133" s="198" t="s">
        <v>155</v>
      </c>
    </row>
    <row r="134" spans="2:51" s="14" customFormat="1" ht="12">
      <c r="B134" s="199"/>
      <c r="C134" s="200"/>
      <c r="D134" s="190" t="s">
        <v>164</v>
      </c>
      <c r="E134" s="201" t="s">
        <v>19</v>
      </c>
      <c r="F134" s="202" t="s">
        <v>353</v>
      </c>
      <c r="G134" s="200"/>
      <c r="H134" s="203">
        <v>17</v>
      </c>
      <c r="I134" s="204"/>
      <c r="J134" s="200"/>
      <c r="K134" s="200"/>
      <c r="L134" s="205"/>
      <c r="M134" s="206"/>
      <c r="N134" s="207"/>
      <c r="O134" s="207"/>
      <c r="P134" s="207"/>
      <c r="Q134" s="207"/>
      <c r="R134" s="207"/>
      <c r="S134" s="207"/>
      <c r="T134" s="208"/>
      <c r="AT134" s="209" t="s">
        <v>164</v>
      </c>
      <c r="AU134" s="209" t="s">
        <v>81</v>
      </c>
      <c r="AV134" s="14" t="s">
        <v>81</v>
      </c>
      <c r="AW134" s="14" t="s">
        <v>33</v>
      </c>
      <c r="AX134" s="14" t="s">
        <v>71</v>
      </c>
      <c r="AY134" s="209" t="s">
        <v>155</v>
      </c>
    </row>
    <row r="135" spans="2:51" s="15" customFormat="1" ht="12">
      <c r="B135" s="210"/>
      <c r="C135" s="211"/>
      <c r="D135" s="190" t="s">
        <v>164</v>
      </c>
      <c r="E135" s="212" t="s">
        <v>19</v>
      </c>
      <c r="F135" s="213" t="s">
        <v>168</v>
      </c>
      <c r="G135" s="211"/>
      <c r="H135" s="214">
        <v>17</v>
      </c>
      <c r="I135" s="215"/>
      <c r="J135" s="211"/>
      <c r="K135" s="211"/>
      <c r="L135" s="216"/>
      <c r="M135" s="217"/>
      <c r="N135" s="218"/>
      <c r="O135" s="218"/>
      <c r="P135" s="218"/>
      <c r="Q135" s="218"/>
      <c r="R135" s="218"/>
      <c r="S135" s="218"/>
      <c r="T135" s="219"/>
      <c r="AT135" s="220" t="s">
        <v>164</v>
      </c>
      <c r="AU135" s="220" t="s">
        <v>81</v>
      </c>
      <c r="AV135" s="15" t="s">
        <v>162</v>
      </c>
      <c r="AW135" s="15" t="s">
        <v>33</v>
      </c>
      <c r="AX135" s="15" t="s">
        <v>79</v>
      </c>
      <c r="AY135" s="220" t="s">
        <v>155</v>
      </c>
    </row>
    <row r="136" spans="1:65" s="2" customFormat="1" ht="24">
      <c r="A136" s="36"/>
      <c r="B136" s="37"/>
      <c r="C136" s="175" t="s">
        <v>112</v>
      </c>
      <c r="D136" s="175" t="s">
        <v>158</v>
      </c>
      <c r="E136" s="176" t="s">
        <v>349</v>
      </c>
      <c r="F136" s="177" t="s">
        <v>350</v>
      </c>
      <c r="G136" s="178" t="s">
        <v>343</v>
      </c>
      <c r="H136" s="179">
        <v>238</v>
      </c>
      <c r="I136" s="180">
        <v>77</v>
      </c>
      <c r="J136" s="181">
        <f>ROUND(I136*H136,2)</f>
        <v>18326</v>
      </c>
      <c r="K136" s="177" t="s">
        <v>174</v>
      </c>
      <c r="L136" s="41"/>
      <c r="M136" s="182" t="s">
        <v>19</v>
      </c>
      <c r="N136" s="183" t="s">
        <v>42</v>
      </c>
      <c r="O136" s="66"/>
      <c r="P136" s="184">
        <f>O136*H136</f>
        <v>0</v>
      </c>
      <c r="Q136" s="184">
        <v>0</v>
      </c>
      <c r="R136" s="184">
        <f>Q136*H136</f>
        <v>0</v>
      </c>
      <c r="S136" s="184">
        <v>0</v>
      </c>
      <c r="T136" s="185">
        <f>S136*H136</f>
        <v>0</v>
      </c>
      <c r="U136" s="36"/>
      <c r="V136" s="36"/>
      <c r="W136" s="36"/>
      <c r="X136" s="36"/>
      <c r="Y136" s="36"/>
      <c r="Z136" s="36"/>
      <c r="AA136" s="36"/>
      <c r="AB136" s="36"/>
      <c r="AC136" s="36"/>
      <c r="AD136" s="36"/>
      <c r="AE136" s="36"/>
      <c r="AR136" s="186" t="s">
        <v>162</v>
      </c>
      <c r="AT136" s="186" t="s">
        <v>158</v>
      </c>
      <c r="AU136" s="186" t="s">
        <v>81</v>
      </c>
      <c r="AY136" s="19" t="s">
        <v>155</v>
      </c>
      <c r="BE136" s="187">
        <f>IF(N136="základní",J136,0)</f>
        <v>18326</v>
      </c>
      <c r="BF136" s="187">
        <f>IF(N136="snížená",J136,0)</f>
        <v>0</v>
      </c>
      <c r="BG136" s="187">
        <f>IF(N136="zákl. přenesená",J136,0)</f>
        <v>0</v>
      </c>
      <c r="BH136" s="187">
        <f>IF(N136="sníž. přenesená",J136,0)</f>
        <v>0</v>
      </c>
      <c r="BI136" s="187">
        <f>IF(N136="nulová",J136,0)</f>
        <v>0</v>
      </c>
      <c r="BJ136" s="19" t="s">
        <v>79</v>
      </c>
      <c r="BK136" s="187">
        <f>ROUND(I136*H136,2)</f>
        <v>18326</v>
      </c>
      <c r="BL136" s="19" t="s">
        <v>162</v>
      </c>
      <c r="BM136" s="186" t="s">
        <v>1132</v>
      </c>
    </row>
    <row r="137" spans="2:51" s="14" customFormat="1" ht="12">
      <c r="B137" s="199"/>
      <c r="C137" s="200"/>
      <c r="D137" s="190" t="s">
        <v>164</v>
      </c>
      <c r="E137" s="200"/>
      <c r="F137" s="202" t="s">
        <v>1133</v>
      </c>
      <c r="G137" s="200"/>
      <c r="H137" s="203">
        <v>238</v>
      </c>
      <c r="I137" s="204"/>
      <c r="J137" s="200"/>
      <c r="K137" s="200"/>
      <c r="L137" s="205"/>
      <c r="M137" s="206"/>
      <c r="N137" s="207"/>
      <c r="O137" s="207"/>
      <c r="P137" s="207"/>
      <c r="Q137" s="207"/>
      <c r="R137" s="207"/>
      <c r="S137" s="207"/>
      <c r="T137" s="208"/>
      <c r="AT137" s="209" t="s">
        <v>164</v>
      </c>
      <c r="AU137" s="209" t="s">
        <v>81</v>
      </c>
      <c r="AV137" s="14" t="s">
        <v>81</v>
      </c>
      <c r="AW137" s="14" t="s">
        <v>4</v>
      </c>
      <c r="AX137" s="14" t="s">
        <v>79</v>
      </c>
      <c r="AY137" s="209" t="s">
        <v>155</v>
      </c>
    </row>
    <row r="138" spans="1:65" s="2" customFormat="1" ht="21.75" customHeight="1">
      <c r="A138" s="36"/>
      <c r="B138" s="37"/>
      <c r="C138" s="175" t="s">
        <v>308</v>
      </c>
      <c r="D138" s="175" t="s">
        <v>158</v>
      </c>
      <c r="E138" s="176" t="s">
        <v>354</v>
      </c>
      <c r="F138" s="177" t="s">
        <v>355</v>
      </c>
      <c r="G138" s="178" t="s">
        <v>338</v>
      </c>
      <c r="H138" s="179">
        <v>86.487</v>
      </c>
      <c r="I138" s="180">
        <v>225</v>
      </c>
      <c r="J138" s="181">
        <f>ROUND(I138*H138,2)</f>
        <v>19459.58</v>
      </c>
      <c r="K138" s="177" t="s">
        <v>339</v>
      </c>
      <c r="L138" s="41"/>
      <c r="M138" s="182" t="s">
        <v>19</v>
      </c>
      <c r="N138" s="183" t="s">
        <v>42</v>
      </c>
      <c r="O138" s="66"/>
      <c r="P138" s="184">
        <f>O138*H138</f>
        <v>0</v>
      </c>
      <c r="Q138" s="184">
        <v>0</v>
      </c>
      <c r="R138" s="184">
        <f>Q138*H138</f>
        <v>0</v>
      </c>
      <c r="S138" s="184">
        <v>0</v>
      </c>
      <c r="T138" s="185">
        <f>S138*H138</f>
        <v>0</v>
      </c>
      <c r="U138" s="36"/>
      <c r="V138" s="36"/>
      <c r="W138" s="36"/>
      <c r="X138" s="36"/>
      <c r="Y138" s="36"/>
      <c r="Z138" s="36"/>
      <c r="AA138" s="36"/>
      <c r="AB138" s="36"/>
      <c r="AC138" s="36"/>
      <c r="AD138" s="36"/>
      <c r="AE138" s="36"/>
      <c r="AR138" s="186" t="s">
        <v>162</v>
      </c>
      <c r="AT138" s="186" t="s">
        <v>158</v>
      </c>
      <c r="AU138" s="186" t="s">
        <v>81</v>
      </c>
      <c r="AY138" s="19" t="s">
        <v>155</v>
      </c>
      <c r="BE138" s="187">
        <f>IF(N138="základní",J138,0)</f>
        <v>19459.58</v>
      </c>
      <c r="BF138" s="187">
        <f>IF(N138="snížená",J138,0)</f>
        <v>0</v>
      </c>
      <c r="BG138" s="187">
        <f>IF(N138="zákl. přenesená",J138,0)</f>
        <v>0</v>
      </c>
      <c r="BH138" s="187">
        <f>IF(N138="sníž. přenesená",J138,0)</f>
        <v>0</v>
      </c>
      <c r="BI138" s="187">
        <f>IF(N138="nulová",J138,0)</f>
        <v>0</v>
      </c>
      <c r="BJ138" s="19" t="s">
        <v>79</v>
      </c>
      <c r="BK138" s="187">
        <f>ROUND(I138*H138,2)</f>
        <v>19459.58</v>
      </c>
      <c r="BL138" s="19" t="s">
        <v>162</v>
      </c>
      <c r="BM138" s="186" t="s">
        <v>1134</v>
      </c>
    </row>
    <row r="139" spans="1:65" s="2" customFormat="1" ht="24">
      <c r="A139" s="36"/>
      <c r="B139" s="37"/>
      <c r="C139" s="175" t="s">
        <v>335</v>
      </c>
      <c r="D139" s="175" t="s">
        <v>158</v>
      </c>
      <c r="E139" s="176" t="s">
        <v>358</v>
      </c>
      <c r="F139" s="177" t="s">
        <v>359</v>
      </c>
      <c r="G139" s="178" t="s">
        <v>338</v>
      </c>
      <c r="H139" s="179">
        <v>86.487</v>
      </c>
      <c r="I139" s="180">
        <v>10.8</v>
      </c>
      <c r="J139" s="181">
        <f>ROUND(I139*H139,2)</f>
        <v>934.06</v>
      </c>
      <c r="K139" s="177" t="s">
        <v>339</v>
      </c>
      <c r="L139" s="41"/>
      <c r="M139" s="182" t="s">
        <v>19</v>
      </c>
      <c r="N139" s="183" t="s">
        <v>42</v>
      </c>
      <c r="O139" s="66"/>
      <c r="P139" s="184">
        <f>O139*H139</f>
        <v>0</v>
      </c>
      <c r="Q139" s="184">
        <v>0</v>
      </c>
      <c r="R139" s="184">
        <f>Q139*H139</f>
        <v>0</v>
      </c>
      <c r="S139" s="184">
        <v>0</v>
      </c>
      <c r="T139" s="185">
        <f>S139*H139</f>
        <v>0</v>
      </c>
      <c r="U139" s="36"/>
      <c r="V139" s="36"/>
      <c r="W139" s="36"/>
      <c r="X139" s="36"/>
      <c r="Y139" s="36"/>
      <c r="Z139" s="36"/>
      <c r="AA139" s="36"/>
      <c r="AB139" s="36"/>
      <c r="AC139" s="36"/>
      <c r="AD139" s="36"/>
      <c r="AE139" s="36"/>
      <c r="AR139" s="186" t="s">
        <v>162</v>
      </c>
      <c r="AT139" s="186" t="s">
        <v>158</v>
      </c>
      <c r="AU139" s="186" t="s">
        <v>81</v>
      </c>
      <c r="AY139" s="19" t="s">
        <v>155</v>
      </c>
      <c r="BE139" s="187">
        <f>IF(N139="základní",J139,0)</f>
        <v>934.06</v>
      </c>
      <c r="BF139" s="187">
        <f>IF(N139="snížená",J139,0)</f>
        <v>0</v>
      </c>
      <c r="BG139" s="187">
        <f>IF(N139="zákl. přenesená",J139,0)</f>
        <v>0</v>
      </c>
      <c r="BH139" s="187">
        <f>IF(N139="sníž. přenesená",J139,0)</f>
        <v>0</v>
      </c>
      <c r="BI139" s="187">
        <f>IF(N139="nulová",J139,0)</f>
        <v>0</v>
      </c>
      <c r="BJ139" s="19" t="s">
        <v>79</v>
      </c>
      <c r="BK139" s="187">
        <f>ROUND(I139*H139,2)</f>
        <v>934.06</v>
      </c>
      <c r="BL139" s="19" t="s">
        <v>162</v>
      </c>
      <c r="BM139" s="186" t="s">
        <v>1135</v>
      </c>
    </row>
    <row r="140" spans="1:65" s="2" customFormat="1" ht="16.5" customHeight="1">
      <c r="A140" s="36"/>
      <c r="B140" s="37"/>
      <c r="C140" s="175" t="s">
        <v>8</v>
      </c>
      <c r="D140" s="175" t="s">
        <v>158</v>
      </c>
      <c r="E140" s="176" t="s">
        <v>362</v>
      </c>
      <c r="F140" s="177" t="s">
        <v>363</v>
      </c>
      <c r="G140" s="178" t="s">
        <v>338</v>
      </c>
      <c r="H140" s="179">
        <v>86.487</v>
      </c>
      <c r="I140" s="180">
        <v>472</v>
      </c>
      <c r="J140" s="181">
        <f>ROUND(I140*H140,2)</f>
        <v>40821.86</v>
      </c>
      <c r="K140" s="177" t="s">
        <v>339</v>
      </c>
      <c r="L140" s="41"/>
      <c r="M140" s="182" t="s">
        <v>19</v>
      </c>
      <c r="N140" s="183" t="s">
        <v>42</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162</v>
      </c>
      <c r="AT140" s="186" t="s">
        <v>158</v>
      </c>
      <c r="AU140" s="186" t="s">
        <v>81</v>
      </c>
      <c r="AY140" s="19" t="s">
        <v>155</v>
      </c>
      <c r="BE140" s="187">
        <f>IF(N140="základní",J140,0)</f>
        <v>40821.86</v>
      </c>
      <c r="BF140" s="187">
        <f>IF(N140="snížená",J140,0)</f>
        <v>0</v>
      </c>
      <c r="BG140" s="187">
        <f>IF(N140="zákl. přenesená",J140,0)</f>
        <v>0</v>
      </c>
      <c r="BH140" s="187">
        <f>IF(N140="sníž. přenesená",J140,0)</f>
        <v>0</v>
      </c>
      <c r="BI140" s="187">
        <f>IF(N140="nulová",J140,0)</f>
        <v>0</v>
      </c>
      <c r="BJ140" s="19" t="s">
        <v>79</v>
      </c>
      <c r="BK140" s="187">
        <f>ROUND(I140*H140,2)</f>
        <v>40821.86</v>
      </c>
      <c r="BL140" s="19" t="s">
        <v>162</v>
      </c>
      <c r="BM140" s="186" t="s">
        <v>1136</v>
      </c>
    </row>
    <row r="141" spans="2:63" s="12" customFormat="1" ht="25.9" customHeight="1">
      <c r="B141" s="159"/>
      <c r="C141" s="160"/>
      <c r="D141" s="161" t="s">
        <v>70</v>
      </c>
      <c r="E141" s="162" t="s">
        <v>371</v>
      </c>
      <c r="F141" s="162" t="s">
        <v>372</v>
      </c>
      <c r="G141" s="160"/>
      <c r="H141" s="160"/>
      <c r="I141" s="163"/>
      <c r="J141" s="164">
        <f>BK141</f>
        <v>702176.82</v>
      </c>
      <c r="K141" s="160"/>
      <c r="L141" s="165"/>
      <c r="M141" s="166"/>
      <c r="N141" s="167"/>
      <c r="O141" s="167"/>
      <c r="P141" s="168">
        <f>P142+P198+P215+P240+P247+P260+P267+P273+P305</f>
        <v>0</v>
      </c>
      <c r="Q141" s="167"/>
      <c r="R141" s="168">
        <f>R142+R198+R215+R240+R247+R260+R267+R273+R305</f>
        <v>5.532073199999998</v>
      </c>
      <c r="S141" s="167"/>
      <c r="T141" s="169">
        <f>T142+T198+T215+T240+T247+T260+T267+T273+T305</f>
        <v>8.6347927</v>
      </c>
      <c r="AR141" s="170" t="s">
        <v>81</v>
      </c>
      <c r="AT141" s="171" t="s">
        <v>70</v>
      </c>
      <c r="AU141" s="171" t="s">
        <v>71</v>
      </c>
      <c r="AY141" s="170" t="s">
        <v>155</v>
      </c>
      <c r="BK141" s="172">
        <f>BK142+BK198+BK215+BK240+BK247+BK260+BK267+BK273+BK305</f>
        <v>702176.82</v>
      </c>
    </row>
    <row r="142" spans="2:63" s="12" customFormat="1" ht="22.9" customHeight="1">
      <c r="B142" s="159"/>
      <c r="C142" s="160"/>
      <c r="D142" s="161" t="s">
        <v>70</v>
      </c>
      <c r="E142" s="173" t="s">
        <v>373</v>
      </c>
      <c r="F142" s="173" t="s">
        <v>374</v>
      </c>
      <c r="G142" s="160"/>
      <c r="H142" s="160"/>
      <c r="I142" s="163"/>
      <c r="J142" s="174">
        <f>BK142</f>
        <v>248746.47999999998</v>
      </c>
      <c r="K142" s="160"/>
      <c r="L142" s="165"/>
      <c r="M142" s="166"/>
      <c r="N142" s="167"/>
      <c r="O142" s="167"/>
      <c r="P142" s="168">
        <f>SUM(P143:P197)</f>
        <v>0</v>
      </c>
      <c r="Q142" s="167"/>
      <c r="R142" s="168">
        <f>SUM(R143:R197)</f>
        <v>3.5004343999999996</v>
      </c>
      <c r="S142" s="167"/>
      <c r="T142" s="169">
        <f>SUM(T143:T197)</f>
        <v>0.0048695000000000006</v>
      </c>
      <c r="AR142" s="170" t="s">
        <v>81</v>
      </c>
      <c r="AT142" s="171" t="s">
        <v>70</v>
      </c>
      <c r="AU142" s="171" t="s">
        <v>79</v>
      </c>
      <c r="AY142" s="170" t="s">
        <v>155</v>
      </c>
      <c r="BK142" s="172">
        <f>SUM(BK143:BK197)</f>
        <v>248746.47999999998</v>
      </c>
    </row>
    <row r="143" spans="1:65" s="2" customFormat="1" ht="21.75" customHeight="1">
      <c r="A143" s="36"/>
      <c r="B143" s="37"/>
      <c r="C143" s="175" t="s">
        <v>295</v>
      </c>
      <c r="D143" s="175" t="s">
        <v>158</v>
      </c>
      <c r="E143" s="176" t="s">
        <v>1137</v>
      </c>
      <c r="F143" s="177" t="s">
        <v>1138</v>
      </c>
      <c r="G143" s="178" t="s">
        <v>161</v>
      </c>
      <c r="H143" s="179">
        <v>163.34</v>
      </c>
      <c r="I143" s="180">
        <v>12.2</v>
      </c>
      <c r="J143" s="181">
        <f>ROUND(I143*H143,2)</f>
        <v>1992.75</v>
      </c>
      <c r="K143" s="177" t="s">
        <v>174</v>
      </c>
      <c r="L143" s="41"/>
      <c r="M143" s="182" t="s">
        <v>19</v>
      </c>
      <c r="N143" s="183" t="s">
        <v>42</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295</v>
      </c>
      <c r="AT143" s="186" t="s">
        <v>158</v>
      </c>
      <c r="AU143" s="186" t="s">
        <v>81</v>
      </c>
      <c r="AY143" s="19" t="s">
        <v>155</v>
      </c>
      <c r="BE143" s="187">
        <f>IF(N143="základní",J143,0)</f>
        <v>1992.75</v>
      </c>
      <c r="BF143" s="187">
        <f>IF(N143="snížená",J143,0)</f>
        <v>0</v>
      </c>
      <c r="BG143" s="187">
        <f>IF(N143="zákl. přenesená",J143,0)</f>
        <v>0</v>
      </c>
      <c r="BH143" s="187">
        <f>IF(N143="sníž. přenesená",J143,0)</f>
        <v>0</v>
      </c>
      <c r="BI143" s="187">
        <f>IF(N143="nulová",J143,0)</f>
        <v>0</v>
      </c>
      <c r="BJ143" s="19" t="s">
        <v>79</v>
      </c>
      <c r="BK143" s="187">
        <f>ROUND(I143*H143,2)</f>
        <v>1992.75</v>
      </c>
      <c r="BL143" s="19" t="s">
        <v>295</v>
      </c>
      <c r="BM143" s="186" t="s">
        <v>1139</v>
      </c>
    </row>
    <row r="144" spans="2:51" s="13" customFormat="1" ht="12">
      <c r="B144" s="188"/>
      <c r="C144" s="189"/>
      <c r="D144" s="190" t="s">
        <v>164</v>
      </c>
      <c r="E144" s="191" t="s">
        <v>19</v>
      </c>
      <c r="F144" s="192" t="s">
        <v>1140</v>
      </c>
      <c r="G144" s="189"/>
      <c r="H144" s="191" t="s">
        <v>19</v>
      </c>
      <c r="I144" s="193"/>
      <c r="J144" s="189"/>
      <c r="K144" s="189"/>
      <c r="L144" s="194"/>
      <c r="M144" s="195"/>
      <c r="N144" s="196"/>
      <c r="O144" s="196"/>
      <c r="P144" s="196"/>
      <c r="Q144" s="196"/>
      <c r="R144" s="196"/>
      <c r="S144" s="196"/>
      <c r="T144" s="197"/>
      <c r="AT144" s="198" t="s">
        <v>164</v>
      </c>
      <c r="AU144" s="198" t="s">
        <v>81</v>
      </c>
      <c r="AV144" s="13" t="s">
        <v>79</v>
      </c>
      <c r="AW144" s="13" t="s">
        <v>33</v>
      </c>
      <c r="AX144" s="13" t="s">
        <v>71</v>
      </c>
      <c r="AY144" s="198" t="s">
        <v>155</v>
      </c>
    </row>
    <row r="145" spans="2:51" s="14" customFormat="1" ht="12">
      <c r="B145" s="199"/>
      <c r="C145" s="200"/>
      <c r="D145" s="190" t="s">
        <v>164</v>
      </c>
      <c r="E145" s="201" t="s">
        <v>19</v>
      </c>
      <c r="F145" s="202" t="s">
        <v>1119</v>
      </c>
      <c r="G145" s="200"/>
      <c r="H145" s="203">
        <v>163.34</v>
      </c>
      <c r="I145" s="204"/>
      <c r="J145" s="200"/>
      <c r="K145" s="200"/>
      <c r="L145" s="205"/>
      <c r="M145" s="206"/>
      <c r="N145" s="207"/>
      <c r="O145" s="207"/>
      <c r="P145" s="207"/>
      <c r="Q145" s="207"/>
      <c r="R145" s="207"/>
      <c r="S145" s="207"/>
      <c r="T145" s="208"/>
      <c r="AT145" s="209" t="s">
        <v>164</v>
      </c>
      <c r="AU145" s="209" t="s">
        <v>81</v>
      </c>
      <c r="AV145" s="14" t="s">
        <v>81</v>
      </c>
      <c r="AW145" s="14" t="s">
        <v>33</v>
      </c>
      <c r="AX145" s="14" t="s">
        <v>71</v>
      </c>
      <c r="AY145" s="209" t="s">
        <v>155</v>
      </c>
    </row>
    <row r="146" spans="2:51" s="15" customFormat="1" ht="12">
      <c r="B146" s="210"/>
      <c r="C146" s="211"/>
      <c r="D146" s="190" t="s">
        <v>164</v>
      </c>
      <c r="E146" s="212" t="s">
        <v>19</v>
      </c>
      <c r="F146" s="213" t="s">
        <v>168</v>
      </c>
      <c r="G146" s="211"/>
      <c r="H146" s="214">
        <v>163.34</v>
      </c>
      <c r="I146" s="215"/>
      <c r="J146" s="211"/>
      <c r="K146" s="211"/>
      <c r="L146" s="216"/>
      <c r="M146" s="217"/>
      <c r="N146" s="218"/>
      <c r="O146" s="218"/>
      <c r="P146" s="218"/>
      <c r="Q146" s="218"/>
      <c r="R146" s="218"/>
      <c r="S146" s="218"/>
      <c r="T146" s="219"/>
      <c r="AT146" s="220" t="s">
        <v>164</v>
      </c>
      <c r="AU146" s="220" t="s">
        <v>81</v>
      </c>
      <c r="AV146" s="15" t="s">
        <v>162</v>
      </c>
      <c r="AW146" s="15" t="s">
        <v>33</v>
      </c>
      <c r="AX146" s="15" t="s">
        <v>79</v>
      </c>
      <c r="AY146" s="220" t="s">
        <v>155</v>
      </c>
    </row>
    <row r="147" spans="1:65" s="2" customFormat="1" ht="16.5" customHeight="1">
      <c r="A147" s="36"/>
      <c r="B147" s="37"/>
      <c r="C147" s="237" t="s">
        <v>353</v>
      </c>
      <c r="D147" s="237" t="s">
        <v>681</v>
      </c>
      <c r="E147" s="238" t="s">
        <v>1141</v>
      </c>
      <c r="F147" s="239" t="s">
        <v>1142</v>
      </c>
      <c r="G147" s="240" t="s">
        <v>338</v>
      </c>
      <c r="H147" s="241">
        <v>0.049</v>
      </c>
      <c r="I147" s="242">
        <v>35680</v>
      </c>
      <c r="J147" s="243">
        <f>ROUND(I147*H147,2)</f>
        <v>1748.32</v>
      </c>
      <c r="K147" s="239" t="s">
        <v>174</v>
      </c>
      <c r="L147" s="244"/>
      <c r="M147" s="245" t="s">
        <v>19</v>
      </c>
      <c r="N147" s="246" t="s">
        <v>42</v>
      </c>
      <c r="O147" s="66"/>
      <c r="P147" s="184">
        <f>O147*H147</f>
        <v>0</v>
      </c>
      <c r="Q147" s="184">
        <v>1</v>
      </c>
      <c r="R147" s="184">
        <f>Q147*H147</f>
        <v>0.049</v>
      </c>
      <c r="S147" s="184">
        <v>0</v>
      </c>
      <c r="T147" s="185">
        <f>S147*H147</f>
        <v>0</v>
      </c>
      <c r="U147" s="36"/>
      <c r="V147" s="36"/>
      <c r="W147" s="36"/>
      <c r="X147" s="36"/>
      <c r="Y147" s="36"/>
      <c r="Z147" s="36"/>
      <c r="AA147" s="36"/>
      <c r="AB147" s="36"/>
      <c r="AC147" s="36"/>
      <c r="AD147" s="36"/>
      <c r="AE147" s="36"/>
      <c r="AR147" s="186" t="s">
        <v>437</v>
      </c>
      <c r="AT147" s="186" t="s">
        <v>681</v>
      </c>
      <c r="AU147" s="186" t="s">
        <v>81</v>
      </c>
      <c r="AY147" s="19" t="s">
        <v>155</v>
      </c>
      <c r="BE147" s="187">
        <f>IF(N147="základní",J147,0)</f>
        <v>1748.32</v>
      </c>
      <c r="BF147" s="187">
        <f>IF(N147="snížená",J147,0)</f>
        <v>0</v>
      </c>
      <c r="BG147" s="187">
        <f>IF(N147="zákl. přenesená",J147,0)</f>
        <v>0</v>
      </c>
      <c r="BH147" s="187">
        <f>IF(N147="sníž. přenesená",J147,0)</f>
        <v>0</v>
      </c>
      <c r="BI147" s="187">
        <f>IF(N147="nulová",J147,0)</f>
        <v>0</v>
      </c>
      <c r="BJ147" s="19" t="s">
        <v>79</v>
      </c>
      <c r="BK147" s="187">
        <f>ROUND(I147*H147,2)</f>
        <v>1748.32</v>
      </c>
      <c r="BL147" s="19" t="s">
        <v>295</v>
      </c>
      <c r="BM147" s="186" t="s">
        <v>1143</v>
      </c>
    </row>
    <row r="148" spans="1:47" s="2" customFormat="1" ht="19.5">
      <c r="A148" s="36"/>
      <c r="B148" s="37"/>
      <c r="C148" s="38"/>
      <c r="D148" s="190" t="s">
        <v>686</v>
      </c>
      <c r="E148" s="38"/>
      <c r="F148" s="247" t="s">
        <v>1144</v>
      </c>
      <c r="G148" s="38"/>
      <c r="H148" s="38"/>
      <c r="I148" s="248"/>
      <c r="J148" s="38"/>
      <c r="K148" s="38"/>
      <c r="L148" s="41"/>
      <c r="M148" s="249"/>
      <c r="N148" s="250"/>
      <c r="O148" s="66"/>
      <c r="P148" s="66"/>
      <c r="Q148" s="66"/>
      <c r="R148" s="66"/>
      <c r="S148" s="66"/>
      <c r="T148" s="67"/>
      <c r="U148" s="36"/>
      <c r="V148" s="36"/>
      <c r="W148" s="36"/>
      <c r="X148" s="36"/>
      <c r="Y148" s="36"/>
      <c r="Z148" s="36"/>
      <c r="AA148" s="36"/>
      <c r="AB148" s="36"/>
      <c r="AC148" s="36"/>
      <c r="AD148" s="36"/>
      <c r="AE148" s="36"/>
      <c r="AT148" s="19" t="s">
        <v>686</v>
      </c>
      <c r="AU148" s="19" t="s">
        <v>81</v>
      </c>
    </row>
    <row r="149" spans="2:51" s="14" customFormat="1" ht="12">
      <c r="B149" s="199"/>
      <c r="C149" s="200"/>
      <c r="D149" s="190" t="s">
        <v>164</v>
      </c>
      <c r="E149" s="200"/>
      <c r="F149" s="202" t="s">
        <v>1145</v>
      </c>
      <c r="G149" s="200"/>
      <c r="H149" s="203">
        <v>0.049</v>
      </c>
      <c r="I149" s="204"/>
      <c r="J149" s="200"/>
      <c r="K149" s="200"/>
      <c r="L149" s="205"/>
      <c r="M149" s="206"/>
      <c r="N149" s="207"/>
      <c r="O149" s="207"/>
      <c r="P149" s="207"/>
      <c r="Q149" s="207"/>
      <c r="R149" s="207"/>
      <c r="S149" s="207"/>
      <c r="T149" s="208"/>
      <c r="AT149" s="209" t="s">
        <v>164</v>
      </c>
      <c r="AU149" s="209" t="s">
        <v>81</v>
      </c>
      <c r="AV149" s="14" t="s">
        <v>81</v>
      </c>
      <c r="AW149" s="14" t="s">
        <v>4</v>
      </c>
      <c r="AX149" s="14" t="s">
        <v>79</v>
      </c>
      <c r="AY149" s="209" t="s">
        <v>155</v>
      </c>
    </row>
    <row r="150" spans="1:65" s="2" customFormat="1" ht="21.75" customHeight="1">
      <c r="A150" s="36"/>
      <c r="B150" s="37"/>
      <c r="C150" s="175" t="s">
        <v>357</v>
      </c>
      <c r="D150" s="175" t="s">
        <v>158</v>
      </c>
      <c r="E150" s="176" t="s">
        <v>1146</v>
      </c>
      <c r="F150" s="177" t="s">
        <v>1147</v>
      </c>
      <c r="G150" s="178" t="s">
        <v>161</v>
      </c>
      <c r="H150" s="179">
        <v>60.834</v>
      </c>
      <c r="I150" s="180">
        <v>25.3</v>
      </c>
      <c r="J150" s="181">
        <f>ROUND(I150*H150,2)</f>
        <v>1539.1</v>
      </c>
      <c r="K150" s="177" t="s">
        <v>174</v>
      </c>
      <c r="L150" s="41"/>
      <c r="M150" s="182" t="s">
        <v>19</v>
      </c>
      <c r="N150" s="183" t="s">
        <v>42</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295</v>
      </c>
      <c r="AT150" s="186" t="s">
        <v>158</v>
      </c>
      <c r="AU150" s="186" t="s">
        <v>81</v>
      </c>
      <c r="AY150" s="19" t="s">
        <v>155</v>
      </c>
      <c r="BE150" s="187">
        <f>IF(N150="základní",J150,0)</f>
        <v>1539.1</v>
      </c>
      <c r="BF150" s="187">
        <f>IF(N150="snížená",J150,0)</f>
        <v>0</v>
      </c>
      <c r="BG150" s="187">
        <f>IF(N150="zákl. přenesená",J150,0)</f>
        <v>0</v>
      </c>
      <c r="BH150" s="187">
        <f>IF(N150="sníž. přenesená",J150,0)</f>
        <v>0</v>
      </c>
      <c r="BI150" s="187">
        <f>IF(N150="nulová",J150,0)</f>
        <v>0</v>
      </c>
      <c r="BJ150" s="19" t="s">
        <v>79</v>
      </c>
      <c r="BK150" s="187">
        <f>ROUND(I150*H150,2)</f>
        <v>1539.1</v>
      </c>
      <c r="BL150" s="19" t="s">
        <v>295</v>
      </c>
      <c r="BM150" s="186" t="s">
        <v>1148</v>
      </c>
    </row>
    <row r="151" spans="2:51" s="13" customFormat="1" ht="12">
      <c r="B151" s="188"/>
      <c r="C151" s="189"/>
      <c r="D151" s="190" t="s">
        <v>164</v>
      </c>
      <c r="E151" s="191" t="s">
        <v>19</v>
      </c>
      <c r="F151" s="192" t="s">
        <v>1140</v>
      </c>
      <c r="G151" s="189"/>
      <c r="H151" s="191" t="s">
        <v>19</v>
      </c>
      <c r="I151" s="193"/>
      <c r="J151" s="189"/>
      <c r="K151" s="189"/>
      <c r="L151" s="194"/>
      <c r="M151" s="195"/>
      <c r="N151" s="196"/>
      <c r="O151" s="196"/>
      <c r="P151" s="196"/>
      <c r="Q151" s="196"/>
      <c r="R151" s="196"/>
      <c r="S151" s="196"/>
      <c r="T151" s="197"/>
      <c r="AT151" s="198" t="s">
        <v>164</v>
      </c>
      <c r="AU151" s="198" t="s">
        <v>81</v>
      </c>
      <c r="AV151" s="13" t="s">
        <v>79</v>
      </c>
      <c r="AW151" s="13" t="s">
        <v>33</v>
      </c>
      <c r="AX151" s="13" t="s">
        <v>71</v>
      </c>
      <c r="AY151" s="198" t="s">
        <v>155</v>
      </c>
    </row>
    <row r="152" spans="2:51" s="14" customFormat="1" ht="12">
      <c r="B152" s="199"/>
      <c r="C152" s="200"/>
      <c r="D152" s="190" t="s">
        <v>164</v>
      </c>
      <c r="E152" s="201" t="s">
        <v>19</v>
      </c>
      <c r="F152" s="202" t="s">
        <v>1149</v>
      </c>
      <c r="G152" s="200"/>
      <c r="H152" s="203">
        <v>60.834</v>
      </c>
      <c r="I152" s="204"/>
      <c r="J152" s="200"/>
      <c r="K152" s="200"/>
      <c r="L152" s="205"/>
      <c r="M152" s="206"/>
      <c r="N152" s="207"/>
      <c r="O152" s="207"/>
      <c r="P152" s="207"/>
      <c r="Q152" s="207"/>
      <c r="R152" s="207"/>
      <c r="S152" s="207"/>
      <c r="T152" s="208"/>
      <c r="AT152" s="209" t="s">
        <v>164</v>
      </c>
      <c r="AU152" s="209" t="s">
        <v>81</v>
      </c>
      <c r="AV152" s="14" t="s">
        <v>81</v>
      </c>
      <c r="AW152" s="14" t="s">
        <v>33</v>
      </c>
      <c r="AX152" s="14" t="s">
        <v>71</v>
      </c>
      <c r="AY152" s="209" t="s">
        <v>155</v>
      </c>
    </row>
    <row r="153" spans="2:51" s="15" customFormat="1" ht="12">
      <c r="B153" s="210"/>
      <c r="C153" s="211"/>
      <c r="D153" s="190" t="s">
        <v>164</v>
      </c>
      <c r="E153" s="212" t="s">
        <v>19</v>
      </c>
      <c r="F153" s="213" t="s">
        <v>168</v>
      </c>
      <c r="G153" s="211"/>
      <c r="H153" s="214">
        <v>60.834</v>
      </c>
      <c r="I153" s="215"/>
      <c r="J153" s="211"/>
      <c r="K153" s="211"/>
      <c r="L153" s="216"/>
      <c r="M153" s="217"/>
      <c r="N153" s="218"/>
      <c r="O153" s="218"/>
      <c r="P153" s="218"/>
      <c r="Q153" s="218"/>
      <c r="R153" s="218"/>
      <c r="S153" s="218"/>
      <c r="T153" s="219"/>
      <c r="AT153" s="220" t="s">
        <v>164</v>
      </c>
      <c r="AU153" s="220" t="s">
        <v>81</v>
      </c>
      <c r="AV153" s="15" t="s">
        <v>162</v>
      </c>
      <c r="AW153" s="15" t="s">
        <v>33</v>
      </c>
      <c r="AX153" s="15" t="s">
        <v>79</v>
      </c>
      <c r="AY153" s="220" t="s">
        <v>155</v>
      </c>
    </row>
    <row r="154" spans="1:65" s="2" customFormat="1" ht="16.5" customHeight="1">
      <c r="A154" s="36"/>
      <c r="B154" s="37"/>
      <c r="C154" s="237" t="s">
        <v>361</v>
      </c>
      <c r="D154" s="237" t="s">
        <v>681</v>
      </c>
      <c r="E154" s="238" t="s">
        <v>1141</v>
      </c>
      <c r="F154" s="239" t="s">
        <v>1142</v>
      </c>
      <c r="G154" s="240" t="s">
        <v>338</v>
      </c>
      <c r="H154" s="241">
        <v>0.021</v>
      </c>
      <c r="I154" s="242">
        <v>35680</v>
      </c>
      <c r="J154" s="243">
        <f>ROUND(I154*H154,2)</f>
        <v>749.28</v>
      </c>
      <c r="K154" s="239" t="s">
        <v>174</v>
      </c>
      <c r="L154" s="244"/>
      <c r="M154" s="245" t="s">
        <v>19</v>
      </c>
      <c r="N154" s="246" t="s">
        <v>42</v>
      </c>
      <c r="O154" s="66"/>
      <c r="P154" s="184">
        <f>O154*H154</f>
        <v>0</v>
      </c>
      <c r="Q154" s="184">
        <v>1</v>
      </c>
      <c r="R154" s="184">
        <f>Q154*H154</f>
        <v>0.021</v>
      </c>
      <c r="S154" s="184">
        <v>0</v>
      </c>
      <c r="T154" s="185">
        <f>S154*H154</f>
        <v>0</v>
      </c>
      <c r="U154" s="36"/>
      <c r="V154" s="36"/>
      <c r="W154" s="36"/>
      <c r="X154" s="36"/>
      <c r="Y154" s="36"/>
      <c r="Z154" s="36"/>
      <c r="AA154" s="36"/>
      <c r="AB154" s="36"/>
      <c r="AC154" s="36"/>
      <c r="AD154" s="36"/>
      <c r="AE154" s="36"/>
      <c r="AR154" s="186" t="s">
        <v>437</v>
      </c>
      <c r="AT154" s="186" t="s">
        <v>681</v>
      </c>
      <c r="AU154" s="186" t="s">
        <v>81</v>
      </c>
      <c r="AY154" s="19" t="s">
        <v>155</v>
      </c>
      <c r="BE154" s="187">
        <f>IF(N154="základní",J154,0)</f>
        <v>749.28</v>
      </c>
      <c r="BF154" s="187">
        <f>IF(N154="snížená",J154,0)</f>
        <v>0</v>
      </c>
      <c r="BG154" s="187">
        <f>IF(N154="zákl. přenesená",J154,0)</f>
        <v>0</v>
      </c>
      <c r="BH154" s="187">
        <f>IF(N154="sníž. přenesená",J154,0)</f>
        <v>0</v>
      </c>
      <c r="BI154" s="187">
        <f>IF(N154="nulová",J154,0)</f>
        <v>0</v>
      </c>
      <c r="BJ154" s="19" t="s">
        <v>79</v>
      </c>
      <c r="BK154" s="187">
        <f>ROUND(I154*H154,2)</f>
        <v>749.28</v>
      </c>
      <c r="BL154" s="19" t="s">
        <v>295</v>
      </c>
      <c r="BM154" s="186" t="s">
        <v>1150</v>
      </c>
    </row>
    <row r="155" spans="1:47" s="2" customFormat="1" ht="19.5">
      <c r="A155" s="36"/>
      <c r="B155" s="37"/>
      <c r="C155" s="38"/>
      <c r="D155" s="190" t="s">
        <v>686</v>
      </c>
      <c r="E155" s="38"/>
      <c r="F155" s="247" t="s">
        <v>1144</v>
      </c>
      <c r="G155" s="38"/>
      <c r="H155" s="38"/>
      <c r="I155" s="248"/>
      <c r="J155" s="38"/>
      <c r="K155" s="38"/>
      <c r="L155" s="41"/>
      <c r="M155" s="249"/>
      <c r="N155" s="250"/>
      <c r="O155" s="66"/>
      <c r="P155" s="66"/>
      <c r="Q155" s="66"/>
      <c r="R155" s="66"/>
      <c r="S155" s="66"/>
      <c r="T155" s="67"/>
      <c r="U155" s="36"/>
      <c r="V155" s="36"/>
      <c r="W155" s="36"/>
      <c r="X155" s="36"/>
      <c r="Y155" s="36"/>
      <c r="Z155" s="36"/>
      <c r="AA155" s="36"/>
      <c r="AB155" s="36"/>
      <c r="AC155" s="36"/>
      <c r="AD155" s="36"/>
      <c r="AE155" s="36"/>
      <c r="AT155" s="19" t="s">
        <v>686</v>
      </c>
      <c r="AU155" s="19" t="s">
        <v>81</v>
      </c>
    </row>
    <row r="156" spans="2:51" s="14" customFormat="1" ht="12">
      <c r="B156" s="199"/>
      <c r="C156" s="200"/>
      <c r="D156" s="190" t="s">
        <v>164</v>
      </c>
      <c r="E156" s="200"/>
      <c r="F156" s="202" t="s">
        <v>1151</v>
      </c>
      <c r="G156" s="200"/>
      <c r="H156" s="203">
        <v>0.021</v>
      </c>
      <c r="I156" s="204"/>
      <c r="J156" s="200"/>
      <c r="K156" s="200"/>
      <c r="L156" s="205"/>
      <c r="M156" s="206"/>
      <c r="N156" s="207"/>
      <c r="O156" s="207"/>
      <c r="P156" s="207"/>
      <c r="Q156" s="207"/>
      <c r="R156" s="207"/>
      <c r="S156" s="207"/>
      <c r="T156" s="208"/>
      <c r="AT156" s="209" t="s">
        <v>164</v>
      </c>
      <c r="AU156" s="209" t="s">
        <v>81</v>
      </c>
      <c r="AV156" s="14" t="s">
        <v>81</v>
      </c>
      <c r="AW156" s="14" t="s">
        <v>4</v>
      </c>
      <c r="AX156" s="14" t="s">
        <v>79</v>
      </c>
      <c r="AY156" s="209" t="s">
        <v>155</v>
      </c>
    </row>
    <row r="157" spans="1:65" s="2" customFormat="1" ht="21.75" customHeight="1">
      <c r="A157" s="36"/>
      <c r="B157" s="37"/>
      <c r="C157" s="175" t="s">
        <v>367</v>
      </c>
      <c r="D157" s="175" t="s">
        <v>158</v>
      </c>
      <c r="E157" s="176" t="s">
        <v>1152</v>
      </c>
      <c r="F157" s="177" t="s">
        <v>1153</v>
      </c>
      <c r="G157" s="178" t="s">
        <v>161</v>
      </c>
      <c r="H157" s="179">
        <v>163.34</v>
      </c>
      <c r="I157" s="180">
        <v>126</v>
      </c>
      <c r="J157" s="181">
        <f>ROUND(I157*H157,2)</f>
        <v>20580.84</v>
      </c>
      <c r="K157" s="177" t="s">
        <v>174</v>
      </c>
      <c r="L157" s="41"/>
      <c r="M157" s="182" t="s">
        <v>19</v>
      </c>
      <c r="N157" s="183" t="s">
        <v>42</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295</v>
      </c>
      <c r="AT157" s="186" t="s">
        <v>158</v>
      </c>
      <c r="AU157" s="186" t="s">
        <v>81</v>
      </c>
      <c r="AY157" s="19" t="s">
        <v>155</v>
      </c>
      <c r="BE157" s="187">
        <f>IF(N157="základní",J157,0)</f>
        <v>20580.84</v>
      </c>
      <c r="BF157" s="187">
        <f>IF(N157="snížená",J157,0)</f>
        <v>0</v>
      </c>
      <c r="BG157" s="187">
        <f>IF(N157="zákl. přenesená",J157,0)</f>
        <v>0</v>
      </c>
      <c r="BH157" s="187">
        <f>IF(N157="sníž. přenesená",J157,0)</f>
        <v>0</v>
      </c>
      <c r="BI157" s="187">
        <f>IF(N157="nulová",J157,0)</f>
        <v>0</v>
      </c>
      <c r="BJ157" s="19" t="s">
        <v>79</v>
      </c>
      <c r="BK157" s="187">
        <f>ROUND(I157*H157,2)</f>
        <v>20580.84</v>
      </c>
      <c r="BL157" s="19" t="s">
        <v>295</v>
      </c>
      <c r="BM157" s="186" t="s">
        <v>1154</v>
      </c>
    </row>
    <row r="158" spans="2:51" s="13" customFormat="1" ht="12">
      <c r="B158" s="188"/>
      <c r="C158" s="189"/>
      <c r="D158" s="190" t="s">
        <v>164</v>
      </c>
      <c r="E158" s="191" t="s">
        <v>19</v>
      </c>
      <c r="F158" s="192" t="s">
        <v>1140</v>
      </c>
      <c r="G158" s="189"/>
      <c r="H158" s="191" t="s">
        <v>19</v>
      </c>
      <c r="I158" s="193"/>
      <c r="J158" s="189"/>
      <c r="K158" s="189"/>
      <c r="L158" s="194"/>
      <c r="M158" s="195"/>
      <c r="N158" s="196"/>
      <c r="O158" s="196"/>
      <c r="P158" s="196"/>
      <c r="Q158" s="196"/>
      <c r="R158" s="196"/>
      <c r="S158" s="196"/>
      <c r="T158" s="197"/>
      <c r="AT158" s="198" t="s">
        <v>164</v>
      </c>
      <c r="AU158" s="198" t="s">
        <v>81</v>
      </c>
      <c r="AV158" s="13" t="s">
        <v>79</v>
      </c>
      <c r="AW158" s="13" t="s">
        <v>33</v>
      </c>
      <c r="AX158" s="13" t="s">
        <v>71</v>
      </c>
      <c r="AY158" s="198" t="s">
        <v>155</v>
      </c>
    </row>
    <row r="159" spans="2:51" s="14" customFormat="1" ht="12">
      <c r="B159" s="199"/>
      <c r="C159" s="200"/>
      <c r="D159" s="190" t="s">
        <v>164</v>
      </c>
      <c r="E159" s="201" t="s">
        <v>19</v>
      </c>
      <c r="F159" s="202" t="s">
        <v>1119</v>
      </c>
      <c r="G159" s="200"/>
      <c r="H159" s="203">
        <v>163.34</v>
      </c>
      <c r="I159" s="204"/>
      <c r="J159" s="200"/>
      <c r="K159" s="200"/>
      <c r="L159" s="205"/>
      <c r="M159" s="206"/>
      <c r="N159" s="207"/>
      <c r="O159" s="207"/>
      <c r="P159" s="207"/>
      <c r="Q159" s="207"/>
      <c r="R159" s="207"/>
      <c r="S159" s="207"/>
      <c r="T159" s="208"/>
      <c r="AT159" s="209" t="s">
        <v>164</v>
      </c>
      <c r="AU159" s="209" t="s">
        <v>81</v>
      </c>
      <c r="AV159" s="14" t="s">
        <v>81</v>
      </c>
      <c r="AW159" s="14" t="s">
        <v>33</v>
      </c>
      <c r="AX159" s="14" t="s">
        <v>71</v>
      </c>
      <c r="AY159" s="209" t="s">
        <v>155</v>
      </c>
    </row>
    <row r="160" spans="2:51" s="15" customFormat="1" ht="12">
      <c r="B160" s="210"/>
      <c r="C160" s="211"/>
      <c r="D160" s="190" t="s">
        <v>164</v>
      </c>
      <c r="E160" s="212" t="s">
        <v>19</v>
      </c>
      <c r="F160" s="213" t="s">
        <v>168</v>
      </c>
      <c r="G160" s="211"/>
      <c r="H160" s="214">
        <v>163.34</v>
      </c>
      <c r="I160" s="215"/>
      <c r="J160" s="211"/>
      <c r="K160" s="211"/>
      <c r="L160" s="216"/>
      <c r="M160" s="217"/>
      <c r="N160" s="218"/>
      <c r="O160" s="218"/>
      <c r="P160" s="218"/>
      <c r="Q160" s="218"/>
      <c r="R160" s="218"/>
      <c r="S160" s="218"/>
      <c r="T160" s="219"/>
      <c r="AT160" s="220" t="s">
        <v>164</v>
      </c>
      <c r="AU160" s="220" t="s">
        <v>81</v>
      </c>
      <c r="AV160" s="15" t="s">
        <v>162</v>
      </c>
      <c r="AW160" s="15" t="s">
        <v>33</v>
      </c>
      <c r="AX160" s="15" t="s">
        <v>79</v>
      </c>
      <c r="AY160" s="220" t="s">
        <v>155</v>
      </c>
    </row>
    <row r="161" spans="1:65" s="2" customFormat="1" ht="24">
      <c r="A161" s="36"/>
      <c r="B161" s="37"/>
      <c r="C161" s="237" t="s">
        <v>7</v>
      </c>
      <c r="D161" s="237" t="s">
        <v>681</v>
      </c>
      <c r="E161" s="238" t="s">
        <v>1155</v>
      </c>
      <c r="F161" s="239" t="s">
        <v>1156</v>
      </c>
      <c r="G161" s="240" t="s">
        <v>161</v>
      </c>
      <c r="H161" s="241">
        <v>187.841</v>
      </c>
      <c r="I161" s="242">
        <v>133</v>
      </c>
      <c r="J161" s="243">
        <f>ROUND(I161*H161,2)</f>
        <v>24982.85</v>
      </c>
      <c r="K161" s="239" t="s">
        <v>174</v>
      </c>
      <c r="L161" s="244"/>
      <c r="M161" s="245" t="s">
        <v>19</v>
      </c>
      <c r="N161" s="246" t="s">
        <v>42</v>
      </c>
      <c r="O161" s="66"/>
      <c r="P161" s="184">
        <f>O161*H161</f>
        <v>0</v>
      </c>
      <c r="Q161" s="184">
        <v>0.00553</v>
      </c>
      <c r="R161" s="184">
        <f>Q161*H161</f>
        <v>1.0387607300000001</v>
      </c>
      <c r="S161" s="184">
        <v>0</v>
      </c>
      <c r="T161" s="185">
        <f>S161*H161</f>
        <v>0</v>
      </c>
      <c r="U161" s="36"/>
      <c r="V161" s="36"/>
      <c r="W161" s="36"/>
      <c r="X161" s="36"/>
      <c r="Y161" s="36"/>
      <c r="Z161" s="36"/>
      <c r="AA161" s="36"/>
      <c r="AB161" s="36"/>
      <c r="AC161" s="36"/>
      <c r="AD161" s="36"/>
      <c r="AE161" s="36"/>
      <c r="AR161" s="186" t="s">
        <v>437</v>
      </c>
      <c r="AT161" s="186" t="s">
        <v>681</v>
      </c>
      <c r="AU161" s="186" t="s">
        <v>81</v>
      </c>
      <c r="AY161" s="19" t="s">
        <v>155</v>
      </c>
      <c r="BE161" s="187">
        <f>IF(N161="základní",J161,0)</f>
        <v>24982.85</v>
      </c>
      <c r="BF161" s="187">
        <f>IF(N161="snížená",J161,0)</f>
        <v>0</v>
      </c>
      <c r="BG161" s="187">
        <f>IF(N161="zákl. přenesená",J161,0)</f>
        <v>0</v>
      </c>
      <c r="BH161" s="187">
        <f>IF(N161="sníž. přenesená",J161,0)</f>
        <v>0</v>
      </c>
      <c r="BI161" s="187">
        <f>IF(N161="nulová",J161,0)</f>
        <v>0</v>
      </c>
      <c r="BJ161" s="19" t="s">
        <v>79</v>
      </c>
      <c r="BK161" s="187">
        <f>ROUND(I161*H161,2)</f>
        <v>24982.85</v>
      </c>
      <c r="BL161" s="19" t="s">
        <v>295</v>
      </c>
      <c r="BM161" s="186" t="s">
        <v>1157</v>
      </c>
    </row>
    <row r="162" spans="2:51" s="14" customFormat="1" ht="12">
      <c r="B162" s="199"/>
      <c r="C162" s="200"/>
      <c r="D162" s="190" t="s">
        <v>164</v>
      </c>
      <c r="E162" s="200"/>
      <c r="F162" s="202" t="s">
        <v>1158</v>
      </c>
      <c r="G162" s="200"/>
      <c r="H162" s="203">
        <v>187.841</v>
      </c>
      <c r="I162" s="204"/>
      <c r="J162" s="200"/>
      <c r="K162" s="200"/>
      <c r="L162" s="205"/>
      <c r="M162" s="206"/>
      <c r="N162" s="207"/>
      <c r="O162" s="207"/>
      <c r="P162" s="207"/>
      <c r="Q162" s="207"/>
      <c r="R162" s="207"/>
      <c r="S162" s="207"/>
      <c r="T162" s="208"/>
      <c r="AT162" s="209" t="s">
        <v>164</v>
      </c>
      <c r="AU162" s="209" t="s">
        <v>81</v>
      </c>
      <c r="AV162" s="14" t="s">
        <v>81</v>
      </c>
      <c r="AW162" s="14" t="s">
        <v>4</v>
      </c>
      <c r="AX162" s="14" t="s">
        <v>79</v>
      </c>
      <c r="AY162" s="209" t="s">
        <v>155</v>
      </c>
    </row>
    <row r="163" spans="1:65" s="2" customFormat="1" ht="21.75" customHeight="1">
      <c r="A163" s="36"/>
      <c r="B163" s="37"/>
      <c r="C163" s="175" t="s">
        <v>383</v>
      </c>
      <c r="D163" s="175" t="s">
        <v>158</v>
      </c>
      <c r="E163" s="176" t="s">
        <v>1152</v>
      </c>
      <c r="F163" s="177" t="s">
        <v>1153</v>
      </c>
      <c r="G163" s="178" t="s">
        <v>161</v>
      </c>
      <c r="H163" s="179">
        <v>163.34</v>
      </c>
      <c r="I163" s="180">
        <v>126</v>
      </c>
      <c r="J163" s="181">
        <f>ROUND(I163*H163,2)</f>
        <v>20580.84</v>
      </c>
      <c r="K163" s="177" t="s">
        <v>174</v>
      </c>
      <c r="L163" s="41"/>
      <c r="M163" s="182" t="s">
        <v>19</v>
      </c>
      <c r="N163" s="183" t="s">
        <v>42</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295</v>
      </c>
      <c r="AT163" s="186" t="s">
        <v>158</v>
      </c>
      <c r="AU163" s="186" t="s">
        <v>81</v>
      </c>
      <c r="AY163" s="19" t="s">
        <v>155</v>
      </c>
      <c r="BE163" s="187">
        <f>IF(N163="základní",J163,0)</f>
        <v>20580.84</v>
      </c>
      <c r="BF163" s="187">
        <f>IF(N163="snížená",J163,0)</f>
        <v>0</v>
      </c>
      <c r="BG163" s="187">
        <f>IF(N163="zákl. přenesená",J163,0)</f>
        <v>0</v>
      </c>
      <c r="BH163" s="187">
        <f>IF(N163="sníž. přenesená",J163,0)</f>
        <v>0</v>
      </c>
      <c r="BI163" s="187">
        <f>IF(N163="nulová",J163,0)</f>
        <v>0</v>
      </c>
      <c r="BJ163" s="19" t="s">
        <v>79</v>
      </c>
      <c r="BK163" s="187">
        <f>ROUND(I163*H163,2)</f>
        <v>20580.84</v>
      </c>
      <c r="BL163" s="19" t="s">
        <v>295</v>
      </c>
      <c r="BM163" s="186" t="s">
        <v>1159</v>
      </c>
    </row>
    <row r="164" spans="2:51" s="13" customFormat="1" ht="12">
      <c r="B164" s="188"/>
      <c r="C164" s="189"/>
      <c r="D164" s="190" t="s">
        <v>164</v>
      </c>
      <c r="E164" s="191" t="s">
        <v>19</v>
      </c>
      <c r="F164" s="192" t="s">
        <v>1140</v>
      </c>
      <c r="G164" s="189"/>
      <c r="H164" s="191" t="s">
        <v>19</v>
      </c>
      <c r="I164" s="193"/>
      <c r="J164" s="189"/>
      <c r="K164" s="189"/>
      <c r="L164" s="194"/>
      <c r="M164" s="195"/>
      <c r="N164" s="196"/>
      <c r="O164" s="196"/>
      <c r="P164" s="196"/>
      <c r="Q164" s="196"/>
      <c r="R164" s="196"/>
      <c r="S164" s="196"/>
      <c r="T164" s="197"/>
      <c r="AT164" s="198" t="s">
        <v>164</v>
      </c>
      <c r="AU164" s="198" t="s">
        <v>81</v>
      </c>
      <c r="AV164" s="13" t="s">
        <v>79</v>
      </c>
      <c r="AW164" s="13" t="s">
        <v>33</v>
      </c>
      <c r="AX164" s="13" t="s">
        <v>71</v>
      </c>
      <c r="AY164" s="198" t="s">
        <v>155</v>
      </c>
    </row>
    <row r="165" spans="2:51" s="14" customFormat="1" ht="12">
      <c r="B165" s="199"/>
      <c r="C165" s="200"/>
      <c r="D165" s="190" t="s">
        <v>164</v>
      </c>
      <c r="E165" s="201" t="s">
        <v>19</v>
      </c>
      <c r="F165" s="202" t="s">
        <v>1119</v>
      </c>
      <c r="G165" s="200"/>
      <c r="H165" s="203">
        <v>163.34</v>
      </c>
      <c r="I165" s="204"/>
      <c r="J165" s="200"/>
      <c r="K165" s="200"/>
      <c r="L165" s="205"/>
      <c r="M165" s="206"/>
      <c r="N165" s="207"/>
      <c r="O165" s="207"/>
      <c r="P165" s="207"/>
      <c r="Q165" s="207"/>
      <c r="R165" s="207"/>
      <c r="S165" s="207"/>
      <c r="T165" s="208"/>
      <c r="AT165" s="209" t="s">
        <v>164</v>
      </c>
      <c r="AU165" s="209" t="s">
        <v>81</v>
      </c>
      <c r="AV165" s="14" t="s">
        <v>81</v>
      </c>
      <c r="AW165" s="14" t="s">
        <v>33</v>
      </c>
      <c r="AX165" s="14" t="s">
        <v>71</v>
      </c>
      <c r="AY165" s="209" t="s">
        <v>155</v>
      </c>
    </row>
    <row r="166" spans="2:51" s="15" customFormat="1" ht="12">
      <c r="B166" s="210"/>
      <c r="C166" s="211"/>
      <c r="D166" s="190" t="s">
        <v>164</v>
      </c>
      <c r="E166" s="212" t="s">
        <v>19</v>
      </c>
      <c r="F166" s="213" t="s">
        <v>168</v>
      </c>
      <c r="G166" s="211"/>
      <c r="H166" s="214">
        <v>163.34</v>
      </c>
      <c r="I166" s="215"/>
      <c r="J166" s="211"/>
      <c r="K166" s="211"/>
      <c r="L166" s="216"/>
      <c r="M166" s="217"/>
      <c r="N166" s="218"/>
      <c r="O166" s="218"/>
      <c r="P166" s="218"/>
      <c r="Q166" s="218"/>
      <c r="R166" s="218"/>
      <c r="S166" s="218"/>
      <c r="T166" s="219"/>
      <c r="AT166" s="220" t="s">
        <v>164</v>
      </c>
      <c r="AU166" s="220" t="s">
        <v>81</v>
      </c>
      <c r="AV166" s="15" t="s">
        <v>162</v>
      </c>
      <c r="AW166" s="15" t="s">
        <v>33</v>
      </c>
      <c r="AX166" s="15" t="s">
        <v>79</v>
      </c>
      <c r="AY166" s="220" t="s">
        <v>155</v>
      </c>
    </row>
    <row r="167" spans="1:65" s="2" customFormat="1" ht="24">
      <c r="A167" s="36"/>
      <c r="B167" s="37"/>
      <c r="C167" s="237" t="s">
        <v>389</v>
      </c>
      <c r="D167" s="237" t="s">
        <v>681</v>
      </c>
      <c r="E167" s="238" t="s">
        <v>1160</v>
      </c>
      <c r="F167" s="239" t="s">
        <v>1161</v>
      </c>
      <c r="G167" s="240" t="s">
        <v>161</v>
      </c>
      <c r="H167" s="241">
        <v>187.841</v>
      </c>
      <c r="I167" s="242">
        <v>240.5</v>
      </c>
      <c r="J167" s="243">
        <f>ROUND(I167*H167,2)</f>
        <v>45175.76</v>
      </c>
      <c r="K167" s="239" t="s">
        <v>174</v>
      </c>
      <c r="L167" s="244"/>
      <c r="M167" s="245" t="s">
        <v>19</v>
      </c>
      <c r="N167" s="246" t="s">
        <v>42</v>
      </c>
      <c r="O167" s="66"/>
      <c r="P167" s="184">
        <f>O167*H167</f>
        <v>0</v>
      </c>
      <c r="Q167" s="184">
        <v>0.004</v>
      </c>
      <c r="R167" s="184">
        <f>Q167*H167</f>
        <v>0.751364</v>
      </c>
      <c r="S167" s="184">
        <v>0</v>
      </c>
      <c r="T167" s="185">
        <f>S167*H167</f>
        <v>0</v>
      </c>
      <c r="U167" s="36"/>
      <c r="V167" s="36"/>
      <c r="W167" s="36"/>
      <c r="X167" s="36"/>
      <c r="Y167" s="36"/>
      <c r="Z167" s="36"/>
      <c r="AA167" s="36"/>
      <c r="AB167" s="36"/>
      <c r="AC167" s="36"/>
      <c r="AD167" s="36"/>
      <c r="AE167" s="36"/>
      <c r="AR167" s="186" t="s">
        <v>437</v>
      </c>
      <c r="AT167" s="186" t="s">
        <v>681</v>
      </c>
      <c r="AU167" s="186" t="s">
        <v>81</v>
      </c>
      <c r="AY167" s="19" t="s">
        <v>155</v>
      </c>
      <c r="BE167" s="187">
        <f>IF(N167="základní",J167,0)</f>
        <v>45175.76</v>
      </c>
      <c r="BF167" s="187">
        <f>IF(N167="snížená",J167,0)</f>
        <v>0</v>
      </c>
      <c r="BG167" s="187">
        <f>IF(N167="zákl. přenesená",J167,0)</f>
        <v>0</v>
      </c>
      <c r="BH167" s="187">
        <f>IF(N167="sníž. přenesená",J167,0)</f>
        <v>0</v>
      </c>
      <c r="BI167" s="187">
        <f>IF(N167="nulová",J167,0)</f>
        <v>0</v>
      </c>
      <c r="BJ167" s="19" t="s">
        <v>79</v>
      </c>
      <c r="BK167" s="187">
        <f>ROUND(I167*H167,2)</f>
        <v>45175.76</v>
      </c>
      <c r="BL167" s="19" t="s">
        <v>295</v>
      </c>
      <c r="BM167" s="186" t="s">
        <v>1162</v>
      </c>
    </row>
    <row r="168" spans="2:51" s="14" customFormat="1" ht="12">
      <c r="B168" s="199"/>
      <c r="C168" s="200"/>
      <c r="D168" s="190" t="s">
        <v>164</v>
      </c>
      <c r="E168" s="200"/>
      <c r="F168" s="202" t="s">
        <v>1158</v>
      </c>
      <c r="G168" s="200"/>
      <c r="H168" s="203">
        <v>187.841</v>
      </c>
      <c r="I168" s="204"/>
      <c r="J168" s="200"/>
      <c r="K168" s="200"/>
      <c r="L168" s="205"/>
      <c r="M168" s="206"/>
      <c r="N168" s="207"/>
      <c r="O168" s="207"/>
      <c r="P168" s="207"/>
      <c r="Q168" s="207"/>
      <c r="R168" s="207"/>
      <c r="S168" s="207"/>
      <c r="T168" s="208"/>
      <c r="AT168" s="209" t="s">
        <v>164</v>
      </c>
      <c r="AU168" s="209" t="s">
        <v>81</v>
      </c>
      <c r="AV168" s="14" t="s">
        <v>81</v>
      </c>
      <c r="AW168" s="14" t="s">
        <v>4</v>
      </c>
      <c r="AX168" s="14" t="s">
        <v>79</v>
      </c>
      <c r="AY168" s="209" t="s">
        <v>155</v>
      </c>
    </row>
    <row r="169" spans="1:65" s="2" customFormat="1" ht="21.75" customHeight="1">
      <c r="A169" s="36"/>
      <c r="B169" s="37"/>
      <c r="C169" s="175" t="s">
        <v>393</v>
      </c>
      <c r="D169" s="175" t="s">
        <v>158</v>
      </c>
      <c r="E169" s="176" t="s">
        <v>1163</v>
      </c>
      <c r="F169" s="177" t="s">
        <v>1164</v>
      </c>
      <c r="G169" s="178" t="s">
        <v>161</v>
      </c>
      <c r="H169" s="179">
        <v>60.834</v>
      </c>
      <c r="I169" s="180">
        <v>145</v>
      </c>
      <c r="J169" s="181">
        <f>ROUND(I169*H169,2)</f>
        <v>8820.93</v>
      </c>
      <c r="K169" s="177" t="s">
        <v>174</v>
      </c>
      <c r="L169" s="41"/>
      <c r="M169" s="182" t="s">
        <v>19</v>
      </c>
      <c r="N169" s="183" t="s">
        <v>42</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295</v>
      </c>
      <c r="AT169" s="186" t="s">
        <v>158</v>
      </c>
      <c r="AU169" s="186" t="s">
        <v>81</v>
      </c>
      <c r="AY169" s="19" t="s">
        <v>155</v>
      </c>
      <c r="BE169" s="187">
        <f>IF(N169="základní",J169,0)</f>
        <v>8820.93</v>
      </c>
      <c r="BF169" s="187">
        <f>IF(N169="snížená",J169,0)</f>
        <v>0</v>
      </c>
      <c r="BG169" s="187">
        <f>IF(N169="zákl. přenesená",J169,0)</f>
        <v>0</v>
      </c>
      <c r="BH169" s="187">
        <f>IF(N169="sníž. přenesená",J169,0)</f>
        <v>0</v>
      </c>
      <c r="BI169" s="187">
        <f>IF(N169="nulová",J169,0)</f>
        <v>0</v>
      </c>
      <c r="BJ169" s="19" t="s">
        <v>79</v>
      </c>
      <c r="BK169" s="187">
        <f>ROUND(I169*H169,2)</f>
        <v>8820.93</v>
      </c>
      <c r="BL169" s="19" t="s">
        <v>295</v>
      </c>
      <c r="BM169" s="186" t="s">
        <v>1165</v>
      </c>
    </row>
    <row r="170" spans="2:51" s="13" customFormat="1" ht="12">
      <c r="B170" s="188"/>
      <c r="C170" s="189"/>
      <c r="D170" s="190" t="s">
        <v>164</v>
      </c>
      <c r="E170" s="191" t="s">
        <v>19</v>
      </c>
      <c r="F170" s="192" t="s">
        <v>1140</v>
      </c>
      <c r="G170" s="189"/>
      <c r="H170" s="191" t="s">
        <v>19</v>
      </c>
      <c r="I170" s="193"/>
      <c r="J170" s="189"/>
      <c r="K170" s="189"/>
      <c r="L170" s="194"/>
      <c r="M170" s="195"/>
      <c r="N170" s="196"/>
      <c r="O170" s="196"/>
      <c r="P170" s="196"/>
      <c r="Q170" s="196"/>
      <c r="R170" s="196"/>
      <c r="S170" s="196"/>
      <c r="T170" s="197"/>
      <c r="AT170" s="198" t="s">
        <v>164</v>
      </c>
      <c r="AU170" s="198" t="s">
        <v>81</v>
      </c>
      <c r="AV170" s="13" t="s">
        <v>79</v>
      </c>
      <c r="AW170" s="13" t="s">
        <v>33</v>
      </c>
      <c r="AX170" s="13" t="s">
        <v>71</v>
      </c>
      <c r="AY170" s="198" t="s">
        <v>155</v>
      </c>
    </row>
    <row r="171" spans="2:51" s="14" customFormat="1" ht="12">
      <c r="B171" s="199"/>
      <c r="C171" s="200"/>
      <c r="D171" s="190" t="s">
        <v>164</v>
      </c>
      <c r="E171" s="201" t="s">
        <v>19</v>
      </c>
      <c r="F171" s="202" t="s">
        <v>1149</v>
      </c>
      <c r="G171" s="200"/>
      <c r="H171" s="203">
        <v>60.834</v>
      </c>
      <c r="I171" s="204"/>
      <c r="J171" s="200"/>
      <c r="K171" s="200"/>
      <c r="L171" s="205"/>
      <c r="M171" s="206"/>
      <c r="N171" s="207"/>
      <c r="O171" s="207"/>
      <c r="P171" s="207"/>
      <c r="Q171" s="207"/>
      <c r="R171" s="207"/>
      <c r="S171" s="207"/>
      <c r="T171" s="208"/>
      <c r="AT171" s="209" t="s">
        <v>164</v>
      </c>
      <c r="AU171" s="209" t="s">
        <v>81</v>
      </c>
      <c r="AV171" s="14" t="s">
        <v>81</v>
      </c>
      <c r="AW171" s="14" t="s">
        <v>33</v>
      </c>
      <c r="AX171" s="14" t="s">
        <v>71</v>
      </c>
      <c r="AY171" s="209" t="s">
        <v>155</v>
      </c>
    </row>
    <row r="172" spans="2:51" s="15" customFormat="1" ht="12">
      <c r="B172" s="210"/>
      <c r="C172" s="211"/>
      <c r="D172" s="190" t="s">
        <v>164</v>
      </c>
      <c r="E172" s="212" t="s">
        <v>19</v>
      </c>
      <c r="F172" s="213" t="s">
        <v>168</v>
      </c>
      <c r="G172" s="211"/>
      <c r="H172" s="214">
        <v>60.834</v>
      </c>
      <c r="I172" s="215"/>
      <c r="J172" s="211"/>
      <c r="K172" s="211"/>
      <c r="L172" s="216"/>
      <c r="M172" s="217"/>
      <c r="N172" s="218"/>
      <c r="O172" s="218"/>
      <c r="P172" s="218"/>
      <c r="Q172" s="218"/>
      <c r="R172" s="218"/>
      <c r="S172" s="218"/>
      <c r="T172" s="219"/>
      <c r="AT172" s="220" t="s">
        <v>164</v>
      </c>
      <c r="AU172" s="220" t="s">
        <v>81</v>
      </c>
      <c r="AV172" s="15" t="s">
        <v>162</v>
      </c>
      <c r="AW172" s="15" t="s">
        <v>33</v>
      </c>
      <c r="AX172" s="15" t="s">
        <v>79</v>
      </c>
      <c r="AY172" s="220" t="s">
        <v>155</v>
      </c>
    </row>
    <row r="173" spans="1:65" s="2" customFormat="1" ht="24">
      <c r="A173" s="36"/>
      <c r="B173" s="37"/>
      <c r="C173" s="237" t="s">
        <v>397</v>
      </c>
      <c r="D173" s="237" t="s">
        <v>681</v>
      </c>
      <c r="E173" s="238" t="s">
        <v>1155</v>
      </c>
      <c r="F173" s="239" t="s">
        <v>1156</v>
      </c>
      <c r="G173" s="240" t="s">
        <v>161</v>
      </c>
      <c r="H173" s="241">
        <v>73.001</v>
      </c>
      <c r="I173" s="242">
        <v>133</v>
      </c>
      <c r="J173" s="243">
        <f>ROUND(I173*H173,2)</f>
        <v>9709.13</v>
      </c>
      <c r="K173" s="239" t="s">
        <v>174</v>
      </c>
      <c r="L173" s="244"/>
      <c r="M173" s="245" t="s">
        <v>19</v>
      </c>
      <c r="N173" s="246" t="s">
        <v>42</v>
      </c>
      <c r="O173" s="66"/>
      <c r="P173" s="184">
        <f>O173*H173</f>
        <v>0</v>
      </c>
      <c r="Q173" s="184">
        <v>0.00553</v>
      </c>
      <c r="R173" s="184">
        <f>Q173*H173</f>
        <v>0.40369553</v>
      </c>
      <c r="S173" s="184">
        <v>0</v>
      </c>
      <c r="T173" s="185">
        <f>S173*H173</f>
        <v>0</v>
      </c>
      <c r="U173" s="36"/>
      <c r="V173" s="36"/>
      <c r="W173" s="36"/>
      <c r="X173" s="36"/>
      <c r="Y173" s="36"/>
      <c r="Z173" s="36"/>
      <c r="AA173" s="36"/>
      <c r="AB173" s="36"/>
      <c r="AC173" s="36"/>
      <c r="AD173" s="36"/>
      <c r="AE173" s="36"/>
      <c r="AR173" s="186" t="s">
        <v>437</v>
      </c>
      <c r="AT173" s="186" t="s">
        <v>681</v>
      </c>
      <c r="AU173" s="186" t="s">
        <v>81</v>
      </c>
      <c r="AY173" s="19" t="s">
        <v>155</v>
      </c>
      <c r="BE173" s="187">
        <f>IF(N173="základní",J173,0)</f>
        <v>9709.13</v>
      </c>
      <c r="BF173" s="187">
        <f>IF(N173="snížená",J173,0)</f>
        <v>0</v>
      </c>
      <c r="BG173" s="187">
        <f>IF(N173="zákl. přenesená",J173,0)</f>
        <v>0</v>
      </c>
      <c r="BH173" s="187">
        <f>IF(N173="sníž. přenesená",J173,0)</f>
        <v>0</v>
      </c>
      <c r="BI173" s="187">
        <f>IF(N173="nulová",J173,0)</f>
        <v>0</v>
      </c>
      <c r="BJ173" s="19" t="s">
        <v>79</v>
      </c>
      <c r="BK173" s="187">
        <f>ROUND(I173*H173,2)</f>
        <v>9709.13</v>
      </c>
      <c r="BL173" s="19" t="s">
        <v>295</v>
      </c>
      <c r="BM173" s="186" t="s">
        <v>1166</v>
      </c>
    </row>
    <row r="174" spans="2:51" s="14" customFormat="1" ht="12">
      <c r="B174" s="199"/>
      <c r="C174" s="200"/>
      <c r="D174" s="190" t="s">
        <v>164</v>
      </c>
      <c r="E174" s="200"/>
      <c r="F174" s="202" t="s">
        <v>1167</v>
      </c>
      <c r="G174" s="200"/>
      <c r="H174" s="203">
        <v>73.001</v>
      </c>
      <c r="I174" s="204"/>
      <c r="J174" s="200"/>
      <c r="K174" s="200"/>
      <c r="L174" s="205"/>
      <c r="M174" s="206"/>
      <c r="N174" s="207"/>
      <c r="O174" s="207"/>
      <c r="P174" s="207"/>
      <c r="Q174" s="207"/>
      <c r="R174" s="207"/>
      <c r="S174" s="207"/>
      <c r="T174" s="208"/>
      <c r="AT174" s="209" t="s">
        <v>164</v>
      </c>
      <c r="AU174" s="209" t="s">
        <v>81</v>
      </c>
      <c r="AV174" s="14" t="s">
        <v>81</v>
      </c>
      <c r="AW174" s="14" t="s">
        <v>4</v>
      </c>
      <c r="AX174" s="14" t="s">
        <v>79</v>
      </c>
      <c r="AY174" s="209" t="s">
        <v>155</v>
      </c>
    </row>
    <row r="175" spans="1:65" s="2" customFormat="1" ht="21.75" customHeight="1">
      <c r="A175" s="36"/>
      <c r="B175" s="37"/>
      <c r="C175" s="175" t="s">
        <v>402</v>
      </c>
      <c r="D175" s="175" t="s">
        <v>158</v>
      </c>
      <c r="E175" s="176" t="s">
        <v>1163</v>
      </c>
      <c r="F175" s="177" t="s">
        <v>1164</v>
      </c>
      <c r="G175" s="178" t="s">
        <v>161</v>
      </c>
      <c r="H175" s="179">
        <v>60.834</v>
      </c>
      <c r="I175" s="180">
        <v>145</v>
      </c>
      <c r="J175" s="181">
        <f>ROUND(I175*H175,2)</f>
        <v>8820.93</v>
      </c>
      <c r="K175" s="177" t="s">
        <v>174</v>
      </c>
      <c r="L175" s="41"/>
      <c r="M175" s="182" t="s">
        <v>19</v>
      </c>
      <c r="N175" s="183" t="s">
        <v>42</v>
      </c>
      <c r="O175" s="66"/>
      <c r="P175" s="184">
        <f>O175*H175</f>
        <v>0</v>
      </c>
      <c r="Q175" s="184">
        <v>0</v>
      </c>
      <c r="R175" s="184">
        <f>Q175*H175</f>
        <v>0</v>
      </c>
      <c r="S175" s="184">
        <v>0</v>
      </c>
      <c r="T175" s="185">
        <f>S175*H175</f>
        <v>0</v>
      </c>
      <c r="U175" s="36"/>
      <c r="V175" s="36"/>
      <c r="W175" s="36"/>
      <c r="X175" s="36"/>
      <c r="Y175" s="36"/>
      <c r="Z175" s="36"/>
      <c r="AA175" s="36"/>
      <c r="AB175" s="36"/>
      <c r="AC175" s="36"/>
      <c r="AD175" s="36"/>
      <c r="AE175" s="36"/>
      <c r="AR175" s="186" t="s">
        <v>295</v>
      </c>
      <c r="AT175" s="186" t="s">
        <v>158</v>
      </c>
      <c r="AU175" s="186" t="s">
        <v>81</v>
      </c>
      <c r="AY175" s="19" t="s">
        <v>155</v>
      </c>
      <c r="BE175" s="187">
        <f>IF(N175="základní",J175,0)</f>
        <v>8820.93</v>
      </c>
      <c r="BF175" s="187">
        <f>IF(N175="snížená",J175,0)</f>
        <v>0</v>
      </c>
      <c r="BG175" s="187">
        <f>IF(N175="zákl. přenesená",J175,0)</f>
        <v>0</v>
      </c>
      <c r="BH175" s="187">
        <f>IF(N175="sníž. přenesená",J175,0)</f>
        <v>0</v>
      </c>
      <c r="BI175" s="187">
        <f>IF(N175="nulová",J175,0)</f>
        <v>0</v>
      </c>
      <c r="BJ175" s="19" t="s">
        <v>79</v>
      </c>
      <c r="BK175" s="187">
        <f>ROUND(I175*H175,2)</f>
        <v>8820.93</v>
      </c>
      <c r="BL175" s="19" t="s">
        <v>295</v>
      </c>
      <c r="BM175" s="186" t="s">
        <v>1168</v>
      </c>
    </row>
    <row r="176" spans="2:51" s="13" customFormat="1" ht="12">
      <c r="B176" s="188"/>
      <c r="C176" s="189"/>
      <c r="D176" s="190" t="s">
        <v>164</v>
      </c>
      <c r="E176" s="191" t="s">
        <v>19</v>
      </c>
      <c r="F176" s="192" t="s">
        <v>1140</v>
      </c>
      <c r="G176" s="189"/>
      <c r="H176" s="191" t="s">
        <v>19</v>
      </c>
      <c r="I176" s="193"/>
      <c r="J176" s="189"/>
      <c r="K176" s="189"/>
      <c r="L176" s="194"/>
      <c r="M176" s="195"/>
      <c r="N176" s="196"/>
      <c r="O176" s="196"/>
      <c r="P176" s="196"/>
      <c r="Q176" s="196"/>
      <c r="R176" s="196"/>
      <c r="S176" s="196"/>
      <c r="T176" s="197"/>
      <c r="AT176" s="198" t="s">
        <v>164</v>
      </c>
      <c r="AU176" s="198" t="s">
        <v>81</v>
      </c>
      <c r="AV176" s="13" t="s">
        <v>79</v>
      </c>
      <c r="AW176" s="13" t="s">
        <v>33</v>
      </c>
      <c r="AX176" s="13" t="s">
        <v>71</v>
      </c>
      <c r="AY176" s="198" t="s">
        <v>155</v>
      </c>
    </row>
    <row r="177" spans="2:51" s="14" customFormat="1" ht="12">
      <c r="B177" s="199"/>
      <c r="C177" s="200"/>
      <c r="D177" s="190" t="s">
        <v>164</v>
      </c>
      <c r="E177" s="201" t="s">
        <v>19</v>
      </c>
      <c r="F177" s="202" t="s">
        <v>1149</v>
      </c>
      <c r="G177" s="200"/>
      <c r="H177" s="203">
        <v>60.834</v>
      </c>
      <c r="I177" s="204"/>
      <c r="J177" s="200"/>
      <c r="K177" s="200"/>
      <c r="L177" s="205"/>
      <c r="M177" s="206"/>
      <c r="N177" s="207"/>
      <c r="O177" s="207"/>
      <c r="P177" s="207"/>
      <c r="Q177" s="207"/>
      <c r="R177" s="207"/>
      <c r="S177" s="207"/>
      <c r="T177" s="208"/>
      <c r="AT177" s="209" t="s">
        <v>164</v>
      </c>
      <c r="AU177" s="209" t="s">
        <v>81</v>
      </c>
      <c r="AV177" s="14" t="s">
        <v>81</v>
      </c>
      <c r="AW177" s="14" t="s">
        <v>33</v>
      </c>
      <c r="AX177" s="14" t="s">
        <v>71</v>
      </c>
      <c r="AY177" s="209" t="s">
        <v>155</v>
      </c>
    </row>
    <row r="178" spans="2:51" s="15" customFormat="1" ht="12">
      <c r="B178" s="210"/>
      <c r="C178" s="211"/>
      <c r="D178" s="190" t="s">
        <v>164</v>
      </c>
      <c r="E178" s="212" t="s">
        <v>19</v>
      </c>
      <c r="F178" s="213" t="s">
        <v>168</v>
      </c>
      <c r="G178" s="211"/>
      <c r="H178" s="214">
        <v>60.834</v>
      </c>
      <c r="I178" s="215"/>
      <c r="J178" s="211"/>
      <c r="K178" s="211"/>
      <c r="L178" s="216"/>
      <c r="M178" s="217"/>
      <c r="N178" s="218"/>
      <c r="O178" s="218"/>
      <c r="P178" s="218"/>
      <c r="Q178" s="218"/>
      <c r="R178" s="218"/>
      <c r="S178" s="218"/>
      <c r="T178" s="219"/>
      <c r="AT178" s="220" t="s">
        <v>164</v>
      </c>
      <c r="AU178" s="220" t="s">
        <v>81</v>
      </c>
      <c r="AV178" s="15" t="s">
        <v>162</v>
      </c>
      <c r="AW178" s="15" t="s">
        <v>33</v>
      </c>
      <c r="AX178" s="15" t="s">
        <v>79</v>
      </c>
      <c r="AY178" s="220" t="s">
        <v>155</v>
      </c>
    </row>
    <row r="179" spans="1:65" s="2" customFormat="1" ht="24">
      <c r="A179" s="36"/>
      <c r="B179" s="37"/>
      <c r="C179" s="237" t="s">
        <v>406</v>
      </c>
      <c r="D179" s="237" t="s">
        <v>681</v>
      </c>
      <c r="E179" s="238" t="s">
        <v>1160</v>
      </c>
      <c r="F179" s="239" t="s">
        <v>1161</v>
      </c>
      <c r="G179" s="240" t="s">
        <v>161</v>
      </c>
      <c r="H179" s="241">
        <v>69.673</v>
      </c>
      <c r="I179" s="242">
        <v>240.5</v>
      </c>
      <c r="J179" s="243">
        <f>ROUND(I179*H179,2)</f>
        <v>16756.36</v>
      </c>
      <c r="K179" s="239" t="s">
        <v>174</v>
      </c>
      <c r="L179" s="244"/>
      <c r="M179" s="245" t="s">
        <v>19</v>
      </c>
      <c r="N179" s="246" t="s">
        <v>42</v>
      </c>
      <c r="O179" s="66"/>
      <c r="P179" s="184">
        <f>O179*H179</f>
        <v>0</v>
      </c>
      <c r="Q179" s="184">
        <v>0.004</v>
      </c>
      <c r="R179" s="184">
        <f>Q179*H179</f>
        <v>0.278692</v>
      </c>
      <c r="S179" s="184">
        <v>0</v>
      </c>
      <c r="T179" s="185">
        <f>S179*H179</f>
        <v>0</v>
      </c>
      <c r="U179" s="36"/>
      <c r="V179" s="36"/>
      <c r="W179" s="36"/>
      <c r="X179" s="36"/>
      <c r="Y179" s="36"/>
      <c r="Z179" s="36"/>
      <c r="AA179" s="36"/>
      <c r="AB179" s="36"/>
      <c r="AC179" s="36"/>
      <c r="AD179" s="36"/>
      <c r="AE179" s="36"/>
      <c r="AR179" s="186" t="s">
        <v>437</v>
      </c>
      <c r="AT179" s="186" t="s">
        <v>681</v>
      </c>
      <c r="AU179" s="186" t="s">
        <v>81</v>
      </c>
      <c r="AY179" s="19" t="s">
        <v>155</v>
      </c>
      <c r="BE179" s="187">
        <f>IF(N179="základní",J179,0)</f>
        <v>16756.36</v>
      </c>
      <c r="BF179" s="187">
        <f>IF(N179="snížená",J179,0)</f>
        <v>0</v>
      </c>
      <c r="BG179" s="187">
        <f>IF(N179="zákl. přenesená",J179,0)</f>
        <v>0</v>
      </c>
      <c r="BH179" s="187">
        <f>IF(N179="sníž. přenesená",J179,0)</f>
        <v>0</v>
      </c>
      <c r="BI179" s="187">
        <f>IF(N179="nulová",J179,0)</f>
        <v>0</v>
      </c>
      <c r="BJ179" s="19" t="s">
        <v>79</v>
      </c>
      <c r="BK179" s="187">
        <f>ROUND(I179*H179,2)</f>
        <v>16756.36</v>
      </c>
      <c r="BL179" s="19" t="s">
        <v>295</v>
      </c>
      <c r="BM179" s="186" t="s">
        <v>1169</v>
      </c>
    </row>
    <row r="180" spans="2:51" s="14" customFormat="1" ht="12">
      <c r="B180" s="199"/>
      <c r="C180" s="200"/>
      <c r="D180" s="190" t="s">
        <v>164</v>
      </c>
      <c r="E180" s="200"/>
      <c r="F180" s="202" t="s">
        <v>1170</v>
      </c>
      <c r="G180" s="200"/>
      <c r="H180" s="203">
        <v>69.673</v>
      </c>
      <c r="I180" s="204"/>
      <c r="J180" s="200"/>
      <c r="K180" s="200"/>
      <c r="L180" s="205"/>
      <c r="M180" s="206"/>
      <c r="N180" s="207"/>
      <c r="O180" s="207"/>
      <c r="P180" s="207"/>
      <c r="Q180" s="207"/>
      <c r="R180" s="207"/>
      <c r="S180" s="207"/>
      <c r="T180" s="208"/>
      <c r="AT180" s="209" t="s">
        <v>164</v>
      </c>
      <c r="AU180" s="209" t="s">
        <v>81</v>
      </c>
      <c r="AV180" s="14" t="s">
        <v>81</v>
      </c>
      <c r="AW180" s="14" t="s">
        <v>4</v>
      </c>
      <c r="AX180" s="14" t="s">
        <v>79</v>
      </c>
      <c r="AY180" s="209" t="s">
        <v>155</v>
      </c>
    </row>
    <row r="181" spans="1:65" s="2" customFormat="1" ht="16.5" customHeight="1">
      <c r="A181" s="36"/>
      <c r="B181" s="37"/>
      <c r="C181" s="175" t="s">
        <v>410</v>
      </c>
      <c r="D181" s="175" t="s">
        <v>158</v>
      </c>
      <c r="E181" s="176" t="s">
        <v>1171</v>
      </c>
      <c r="F181" s="177" t="s">
        <v>1172</v>
      </c>
      <c r="G181" s="178" t="s">
        <v>161</v>
      </c>
      <c r="H181" s="179">
        <v>163.34</v>
      </c>
      <c r="I181" s="180">
        <v>110</v>
      </c>
      <c r="J181" s="181">
        <f>ROUND(I181*H181,2)</f>
        <v>17967.4</v>
      </c>
      <c r="K181" s="177" t="s">
        <v>174</v>
      </c>
      <c r="L181" s="41"/>
      <c r="M181" s="182" t="s">
        <v>19</v>
      </c>
      <c r="N181" s="183" t="s">
        <v>42</v>
      </c>
      <c r="O181" s="66"/>
      <c r="P181" s="184">
        <f>O181*H181</f>
        <v>0</v>
      </c>
      <c r="Q181" s="184">
        <v>0.0004</v>
      </c>
      <c r="R181" s="184">
        <f>Q181*H181</f>
        <v>0.065336</v>
      </c>
      <c r="S181" s="184">
        <v>0</v>
      </c>
      <c r="T181" s="185">
        <f>S181*H181</f>
        <v>0</v>
      </c>
      <c r="U181" s="36"/>
      <c r="V181" s="36"/>
      <c r="W181" s="36"/>
      <c r="X181" s="36"/>
      <c r="Y181" s="36"/>
      <c r="Z181" s="36"/>
      <c r="AA181" s="36"/>
      <c r="AB181" s="36"/>
      <c r="AC181" s="36"/>
      <c r="AD181" s="36"/>
      <c r="AE181" s="36"/>
      <c r="AR181" s="186" t="s">
        <v>295</v>
      </c>
      <c r="AT181" s="186" t="s">
        <v>158</v>
      </c>
      <c r="AU181" s="186" t="s">
        <v>81</v>
      </c>
      <c r="AY181" s="19" t="s">
        <v>155</v>
      </c>
      <c r="BE181" s="187">
        <f>IF(N181="základní",J181,0)</f>
        <v>17967.4</v>
      </c>
      <c r="BF181" s="187">
        <f>IF(N181="snížená",J181,0)</f>
        <v>0</v>
      </c>
      <c r="BG181" s="187">
        <f>IF(N181="zákl. přenesená",J181,0)</f>
        <v>0</v>
      </c>
      <c r="BH181" s="187">
        <f>IF(N181="sníž. přenesená",J181,0)</f>
        <v>0</v>
      </c>
      <c r="BI181" s="187">
        <f>IF(N181="nulová",J181,0)</f>
        <v>0</v>
      </c>
      <c r="BJ181" s="19" t="s">
        <v>79</v>
      </c>
      <c r="BK181" s="187">
        <f>ROUND(I181*H181,2)</f>
        <v>17967.4</v>
      </c>
      <c r="BL181" s="19" t="s">
        <v>295</v>
      </c>
      <c r="BM181" s="186" t="s">
        <v>1173</v>
      </c>
    </row>
    <row r="182" spans="2:51" s="13" customFormat="1" ht="12">
      <c r="B182" s="188"/>
      <c r="C182" s="189"/>
      <c r="D182" s="190" t="s">
        <v>164</v>
      </c>
      <c r="E182" s="191" t="s">
        <v>19</v>
      </c>
      <c r="F182" s="192" t="s">
        <v>1140</v>
      </c>
      <c r="G182" s="189"/>
      <c r="H182" s="191" t="s">
        <v>19</v>
      </c>
      <c r="I182" s="193"/>
      <c r="J182" s="189"/>
      <c r="K182" s="189"/>
      <c r="L182" s="194"/>
      <c r="M182" s="195"/>
      <c r="N182" s="196"/>
      <c r="O182" s="196"/>
      <c r="P182" s="196"/>
      <c r="Q182" s="196"/>
      <c r="R182" s="196"/>
      <c r="S182" s="196"/>
      <c r="T182" s="197"/>
      <c r="AT182" s="198" t="s">
        <v>164</v>
      </c>
      <c r="AU182" s="198" t="s">
        <v>81</v>
      </c>
      <c r="AV182" s="13" t="s">
        <v>79</v>
      </c>
      <c r="AW182" s="13" t="s">
        <v>33</v>
      </c>
      <c r="AX182" s="13" t="s">
        <v>71</v>
      </c>
      <c r="AY182" s="198" t="s">
        <v>155</v>
      </c>
    </row>
    <row r="183" spans="2:51" s="14" customFormat="1" ht="12">
      <c r="B183" s="199"/>
      <c r="C183" s="200"/>
      <c r="D183" s="190" t="s">
        <v>164</v>
      </c>
      <c r="E183" s="201" t="s">
        <v>19</v>
      </c>
      <c r="F183" s="202" t="s">
        <v>1119</v>
      </c>
      <c r="G183" s="200"/>
      <c r="H183" s="203">
        <v>163.34</v>
      </c>
      <c r="I183" s="204"/>
      <c r="J183" s="200"/>
      <c r="K183" s="200"/>
      <c r="L183" s="205"/>
      <c r="M183" s="206"/>
      <c r="N183" s="207"/>
      <c r="O183" s="207"/>
      <c r="P183" s="207"/>
      <c r="Q183" s="207"/>
      <c r="R183" s="207"/>
      <c r="S183" s="207"/>
      <c r="T183" s="208"/>
      <c r="AT183" s="209" t="s">
        <v>164</v>
      </c>
      <c r="AU183" s="209" t="s">
        <v>81</v>
      </c>
      <c r="AV183" s="14" t="s">
        <v>81</v>
      </c>
      <c r="AW183" s="14" t="s">
        <v>33</v>
      </c>
      <c r="AX183" s="14" t="s">
        <v>71</v>
      </c>
      <c r="AY183" s="209" t="s">
        <v>155</v>
      </c>
    </row>
    <row r="184" spans="2:51" s="15" customFormat="1" ht="12">
      <c r="B184" s="210"/>
      <c r="C184" s="211"/>
      <c r="D184" s="190" t="s">
        <v>164</v>
      </c>
      <c r="E184" s="212" t="s">
        <v>19</v>
      </c>
      <c r="F184" s="213" t="s">
        <v>168</v>
      </c>
      <c r="G184" s="211"/>
      <c r="H184" s="214">
        <v>163.34</v>
      </c>
      <c r="I184" s="215"/>
      <c r="J184" s="211"/>
      <c r="K184" s="211"/>
      <c r="L184" s="216"/>
      <c r="M184" s="217"/>
      <c r="N184" s="218"/>
      <c r="O184" s="218"/>
      <c r="P184" s="218"/>
      <c r="Q184" s="218"/>
      <c r="R184" s="218"/>
      <c r="S184" s="218"/>
      <c r="T184" s="219"/>
      <c r="AT184" s="220" t="s">
        <v>164</v>
      </c>
      <c r="AU184" s="220" t="s">
        <v>81</v>
      </c>
      <c r="AV184" s="15" t="s">
        <v>162</v>
      </c>
      <c r="AW184" s="15" t="s">
        <v>33</v>
      </c>
      <c r="AX184" s="15" t="s">
        <v>79</v>
      </c>
      <c r="AY184" s="220" t="s">
        <v>155</v>
      </c>
    </row>
    <row r="185" spans="1:65" s="2" customFormat="1" ht="24">
      <c r="A185" s="36"/>
      <c r="B185" s="37"/>
      <c r="C185" s="237" t="s">
        <v>417</v>
      </c>
      <c r="D185" s="237" t="s">
        <v>681</v>
      </c>
      <c r="E185" s="238" t="s">
        <v>1174</v>
      </c>
      <c r="F185" s="239" t="s">
        <v>1175</v>
      </c>
      <c r="G185" s="240" t="s">
        <v>161</v>
      </c>
      <c r="H185" s="241">
        <v>187.841</v>
      </c>
      <c r="I185" s="242">
        <v>261</v>
      </c>
      <c r="J185" s="243">
        <f>ROUND(I185*H185,2)</f>
        <v>49026.5</v>
      </c>
      <c r="K185" s="239" t="s">
        <v>174</v>
      </c>
      <c r="L185" s="244"/>
      <c r="M185" s="245" t="s">
        <v>19</v>
      </c>
      <c r="N185" s="246" t="s">
        <v>42</v>
      </c>
      <c r="O185" s="66"/>
      <c r="P185" s="184">
        <f>O185*H185</f>
        <v>0</v>
      </c>
      <c r="Q185" s="184">
        <v>0.0047</v>
      </c>
      <c r="R185" s="184">
        <f>Q185*H185</f>
        <v>0.8828527</v>
      </c>
      <c r="S185" s="184">
        <v>0</v>
      </c>
      <c r="T185" s="185">
        <f>S185*H185</f>
        <v>0</v>
      </c>
      <c r="U185" s="36"/>
      <c r="V185" s="36"/>
      <c r="W185" s="36"/>
      <c r="X185" s="36"/>
      <c r="Y185" s="36"/>
      <c r="Z185" s="36"/>
      <c r="AA185" s="36"/>
      <c r="AB185" s="36"/>
      <c r="AC185" s="36"/>
      <c r="AD185" s="36"/>
      <c r="AE185" s="36"/>
      <c r="AR185" s="186" t="s">
        <v>437</v>
      </c>
      <c r="AT185" s="186" t="s">
        <v>681</v>
      </c>
      <c r="AU185" s="186" t="s">
        <v>81</v>
      </c>
      <c r="AY185" s="19" t="s">
        <v>155</v>
      </c>
      <c r="BE185" s="187">
        <f>IF(N185="základní",J185,0)</f>
        <v>49026.5</v>
      </c>
      <c r="BF185" s="187">
        <f>IF(N185="snížená",J185,0)</f>
        <v>0</v>
      </c>
      <c r="BG185" s="187">
        <f>IF(N185="zákl. přenesená",J185,0)</f>
        <v>0</v>
      </c>
      <c r="BH185" s="187">
        <f>IF(N185="sníž. přenesená",J185,0)</f>
        <v>0</v>
      </c>
      <c r="BI185" s="187">
        <f>IF(N185="nulová",J185,0)</f>
        <v>0</v>
      </c>
      <c r="BJ185" s="19" t="s">
        <v>79</v>
      </c>
      <c r="BK185" s="187">
        <f>ROUND(I185*H185,2)</f>
        <v>49026.5</v>
      </c>
      <c r="BL185" s="19" t="s">
        <v>295</v>
      </c>
      <c r="BM185" s="186" t="s">
        <v>1176</v>
      </c>
    </row>
    <row r="186" spans="2:51" s="14" customFormat="1" ht="12">
      <c r="B186" s="199"/>
      <c r="C186" s="200"/>
      <c r="D186" s="190" t="s">
        <v>164</v>
      </c>
      <c r="E186" s="200"/>
      <c r="F186" s="202" t="s">
        <v>1158</v>
      </c>
      <c r="G186" s="200"/>
      <c r="H186" s="203">
        <v>187.841</v>
      </c>
      <c r="I186" s="204"/>
      <c r="J186" s="200"/>
      <c r="K186" s="200"/>
      <c r="L186" s="205"/>
      <c r="M186" s="206"/>
      <c r="N186" s="207"/>
      <c r="O186" s="207"/>
      <c r="P186" s="207"/>
      <c r="Q186" s="207"/>
      <c r="R186" s="207"/>
      <c r="S186" s="207"/>
      <c r="T186" s="208"/>
      <c r="AT186" s="209" t="s">
        <v>164</v>
      </c>
      <c r="AU186" s="209" t="s">
        <v>81</v>
      </c>
      <c r="AV186" s="14" t="s">
        <v>81</v>
      </c>
      <c r="AW186" s="14" t="s">
        <v>4</v>
      </c>
      <c r="AX186" s="14" t="s">
        <v>79</v>
      </c>
      <c r="AY186" s="209" t="s">
        <v>155</v>
      </c>
    </row>
    <row r="187" spans="1:65" s="2" customFormat="1" ht="24">
      <c r="A187" s="36"/>
      <c r="B187" s="37"/>
      <c r="C187" s="175" t="s">
        <v>423</v>
      </c>
      <c r="D187" s="175" t="s">
        <v>158</v>
      </c>
      <c r="E187" s="176" t="s">
        <v>1177</v>
      </c>
      <c r="F187" s="177" t="s">
        <v>1178</v>
      </c>
      <c r="G187" s="178" t="s">
        <v>343</v>
      </c>
      <c r="H187" s="179">
        <v>60.834</v>
      </c>
      <c r="I187" s="180">
        <v>54</v>
      </c>
      <c r="J187" s="181">
        <f>ROUND(I187*H187,2)</f>
        <v>3285.04</v>
      </c>
      <c r="K187" s="177" t="s">
        <v>174</v>
      </c>
      <c r="L187" s="41"/>
      <c r="M187" s="182" t="s">
        <v>19</v>
      </c>
      <c r="N187" s="183" t="s">
        <v>42</v>
      </c>
      <c r="O187" s="66"/>
      <c r="P187" s="184">
        <f>O187*H187</f>
        <v>0</v>
      </c>
      <c r="Q187" s="184">
        <v>4E-05</v>
      </c>
      <c r="R187" s="184">
        <f>Q187*H187</f>
        <v>0.0024333600000000003</v>
      </c>
      <c r="S187" s="184">
        <v>0</v>
      </c>
      <c r="T187" s="185">
        <f>S187*H187</f>
        <v>0</v>
      </c>
      <c r="U187" s="36"/>
      <c r="V187" s="36"/>
      <c r="W187" s="36"/>
      <c r="X187" s="36"/>
      <c r="Y187" s="36"/>
      <c r="Z187" s="36"/>
      <c r="AA187" s="36"/>
      <c r="AB187" s="36"/>
      <c r="AC187" s="36"/>
      <c r="AD187" s="36"/>
      <c r="AE187" s="36"/>
      <c r="AR187" s="186" t="s">
        <v>295</v>
      </c>
      <c r="AT187" s="186" t="s">
        <v>158</v>
      </c>
      <c r="AU187" s="186" t="s">
        <v>81</v>
      </c>
      <c r="AY187" s="19" t="s">
        <v>155</v>
      </c>
      <c r="BE187" s="187">
        <f>IF(N187="základní",J187,0)</f>
        <v>3285.04</v>
      </c>
      <c r="BF187" s="187">
        <f>IF(N187="snížená",J187,0)</f>
        <v>0</v>
      </c>
      <c r="BG187" s="187">
        <f>IF(N187="zákl. přenesená",J187,0)</f>
        <v>0</v>
      </c>
      <c r="BH187" s="187">
        <f>IF(N187="sníž. přenesená",J187,0)</f>
        <v>0</v>
      </c>
      <c r="BI187" s="187">
        <f>IF(N187="nulová",J187,0)</f>
        <v>0</v>
      </c>
      <c r="BJ187" s="19" t="s">
        <v>79</v>
      </c>
      <c r="BK187" s="187">
        <f>ROUND(I187*H187,2)</f>
        <v>3285.04</v>
      </c>
      <c r="BL187" s="19" t="s">
        <v>295</v>
      </c>
      <c r="BM187" s="186" t="s">
        <v>1179</v>
      </c>
    </row>
    <row r="188" spans="2:51" s="13" customFormat="1" ht="12">
      <c r="B188" s="188"/>
      <c r="C188" s="189"/>
      <c r="D188" s="190" t="s">
        <v>164</v>
      </c>
      <c r="E188" s="191" t="s">
        <v>19</v>
      </c>
      <c r="F188" s="192" t="s">
        <v>1140</v>
      </c>
      <c r="G188" s="189"/>
      <c r="H188" s="191" t="s">
        <v>19</v>
      </c>
      <c r="I188" s="193"/>
      <c r="J188" s="189"/>
      <c r="K188" s="189"/>
      <c r="L188" s="194"/>
      <c r="M188" s="195"/>
      <c r="N188" s="196"/>
      <c r="O188" s="196"/>
      <c r="P188" s="196"/>
      <c r="Q188" s="196"/>
      <c r="R188" s="196"/>
      <c r="S188" s="196"/>
      <c r="T188" s="197"/>
      <c r="AT188" s="198" t="s">
        <v>164</v>
      </c>
      <c r="AU188" s="198" t="s">
        <v>81</v>
      </c>
      <c r="AV188" s="13" t="s">
        <v>79</v>
      </c>
      <c r="AW188" s="13" t="s">
        <v>33</v>
      </c>
      <c r="AX188" s="13" t="s">
        <v>71</v>
      </c>
      <c r="AY188" s="198" t="s">
        <v>155</v>
      </c>
    </row>
    <row r="189" spans="2:51" s="14" customFormat="1" ht="12">
      <c r="B189" s="199"/>
      <c r="C189" s="200"/>
      <c r="D189" s="190" t="s">
        <v>164</v>
      </c>
      <c r="E189" s="201" t="s">
        <v>19</v>
      </c>
      <c r="F189" s="202" t="s">
        <v>1149</v>
      </c>
      <c r="G189" s="200"/>
      <c r="H189" s="203">
        <v>60.834</v>
      </c>
      <c r="I189" s="204"/>
      <c r="J189" s="200"/>
      <c r="K189" s="200"/>
      <c r="L189" s="205"/>
      <c r="M189" s="206"/>
      <c r="N189" s="207"/>
      <c r="O189" s="207"/>
      <c r="P189" s="207"/>
      <c r="Q189" s="207"/>
      <c r="R189" s="207"/>
      <c r="S189" s="207"/>
      <c r="T189" s="208"/>
      <c r="AT189" s="209" t="s">
        <v>164</v>
      </c>
      <c r="AU189" s="209" t="s">
        <v>81</v>
      </c>
      <c r="AV189" s="14" t="s">
        <v>81</v>
      </c>
      <c r="AW189" s="14" t="s">
        <v>33</v>
      </c>
      <c r="AX189" s="14" t="s">
        <v>71</v>
      </c>
      <c r="AY189" s="209" t="s">
        <v>155</v>
      </c>
    </row>
    <row r="190" spans="2:51" s="15" customFormat="1" ht="12">
      <c r="B190" s="210"/>
      <c r="C190" s="211"/>
      <c r="D190" s="190" t="s">
        <v>164</v>
      </c>
      <c r="E190" s="212" t="s">
        <v>19</v>
      </c>
      <c r="F190" s="213" t="s">
        <v>168</v>
      </c>
      <c r="G190" s="211"/>
      <c r="H190" s="214">
        <v>60.834</v>
      </c>
      <c r="I190" s="215"/>
      <c r="J190" s="211"/>
      <c r="K190" s="211"/>
      <c r="L190" s="216"/>
      <c r="M190" s="217"/>
      <c r="N190" s="218"/>
      <c r="O190" s="218"/>
      <c r="P190" s="218"/>
      <c r="Q190" s="218"/>
      <c r="R190" s="218"/>
      <c r="S190" s="218"/>
      <c r="T190" s="219"/>
      <c r="AT190" s="220" t="s">
        <v>164</v>
      </c>
      <c r="AU190" s="220" t="s">
        <v>81</v>
      </c>
      <c r="AV190" s="15" t="s">
        <v>162</v>
      </c>
      <c r="AW190" s="15" t="s">
        <v>33</v>
      </c>
      <c r="AX190" s="15" t="s">
        <v>79</v>
      </c>
      <c r="AY190" s="220" t="s">
        <v>155</v>
      </c>
    </row>
    <row r="191" spans="1:65" s="2" customFormat="1" ht="16.5" customHeight="1">
      <c r="A191" s="36"/>
      <c r="B191" s="37"/>
      <c r="C191" s="237" t="s">
        <v>430</v>
      </c>
      <c r="D191" s="237" t="s">
        <v>681</v>
      </c>
      <c r="E191" s="238" t="s">
        <v>1180</v>
      </c>
      <c r="F191" s="239" t="s">
        <v>1181</v>
      </c>
      <c r="G191" s="240" t="s">
        <v>343</v>
      </c>
      <c r="H191" s="241">
        <v>60.834</v>
      </c>
      <c r="I191" s="242">
        <v>79</v>
      </c>
      <c r="J191" s="243">
        <f>ROUND(I191*H191,2)</f>
        <v>4805.89</v>
      </c>
      <c r="K191" s="239" t="s">
        <v>174</v>
      </c>
      <c r="L191" s="244"/>
      <c r="M191" s="245" t="s">
        <v>19</v>
      </c>
      <c r="N191" s="246" t="s">
        <v>42</v>
      </c>
      <c r="O191" s="66"/>
      <c r="P191" s="184">
        <f>O191*H191</f>
        <v>0</v>
      </c>
      <c r="Q191" s="184">
        <v>0.00012</v>
      </c>
      <c r="R191" s="184">
        <f>Q191*H191</f>
        <v>0.0073000800000000005</v>
      </c>
      <c r="S191" s="184">
        <v>0</v>
      </c>
      <c r="T191" s="185">
        <f>S191*H191</f>
        <v>0</v>
      </c>
      <c r="U191" s="36"/>
      <c r="V191" s="36"/>
      <c r="W191" s="36"/>
      <c r="X191" s="36"/>
      <c r="Y191" s="36"/>
      <c r="Z191" s="36"/>
      <c r="AA191" s="36"/>
      <c r="AB191" s="36"/>
      <c r="AC191" s="36"/>
      <c r="AD191" s="36"/>
      <c r="AE191" s="36"/>
      <c r="AR191" s="186" t="s">
        <v>437</v>
      </c>
      <c r="AT191" s="186" t="s">
        <v>681</v>
      </c>
      <c r="AU191" s="186" t="s">
        <v>81</v>
      </c>
      <c r="AY191" s="19" t="s">
        <v>155</v>
      </c>
      <c r="BE191" s="187">
        <f>IF(N191="základní",J191,0)</f>
        <v>4805.89</v>
      </c>
      <c r="BF191" s="187">
        <f>IF(N191="snížená",J191,0)</f>
        <v>0</v>
      </c>
      <c r="BG191" s="187">
        <f>IF(N191="zákl. přenesená",J191,0)</f>
        <v>0</v>
      </c>
      <c r="BH191" s="187">
        <f>IF(N191="sníž. přenesená",J191,0)</f>
        <v>0</v>
      </c>
      <c r="BI191" s="187">
        <f>IF(N191="nulová",J191,0)</f>
        <v>0</v>
      </c>
      <c r="BJ191" s="19" t="s">
        <v>79</v>
      </c>
      <c r="BK191" s="187">
        <f>ROUND(I191*H191,2)</f>
        <v>4805.89</v>
      </c>
      <c r="BL191" s="19" t="s">
        <v>295</v>
      </c>
      <c r="BM191" s="186" t="s">
        <v>1182</v>
      </c>
    </row>
    <row r="192" spans="1:65" s="2" customFormat="1" ht="16.5" customHeight="1">
      <c r="A192" s="36"/>
      <c r="B192" s="37"/>
      <c r="C192" s="175" t="s">
        <v>437</v>
      </c>
      <c r="D192" s="175" t="s">
        <v>158</v>
      </c>
      <c r="E192" s="176" t="s">
        <v>1183</v>
      </c>
      <c r="F192" s="177" t="s">
        <v>1184</v>
      </c>
      <c r="G192" s="178" t="s">
        <v>343</v>
      </c>
      <c r="H192" s="179">
        <v>48.695</v>
      </c>
      <c r="I192" s="180">
        <v>33</v>
      </c>
      <c r="J192" s="181">
        <f>ROUND(I192*H192,2)</f>
        <v>1606.94</v>
      </c>
      <c r="K192" s="177" t="s">
        <v>174</v>
      </c>
      <c r="L192" s="41"/>
      <c r="M192" s="182" t="s">
        <v>19</v>
      </c>
      <c r="N192" s="183" t="s">
        <v>42</v>
      </c>
      <c r="O192" s="66"/>
      <c r="P192" s="184">
        <f>O192*H192</f>
        <v>0</v>
      </c>
      <c r="Q192" s="184">
        <v>0</v>
      </c>
      <c r="R192" s="184">
        <f>Q192*H192</f>
        <v>0</v>
      </c>
      <c r="S192" s="184">
        <v>0.0001</v>
      </c>
      <c r="T192" s="185">
        <f>S192*H192</f>
        <v>0.0048695000000000006</v>
      </c>
      <c r="U192" s="36"/>
      <c r="V192" s="36"/>
      <c r="W192" s="36"/>
      <c r="X192" s="36"/>
      <c r="Y192" s="36"/>
      <c r="Z192" s="36"/>
      <c r="AA192" s="36"/>
      <c r="AB192" s="36"/>
      <c r="AC192" s="36"/>
      <c r="AD192" s="36"/>
      <c r="AE192" s="36"/>
      <c r="AR192" s="186" t="s">
        <v>295</v>
      </c>
      <c r="AT192" s="186" t="s">
        <v>158</v>
      </c>
      <c r="AU192" s="186" t="s">
        <v>81</v>
      </c>
      <c r="AY192" s="19" t="s">
        <v>155</v>
      </c>
      <c r="BE192" s="187">
        <f>IF(N192="základní",J192,0)</f>
        <v>1606.94</v>
      </c>
      <c r="BF192" s="187">
        <f>IF(N192="snížená",J192,0)</f>
        <v>0</v>
      </c>
      <c r="BG192" s="187">
        <f>IF(N192="zákl. přenesená",J192,0)</f>
        <v>0</v>
      </c>
      <c r="BH192" s="187">
        <f>IF(N192="sníž. přenesená",J192,0)</f>
        <v>0</v>
      </c>
      <c r="BI192" s="187">
        <f>IF(N192="nulová",J192,0)</f>
        <v>0</v>
      </c>
      <c r="BJ192" s="19" t="s">
        <v>79</v>
      </c>
      <c r="BK192" s="187">
        <f>ROUND(I192*H192,2)</f>
        <v>1606.94</v>
      </c>
      <c r="BL192" s="19" t="s">
        <v>295</v>
      </c>
      <c r="BM192" s="186" t="s">
        <v>1185</v>
      </c>
    </row>
    <row r="193" spans="2:51" s="13" customFormat="1" ht="12">
      <c r="B193" s="188"/>
      <c r="C193" s="189"/>
      <c r="D193" s="190" t="s">
        <v>164</v>
      </c>
      <c r="E193" s="191" t="s">
        <v>19</v>
      </c>
      <c r="F193" s="192" t="s">
        <v>1095</v>
      </c>
      <c r="G193" s="189"/>
      <c r="H193" s="191" t="s">
        <v>19</v>
      </c>
      <c r="I193" s="193"/>
      <c r="J193" s="189"/>
      <c r="K193" s="189"/>
      <c r="L193" s="194"/>
      <c r="M193" s="195"/>
      <c r="N193" s="196"/>
      <c r="O193" s="196"/>
      <c r="P193" s="196"/>
      <c r="Q193" s="196"/>
      <c r="R193" s="196"/>
      <c r="S193" s="196"/>
      <c r="T193" s="197"/>
      <c r="AT193" s="198" t="s">
        <v>164</v>
      </c>
      <c r="AU193" s="198" t="s">
        <v>81</v>
      </c>
      <c r="AV193" s="13" t="s">
        <v>79</v>
      </c>
      <c r="AW193" s="13" t="s">
        <v>33</v>
      </c>
      <c r="AX193" s="13" t="s">
        <v>71</v>
      </c>
      <c r="AY193" s="198" t="s">
        <v>155</v>
      </c>
    </row>
    <row r="194" spans="2:51" s="14" customFormat="1" ht="12">
      <c r="B194" s="199"/>
      <c r="C194" s="200"/>
      <c r="D194" s="190" t="s">
        <v>164</v>
      </c>
      <c r="E194" s="201" t="s">
        <v>19</v>
      </c>
      <c r="F194" s="202" t="s">
        <v>1186</v>
      </c>
      <c r="G194" s="200"/>
      <c r="H194" s="203">
        <v>50.695</v>
      </c>
      <c r="I194" s="204"/>
      <c r="J194" s="200"/>
      <c r="K194" s="200"/>
      <c r="L194" s="205"/>
      <c r="M194" s="206"/>
      <c r="N194" s="207"/>
      <c r="O194" s="207"/>
      <c r="P194" s="207"/>
      <c r="Q194" s="207"/>
      <c r="R194" s="207"/>
      <c r="S194" s="207"/>
      <c r="T194" s="208"/>
      <c r="AT194" s="209" t="s">
        <v>164</v>
      </c>
      <c r="AU194" s="209" t="s">
        <v>81</v>
      </c>
      <c r="AV194" s="14" t="s">
        <v>81</v>
      </c>
      <c r="AW194" s="14" t="s">
        <v>33</v>
      </c>
      <c r="AX194" s="14" t="s">
        <v>71</v>
      </c>
      <c r="AY194" s="209" t="s">
        <v>155</v>
      </c>
    </row>
    <row r="195" spans="2:51" s="14" customFormat="1" ht="12">
      <c r="B195" s="199"/>
      <c r="C195" s="200"/>
      <c r="D195" s="190" t="s">
        <v>164</v>
      </c>
      <c r="E195" s="201" t="s">
        <v>19</v>
      </c>
      <c r="F195" s="202" t="s">
        <v>1187</v>
      </c>
      <c r="G195" s="200"/>
      <c r="H195" s="203">
        <v>-2</v>
      </c>
      <c r="I195" s="204"/>
      <c r="J195" s="200"/>
      <c r="K195" s="200"/>
      <c r="L195" s="205"/>
      <c r="M195" s="206"/>
      <c r="N195" s="207"/>
      <c r="O195" s="207"/>
      <c r="P195" s="207"/>
      <c r="Q195" s="207"/>
      <c r="R195" s="207"/>
      <c r="S195" s="207"/>
      <c r="T195" s="208"/>
      <c r="AT195" s="209" t="s">
        <v>164</v>
      </c>
      <c r="AU195" s="209" t="s">
        <v>81</v>
      </c>
      <c r="AV195" s="14" t="s">
        <v>81</v>
      </c>
      <c r="AW195" s="14" t="s">
        <v>33</v>
      </c>
      <c r="AX195" s="14" t="s">
        <v>71</v>
      </c>
      <c r="AY195" s="209" t="s">
        <v>155</v>
      </c>
    </row>
    <row r="196" spans="2:51" s="15" customFormat="1" ht="12">
      <c r="B196" s="210"/>
      <c r="C196" s="211"/>
      <c r="D196" s="190" t="s">
        <v>164</v>
      </c>
      <c r="E196" s="212" t="s">
        <v>19</v>
      </c>
      <c r="F196" s="213" t="s">
        <v>168</v>
      </c>
      <c r="G196" s="211"/>
      <c r="H196" s="214">
        <v>48.695</v>
      </c>
      <c r="I196" s="215"/>
      <c r="J196" s="211"/>
      <c r="K196" s="211"/>
      <c r="L196" s="216"/>
      <c r="M196" s="217"/>
      <c r="N196" s="218"/>
      <c r="O196" s="218"/>
      <c r="P196" s="218"/>
      <c r="Q196" s="218"/>
      <c r="R196" s="218"/>
      <c r="S196" s="218"/>
      <c r="T196" s="219"/>
      <c r="AT196" s="220" t="s">
        <v>164</v>
      </c>
      <c r="AU196" s="220" t="s">
        <v>81</v>
      </c>
      <c r="AV196" s="15" t="s">
        <v>162</v>
      </c>
      <c r="AW196" s="15" t="s">
        <v>33</v>
      </c>
      <c r="AX196" s="15" t="s">
        <v>79</v>
      </c>
      <c r="AY196" s="220" t="s">
        <v>155</v>
      </c>
    </row>
    <row r="197" spans="1:65" s="2" customFormat="1" ht="24">
      <c r="A197" s="36"/>
      <c r="B197" s="37"/>
      <c r="C197" s="175" t="s">
        <v>445</v>
      </c>
      <c r="D197" s="175" t="s">
        <v>158</v>
      </c>
      <c r="E197" s="176" t="s">
        <v>1188</v>
      </c>
      <c r="F197" s="177" t="s">
        <v>1189</v>
      </c>
      <c r="G197" s="178" t="s">
        <v>691</v>
      </c>
      <c r="H197" s="251">
        <f>238148.86/100</f>
        <v>2381.4885999999997</v>
      </c>
      <c r="I197" s="180">
        <v>4.45</v>
      </c>
      <c r="J197" s="181">
        <f>ROUND(I197*H197,2)</f>
        <v>10597.62</v>
      </c>
      <c r="K197" s="177" t="s">
        <v>174</v>
      </c>
      <c r="L197" s="41"/>
      <c r="M197" s="182" t="s">
        <v>19</v>
      </c>
      <c r="N197" s="183" t="s">
        <v>42</v>
      </c>
      <c r="O197" s="66"/>
      <c r="P197" s="184">
        <f>O197*H197</f>
        <v>0</v>
      </c>
      <c r="Q197" s="184">
        <v>0</v>
      </c>
      <c r="R197" s="184">
        <f>Q197*H197</f>
        <v>0</v>
      </c>
      <c r="S197" s="184">
        <v>0</v>
      </c>
      <c r="T197" s="185">
        <f>S197*H197</f>
        <v>0</v>
      </c>
      <c r="U197" s="36"/>
      <c r="V197" s="36"/>
      <c r="W197" s="36"/>
      <c r="X197" s="36"/>
      <c r="Y197" s="36"/>
      <c r="Z197" s="36"/>
      <c r="AA197" s="36"/>
      <c r="AB197" s="36"/>
      <c r="AC197" s="36"/>
      <c r="AD197" s="36"/>
      <c r="AE197" s="36"/>
      <c r="AR197" s="186" t="s">
        <v>295</v>
      </c>
      <c r="AT197" s="186" t="s">
        <v>158</v>
      </c>
      <c r="AU197" s="186" t="s">
        <v>81</v>
      </c>
      <c r="AY197" s="19" t="s">
        <v>155</v>
      </c>
      <c r="BE197" s="187">
        <f>IF(N197="základní",J197,0)</f>
        <v>10597.62</v>
      </c>
      <c r="BF197" s="187">
        <f>IF(N197="snížená",J197,0)</f>
        <v>0</v>
      </c>
      <c r="BG197" s="187">
        <f>IF(N197="zákl. přenesená",J197,0)</f>
        <v>0</v>
      </c>
      <c r="BH197" s="187">
        <f>IF(N197="sníž. přenesená",J197,0)</f>
        <v>0</v>
      </c>
      <c r="BI197" s="187">
        <f>IF(N197="nulová",J197,0)</f>
        <v>0</v>
      </c>
      <c r="BJ197" s="19" t="s">
        <v>79</v>
      </c>
      <c r="BK197" s="187">
        <f>ROUND(I197*H197,2)</f>
        <v>10597.62</v>
      </c>
      <c r="BL197" s="19" t="s">
        <v>295</v>
      </c>
      <c r="BM197" s="186" t="s">
        <v>1190</v>
      </c>
    </row>
    <row r="198" spans="2:63" s="12" customFormat="1" ht="22.9" customHeight="1">
      <c r="B198" s="159"/>
      <c r="C198" s="160"/>
      <c r="D198" s="161" t="s">
        <v>70</v>
      </c>
      <c r="E198" s="173" t="s">
        <v>1191</v>
      </c>
      <c r="F198" s="173" t="s">
        <v>1192</v>
      </c>
      <c r="G198" s="160"/>
      <c r="H198" s="160"/>
      <c r="I198" s="163"/>
      <c r="J198" s="174">
        <f>BK198</f>
        <v>10518.359999999999</v>
      </c>
      <c r="K198" s="160"/>
      <c r="L198" s="165"/>
      <c r="M198" s="166"/>
      <c r="N198" s="167"/>
      <c r="O198" s="167"/>
      <c r="P198" s="168">
        <f>SUM(P199:P214)</f>
        <v>0</v>
      </c>
      <c r="Q198" s="167"/>
      <c r="R198" s="168">
        <f>SUM(R199:R214)</f>
        <v>0</v>
      </c>
      <c r="S198" s="167"/>
      <c r="T198" s="169">
        <f>SUM(T199:T214)</f>
        <v>3.59348</v>
      </c>
      <c r="AR198" s="170" t="s">
        <v>81</v>
      </c>
      <c r="AT198" s="171" t="s">
        <v>70</v>
      </c>
      <c r="AU198" s="171" t="s">
        <v>79</v>
      </c>
      <c r="AY198" s="170" t="s">
        <v>155</v>
      </c>
      <c r="BK198" s="172">
        <f>SUM(BK199:BK214)</f>
        <v>10518.359999999999</v>
      </c>
    </row>
    <row r="199" spans="1:65" s="2" customFormat="1" ht="16.5" customHeight="1">
      <c r="A199" s="36"/>
      <c r="B199" s="37"/>
      <c r="C199" s="175" t="s">
        <v>449</v>
      </c>
      <c r="D199" s="175" t="s">
        <v>158</v>
      </c>
      <c r="E199" s="176" t="s">
        <v>1193</v>
      </c>
      <c r="F199" s="177" t="s">
        <v>1194</v>
      </c>
      <c r="G199" s="178" t="s">
        <v>161</v>
      </c>
      <c r="H199" s="179">
        <v>163.34</v>
      </c>
      <c r="I199" s="180">
        <v>19.6</v>
      </c>
      <c r="J199" s="181">
        <f>ROUND(I199*H199,2)</f>
        <v>3201.46</v>
      </c>
      <c r="K199" s="177" t="s">
        <v>174</v>
      </c>
      <c r="L199" s="41"/>
      <c r="M199" s="182" t="s">
        <v>19</v>
      </c>
      <c r="N199" s="183" t="s">
        <v>42</v>
      </c>
      <c r="O199" s="66"/>
      <c r="P199" s="184">
        <f>O199*H199</f>
        <v>0</v>
      </c>
      <c r="Q199" s="184">
        <v>0</v>
      </c>
      <c r="R199" s="184">
        <f>Q199*H199</f>
        <v>0</v>
      </c>
      <c r="S199" s="184">
        <v>0.006</v>
      </c>
      <c r="T199" s="185">
        <f>S199*H199</f>
        <v>0.98004</v>
      </c>
      <c r="U199" s="36"/>
      <c r="V199" s="36"/>
      <c r="W199" s="36"/>
      <c r="X199" s="36"/>
      <c r="Y199" s="36"/>
      <c r="Z199" s="36"/>
      <c r="AA199" s="36"/>
      <c r="AB199" s="36"/>
      <c r="AC199" s="36"/>
      <c r="AD199" s="36"/>
      <c r="AE199" s="36"/>
      <c r="AR199" s="186" t="s">
        <v>295</v>
      </c>
      <c r="AT199" s="186" t="s">
        <v>158</v>
      </c>
      <c r="AU199" s="186" t="s">
        <v>81</v>
      </c>
      <c r="AY199" s="19" t="s">
        <v>155</v>
      </c>
      <c r="BE199" s="187">
        <f>IF(N199="základní",J199,0)</f>
        <v>3201.46</v>
      </c>
      <c r="BF199" s="187">
        <f>IF(N199="snížená",J199,0)</f>
        <v>0</v>
      </c>
      <c r="BG199" s="187">
        <f>IF(N199="zákl. přenesená",J199,0)</f>
        <v>0</v>
      </c>
      <c r="BH199" s="187">
        <f>IF(N199="sníž. přenesená",J199,0)</f>
        <v>0</v>
      </c>
      <c r="BI199" s="187">
        <f>IF(N199="nulová",J199,0)</f>
        <v>0</v>
      </c>
      <c r="BJ199" s="19" t="s">
        <v>79</v>
      </c>
      <c r="BK199" s="187">
        <f>ROUND(I199*H199,2)</f>
        <v>3201.46</v>
      </c>
      <c r="BL199" s="19" t="s">
        <v>295</v>
      </c>
      <c r="BM199" s="186" t="s">
        <v>1195</v>
      </c>
    </row>
    <row r="200" spans="2:51" s="13" customFormat="1" ht="12">
      <c r="B200" s="188"/>
      <c r="C200" s="189"/>
      <c r="D200" s="190" t="s">
        <v>164</v>
      </c>
      <c r="E200" s="191" t="s">
        <v>19</v>
      </c>
      <c r="F200" s="192" t="s">
        <v>1095</v>
      </c>
      <c r="G200" s="189"/>
      <c r="H200" s="191" t="s">
        <v>19</v>
      </c>
      <c r="I200" s="193"/>
      <c r="J200" s="189"/>
      <c r="K200" s="189"/>
      <c r="L200" s="194"/>
      <c r="M200" s="195"/>
      <c r="N200" s="196"/>
      <c r="O200" s="196"/>
      <c r="P200" s="196"/>
      <c r="Q200" s="196"/>
      <c r="R200" s="196"/>
      <c r="S200" s="196"/>
      <c r="T200" s="197"/>
      <c r="AT200" s="198" t="s">
        <v>164</v>
      </c>
      <c r="AU200" s="198" t="s">
        <v>81</v>
      </c>
      <c r="AV200" s="13" t="s">
        <v>79</v>
      </c>
      <c r="AW200" s="13" t="s">
        <v>33</v>
      </c>
      <c r="AX200" s="13" t="s">
        <v>71</v>
      </c>
      <c r="AY200" s="198" t="s">
        <v>155</v>
      </c>
    </row>
    <row r="201" spans="2:51" s="13" customFormat="1" ht="12">
      <c r="B201" s="188"/>
      <c r="C201" s="189"/>
      <c r="D201" s="190" t="s">
        <v>164</v>
      </c>
      <c r="E201" s="191" t="s">
        <v>19</v>
      </c>
      <c r="F201" s="192" t="s">
        <v>1196</v>
      </c>
      <c r="G201" s="189"/>
      <c r="H201" s="191" t="s">
        <v>19</v>
      </c>
      <c r="I201" s="193"/>
      <c r="J201" s="189"/>
      <c r="K201" s="189"/>
      <c r="L201" s="194"/>
      <c r="M201" s="195"/>
      <c r="N201" s="196"/>
      <c r="O201" s="196"/>
      <c r="P201" s="196"/>
      <c r="Q201" s="196"/>
      <c r="R201" s="196"/>
      <c r="S201" s="196"/>
      <c r="T201" s="197"/>
      <c r="AT201" s="198" t="s">
        <v>164</v>
      </c>
      <c r="AU201" s="198" t="s">
        <v>81</v>
      </c>
      <c r="AV201" s="13" t="s">
        <v>79</v>
      </c>
      <c r="AW201" s="13" t="s">
        <v>33</v>
      </c>
      <c r="AX201" s="13" t="s">
        <v>71</v>
      </c>
      <c r="AY201" s="198" t="s">
        <v>155</v>
      </c>
    </row>
    <row r="202" spans="2:51" s="14" customFormat="1" ht="12">
      <c r="B202" s="199"/>
      <c r="C202" s="200"/>
      <c r="D202" s="190" t="s">
        <v>164</v>
      </c>
      <c r="E202" s="201" t="s">
        <v>19</v>
      </c>
      <c r="F202" s="202" t="s">
        <v>1119</v>
      </c>
      <c r="G202" s="200"/>
      <c r="H202" s="203">
        <v>163.34</v>
      </c>
      <c r="I202" s="204"/>
      <c r="J202" s="200"/>
      <c r="K202" s="200"/>
      <c r="L202" s="205"/>
      <c r="M202" s="206"/>
      <c r="N202" s="207"/>
      <c r="O202" s="207"/>
      <c r="P202" s="207"/>
      <c r="Q202" s="207"/>
      <c r="R202" s="207"/>
      <c r="S202" s="207"/>
      <c r="T202" s="208"/>
      <c r="AT202" s="209" t="s">
        <v>164</v>
      </c>
      <c r="AU202" s="209" t="s">
        <v>81</v>
      </c>
      <c r="AV202" s="14" t="s">
        <v>81</v>
      </c>
      <c r="AW202" s="14" t="s">
        <v>33</v>
      </c>
      <c r="AX202" s="14" t="s">
        <v>71</v>
      </c>
      <c r="AY202" s="209" t="s">
        <v>155</v>
      </c>
    </row>
    <row r="203" spans="2:51" s="15" customFormat="1" ht="12">
      <c r="B203" s="210"/>
      <c r="C203" s="211"/>
      <c r="D203" s="190" t="s">
        <v>164</v>
      </c>
      <c r="E203" s="212" t="s">
        <v>19</v>
      </c>
      <c r="F203" s="213" t="s">
        <v>168</v>
      </c>
      <c r="G203" s="211"/>
      <c r="H203" s="214">
        <v>163.34</v>
      </c>
      <c r="I203" s="215"/>
      <c r="J203" s="211"/>
      <c r="K203" s="211"/>
      <c r="L203" s="216"/>
      <c r="M203" s="217"/>
      <c r="N203" s="218"/>
      <c r="O203" s="218"/>
      <c r="P203" s="218"/>
      <c r="Q203" s="218"/>
      <c r="R203" s="218"/>
      <c r="S203" s="218"/>
      <c r="T203" s="219"/>
      <c r="AT203" s="220" t="s">
        <v>164</v>
      </c>
      <c r="AU203" s="220" t="s">
        <v>81</v>
      </c>
      <c r="AV203" s="15" t="s">
        <v>162</v>
      </c>
      <c r="AW203" s="15" t="s">
        <v>33</v>
      </c>
      <c r="AX203" s="15" t="s">
        <v>79</v>
      </c>
      <c r="AY203" s="220" t="s">
        <v>155</v>
      </c>
    </row>
    <row r="204" spans="1:65" s="2" customFormat="1" ht="16.5" customHeight="1">
      <c r="A204" s="36"/>
      <c r="B204" s="37"/>
      <c r="C204" s="175" t="s">
        <v>457</v>
      </c>
      <c r="D204" s="175" t="s">
        <v>158</v>
      </c>
      <c r="E204" s="176" t="s">
        <v>1193</v>
      </c>
      <c r="F204" s="177" t="s">
        <v>1194</v>
      </c>
      <c r="G204" s="178" t="s">
        <v>161</v>
      </c>
      <c r="H204" s="179">
        <v>163.34</v>
      </c>
      <c r="I204" s="180">
        <v>19.6</v>
      </c>
      <c r="J204" s="181">
        <f>ROUND(I204*H204,2)</f>
        <v>3201.46</v>
      </c>
      <c r="K204" s="177" t="s">
        <v>174</v>
      </c>
      <c r="L204" s="41"/>
      <c r="M204" s="182" t="s">
        <v>19</v>
      </c>
      <c r="N204" s="183" t="s">
        <v>42</v>
      </c>
      <c r="O204" s="66"/>
      <c r="P204" s="184">
        <f>O204*H204</f>
        <v>0</v>
      </c>
      <c r="Q204" s="184">
        <v>0</v>
      </c>
      <c r="R204" s="184">
        <f>Q204*H204</f>
        <v>0</v>
      </c>
      <c r="S204" s="184">
        <v>0.006</v>
      </c>
      <c r="T204" s="185">
        <f>S204*H204</f>
        <v>0.98004</v>
      </c>
      <c r="U204" s="36"/>
      <c r="V204" s="36"/>
      <c r="W204" s="36"/>
      <c r="X204" s="36"/>
      <c r="Y204" s="36"/>
      <c r="Z204" s="36"/>
      <c r="AA204" s="36"/>
      <c r="AB204" s="36"/>
      <c r="AC204" s="36"/>
      <c r="AD204" s="36"/>
      <c r="AE204" s="36"/>
      <c r="AR204" s="186" t="s">
        <v>295</v>
      </c>
      <c r="AT204" s="186" t="s">
        <v>158</v>
      </c>
      <c r="AU204" s="186" t="s">
        <v>81</v>
      </c>
      <c r="AY204" s="19" t="s">
        <v>155</v>
      </c>
      <c r="BE204" s="187">
        <f>IF(N204="základní",J204,0)</f>
        <v>3201.46</v>
      </c>
      <c r="BF204" s="187">
        <f>IF(N204="snížená",J204,0)</f>
        <v>0</v>
      </c>
      <c r="BG204" s="187">
        <f>IF(N204="zákl. přenesená",J204,0)</f>
        <v>0</v>
      </c>
      <c r="BH204" s="187">
        <f>IF(N204="sníž. přenesená",J204,0)</f>
        <v>0</v>
      </c>
      <c r="BI204" s="187">
        <f>IF(N204="nulová",J204,0)</f>
        <v>0</v>
      </c>
      <c r="BJ204" s="19" t="s">
        <v>79</v>
      </c>
      <c r="BK204" s="187">
        <f>ROUND(I204*H204,2)</f>
        <v>3201.46</v>
      </c>
      <c r="BL204" s="19" t="s">
        <v>295</v>
      </c>
      <c r="BM204" s="186" t="s">
        <v>1197</v>
      </c>
    </row>
    <row r="205" spans="2:51" s="13" customFormat="1" ht="12">
      <c r="B205" s="188"/>
      <c r="C205" s="189"/>
      <c r="D205" s="190" t="s">
        <v>164</v>
      </c>
      <c r="E205" s="191" t="s">
        <v>19</v>
      </c>
      <c r="F205" s="192" t="s">
        <v>1095</v>
      </c>
      <c r="G205" s="189"/>
      <c r="H205" s="191" t="s">
        <v>19</v>
      </c>
      <c r="I205" s="193"/>
      <c r="J205" s="189"/>
      <c r="K205" s="189"/>
      <c r="L205" s="194"/>
      <c r="M205" s="195"/>
      <c r="N205" s="196"/>
      <c r="O205" s="196"/>
      <c r="P205" s="196"/>
      <c r="Q205" s="196"/>
      <c r="R205" s="196"/>
      <c r="S205" s="196"/>
      <c r="T205" s="197"/>
      <c r="AT205" s="198" t="s">
        <v>164</v>
      </c>
      <c r="AU205" s="198" t="s">
        <v>81</v>
      </c>
      <c r="AV205" s="13" t="s">
        <v>79</v>
      </c>
      <c r="AW205" s="13" t="s">
        <v>33</v>
      </c>
      <c r="AX205" s="13" t="s">
        <v>71</v>
      </c>
      <c r="AY205" s="198" t="s">
        <v>155</v>
      </c>
    </row>
    <row r="206" spans="2:51" s="13" customFormat="1" ht="12">
      <c r="B206" s="188"/>
      <c r="C206" s="189"/>
      <c r="D206" s="190" t="s">
        <v>164</v>
      </c>
      <c r="E206" s="191" t="s">
        <v>19</v>
      </c>
      <c r="F206" s="192" t="s">
        <v>1198</v>
      </c>
      <c r="G206" s="189"/>
      <c r="H206" s="191" t="s">
        <v>19</v>
      </c>
      <c r="I206" s="193"/>
      <c r="J206" s="189"/>
      <c r="K206" s="189"/>
      <c r="L206" s="194"/>
      <c r="M206" s="195"/>
      <c r="N206" s="196"/>
      <c r="O206" s="196"/>
      <c r="P206" s="196"/>
      <c r="Q206" s="196"/>
      <c r="R206" s="196"/>
      <c r="S206" s="196"/>
      <c r="T206" s="197"/>
      <c r="AT206" s="198" t="s">
        <v>164</v>
      </c>
      <c r="AU206" s="198" t="s">
        <v>81</v>
      </c>
      <c r="AV206" s="13" t="s">
        <v>79</v>
      </c>
      <c r="AW206" s="13" t="s">
        <v>33</v>
      </c>
      <c r="AX206" s="13" t="s">
        <v>71</v>
      </c>
      <c r="AY206" s="198" t="s">
        <v>155</v>
      </c>
    </row>
    <row r="207" spans="2:51" s="14" customFormat="1" ht="12">
      <c r="B207" s="199"/>
      <c r="C207" s="200"/>
      <c r="D207" s="190" t="s">
        <v>164</v>
      </c>
      <c r="E207" s="201" t="s">
        <v>19</v>
      </c>
      <c r="F207" s="202" t="s">
        <v>1119</v>
      </c>
      <c r="G207" s="200"/>
      <c r="H207" s="203">
        <v>163.34</v>
      </c>
      <c r="I207" s="204"/>
      <c r="J207" s="200"/>
      <c r="K207" s="200"/>
      <c r="L207" s="205"/>
      <c r="M207" s="206"/>
      <c r="N207" s="207"/>
      <c r="O207" s="207"/>
      <c r="P207" s="207"/>
      <c r="Q207" s="207"/>
      <c r="R207" s="207"/>
      <c r="S207" s="207"/>
      <c r="T207" s="208"/>
      <c r="AT207" s="209" t="s">
        <v>164</v>
      </c>
      <c r="AU207" s="209" t="s">
        <v>81</v>
      </c>
      <c r="AV207" s="14" t="s">
        <v>81</v>
      </c>
      <c r="AW207" s="14" t="s">
        <v>33</v>
      </c>
      <c r="AX207" s="14" t="s">
        <v>71</v>
      </c>
      <c r="AY207" s="209" t="s">
        <v>155</v>
      </c>
    </row>
    <row r="208" spans="2:51" s="15" customFormat="1" ht="12">
      <c r="B208" s="210"/>
      <c r="C208" s="211"/>
      <c r="D208" s="190" t="s">
        <v>164</v>
      </c>
      <c r="E208" s="212" t="s">
        <v>19</v>
      </c>
      <c r="F208" s="213" t="s">
        <v>168</v>
      </c>
      <c r="G208" s="211"/>
      <c r="H208" s="214">
        <v>163.34</v>
      </c>
      <c r="I208" s="215"/>
      <c r="J208" s="211"/>
      <c r="K208" s="211"/>
      <c r="L208" s="216"/>
      <c r="M208" s="217"/>
      <c r="N208" s="218"/>
      <c r="O208" s="218"/>
      <c r="P208" s="218"/>
      <c r="Q208" s="218"/>
      <c r="R208" s="218"/>
      <c r="S208" s="218"/>
      <c r="T208" s="219"/>
      <c r="AT208" s="220" t="s">
        <v>164</v>
      </c>
      <c r="AU208" s="220" t="s">
        <v>81</v>
      </c>
      <c r="AV208" s="15" t="s">
        <v>162</v>
      </c>
      <c r="AW208" s="15" t="s">
        <v>33</v>
      </c>
      <c r="AX208" s="15" t="s">
        <v>79</v>
      </c>
      <c r="AY208" s="220" t="s">
        <v>155</v>
      </c>
    </row>
    <row r="209" spans="1:65" s="2" customFormat="1" ht="16.5" customHeight="1">
      <c r="A209" s="36"/>
      <c r="B209" s="37"/>
      <c r="C209" s="175" t="s">
        <v>461</v>
      </c>
      <c r="D209" s="175" t="s">
        <v>158</v>
      </c>
      <c r="E209" s="176" t="s">
        <v>1199</v>
      </c>
      <c r="F209" s="177" t="s">
        <v>1200</v>
      </c>
      <c r="G209" s="178" t="s">
        <v>161</v>
      </c>
      <c r="H209" s="179">
        <v>163.34</v>
      </c>
      <c r="I209" s="180">
        <v>22.6</v>
      </c>
      <c r="J209" s="181">
        <f>ROUND(I209*H209,2)</f>
        <v>3691.48</v>
      </c>
      <c r="K209" s="177" t="s">
        <v>174</v>
      </c>
      <c r="L209" s="41"/>
      <c r="M209" s="182" t="s">
        <v>19</v>
      </c>
      <c r="N209" s="183" t="s">
        <v>42</v>
      </c>
      <c r="O209" s="66"/>
      <c r="P209" s="184">
        <f>O209*H209</f>
        <v>0</v>
      </c>
      <c r="Q209" s="184">
        <v>0</v>
      </c>
      <c r="R209" s="184">
        <f>Q209*H209</f>
        <v>0</v>
      </c>
      <c r="S209" s="184">
        <v>0.01</v>
      </c>
      <c r="T209" s="185">
        <f>S209*H209</f>
        <v>1.6334</v>
      </c>
      <c r="U209" s="36"/>
      <c r="V209" s="36"/>
      <c r="W209" s="36"/>
      <c r="X209" s="36"/>
      <c r="Y209" s="36"/>
      <c r="Z209" s="36"/>
      <c r="AA209" s="36"/>
      <c r="AB209" s="36"/>
      <c r="AC209" s="36"/>
      <c r="AD209" s="36"/>
      <c r="AE209" s="36"/>
      <c r="AR209" s="186" t="s">
        <v>295</v>
      </c>
      <c r="AT209" s="186" t="s">
        <v>158</v>
      </c>
      <c r="AU209" s="186" t="s">
        <v>81</v>
      </c>
      <c r="AY209" s="19" t="s">
        <v>155</v>
      </c>
      <c r="BE209" s="187">
        <f>IF(N209="základní",J209,0)</f>
        <v>3691.48</v>
      </c>
      <c r="BF209" s="187">
        <f>IF(N209="snížená",J209,0)</f>
        <v>0</v>
      </c>
      <c r="BG209" s="187">
        <f>IF(N209="zákl. přenesená",J209,0)</f>
        <v>0</v>
      </c>
      <c r="BH209" s="187">
        <f>IF(N209="sníž. přenesená",J209,0)</f>
        <v>0</v>
      </c>
      <c r="BI209" s="187">
        <f>IF(N209="nulová",J209,0)</f>
        <v>0</v>
      </c>
      <c r="BJ209" s="19" t="s">
        <v>79</v>
      </c>
      <c r="BK209" s="187">
        <f>ROUND(I209*H209,2)</f>
        <v>3691.48</v>
      </c>
      <c r="BL209" s="19" t="s">
        <v>295</v>
      </c>
      <c r="BM209" s="186" t="s">
        <v>1201</v>
      </c>
    </row>
    <row r="210" spans="2:51" s="13" customFormat="1" ht="12">
      <c r="B210" s="188"/>
      <c r="C210" s="189"/>
      <c r="D210" s="190" t="s">
        <v>164</v>
      </c>
      <c r="E210" s="191" t="s">
        <v>19</v>
      </c>
      <c r="F210" s="192" t="s">
        <v>1095</v>
      </c>
      <c r="G210" s="189"/>
      <c r="H210" s="191" t="s">
        <v>19</v>
      </c>
      <c r="I210" s="193"/>
      <c r="J210" s="189"/>
      <c r="K210" s="189"/>
      <c r="L210" s="194"/>
      <c r="M210" s="195"/>
      <c r="N210" s="196"/>
      <c r="O210" s="196"/>
      <c r="P210" s="196"/>
      <c r="Q210" s="196"/>
      <c r="R210" s="196"/>
      <c r="S210" s="196"/>
      <c r="T210" s="197"/>
      <c r="AT210" s="198" t="s">
        <v>164</v>
      </c>
      <c r="AU210" s="198" t="s">
        <v>81</v>
      </c>
      <c r="AV210" s="13" t="s">
        <v>79</v>
      </c>
      <c r="AW210" s="13" t="s">
        <v>33</v>
      </c>
      <c r="AX210" s="13" t="s">
        <v>71</v>
      </c>
      <c r="AY210" s="198" t="s">
        <v>155</v>
      </c>
    </row>
    <row r="211" spans="2:51" s="13" customFormat="1" ht="12">
      <c r="B211" s="188"/>
      <c r="C211" s="189"/>
      <c r="D211" s="190" t="s">
        <v>164</v>
      </c>
      <c r="E211" s="191" t="s">
        <v>19</v>
      </c>
      <c r="F211" s="192" t="s">
        <v>1202</v>
      </c>
      <c r="G211" s="189"/>
      <c r="H211" s="191" t="s">
        <v>19</v>
      </c>
      <c r="I211" s="193"/>
      <c r="J211" s="189"/>
      <c r="K211" s="189"/>
      <c r="L211" s="194"/>
      <c r="M211" s="195"/>
      <c r="N211" s="196"/>
      <c r="O211" s="196"/>
      <c r="P211" s="196"/>
      <c r="Q211" s="196"/>
      <c r="R211" s="196"/>
      <c r="S211" s="196"/>
      <c r="T211" s="197"/>
      <c r="AT211" s="198" t="s">
        <v>164</v>
      </c>
      <c r="AU211" s="198" t="s">
        <v>81</v>
      </c>
      <c r="AV211" s="13" t="s">
        <v>79</v>
      </c>
      <c r="AW211" s="13" t="s">
        <v>33</v>
      </c>
      <c r="AX211" s="13" t="s">
        <v>71</v>
      </c>
      <c r="AY211" s="198" t="s">
        <v>155</v>
      </c>
    </row>
    <row r="212" spans="2:51" s="14" customFormat="1" ht="12">
      <c r="B212" s="199"/>
      <c r="C212" s="200"/>
      <c r="D212" s="190" t="s">
        <v>164</v>
      </c>
      <c r="E212" s="201" t="s">
        <v>19</v>
      </c>
      <c r="F212" s="202" t="s">
        <v>1119</v>
      </c>
      <c r="G212" s="200"/>
      <c r="H212" s="203">
        <v>163.34</v>
      </c>
      <c r="I212" s="204"/>
      <c r="J212" s="200"/>
      <c r="K212" s="200"/>
      <c r="L212" s="205"/>
      <c r="M212" s="206"/>
      <c r="N212" s="207"/>
      <c r="O212" s="207"/>
      <c r="P212" s="207"/>
      <c r="Q212" s="207"/>
      <c r="R212" s="207"/>
      <c r="S212" s="207"/>
      <c r="T212" s="208"/>
      <c r="AT212" s="209" t="s">
        <v>164</v>
      </c>
      <c r="AU212" s="209" t="s">
        <v>81</v>
      </c>
      <c r="AV212" s="14" t="s">
        <v>81</v>
      </c>
      <c r="AW212" s="14" t="s">
        <v>33</v>
      </c>
      <c r="AX212" s="14" t="s">
        <v>71</v>
      </c>
      <c r="AY212" s="209" t="s">
        <v>155</v>
      </c>
    </row>
    <row r="213" spans="2:51" s="15" customFormat="1" ht="12">
      <c r="B213" s="210"/>
      <c r="C213" s="211"/>
      <c r="D213" s="190" t="s">
        <v>164</v>
      </c>
      <c r="E213" s="212" t="s">
        <v>19</v>
      </c>
      <c r="F213" s="213" t="s">
        <v>168</v>
      </c>
      <c r="G213" s="211"/>
      <c r="H213" s="214">
        <v>163.34</v>
      </c>
      <c r="I213" s="215"/>
      <c r="J213" s="211"/>
      <c r="K213" s="211"/>
      <c r="L213" s="216"/>
      <c r="M213" s="217"/>
      <c r="N213" s="218"/>
      <c r="O213" s="218"/>
      <c r="P213" s="218"/>
      <c r="Q213" s="218"/>
      <c r="R213" s="218"/>
      <c r="S213" s="218"/>
      <c r="T213" s="219"/>
      <c r="AT213" s="220" t="s">
        <v>164</v>
      </c>
      <c r="AU213" s="220" t="s">
        <v>81</v>
      </c>
      <c r="AV213" s="15" t="s">
        <v>162</v>
      </c>
      <c r="AW213" s="15" t="s">
        <v>33</v>
      </c>
      <c r="AX213" s="15" t="s">
        <v>79</v>
      </c>
      <c r="AY213" s="220" t="s">
        <v>155</v>
      </c>
    </row>
    <row r="214" spans="1:65" s="2" customFormat="1" ht="24">
      <c r="A214" s="36"/>
      <c r="B214" s="37"/>
      <c r="C214" s="175" t="s">
        <v>465</v>
      </c>
      <c r="D214" s="175" t="s">
        <v>158</v>
      </c>
      <c r="E214" s="176" t="s">
        <v>1203</v>
      </c>
      <c r="F214" s="177" t="s">
        <v>1204</v>
      </c>
      <c r="G214" s="178" t="s">
        <v>691</v>
      </c>
      <c r="H214" s="251">
        <f>10094.4/100</f>
        <v>100.944</v>
      </c>
      <c r="I214" s="180">
        <v>4.2</v>
      </c>
      <c r="J214" s="181">
        <f>ROUND(I214*H214,2)</f>
        <v>423.96</v>
      </c>
      <c r="K214" s="177" t="s">
        <v>174</v>
      </c>
      <c r="L214" s="41"/>
      <c r="M214" s="182" t="s">
        <v>19</v>
      </c>
      <c r="N214" s="183" t="s">
        <v>42</v>
      </c>
      <c r="O214" s="66"/>
      <c r="P214" s="184">
        <f>O214*H214</f>
        <v>0</v>
      </c>
      <c r="Q214" s="184">
        <v>0</v>
      </c>
      <c r="R214" s="184">
        <f>Q214*H214</f>
        <v>0</v>
      </c>
      <c r="S214" s="184">
        <v>0</v>
      </c>
      <c r="T214" s="185">
        <f>S214*H214</f>
        <v>0</v>
      </c>
      <c r="U214" s="36"/>
      <c r="V214" s="36"/>
      <c r="W214" s="36"/>
      <c r="X214" s="36"/>
      <c r="Y214" s="36"/>
      <c r="Z214" s="36"/>
      <c r="AA214" s="36"/>
      <c r="AB214" s="36"/>
      <c r="AC214" s="36"/>
      <c r="AD214" s="36"/>
      <c r="AE214" s="36"/>
      <c r="AR214" s="186" t="s">
        <v>295</v>
      </c>
      <c r="AT214" s="186" t="s">
        <v>158</v>
      </c>
      <c r="AU214" s="186" t="s">
        <v>81</v>
      </c>
      <c r="AY214" s="19" t="s">
        <v>155</v>
      </c>
      <c r="BE214" s="187">
        <f>IF(N214="základní",J214,0)</f>
        <v>423.96</v>
      </c>
      <c r="BF214" s="187">
        <f>IF(N214="snížená",J214,0)</f>
        <v>0</v>
      </c>
      <c r="BG214" s="187">
        <f>IF(N214="zákl. přenesená",J214,0)</f>
        <v>0</v>
      </c>
      <c r="BH214" s="187">
        <f>IF(N214="sníž. přenesená",J214,0)</f>
        <v>0</v>
      </c>
      <c r="BI214" s="187">
        <f>IF(N214="nulová",J214,0)</f>
        <v>0</v>
      </c>
      <c r="BJ214" s="19" t="s">
        <v>79</v>
      </c>
      <c r="BK214" s="187">
        <f>ROUND(I214*H214,2)</f>
        <v>423.96</v>
      </c>
      <c r="BL214" s="19" t="s">
        <v>295</v>
      </c>
      <c r="BM214" s="186" t="s">
        <v>1205</v>
      </c>
    </row>
    <row r="215" spans="2:63" s="12" customFormat="1" ht="22.9" customHeight="1">
      <c r="B215" s="159"/>
      <c r="C215" s="160"/>
      <c r="D215" s="161" t="s">
        <v>70</v>
      </c>
      <c r="E215" s="173" t="s">
        <v>693</v>
      </c>
      <c r="F215" s="173" t="s">
        <v>694</v>
      </c>
      <c r="G215" s="160"/>
      <c r="H215" s="160"/>
      <c r="I215" s="163"/>
      <c r="J215" s="174">
        <f>BK215</f>
        <v>265551.94</v>
      </c>
      <c r="K215" s="160"/>
      <c r="L215" s="165"/>
      <c r="M215" s="166"/>
      <c r="N215" s="167"/>
      <c r="O215" s="167"/>
      <c r="P215" s="168">
        <f>SUM(P216:P239)</f>
        <v>0</v>
      </c>
      <c r="Q215" s="167"/>
      <c r="R215" s="168">
        <f>SUM(R216:R239)</f>
        <v>1.8286038</v>
      </c>
      <c r="S215" s="167"/>
      <c r="T215" s="169">
        <f>SUM(T216:T239)</f>
        <v>2.662442</v>
      </c>
      <c r="AR215" s="170" t="s">
        <v>81</v>
      </c>
      <c r="AT215" s="171" t="s">
        <v>70</v>
      </c>
      <c r="AU215" s="171" t="s">
        <v>79</v>
      </c>
      <c r="AY215" s="170" t="s">
        <v>155</v>
      </c>
      <c r="BK215" s="172">
        <f>SUM(BK216:BK239)</f>
        <v>265551.94</v>
      </c>
    </row>
    <row r="216" spans="1:65" s="2" customFormat="1" ht="24">
      <c r="A216" s="36"/>
      <c r="B216" s="37"/>
      <c r="C216" s="175" t="s">
        <v>469</v>
      </c>
      <c r="D216" s="175" t="s">
        <v>158</v>
      </c>
      <c r="E216" s="176" t="s">
        <v>1206</v>
      </c>
      <c r="F216" s="177" t="s">
        <v>1207</v>
      </c>
      <c r="G216" s="178" t="s">
        <v>161</v>
      </c>
      <c r="H216" s="179">
        <v>163.34</v>
      </c>
      <c r="I216" s="180">
        <v>22</v>
      </c>
      <c r="J216" s="181">
        <f>ROUND(I216*H216,2)</f>
        <v>3593.48</v>
      </c>
      <c r="K216" s="177" t="s">
        <v>174</v>
      </c>
      <c r="L216" s="41"/>
      <c r="M216" s="182" t="s">
        <v>19</v>
      </c>
      <c r="N216" s="183" t="s">
        <v>42</v>
      </c>
      <c r="O216" s="66"/>
      <c r="P216" s="184">
        <f>O216*H216</f>
        <v>0</v>
      </c>
      <c r="Q216" s="184">
        <v>0</v>
      </c>
      <c r="R216" s="184">
        <f>Q216*H216</f>
        <v>0</v>
      </c>
      <c r="S216" s="184">
        <v>0.0145</v>
      </c>
      <c r="T216" s="185">
        <f>S216*H216</f>
        <v>2.36843</v>
      </c>
      <c r="U216" s="36"/>
      <c r="V216" s="36"/>
      <c r="W216" s="36"/>
      <c r="X216" s="36"/>
      <c r="Y216" s="36"/>
      <c r="Z216" s="36"/>
      <c r="AA216" s="36"/>
      <c r="AB216" s="36"/>
      <c r="AC216" s="36"/>
      <c r="AD216" s="36"/>
      <c r="AE216" s="36"/>
      <c r="AR216" s="186" t="s">
        <v>295</v>
      </c>
      <c r="AT216" s="186" t="s">
        <v>158</v>
      </c>
      <c r="AU216" s="186" t="s">
        <v>81</v>
      </c>
      <c r="AY216" s="19" t="s">
        <v>155</v>
      </c>
      <c r="BE216" s="187">
        <f>IF(N216="základní",J216,0)</f>
        <v>3593.48</v>
      </c>
      <c r="BF216" s="187">
        <f>IF(N216="snížená",J216,0)</f>
        <v>0</v>
      </c>
      <c r="BG216" s="187">
        <f>IF(N216="zákl. přenesená",J216,0)</f>
        <v>0</v>
      </c>
      <c r="BH216" s="187">
        <f>IF(N216="sníž. přenesená",J216,0)</f>
        <v>0</v>
      </c>
      <c r="BI216" s="187">
        <f>IF(N216="nulová",J216,0)</f>
        <v>0</v>
      </c>
      <c r="BJ216" s="19" t="s">
        <v>79</v>
      </c>
      <c r="BK216" s="187">
        <f>ROUND(I216*H216,2)</f>
        <v>3593.48</v>
      </c>
      <c r="BL216" s="19" t="s">
        <v>295</v>
      </c>
      <c r="BM216" s="186" t="s">
        <v>1208</v>
      </c>
    </row>
    <row r="217" spans="2:51" s="13" customFormat="1" ht="12">
      <c r="B217" s="188"/>
      <c r="C217" s="189"/>
      <c r="D217" s="190" t="s">
        <v>164</v>
      </c>
      <c r="E217" s="191" t="s">
        <v>19</v>
      </c>
      <c r="F217" s="192" t="s">
        <v>1095</v>
      </c>
      <c r="G217" s="189"/>
      <c r="H217" s="191" t="s">
        <v>19</v>
      </c>
      <c r="I217" s="193"/>
      <c r="J217" s="189"/>
      <c r="K217" s="189"/>
      <c r="L217" s="194"/>
      <c r="M217" s="195"/>
      <c r="N217" s="196"/>
      <c r="O217" s="196"/>
      <c r="P217" s="196"/>
      <c r="Q217" s="196"/>
      <c r="R217" s="196"/>
      <c r="S217" s="196"/>
      <c r="T217" s="197"/>
      <c r="AT217" s="198" t="s">
        <v>164</v>
      </c>
      <c r="AU217" s="198" t="s">
        <v>81</v>
      </c>
      <c r="AV217" s="13" t="s">
        <v>79</v>
      </c>
      <c r="AW217" s="13" t="s">
        <v>33</v>
      </c>
      <c r="AX217" s="13" t="s">
        <v>71</v>
      </c>
      <c r="AY217" s="198" t="s">
        <v>155</v>
      </c>
    </row>
    <row r="218" spans="2:51" s="14" customFormat="1" ht="12">
      <c r="B218" s="199"/>
      <c r="C218" s="200"/>
      <c r="D218" s="190" t="s">
        <v>164</v>
      </c>
      <c r="E218" s="201" t="s">
        <v>19</v>
      </c>
      <c r="F218" s="202" t="s">
        <v>1119</v>
      </c>
      <c r="G218" s="200"/>
      <c r="H218" s="203">
        <v>163.34</v>
      </c>
      <c r="I218" s="204"/>
      <c r="J218" s="200"/>
      <c r="K218" s="200"/>
      <c r="L218" s="205"/>
      <c r="M218" s="206"/>
      <c r="N218" s="207"/>
      <c r="O218" s="207"/>
      <c r="P218" s="207"/>
      <c r="Q218" s="207"/>
      <c r="R218" s="207"/>
      <c r="S218" s="207"/>
      <c r="T218" s="208"/>
      <c r="AT218" s="209" t="s">
        <v>164</v>
      </c>
      <c r="AU218" s="209" t="s">
        <v>81</v>
      </c>
      <c r="AV218" s="14" t="s">
        <v>81</v>
      </c>
      <c r="AW218" s="14" t="s">
        <v>33</v>
      </c>
      <c r="AX218" s="14" t="s">
        <v>71</v>
      </c>
      <c r="AY218" s="209" t="s">
        <v>155</v>
      </c>
    </row>
    <row r="219" spans="2:51" s="15" customFormat="1" ht="12">
      <c r="B219" s="210"/>
      <c r="C219" s="211"/>
      <c r="D219" s="190" t="s">
        <v>164</v>
      </c>
      <c r="E219" s="212" t="s">
        <v>19</v>
      </c>
      <c r="F219" s="213" t="s">
        <v>168</v>
      </c>
      <c r="G219" s="211"/>
      <c r="H219" s="214">
        <v>163.34</v>
      </c>
      <c r="I219" s="215"/>
      <c r="J219" s="211"/>
      <c r="K219" s="211"/>
      <c r="L219" s="216"/>
      <c r="M219" s="217"/>
      <c r="N219" s="218"/>
      <c r="O219" s="218"/>
      <c r="P219" s="218"/>
      <c r="Q219" s="218"/>
      <c r="R219" s="218"/>
      <c r="S219" s="218"/>
      <c r="T219" s="219"/>
      <c r="AT219" s="220" t="s">
        <v>164</v>
      </c>
      <c r="AU219" s="220" t="s">
        <v>81</v>
      </c>
      <c r="AV219" s="15" t="s">
        <v>162</v>
      </c>
      <c r="AW219" s="15" t="s">
        <v>33</v>
      </c>
      <c r="AX219" s="15" t="s">
        <v>79</v>
      </c>
      <c r="AY219" s="220" t="s">
        <v>155</v>
      </c>
    </row>
    <row r="220" spans="1:65" s="2" customFormat="1" ht="24">
      <c r="A220" s="36"/>
      <c r="B220" s="37"/>
      <c r="C220" s="175" t="s">
        <v>473</v>
      </c>
      <c r="D220" s="175" t="s">
        <v>158</v>
      </c>
      <c r="E220" s="176" t="s">
        <v>1209</v>
      </c>
      <c r="F220" s="177" t="s">
        <v>1210</v>
      </c>
      <c r="G220" s="178" t="s">
        <v>161</v>
      </c>
      <c r="H220" s="179">
        <v>163.34</v>
      </c>
      <c r="I220" s="180">
        <v>22</v>
      </c>
      <c r="J220" s="181">
        <f>ROUND(I220*H220,2)</f>
        <v>3593.48</v>
      </c>
      <c r="K220" s="177" t="s">
        <v>174</v>
      </c>
      <c r="L220" s="41"/>
      <c r="M220" s="182" t="s">
        <v>19</v>
      </c>
      <c r="N220" s="183" t="s">
        <v>42</v>
      </c>
      <c r="O220" s="66"/>
      <c r="P220" s="184">
        <f>O220*H220</f>
        <v>0</v>
      </c>
      <c r="Q220" s="184">
        <v>0</v>
      </c>
      <c r="R220" s="184">
        <f>Q220*H220</f>
        <v>0</v>
      </c>
      <c r="S220" s="184">
        <v>0.0018</v>
      </c>
      <c r="T220" s="185">
        <f>S220*H220</f>
        <v>0.294012</v>
      </c>
      <c r="U220" s="36"/>
      <c r="V220" s="36"/>
      <c r="W220" s="36"/>
      <c r="X220" s="36"/>
      <c r="Y220" s="36"/>
      <c r="Z220" s="36"/>
      <c r="AA220" s="36"/>
      <c r="AB220" s="36"/>
      <c r="AC220" s="36"/>
      <c r="AD220" s="36"/>
      <c r="AE220" s="36"/>
      <c r="AR220" s="186" t="s">
        <v>295</v>
      </c>
      <c r="AT220" s="186" t="s">
        <v>158</v>
      </c>
      <c r="AU220" s="186" t="s">
        <v>81</v>
      </c>
      <c r="AY220" s="19" t="s">
        <v>155</v>
      </c>
      <c r="BE220" s="187">
        <f>IF(N220="základní",J220,0)</f>
        <v>3593.48</v>
      </c>
      <c r="BF220" s="187">
        <f>IF(N220="snížená",J220,0)</f>
        <v>0</v>
      </c>
      <c r="BG220" s="187">
        <f>IF(N220="zákl. přenesená",J220,0)</f>
        <v>0</v>
      </c>
      <c r="BH220" s="187">
        <f>IF(N220="sníž. přenesená",J220,0)</f>
        <v>0</v>
      </c>
      <c r="BI220" s="187">
        <f>IF(N220="nulová",J220,0)</f>
        <v>0</v>
      </c>
      <c r="BJ220" s="19" t="s">
        <v>79</v>
      </c>
      <c r="BK220" s="187">
        <f>ROUND(I220*H220,2)</f>
        <v>3593.48</v>
      </c>
      <c r="BL220" s="19" t="s">
        <v>295</v>
      </c>
      <c r="BM220" s="186" t="s">
        <v>1211</v>
      </c>
    </row>
    <row r="221" spans="2:51" s="13" customFormat="1" ht="12">
      <c r="B221" s="188"/>
      <c r="C221" s="189"/>
      <c r="D221" s="190" t="s">
        <v>164</v>
      </c>
      <c r="E221" s="191" t="s">
        <v>19</v>
      </c>
      <c r="F221" s="192" t="s">
        <v>1095</v>
      </c>
      <c r="G221" s="189"/>
      <c r="H221" s="191" t="s">
        <v>19</v>
      </c>
      <c r="I221" s="193"/>
      <c r="J221" s="189"/>
      <c r="K221" s="189"/>
      <c r="L221" s="194"/>
      <c r="M221" s="195"/>
      <c r="N221" s="196"/>
      <c r="O221" s="196"/>
      <c r="P221" s="196"/>
      <c r="Q221" s="196"/>
      <c r="R221" s="196"/>
      <c r="S221" s="196"/>
      <c r="T221" s="197"/>
      <c r="AT221" s="198" t="s">
        <v>164</v>
      </c>
      <c r="AU221" s="198" t="s">
        <v>81</v>
      </c>
      <c r="AV221" s="13" t="s">
        <v>79</v>
      </c>
      <c r="AW221" s="13" t="s">
        <v>33</v>
      </c>
      <c r="AX221" s="13" t="s">
        <v>71</v>
      </c>
      <c r="AY221" s="198" t="s">
        <v>155</v>
      </c>
    </row>
    <row r="222" spans="2:51" s="14" customFormat="1" ht="12">
      <c r="B222" s="199"/>
      <c r="C222" s="200"/>
      <c r="D222" s="190" t="s">
        <v>164</v>
      </c>
      <c r="E222" s="201" t="s">
        <v>19</v>
      </c>
      <c r="F222" s="202" t="s">
        <v>1119</v>
      </c>
      <c r="G222" s="200"/>
      <c r="H222" s="203">
        <v>163.34</v>
      </c>
      <c r="I222" s="204"/>
      <c r="J222" s="200"/>
      <c r="K222" s="200"/>
      <c r="L222" s="205"/>
      <c r="M222" s="206"/>
      <c r="N222" s="207"/>
      <c r="O222" s="207"/>
      <c r="P222" s="207"/>
      <c r="Q222" s="207"/>
      <c r="R222" s="207"/>
      <c r="S222" s="207"/>
      <c r="T222" s="208"/>
      <c r="AT222" s="209" t="s">
        <v>164</v>
      </c>
      <c r="AU222" s="209" t="s">
        <v>81</v>
      </c>
      <c r="AV222" s="14" t="s">
        <v>81</v>
      </c>
      <c r="AW222" s="14" t="s">
        <v>33</v>
      </c>
      <c r="AX222" s="14" t="s">
        <v>71</v>
      </c>
      <c r="AY222" s="209" t="s">
        <v>155</v>
      </c>
    </row>
    <row r="223" spans="2:51" s="15" customFormat="1" ht="12">
      <c r="B223" s="210"/>
      <c r="C223" s="211"/>
      <c r="D223" s="190" t="s">
        <v>164</v>
      </c>
      <c r="E223" s="212" t="s">
        <v>19</v>
      </c>
      <c r="F223" s="213" t="s">
        <v>168</v>
      </c>
      <c r="G223" s="211"/>
      <c r="H223" s="214">
        <v>163.34</v>
      </c>
      <c r="I223" s="215"/>
      <c r="J223" s="211"/>
      <c r="K223" s="211"/>
      <c r="L223" s="216"/>
      <c r="M223" s="217"/>
      <c r="N223" s="218"/>
      <c r="O223" s="218"/>
      <c r="P223" s="218"/>
      <c r="Q223" s="218"/>
      <c r="R223" s="218"/>
      <c r="S223" s="218"/>
      <c r="T223" s="219"/>
      <c r="AT223" s="220" t="s">
        <v>164</v>
      </c>
      <c r="AU223" s="220" t="s">
        <v>81</v>
      </c>
      <c r="AV223" s="15" t="s">
        <v>162</v>
      </c>
      <c r="AW223" s="15" t="s">
        <v>33</v>
      </c>
      <c r="AX223" s="15" t="s">
        <v>79</v>
      </c>
      <c r="AY223" s="220" t="s">
        <v>155</v>
      </c>
    </row>
    <row r="224" spans="1:65" s="2" customFormat="1" ht="24">
      <c r="A224" s="36"/>
      <c r="B224" s="37"/>
      <c r="C224" s="175" t="s">
        <v>479</v>
      </c>
      <c r="D224" s="175" t="s">
        <v>158</v>
      </c>
      <c r="E224" s="176" t="s">
        <v>1212</v>
      </c>
      <c r="F224" s="177" t="s">
        <v>1213</v>
      </c>
      <c r="G224" s="178" t="s">
        <v>161</v>
      </c>
      <c r="H224" s="179">
        <v>163.34</v>
      </c>
      <c r="I224" s="180">
        <v>271</v>
      </c>
      <c r="J224" s="181">
        <f>ROUND(I224*H224,2)</f>
        <v>44265.14</v>
      </c>
      <c r="K224" s="177" t="s">
        <v>174</v>
      </c>
      <c r="L224" s="41"/>
      <c r="M224" s="182" t="s">
        <v>19</v>
      </c>
      <c r="N224" s="183" t="s">
        <v>42</v>
      </c>
      <c r="O224" s="66"/>
      <c r="P224" s="184">
        <f>O224*H224</f>
        <v>0</v>
      </c>
      <c r="Q224" s="184">
        <v>0.00116</v>
      </c>
      <c r="R224" s="184">
        <f>Q224*H224</f>
        <v>0.18947440000000002</v>
      </c>
      <c r="S224" s="184">
        <v>0</v>
      </c>
      <c r="T224" s="185">
        <f>S224*H224</f>
        <v>0</v>
      </c>
      <c r="U224" s="36"/>
      <c r="V224" s="36"/>
      <c r="W224" s="36"/>
      <c r="X224" s="36"/>
      <c r="Y224" s="36"/>
      <c r="Z224" s="36"/>
      <c r="AA224" s="36"/>
      <c r="AB224" s="36"/>
      <c r="AC224" s="36"/>
      <c r="AD224" s="36"/>
      <c r="AE224" s="36"/>
      <c r="AR224" s="186" t="s">
        <v>295</v>
      </c>
      <c r="AT224" s="186" t="s">
        <v>158</v>
      </c>
      <c r="AU224" s="186" t="s">
        <v>81</v>
      </c>
      <c r="AY224" s="19" t="s">
        <v>155</v>
      </c>
      <c r="BE224" s="187">
        <f>IF(N224="základní",J224,0)</f>
        <v>44265.14</v>
      </c>
      <c r="BF224" s="187">
        <f>IF(N224="snížená",J224,0)</f>
        <v>0</v>
      </c>
      <c r="BG224" s="187">
        <f>IF(N224="zákl. přenesená",J224,0)</f>
        <v>0</v>
      </c>
      <c r="BH224" s="187">
        <f>IF(N224="sníž. přenesená",J224,0)</f>
        <v>0</v>
      </c>
      <c r="BI224" s="187">
        <f>IF(N224="nulová",J224,0)</f>
        <v>0</v>
      </c>
      <c r="BJ224" s="19" t="s">
        <v>79</v>
      </c>
      <c r="BK224" s="187">
        <f>ROUND(I224*H224,2)</f>
        <v>44265.14</v>
      </c>
      <c r="BL224" s="19" t="s">
        <v>295</v>
      </c>
      <c r="BM224" s="186" t="s">
        <v>1214</v>
      </c>
    </row>
    <row r="225" spans="2:51" s="13" customFormat="1" ht="12">
      <c r="B225" s="188"/>
      <c r="C225" s="189"/>
      <c r="D225" s="190" t="s">
        <v>164</v>
      </c>
      <c r="E225" s="191" t="s">
        <v>19</v>
      </c>
      <c r="F225" s="192" t="s">
        <v>1140</v>
      </c>
      <c r="G225" s="189"/>
      <c r="H225" s="191" t="s">
        <v>19</v>
      </c>
      <c r="I225" s="193"/>
      <c r="J225" s="189"/>
      <c r="K225" s="189"/>
      <c r="L225" s="194"/>
      <c r="M225" s="195"/>
      <c r="N225" s="196"/>
      <c r="O225" s="196"/>
      <c r="P225" s="196"/>
      <c r="Q225" s="196"/>
      <c r="R225" s="196"/>
      <c r="S225" s="196"/>
      <c r="T225" s="197"/>
      <c r="AT225" s="198" t="s">
        <v>164</v>
      </c>
      <c r="AU225" s="198" t="s">
        <v>81</v>
      </c>
      <c r="AV225" s="13" t="s">
        <v>79</v>
      </c>
      <c r="AW225" s="13" t="s">
        <v>33</v>
      </c>
      <c r="AX225" s="13" t="s">
        <v>71</v>
      </c>
      <c r="AY225" s="198" t="s">
        <v>155</v>
      </c>
    </row>
    <row r="226" spans="2:51" s="14" customFormat="1" ht="12">
      <c r="B226" s="199"/>
      <c r="C226" s="200"/>
      <c r="D226" s="190" t="s">
        <v>164</v>
      </c>
      <c r="E226" s="201" t="s">
        <v>19</v>
      </c>
      <c r="F226" s="202" t="s">
        <v>1119</v>
      </c>
      <c r="G226" s="200"/>
      <c r="H226" s="203">
        <v>163.34</v>
      </c>
      <c r="I226" s="204"/>
      <c r="J226" s="200"/>
      <c r="K226" s="200"/>
      <c r="L226" s="205"/>
      <c r="M226" s="206"/>
      <c r="N226" s="207"/>
      <c r="O226" s="207"/>
      <c r="P226" s="207"/>
      <c r="Q226" s="207"/>
      <c r="R226" s="207"/>
      <c r="S226" s="207"/>
      <c r="T226" s="208"/>
      <c r="AT226" s="209" t="s">
        <v>164</v>
      </c>
      <c r="AU226" s="209" t="s">
        <v>81</v>
      </c>
      <c r="AV226" s="14" t="s">
        <v>81</v>
      </c>
      <c r="AW226" s="14" t="s">
        <v>33</v>
      </c>
      <c r="AX226" s="14" t="s">
        <v>71</v>
      </c>
      <c r="AY226" s="209" t="s">
        <v>155</v>
      </c>
    </row>
    <row r="227" spans="2:51" s="15" customFormat="1" ht="12">
      <c r="B227" s="210"/>
      <c r="C227" s="211"/>
      <c r="D227" s="190" t="s">
        <v>164</v>
      </c>
      <c r="E227" s="212" t="s">
        <v>19</v>
      </c>
      <c r="F227" s="213" t="s">
        <v>168</v>
      </c>
      <c r="G227" s="211"/>
      <c r="H227" s="214">
        <v>163.34</v>
      </c>
      <c r="I227" s="215"/>
      <c r="J227" s="211"/>
      <c r="K227" s="211"/>
      <c r="L227" s="216"/>
      <c r="M227" s="217"/>
      <c r="N227" s="218"/>
      <c r="O227" s="218"/>
      <c r="P227" s="218"/>
      <c r="Q227" s="218"/>
      <c r="R227" s="218"/>
      <c r="S227" s="218"/>
      <c r="T227" s="219"/>
      <c r="AT227" s="220" t="s">
        <v>164</v>
      </c>
      <c r="AU227" s="220" t="s">
        <v>81</v>
      </c>
      <c r="AV227" s="15" t="s">
        <v>162</v>
      </c>
      <c r="AW227" s="15" t="s">
        <v>33</v>
      </c>
      <c r="AX227" s="15" t="s">
        <v>79</v>
      </c>
      <c r="AY227" s="220" t="s">
        <v>155</v>
      </c>
    </row>
    <row r="228" spans="1:65" s="2" customFormat="1" ht="16.5" customHeight="1">
      <c r="A228" s="36"/>
      <c r="B228" s="37"/>
      <c r="C228" s="237" t="s">
        <v>491</v>
      </c>
      <c r="D228" s="237" t="s">
        <v>681</v>
      </c>
      <c r="E228" s="238" t="s">
        <v>1215</v>
      </c>
      <c r="F228" s="239" t="s">
        <v>1216</v>
      </c>
      <c r="G228" s="240" t="s">
        <v>173</v>
      </c>
      <c r="H228" s="241">
        <v>24.501</v>
      </c>
      <c r="I228" s="242">
        <v>2210</v>
      </c>
      <c r="J228" s="243">
        <f>ROUND(I228*H228,2)</f>
        <v>54147.21</v>
      </c>
      <c r="K228" s="239" t="s">
        <v>174</v>
      </c>
      <c r="L228" s="244"/>
      <c r="M228" s="245" t="s">
        <v>19</v>
      </c>
      <c r="N228" s="246" t="s">
        <v>42</v>
      </c>
      <c r="O228" s="66"/>
      <c r="P228" s="184">
        <f>O228*H228</f>
        <v>0</v>
      </c>
      <c r="Q228" s="184">
        <v>0.03</v>
      </c>
      <c r="R228" s="184">
        <f>Q228*H228</f>
        <v>0.73503</v>
      </c>
      <c r="S228" s="184">
        <v>0</v>
      </c>
      <c r="T228" s="185">
        <f>S228*H228</f>
        <v>0</v>
      </c>
      <c r="U228" s="36"/>
      <c r="V228" s="36"/>
      <c r="W228" s="36"/>
      <c r="X228" s="36"/>
      <c r="Y228" s="36"/>
      <c r="Z228" s="36"/>
      <c r="AA228" s="36"/>
      <c r="AB228" s="36"/>
      <c r="AC228" s="36"/>
      <c r="AD228" s="36"/>
      <c r="AE228" s="36"/>
      <c r="AR228" s="186" t="s">
        <v>437</v>
      </c>
      <c r="AT228" s="186" t="s">
        <v>681</v>
      </c>
      <c r="AU228" s="186" t="s">
        <v>81</v>
      </c>
      <c r="AY228" s="19" t="s">
        <v>155</v>
      </c>
      <c r="BE228" s="187">
        <f>IF(N228="základní",J228,0)</f>
        <v>54147.21</v>
      </c>
      <c r="BF228" s="187">
        <f>IF(N228="snížená",J228,0)</f>
        <v>0</v>
      </c>
      <c r="BG228" s="187">
        <f>IF(N228="zákl. přenesená",J228,0)</f>
        <v>0</v>
      </c>
      <c r="BH228" s="187">
        <f>IF(N228="sníž. přenesená",J228,0)</f>
        <v>0</v>
      </c>
      <c r="BI228" s="187">
        <f>IF(N228="nulová",J228,0)</f>
        <v>0</v>
      </c>
      <c r="BJ228" s="19" t="s">
        <v>79</v>
      </c>
      <c r="BK228" s="187">
        <f>ROUND(I228*H228,2)</f>
        <v>54147.21</v>
      </c>
      <c r="BL228" s="19" t="s">
        <v>295</v>
      </c>
      <c r="BM228" s="186" t="s">
        <v>1217</v>
      </c>
    </row>
    <row r="229" spans="2:51" s="13" customFormat="1" ht="12">
      <c r="B229" s="188"/>
      <c r="C229" s="189"/>
      <c r="D229" s="190" t="s">
        <v>164</v>
      </c>
      <c r="E229" s="191" t="s">
        <v>19</v>
      </c>
      <c r="F229" s="192" t="s">
        <v>1140</v>
      </c>
      <c r="G229" s="189"/>
      <c r="H229" s="191" t="s">
        <v>19</v>
      </c>
      <c r="I229" s="193"/>
      <c r="J229" s="189"/>
      <c r="K229" s="189"/>
      <c r="L229" s="194"/>
      <c r="M229" s="195"/>
      <c r="N229" s="196"/>
      <c r="O229" s="196"/>
      <c r="P229" s="196"/>
      <c r="Q229" s="196"/>
      <c r="R229" s="196"/>
      <c r="S229" s="196"/>
      <c r="T229" s="197"/>
      <c r="AT229" s="198" t="s">
        <v>164</v>
      </c>
      <c r="AU229" s="198" t="s">
        <v>81</v>
      </c>
      <c r="AV229" s="13" t="s">
        <v>79</v>
      </c>
      <c r="AW229" s="13" t="s">
        <v>33</v>
      </c>
      <c r="AX229" s="13" t="s">
        <v>71</v>
      </c>
      <c r="AY229" s="198" t="s">
        <v>155</v>
      </c>
    </row>
    <row r="230" spans="2:51" s="14" customFormat="1" ht="12">
      <c r="B230" s="199"/>
      <c r="C230" s="200"/>
      <c r="D230" s="190" t="s">
        <v>164</v>
      </c>
      <c r="E230" s="201" t="s">
        <v>19</v>
      </c>
      <c r="F230" s="202" t="s">
        <v>1218</v>
      </c>
      <c r="G230" s="200"/>
      <c r="H230" s="203">
        <v>24.501</v>
      </c>
      <c r="I230" s="204"/>
      <c r="J230" s="200"/>
      <c r="K230" s="200"/>
      <c r="L230" s="205"/>
      <c r="M230" s="206"/>
      <c r="N230" s="207"/>
      <c r="O230" s="207"/>
      <c r="P230" s="207"/>
      <c r="Q230" s="207"/>
      <c r="R230" s="207"/>
      <c r="S230" s="207"/>
      <c r="T230" s="208"/>
      <c r="AT230" s="209" t="s">
        <v>164</v>
      </c>
      <c r="AU230" s="209" t="s">
        <v>81</v>
      </c>
      <c r="AV230" s="14" t="s">
        <v>81</v>
      </c>
      <c r="AW230" s="14" t="s">
        <v>33</v>
      </c>
      <c r="AX230" s="14" t="s">
        <v>71</v>
      </c>
      <c r="AY230" s="209" t="s">
        <v>155</v>
      </c>
    </row>
    <row r="231" spans="2:51" s="15" customFormat="1" ht="12">
      <c r="B231" s="210"/>
      <c r="C231" s="211"/>
      <c r="D231" s="190" t="s">
        <v>164</v>
      </c>
      <c r="E231" s="212" t="s">
        <v>19</v>
      </c>
      <c r="F231" s="213" t="s">
        <v>168</v>
      </c>
      <c r="G231" s="211"/>
      <c r="H231" s="214">
        <v>24.501</v>
      </c>
      <c r="I231" s="215"/>
      <c r="J231" s="211"/>
      <c r="K231" s="211"/>
      <c r="L231" s="216"/>
      <c r="M231" s="217"/>
      <c r="N231" s="218"/>
      <c r="O231" s="218"/>
      <c r="P231" s="218"/>
      <c r="Q231" s="218"/>
      <c r="R231" s="218"/>
      <c r="S231" s="218"/>
      <c r="T231" s="219"/>
      <c r="AT231" s="220" t="s">
        <v>164</v>
      </c>
      <c r="AU231" s="220" t="s">
        <v>81</v>
      </c>
      <c r="AV231" s="15" t="s">
        <v>162</v>
      </c>
      <c r="AW231" s="15" t="s">
        <v>33</v>
      </c>
      <c r="AX231" s="15" t="s">
        <v>79</v>
      </c>
      <c r="AY231" s="220" t="s">
        <v>155</v>
      </c>
    </row>
    <row r="232" spans="1:65" s="2" customFormat="1" ht="16.5" customHeight="1">
      <c r="A232" s="36"/>
      <c r="B232" s="37"/>
      <c r="C232" s="175" t="s">
        <v>497</v>
      </c>
      <c r="D232" s="175" t="s">
        <v>158</v>
      </c>
      <c r="E232" s="176" t="s">
        <v>1219</v>
      </c>
      <c r="F232" s="177" t="s">
        <v>1220</v>
      </c>
      <c r="G232" s="178" t="s">
        <v>161</v>
      </c>
      <c r="H232" s="179">
        <v>163.34</v>
      </c>
      <c r="I232" s="180">
        <v>302</v>
      </c>
      <c r="J232" s="181">
        <f>ROUND(I232*H232,2)</f>
        <v>49328.68</v>
      </c>
      <c r="K232" s="177" t="s">
        <v>174</v>
      </c>
      <c r="L232" s="41"/>
      <c r="M232" s="182" t="s">
        <v>19</v>
      </c>
      <c r="N232" s="183" t="s">
        <v>42</v>
      </c>
      <c r="O232" s="66"/>
      <c r="P232" s="184">
        <f>O232*H232</f>
        <v>0</v>
      </c>
      <c r="Q232" s="184">
        <v>0.00116</v>
      </c>
      <c r="R232" s="184">
        <f>Q232*H232</f>
        <v>0.18947440000000002</v>
      </c>
      <c r="S232" s="184">
        <v>0</v>
      </c>
      <c r="T232" s="185">
        <f>S232*H232</f>
        <v>0</v>
      </c>
      <c r="U232" s="36"/>
      <c r="V232" s="36"/>
      <c r="W232" s="36"/>
      <c r="X232" s="36"/>
      <c r="Y232" s="36"/>
      <c r="Z232" s="36"/>
      <c r="AA232" s="36"/>
      <c r="AB232" s="36"/>
      <c r="AC232" s="36"/>
      <c r="AD232" s="36"/>
      <c r="AE232" s="36"/>
      <c r="AR232" s="186" t="s">
        <v>295</v>
      </c>
      <c r="AT232" s="186" t="s">
        <v>158</v>
      </c>
      <c r="AU232" s="186" t="s">
        <v>81</v>
      </c>
      <c r="AY232" s="19" t="s">
        <v>155</v>
      </c>
      <c r="BE232" s="187">
        <f>IF(N232="základní",J232,0)</f>
        <v>49328.68</v>
      </c>
      <c r="BF232" s="187">
        <f>IF(N232="snížená",J232,0)</f>
        <v>0</v>
      </c>
      <c r="BG232" s="187">
        <f>IF(N232="zákl. přenesená",J232,0)</f>
        <v>0</v>
      </c>
      <c r="BH232" s="187">
        <f>IF(N232="sníž. přenesená",J232,0)</f>
        <v>0</v>
      </c>
      <c r="BI232" s="187">
        <f>IF(N232="nulová",J232,0)</f>
        <v>0</v>
      </c>
      <c r="BJ232" s="19" t="s">
        <v>79</v>
      </c>
      <c r="BK232" s="187">
        <f>ROUND(I232*H232,2)</f>
        <v>49328.68</v>
      </c>
      <c r="BL232" s="19" t="s">
        <v>295</v>
      </c>
      <c r="BM232" s="186" t="s">
        <v>1221</v>
      </c>
    </row>
    <row r="233" spans="2:51" s="13" customFormat="1" ht="12">
      <c r="B233" s="188"/>
      <c r="C233" s="189"/>
      <c r="D233" s="190" t="s">
        <v>164</v>
      </c>
      <c r="E233" s="191" t="s">
        <v>19</v>
      </c>
      <c r="F233" s="192" t="s">
        <v>1140</v>
      </c>
      <c r="G233" s="189"/>
      <c r="H233" s="191" t="s">
        <v>19</v>
      </c>
      <c r="I233" s="193"/>
      <c r="J233" s="189"/>
      <c r="K233" s="189"/>
      <c r="L233" s="194"/>
      <c r="M233" s="195"/>
      <c r="N233" s="196"/>
      <c r="O233" s="196"/>
      <c r="P233" s="196"/>
      <c r="Q233" s="196"/>
      <c r="R233" s="196"/>
      <c r="S233" s="196"/>
      <c r="T233" s="197"/>
      <c r="AT233" s="198" t="s">
        <v>164</v>
      </c>
      <c r="AU233" s="198" t="s">
        <v>81</v>
      </c>
      <c r="AV233" s="13" t="s">
        <v>79</v>
      </c>
      <c r="AW233" s="13" t="s">
        <v>33</v>
      </c>
      <c r="AX233" s="13" t="s">
        <v>71</v>
      </c>
      <c r="AY233" s="198" t="s">
        <v>155</v>
      </c>
    </row>
    <row r="234" spans="2:51" s="14" customFormat="1" ht="12">
      <c r="B234" s="199"/>
      <c r="C234" s="200"/>
      <c r="D234" s="190" t="s">
        <v>164</v>
      </c>
      <c r="E234" s="201" t="s">
        <v>19</v>
      </c>
      <c r="F234" s="202" t="s">
        <v>1119</v>
      </c>
      <c r="G234" s="200"/>
      <c r="H234" s="203">
        <v>163.34</v>
      </c>
      <c r="I234" s="204"/>
      <c r="J234" s="200"/>
      <c r="K234" s="200"/>
      <c r="L234" s="205"/>
      <c r="M234" s="206"/>
      <c r="N234" s="207"/>
      <c r="O234" s="207"/>
      <c r="P234" s="207"/>
      <c r="Q234" s="207"/>
      <c r="R234" s="207"/>
      <c r="S234" s="207"/>
      <c r="T234" s="208"/>
      <c r="AT234" s="209" t="s">
        <v>164</v>
      </c>
      <c r="AU234" s="209" t="s">
        <v>81</v>
      </c>
      <c r="AV234" s="14" t="s">
        <v>81</v>
      </c>
      <c r="AW234" s="14" t="s">
        <v>33</v>
      </c>
      <c r="AX234" s="14" t="s">
        <v>71</v>
      </c>
      <c r="AY234" s="209" t="s">
        <v>155</v>
      </c>
    </row>
    <row r="235" spans="2:51" s="15" customFormat="1" ht="12">
      <c r="B235" s="210"/>
      <c r="C235" s="211"/>
      <c r="D235" s="190" t="s">
        <v>164</v>
      </c>
      <c r="E235" s="212" t="s">
        <v>19</v>
      </c>
      <c r="F235" s="213" t="s">
        <v>168</v>
      </c>
      <c r="G235" s="211"/>
      <c r="H235" s="214">
        <v>163.34</v>
      </c>
      <c r="I235" s="215"/>
      <c r="J235" s="211"/>
      <c r="K235" s="211"/>
      <c r="L235" s="216"/>
      <c r="M235" s="217"/>
      <c r="N235" s="218"/>
      <c r="O235" s="218"/>
      <c r="P235" s="218"/>
      <c r="Q235" s="218"/>
      <c r="R235" s="218"/>
      <c r="S235" s="218"/>
      <c r="T235" s="219"/>
      <c r="AT235" s="220" t="s">
        <v>164</v>
      </c>
      <c r="AU235" s="220" t="s">
        <v>81</v>
      </c>
      <c r="AV235" s="15" t="s">
        <v>162</v>
      </c>
      <c r="AW235" s="15" t="s">
        <v>33</v>
      </c>
      <c r="AX235" s="15" t="s">
        <v>79</v>
      </c>
      <c r="AY235" s="220" t="s">
        <v>155</v>
      </c>
    </row>
    <row r="236" spans="1:65" s="2" customFormat="1" ht="16.5" customHeight="1">
      <c r="A236" s="36"/>
      <c r="B236" s="37"/>
      <c r="C236" s="237" t="s">
        <v>501</v>
      </c>
      <c r="D236" s="237" t="s">
        <v>681</v>
      </c>
      <c r="E236" s="238" t="s">
        <v>1222</v>
      </c>
      <c r="F236" s="239" t="s">
        <v>1223</v>
      </c>
      <c r="G236" s="240" t="s">
        <v>173</v>
      </c>
      <c r="H236" s="241">
        <v>28.585</v>
      </c>
      <c r="I236" s="242">
        <v>3870</v>
      </c>
      <c r="J236" s="243">
        <f>ROUND(I236*H236,2)</f>
        <v>110623.95</v>
      </c>
      <c r="K236" s="239" t="s">
        <v>174</v>
      </c>
      <c r="L236" s="244"/>
      <c r="M236" s="245" t="s">
        <v>19</v>
      </c>
      <c r="N236" s="246" t="s">
        <v>42</v>
      </c>
      <c r="O236" s="66"/>
      <c r="P236" s="184">
        <f>O236*H236</f>
        <v>0</v>
      </c>
      <c r="Q236" s="184">
        <v>0.025</v>
      </c>
      <c r="R236" s="184">
        <f>Q236*H236</f>
        <v>0.7146250000000001</v>
      </c>
      <c r="S236" s="184">
        <v>0</v>
      </c>
      <c r="T236" s="185">
        <f>S236*H236</f>
        <v>0</v>
      </c>
      <c r="U236" s="36"/>
      <c r="V236" s="36"/>
      <c r="W236" s="36"/>
      <c r="X236" s="36"/>
      <c r="Y236" s="36"/>
      <c r="Z236" s="36"/>
      <c r="AA236" s="36"/>
      <c r="AB236" s="36"/>
      <c r="AC236" s="36"/>
      <c r="AD236" s="36"/>
      <c r="AE236" s="36"/>
      <c r="AR236" s="186" t="s">
        <v>437</v>
      </c>
      <c r="AT236" s="186" t="s">
        <v>681</v>
      </c>
      <c r="AU236" s="186" t="s">
        <v>81</v>
      </c>
      <c r="AY236" s="19" t="s">
        <v>155</v>
      </c>
      <c r="BE236" s="187">
        <f>IF(N236="základní",J236,0)</f>
        <v>110623.95</v>
      </c>
      <c r="BF236" s="187">
        <f>IF(N236="snížená",J236,0)</f>
        <v>0</v>
      </c>
      <c r="BG236" s="187">
        <f>IF(N236="zákl. přenesená",J236,0)</f>
        <v>0</v>
      </c>
      <c r="BH236" s="187">
        <f>IF(N236="sníž. přenesená",J236,0)</f>
        <v>0</v>
      </c>
      <c r="BI236" s="187">
        <f>IF(N236="nulová",J236,0)</f>
        <v>0</v>
      </c>
      <c r="BJ236" s="19" t="s">
        <v>79</v>
      </c>
      <c r="BK236" s="187">
        <f>ROUND(I236*H236,2)</f>
        <v>110623.95</v>
      </c>
      <c r="BL236" s="19" t="s">
        <v>295</v>
      </c>
      <c r="BM236" s="186" t="s">
        <v>1224</v>
      </c>
    </row>
    <row r="237" spans="2:51" s="13" customFormat="1" ht="12">
      <c r="B237" s="188"/>
      <c r="C237" s="189"/>
      <c r="D237" s="190" t="s">
        <v>164</v>
      </c>
      <c r="E237" s="191" t="s">
        <v>19</v>
      </c>
      <c r="F237" s="192" t="s">
        <v>1140</v>
      </c>
      <c r="G237" s="189"/>
      <c r="H237" s="191" t="s">
        <v>19</v>
      </c>
      <c r="I237" s="193"/>
      <c r="J237" s="189"/>
      <c r="K237" s="189"/>
      <c r="L237" s="194"/>
      <c r="M237" s="195"/>
      <c r="N237" s="196"/>
      <c r="O237" s="196"/>
      <c r="P237" s="196"/>
      <c r="Q237" s="196"/>
      <c r="R237" s="196"/>
      <c r="S237" s="196"/>
      <c r="T237" s="197"/>
      <c r="AT237" s="198" t="s">
        <v>164</v>
      </c>
      <c r="AU237" s="198" t="s">
        <v>81</v>
      </c>
      <c r="AV237" s="13" t="s">
        <v>79</v>
      </c>
      <c r="AW237" s="13" t="s">
        <v>33</v>
      </c>
      <c r="AX237" s="13" t="s">
        <v>71</v>
      </c>
      <c r="AY237" s="198" t="s">
        <v>155</v>
      </c>
    </row>
    <row r="238" spans="2:51" s="14" customFormat="1" ht="12">
      <c r="B238" s="199"/>
      <c r="C238" s="200"/>
      <c r="D238" s="190" t="s">
        <v>164</v>
      </c>
      <c r="E238" s="201" t="s">
        <v>19</v>
      </c>
      <c r="F238" s="202" t="s">
        <v>1225</v>
      </c>
      <c r="G238" s="200"/>
      <c r="H238" s="203">
        <v>28.585</v>
      </c>
      <c r="I238" s="204"/>
      <c r="J238" s="200"/>
      <c r="K238" s="200"/>
      <c r="L238" s="205"/>
      <c r="M238" s="206"/>
      <c r="N238" s="207"/>
      <c r="O238" s="207"/>
      <c r="P238" s="207"/>
      <c r="Q238" s="207"/>
      <c r="R238" s="207"/>
      <c r="S238" s="207"/>
      <c r="T238" s="208"/>
      <c r="AT238" s="209" t="s">
        <v>164</v>
      </c>
      <c r="AU238" s="209" t="s">
        <v>81</v>
      </c>
      <c r="AV238" s="14" t="s">
        <v>81</v>
      </c>
      <c r="AW238" s="14" t="s">
        <v>33</v>
      </c>
      <c r="AX238" s="14" t="s">
        <v>71</v>
      </c>
      <c r="AY238" s="209" t="s">
        <v>155</v>
      </c>
    </row>
    <row r="239" spans="2:51" s="15" customFormat="1" ht="12">
      <c r="B239" s="210"/>
      <c r="C239" s="211"/>
      <c r="D239" s="190" t="s">
        <v>164</v>
      </c>
      <c r="E239" s="212" t="s">
        <v>19</v>
      </c>
      <c r="F239" s="213" t="s">
        <v>168</v>
      </c>
      <c r="G239" s="211"/>
      <c r="H239" s="214">
        <v>28.585</v>
      </c>
      <c r="I239" s="215"/>
      <c r="J239" s="211"/>
      <c r="K239" s="211"/>
      <c r="L239" s="216"/>
      <c r="M239" s="217"/>
      <c r="N239" s="218"/>
      <c r="O239" s="218"/>
      <c r="P239" s="218"/>
      <c r="Q239" s="218"/>
      <c r="R239" s="218"/>
      <c r="S239" s="218"/>
      <c r="T239" s="219"/>
      <c r="AT239" s="220" t="s">
        <v>164</v>
      </c>
      <c r="AU239" s="220" t="s">
        <v>81</v>
      </c>
      <c r="AV239" s="15" t="s">
        <v>162</v>
      </c>
      <c r="AW239" s="15" t="s">
        <v>33</v>
      </c>
      <c r="AX239" s="15" t="s">
        <v>79</v>
      </c>
      <c r="AY239" s="220" t="s">
        <v>155</v>
      </c>
    </row>
    <row r="240" spans="2:63" s="12" customFormat="1" ht="22.9" customHeight="1">
      <c r="B240" s="159"/>
      <c r="C240" s="160"/>
      <c r="D240" s="161" t="s">
        <v>70</v>
      </c>
      <c r="E240" s="173" t="s">
        <v>1226</v>
      </c>
      <c r="F240" s="173" t="s">
        <v>1227</v>
      </c>
      <c r="G240" s="160"/>
      <c r="H240" s="160"/>
      <c r="I240" s="163"/>
      <c r="J240" s="174">
        <f>BK240</f>
        <v>10205.49</v>
      </c>
      <c r="K240" s="160"/>
      <c r="L240" s="165"/>
      <c r="M240" s="166"/>
      <c r="N240" s="167"/>
      <c r="O240" s="167"/>
      <c r="P240" s="168">
        <f>SUM(P241:P246)</f>
        <v>0</v>
      </c>
      <c r="Q240" s="167"/>
      <c r="R240" s="168">
        <f>SUM(R241:R246)</f>
        <v>0.00592</v>
      </c>
      <c r="S240" s="167"/>
      <c r="T240" s="169">
        <f>SUM(T241:T246)</f>
        <v>0.04614</v>
      </c>
      <c r="AR240" s="170" t="s">
        <v>81</v>
      </c>
      <c r="AT240" s="171" t="s">
        <v>70</v>
      </c>
      <c r="AU240" s="171" t="s">
        <v>79</v>
      </c>
      <c r="AY240" s="170" t="s">
        <v>155</v>
      </c>
      <c r="BK240" s="172">
        <f>SUM(BK241:BK246)</f>
        <v>10205.49</v>
      </c>
    </row>
    <row r="241" spans="1:65" s="2" customFormat="1" ht="16.5" customHeight="1">
      <c r="A241" s="36"/>
      <c r="B241" s="37"/>
      <c r="C241" s="175" t="s">
        <v>506</v>
      </c>
      <c r="D241" s="175" t="s">
        <v>158</v>
      </c>
      <c r="E241" s="176" t="s">
        <v>1228</v>
      </c>
      <c r="F241" s="177" t="s">
        <v>1229</v>
      </c>
      <c r="G241" s="178" t="s">
        <v>413</v>
      </c>
      <c r="H241" s="179">
        <v>2</v>
      </c>
      <c r="I241" s="180">
        <v>110</v>
      </c>
      <c r="J241" s="181">
        <f>ROUND(I241*H241,2)</f>
        <v>220</v>
      </c>
      <c r="K241" s="177" t="s">
        <v>174</v>
      </c>
      <c r="L241" s="41"/>
      <c r="M241" s="182" t="s">
        <v>19</v>
      </c>
      <c r="N241" s="183" t="s">
        <v>42</v>
      </c>
      <c r="O241" s="66"/>
      <c r="P241" s="184">
        <f>O241*H241</f>
        <v>0</v>
      </c>
      <c r="Q241" s="184">
        <v>0</v>
      </c>
      <c r="R241" s="184">
        <f>Q241*H241</f>
        <v>0</v>
      </c>
      <c r="S241" s="184">
        <v>0.02307</v>
      </c>
      <c r="T241" s="185">
        <f>S241*H241</f>
        <v>0.04614</v>
      </c>
      <c r="U241" s="36"/>
      <c r="V241" s="36"/>
      <c r="W241" s="36"/>
      <c r="X241" s="36"/>
      <c r="Y241" s="36"/>
      <c r="Z241" s="36"/>
      <c r="AA241" s="36"/>
      <c r="AB241" s="36"/>
      <c r="AC241" s="36"/>
      <c r="AD241" s="36"/>
      <c r="AE241" s="36"/>
      <c r="AR241" s="186" t="s">
        <v>295</v>
      </c>
      <c r="AT241" s="186" t="s">
        <v>158</v>
      </c>
      <c r="AU241" s="186" t="s">
        <v>81</v>
      </c>
      <c r="AY241" s="19" t="s">
        <v>155</v>
      </c>
      <c r="BE241" s="187">
        <f>IF(N241="základní",J241,0)</f>
        <v>220</v>
      </c>
      <c r="BF241" s="187">
        <f>IF(N241="snížená",J241,0)</f>
        <v>0</v>
      </c>
      <c r="BG241" s="187">
        <f>IF(N241="zákl. přenesená",J241,0)</f>
        <v>0</v>
      </c>
      <c r="BH241" s="187">
        <f>IF(N241="sníž. přenesená",J241,0)</f>
        <v>0</v>
      </c>
      <c r="BI241" s="187">
        <f>IF(N241="nulová",J241,0)</f>
        <v>0</v>
      </c>
      <c r="BJ241" s="19" t="s">
        <v>79</v>
      </c>
      <c r="BK241" s="187">
        <f>ROUND(I241*H241,2)</f>
        <v>220</v>
      </c>
      <c r="BL241" s="19" t="s">
        <v>295</v>
      </c>
      <c r="BM241" s="186" t="s">
        <v>1230</v>
      </c>
    </row>
    <row r="242" spans="2:51" s="13" customFormat="1" ht="12">
      <c r="B242" s="188"/>
      <c r="C242" s="189"/>
      <c r="D242" s="190" t="s">
        <v>164</v>
      </c>
      <c r="E242" s="191" t="s">
        <v>19</v>
      </c>
      <c r="F242" s="192" t="s">
        <v>1095</v>
      </c>
      <c r="G242" s="189"/>
      <c r="H242" s="191" t="s">
        <v>19</v>
      </c>
      <c r="I242" s="193"/>
      <c r="J242" s="189"/>
      <c r="K242" s="189"/>
      <c r="L242" s="194"/>
      <c r="M242" s="195"/>
      <c r="N242" s="196"/>
      <c r="O242" s="196"/>
      <c r="P242" s="196"/>
      <c r="Q242" s="196"/>
      <c r="R242" s="196"/>
      <c r="S242" s="196"/>
      <c r="T242" s="197"/>
      <c r="AT242" s="198" t="s">
        <v>164</v>
      </c>
      <c r="AU242" s="198" t="s">
        <v>81</v>
      </c>
      <c r="AV242" s="13" t="s">
        <v>79</v>
      </c>
      <c r="AW242" s="13" t="s">
        <v>33</v>
      </c>
      <c r="AX242" s="13" t="s">
        <v>71</v>
      </c>
      <c r="AY242" s="198" t="s">
        <v>155</v>
      </c>
    </row>
    <row r="243" spans="2:51" s="14" customFormat="1" ht="12">
      <c r="B243" s="199"/>
      <c r="C243" s="200"/>
      <c r="D243" s="190" t="s">
        <v>164</v>
      </c>
      <c r="E243" s="201" t="s">
        <v>19</v>
      </c>
      <c r="F243" s="202" t="s">
        <v>81</v>
      </c>
      <c r="G243" s="200"/>
      <c r="H243" s="203">
        <v>2</v>
      </c>
      <c r="I243" s="204"/>
      <c r="J243" s="200"/>
      <c r="K243" s="200"/>
      <c r="L243" s="205"/>
      <c r="M243" s="206"/>
      <c r="N243" s="207"/>
      <c r="O243" s="207"/>
      <c r="P243" s="207"/>
      <c r="Q243" s="207"/>
      <c r="R243" s="207"/>
      <c r="S243" s="207"/>
      <c r="T243" s="208"/>
      <c r="AT243" s="209" t="s">
        <v>164</v>
      </c>
      <c r="AU243" s="209" t="s">
        <v>81</v>
      </c>
      <c r="AV243" s="14" t="s">
        <v>81</v>
      </c>
      <c r="AW243" s="14" t="s">
        <v>33</v>
      </c>
      <c r="AX243" s="14" t="s">
        <v>71</v>
      </c>
      <c r="AY243" s="209" t="s">
        <v>155</v>
      </c>
    </row>
    <row r="244" spans="2:51" s="15" customFormat="1" ht="12">
      <c r="B244" s="210"/>
      <c r="C244" s="211"/>
      <c r="D244" s="190" t="s">
        <v>164</v>
      </c>
      <c r="E244" s="212" t="s">
        <v>19</v>
      </c>
      <c r="F244" s="213" t="s">
        <v>168</v>
      </c>
      <c r="G244" s="211"/>
      <c r="H244" s="214">
        <v>2</v>
      </c>
      <c r="I244" s="215"/>
      <c r="J244" s="211"/>
      <c r="K244" s="211"/>
      <c r="L244" s="216"/>
      <c r="M244" s="217"/>
      <c r="N244" s="218"/>
      <c r="O244" s="218"/>
      <c r="P244" s="218"/>
      <c r="Q244" s="218"/>
      <c r="R244" s="218"/>
      <c r="S244" s="218"/>
      <c r="T244" s="219"/>
      <c r="AT244" s="220" t="s">
        <v>164</v>
      </c>
      <c r="AU244" s="220" t="s">
        <v>81</v>
      </c>
      <c r="AV244" s="15" t="s">
        <v>162</v>
      </c>
      <c r="AW244" s="15" t="s">
        <v>33</v>
      </c>
      <c r="AX244" s="15" t="s">
        <v>79</v>
      </c>
      <c r="AY244" s="220" t="s">
        <v>155</v>
      </c>
    </row>
    <row r="245" spans="1:65" s="2" customFormat="1" ht="16.5" customHeight="1">
      <c r="A245" s="36"/>
      <c r="B245" s="37"/>
      <c r="C245" s="175" t="s">
        <v>520</v>
      </c>
      <c r="D245" s="175" t="s">
        <v>158</v>
      </c>
      <c r="E245" s="176" t="s">
        <v>1231</v>
      </c>
      <c r="F245" s="177" t="s">
        <v>1232</v>
      </c>
      <c r="G245" s="178" t="s">
        <v>413</v>
      </c>
      <c r="H245" s="179">
        <v>2</v>
      </c>
      <c r="I245" s="180">
        <v>2470</v>
      </c>
      <c r="J245" s="181">
        <f>ROUND(I245*H245,2)</f>
        <v>4940</v>
      </c>
      <c r="K245" s="177" t="s">
        <v>174</v>
      </c>
      <c r="L245" s="41"/>
      <c r="M245" s="182" t="s">
        <v>19</v>
      </c>
      <c r="N245" s="183" t="s">
        <v>42</v>
      </c>
      <c r="O245" s="66"/>
      <c r="P245" s="184">
        <f>O245*H245</f>
        <v>0</v>
      </c>
      <c r="Q245" s="184">
        <v>0.00296</v>
      </c>
      <c r="R245" s="184">
        <f>Q245*H245</f>
        <v>0.00592</v>
      </c>
      <c r="S245" s="184">
        <v>0</v>
      </c>
      <c r="T245" s="185">
        <f>S245*H245</f>
        <v>0</v>
      </c>
      <c r="U245" s="36"/>
      <c r="V245" s="36"/>
      <c r="W245" s="36"/>
      <c r="X245" s="36"/>
      <c r="Y245" s="36"/>
      <c r="Z245" s="36"/>
      <c r="AA245" s="36"/>
      <c r="AB245" s="36"/>
      <c r="AC245" s="36"/>
      <c r="AD245" s="36"/>
      <c r="AE245" s="36"/>
      <c r="AR245" s="186" t="s">
        <v>295</v>
      </c>
      <c r="AT245" s="186" t="s">
        <v>158</v>
      </c>
      <c r="AU245" s="186" t="s">
        <v>81</v>
      </c>
      <c r="AY245" s="19" t="s">
        <v>155</v>
      </c>
      <c r="BE245" s="187">
        <f>IF(N245="základní",J245,0)</f>
        <v>4940</v>
      </c>
      <c r="BF245" s="187">
        <f>IF(N245="snížená",J245,0)</f>
        <v>0</v>
      </c>
      <c r="BG245" s="187">
        <f>IF(N245="zákl. přenesená",J245,0)</f>
        <v>0</v>
      </c>
      <c r="BH245" s="187">
        <f>IF(N245="sníž. přenesená",J245,0)</f>
        <v>0</v>
      </c>
      <c r="BI245" s="187">
        <f>IF(N245="nulová",J245,0)</f>
        <v>0</v>
      </c>
      <c r="BJ245" s="19" t="s">
        <v>79</v>
      </c>
      <c r="BK245" s="187">
        <f>ROUND(I245*H245,2)</f>
        <v>4940</v>
      </c>
      <c r="BL245" s="19" t="s">
        <v>295</v>
      </c>
      <c r="BM245" s="186" t="s">
        <v>1233</v>
      </c>
    </row>
    <row r="246" spans="1:65" s="2" customFormat="1" ht="24">
      <c r="A246" s="36"/>
      <c r="B246" s="37"/>
      <c r="C246" s="175" t="s">
        <v>535</v>
      </c>
      <c r="D246" s="175" t="s">
        <v>158</v>
      </c>
      <c r="E246" s="176" t="s">
        <v>1234</v>
      </c>
      <c r="F246" s="177" t="s">
        <v>1235</v>
      </c>
      <c r="G246" s="178" t="s">
        <v>691</v>
      </c>
      <c r="H246" s="251">
        <f>265551.94/100</f>
        <v>2655.5194</v>
      </c>
      <c r="I246" s="180">
        <v>1.9</v>
      </c>
      <c r="J246" s="181">
        <f>ROUND(I246*H246,2)</f>
        <v>5045.49</v>
      </c>
      <c r="K246" s="177" t="s">
        <v>174</v>
      </c>
      <c r="L246" s="41"/>
      <c r="M246" s="182" t="s">
        <v>19</v>
      </c>
      <c r="N246" s="183" t="s">
        <v>42</v>
      </c>
      <c r="O246" s="66"/>
      <c r="P246" s="184">
        <f>O246*H246</f>
        <v>0</v>
      </c>
      <c r="Q246" s="184">
        <v>0</v>
      </c>
      <c r="R246" s="184">
        <f>Q246*H246</f>
        <v>0</v>
      </c>
      <c r="S246" s="184">
        <v>0</v>
      </c>
      <c r="T246" s="185">
        <f>S246*H246</f>
        <v>0</v>
      </c>
      <c r="U246" s="36"/>
      <c r="V246" s="36"/>
      <c r="W246" s="36"/>
      <c r="X246" s="36"/>
      <c r="Y246" s="36"/>
      <c r="Z246" s="36"/>
      <c r="AA246" s="36"/>
      <c r="AB246" s="36"/>
      <c r="AC246" s="36"/>
      <c r="AD246" s="36"/>
      <c r="AE246" s="36"/>
      <c r="AR246" s="186" t="s">
        <v>295</v>
      </c>
      <c r="AT246" s="186" t="s">
        <v>158</v>
      </c>
      <c r="AU246" s="186" t="s">
        <v>81</v>
      </c>
      <c r="AY246" s="19" t="s">
        <v>155</v>
      </c>
      <c r="BE246" s="187">
        <f>IF(N246="základní",J246,0)</f>
        <v>5045.49</v>
      </c>
      <c r="BF246" s="187">
        <f>IF(N246="snížená",J246,0)</f>
        <v>0</v>
      </c>
      <c r="BG246" s="187">
        <f>IF(N246="zákl. přenesená",J246,0)</f>
        <v>0</v>
      </c>
      <c r="BH246" s="187">
        <f>IF(N246="sníž. přenesená",J246,0)</f>
        <v>0</v>
      </c>
      <c r="BI246" s="187">
        <f>IF(N246="nulová",J246,0)</f>
        <v>0</v>
      </c>
      <c r="BJ246" s="19" t="s">
        <v>79</v>
      </c>
      <c r="BK246" s="187">
        <f>ROUND(I246*H246,2)</f>
        <v>5045.49</v>
      </c>
      <c r="BL246" s="19" t="s">
        <v>295</v>
      </c>
      <c r="BM246" s="186" t="s">
        <v>1236</v>
      </c>
    </row>
    <row r="247" spans="2:63" s="12" customFormat="1" ht="22.9" customHeight="1">
      <c r="B247" s="159"/>
      <c r="C247" s="160"/>
      <c r="D247" s="161" t="s">
        <v>70</v>
      </c>
      <c r="E247" s="173" t="s">
        <v>1237</v>
      </c>
      <c r="F247" s="173" t="s">
        <v>1238</v>
      </c>
      <c r="G247" s="160"/>
      <c r="H247" s="160"/>
      <c r="I247" s="163"/>
      <c r="J247" s="174">
        <f>BK247</f>
        <v>11475.109999999999</v>
      </c>
      <c r="K247" s="160"/>
      <c r="L247" s="165"/>
      <c r="M247" s="166"/>
      <c r="N247" s="167"/>
      <c r="O247" s="167"/>
      <c r="P247" s="168">
        <f>SUM(P248:P259)</f>
        <v>0</v>
      </c>
      <c r="Q247" s="167"/>
      <c r="R247" s="168">
        <f>SUM(R248:R259)</f>
        <v>0.030510000000000002</v>
      </c>
      <c r="S247" s="167"/>
      <c r="T247" s="169">
        <f>SUM(T248:T259)</f>
        <v>0.02263</v>
      </c>
      <c r="AR247" s="170" t="s">
        <v>81</v>
      </c>
      <c r="AT247" s="171" t="s">
        <v>70</v>
      </c>
      <c r="AU247" s="171" t="s">
        <v>79</v>
      </c>
      <c r="AY247" s="170" t="s">
        <v>155</v>
      </c>
      <c r="BK247" s="172">
        <f>SUM(BK248:BK259)</f>
        <v>11475.109999999999</v>
      </c>
    </row>
    <row r="248" spans="1:65" s="2" customFormat="1" ht="16.5" customHeight="1">
      <c r="A248" s="36"/>
      <c r="B248" s="37"/>
      <c r="C248" s="175" t="s">
        <v>539</v>
      </c>
      <c r="D248" s="175" t="s">
        <v>158</v>
      </c>
      <c r="E248" s="176" t="s">
        <v>1239</v>
      </c>
      <c r="F248" s="177" t="s">
        <v>1240</v>
      </c>
      <c r="G248" s="178" t="s">
        <v>343</v>
      </c>
      <c r="H248" s="179">
        <v>36.5</v>
      </c>
      <c r="I248" s="180">
        <v>89.3</v>
      </c>
      <c r="J248" s="181">
        <f>ROUND(I248*H248,2)</f>
        <v>3259.45</v>
      </c>
      <c r="K248" s="177" t="s">
        <v>174</v>
      </c>
      <c r="L248" s="41"/>
      <c r="M248" s="182" t="s">
        <v>19</v>
      </c>
      <c r="N248" s="183" t="s">
        <v>42</v>
      </c>
      <c r="O248" s="66"/>
      <c r="P248" s="184">
        <f>O248*H248</f>
        <v>0</v>
      </c>
      <c r="Q248" s="184">
        <v>0</v>
      </c>
      <c r="R248" s="184">
        <f>Q248*H248</f>
        <v>0</v>
      </c>
      <c r="S248" s="184">
        <v>0</v>
      </c>
      <c r="T248" s="185">
        <f>S248*H248</f>
        <v>0</v>
      </c>
      <c r="U248" s="36"/>
      <c r="V248" s="36"/>
      <c r="W248" s="36"/>
      <c r="X248" s="36"/>
      <c r="Y248" s="36"/>
      <c r="Z248" s="36"/>
      <c r="AA248" s="36"/>
      <c r="AB248" s="36"/>
      <c r="AC248" s="36"/>
      <c r="AD248" s="36"/>
      <c r="AE248" s="36"/>
      <c r="AR248" s="186" t="s">
        <v>295</v>
      </c>
      <c r="AT248" s="186" t="s">
        <v>158</v>
      </c>
      <c r="AU248" s="186" t="s">
        <v>81</v>
      </c>
      <c r="AY248" s="19" t="s">
        <v>155</v>
      </c>
      <c r="BE248" s="187">
        <f>IF(N248="základní",J248,0)</f>
        <v>3259.45</v>
      </c>
      <c r="BF248" s="187">
        <f>IF(N248="snížená",J248,0)</f>
        <v>0</v>
      </c>
      <c r="BG248" s="187">
        <f>IF(N248="zákl. přenesená",J248,0)</f>
        <v>0</v>
      </c>
      <c r="BH248" s="187">
        <f>IF(N248="sníž. přenesená",J248,0)</f>
        <v>0</v>
      </c>
      <c r="BI248" s="187">
        <f>IF(N248="nulová",J248,0)</f>
        <v>0</v>
      </c>
      <c r="BJ248" s="19" t="s">
        <v>79</v>
      </c>
      <c r="BK248" s="187">
        <f>ROUND(I248*H248,2)</f>
        <v>3259.45</v>
      </c>
      <c r="BL248" s="19" t="s">
        <v>295</v>
      </c>
      <c r="BM248" s="186" t="s">
        <v>1241</v>
      </c>
    </row>
    <row r="249" spans="2:51" s="13" customFormat="1" ht="12">
      <c r="B249" s="188"/>
      <c r="C249" s="189"/>
      <c r="D249" s="190" t="s">
        <v>164</v>
      </c>
      <c r="E249" s="191" t="s">
        <v>19</v>
      </c>
      <c r="F249" s="192" t="s">
        <v>1140</v>
      </c>
      <c r="G249" s="189"/>
      <c r="H249" s="191" t="s">
        <v>19</v>
      </c>
      <c r="I249" s="193"/>
      <c r="J249" s="189"/>
      <c r="K249" s="189"/>
      <c r="L249" s="194"/>
      <c r="M249" s="195"/>
      <c r="N249" s="196"/>
      <c r="O249" s="196"/>
      <c r="P249" s="196"/>
      <c r="Q249" s="196"/>
      <c r="R249" s="196"/>
      <c r="S249" s="196"/>
      <c r="T249" s="197"/>
      <c r="AT249" s="198" t="s">
        <v>164</v>
      </c>
      <c r="AU249" s="198" t="s">
        <v>81</v>
      </c>
      <c r="AV249" s="13" t="s">
        <v>79</v>
      </c>
      <c r="AW249" s="13" t="s">
        <v>33</v>
      </c>
      <c r="AX249" s="13" t="s">
        <v>71</v>
      </c>
      <c r="AY249" s="198" t="s">
        <v>155</v>
      </c>
    </row>
    <row r="250" spans="2:51" s="14" customFormat="1" ht="12">
      <c r="B250" s="199"/>
      <c r="C250" s="200"/>
      <c r="D250" s="190" t="s">
        <v>164</v>
      </c>
      <c r="E250" s="201" t="s">
        <v>19</v>
      </c>
      <c r="F250" s="202" t="s">
        <v>1242</v>
      </c>
      <c r="G250" s="200"/>
      <c r="H250" s="203">
        <v>36.5</v>
      </c>
      <c r="I250" s="204"/>
      <c r="J250" s="200"/>
      <c r="K250" s="200"/>
      <c r="L250" s="205"/>
      <c r="M250" s="206"/>
      <c r="N250" s="207"/>
      <c r="O250" s="207"/>
      <c r="P250" s="207"/>
      <c r="Q250" s="207"/>
      <c r="R250" s="207"/>
      <c r="S250" s="207"/>
      <c r="T250" s="208"/>
      <c r="AT250" s="209" t="s">
        <v>164</v>
      </c>
      <c r="AU250" s="209" t="s">
        <v>81</v>
      </c>
      <c r="AV250" s="14" t="s">
        <v>81</v>
      </c>
      <c r="AW250" s="14" t="s">
        <v>33</v>
      </c>
      <c r="AX250" s="14" t="s">
        <v>71</v>
      </c>
      <c r="AY250" s="209" t="s">
        <v>155</v>
      </c>
    </row>
    <row r="251" spans="2:51" s="15" customFormat="1" ht="12">
      <c r="B251" s="210"/>
      <c r="C251" s="211"/>
      <c r="D251" s="190" t="s">
        <v>164</v>
      </c>
      <c r="E251" s="212" t="s">
        <v>19</v>
      </c>
      <c r="F251" s="213" t="s">
        <v>168</v>
      </c>
      <c r="G251" s="211"/>
      <c r="H251" s="214">
        <v>36.5</v>
      </c>
      <c r="I251" s="215"/>
      <c r="J251" s="211"/>
      <c r="K251" s="211"/>
      <c r="L251" s="216"/>
      <c r="M251" s="217"/>
      <c r="N251" s="218"/>
      <c r="O251" s="218"/>
      <c r="P251" s="218"/>
      <c r="Q251" s="218"/>
      <c r="R251" s="218"/>
      <c r="S251" s="218"/>
      <c r="T251" s="219"/>
      <c r="AT251" s="220" t="s">
        <v>164</v>
      </c>
      <c r="AU251" s="220" t="s">
        <v>81</v>
      </c>
      <c r="AV251" s="15" t="s">
        <v>162</v>
      </c>
      <c r="AW251" s="15" t="s">
        <v>33</v>
      </c>
      <c r="AX251" s="15" t="s">
        <v>79</v>
      </c>
      <c r="AY251" s="220" t="s">
        <v>155</v>
      </c>
    </row>
    <row r="252" spans="1:65" s="2" customFormat="1" ht="16.5" customHeight="1">
      <c r="A252" s="36"/>
      <c r="B252" s="37"/>
      <c r="C252" s="237" t="s">
        <v>545</v>
      </c>
      <c r="D252" s="237" t="s">
        <v>681</v>
      </c>
      <c r="E252" s="238" t="s">
        <v>1243</v>
      </c>
      <c r="F252" s="239" t="s">
        <v>1244</v>
      </c>
      <c r="G252" s="240" t="s">
        <v>684</v>
      </c>
      <c r="H252" s="241">
        <v>14.6</v>
      </c>
      <c r="I252" s="242">
        <v>41.8</v>
      </c>
      <c r="J252" s="243">
        <f>ROUND(I252*H252,2)</f>
        <v>610.28</v>
      </c>
      <c r="K252" s="239" t="s">
        <v>174</v>
      </c>
      <c r="L252" s="244"/>
      <c r="M252" s="245" t="s">
        <v>19</v>
      </c>
      <c r="N252" s="246" t="s">
        <v>42</v>
      </c>
      <c r="O252" s="66"/>
      <c r="P252" s="184">
        <f>O252*H252</f>
        <v>0</v>
      </c>
      <c r="Q252" s="184">
        <v>0.001</v>
      </c>
      <c r="R252" s="184">
        <f>Q252*H252</f>
        <v>0.0146</v>
      </c>
      <c r="S252" s="184">
        <v>0</v>
      </c>
      <c r="T252" s="185">
        <f>S252*H252</f>
        <v>0</v>
      </c>
      <c r="U252" s="36"/>
      <c r="V252" s="36"/>
      <c r="W252" s="36"/>
      <c r="X252" s="36"/>
      <c r="Y252" s="36"/>
      <c r="Z252" s="36"/>
      <c r="AA252" s="36"/>
      <c r="AB252" s="36"/>
      <c r="AC252" s="36"/>
      <c r="AD252" s="36"/>
      <c r="AE252" s="36"/>
      <c r="AR252" s="186" t="s">
        <v>437</v>
      </c>
      <c r="AT252" s="186" t="s">
        <v>681</v>
      </c>
      <c r="AU252" s="186" t="s">
        <v>81</v>
      </c>
      <c r="AY252" s="19" t="s">
        <v>155</v>
      </c>
      <c r="BE252" s="187">
        <f>IF(N252="základní",J252,0)</f>
        <v>610.28</v>
      </c>
      <c r="BF252" s="187">
        <f>IF(N252="snížená",J252,0)</f>
        <v>0</v>
      </c>
      <c r="BG252" s="187">
        <f>IF(N252="zákl. přenesená",J252,0)</f>
        <v>0</v>
      </c>
      <c r="BH252" s="187">
        <f>IF(N252="sníž. přenesená",J252,0)</f>
        <v>0</v>
      </c>
      <c r="BI252" s="187">
        <f>IF(N252="nulová",J252,0)</f>
        <v>0</v>
      </c>
      <c r="BJ252" s="19" t="s">
        <v>79</v>
      </c>
      <c r="BK252" s="187">
        <f>ROUND(I252*H252,2)</f>
        <v>610.28</v>
      </c>
      <c r="BL252" s="19" t="s">
        <v>295</v>
      </c>
      <c r="BM252" s="186" t="s">
        <v>1245</v>
      </c>
    </row>
    <row r="253" spans="1:65" s="2" customFormat="1" ht="16.5" customHeight="1">
      <c r="A253" s="36"/>
      <c r="B253" s="37"/>
      <c r="C253" s="175" t="s">
        <v>799</v>
      </c>
      <c r="D253" s="175" t="s">
        <v>158</v>
      </c>
      <c r="E253" s="176" t="s">
        <v>1246</v>
      </c>
      <c r="F253" s="177" t="s">
        <v>1247</v>
      </c>
      <c r="G253" s="178" t="s">
        <v>413</v>
      </c>
      <c r="H253" s="179">
        <v>37</v>
      </c>
      <c r="I253" s="180">
        <v>89</v>
      </c>
      <c r="J253" s="181">
        <f>ROUND(I253*H253,2)</f>
        <v>3293</v>
      </c>
      <c r="K253" s="177" t="s">
        <v>174</v>
      </c>
      <c r="L253" s="41"/>
      <c r="M253" s="182" t="s">
        <v>19</v>
      </c>
      <c r="N253" s="183" t="s">
        <v>42</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295</v>
      </c>
      <c r="AT253" s="186" t="s">
        <v>158</v>
      </c>
      <c r="AU253" s="186" t="s">
        <v>81</v>
      </c>
      <c r="AY253" s="19" t="s">
        <v>155</v>
      </c>
      <c r="BE253" s="187">
        <f>IF(N253="základní",J253,0)</f>
        <v>3293</v>
      </c>
      <c r="BF253" s="187">
        <f>IF(N253="snížená",J253,0)</f>
        <v>0</v>
      </c>
      <c r="BG253" s="187">
        <f>IF(N253="zákl. přenesená",J253,0)</f>
        <v>0</v>
      </c>
      <c r="BH253" s="187">
        <f>IF(N253="sníž. přenesená",J253,0)</f>
        <v>0</v>
      </c>
      <c r="BI253" s="187">
        <f>IF(N253="nulová",J253,0)</f>
        <v>0</v>
      </c>
      <c r="BJ253" s="19" t="s">
        <v>79</v>
      </c>
      <c r="BK253" s="187">
        <f>ROUND(I253*H253,2)</f>
        <v>3293</v>
      </c>
      <c r="BL253" s="19" t="s">
        <v>295</v>
      </c>
      <c r="BM253" s="186" t="s">
        <v>1248</v>
      </c>
    </row>
    <row r="254" spans="1:65" s="2" customFormat="1" ht="16.5" customHeight="1">
      <c r="A254" s="36"/>
      <c r="B254" s="37"/>
      <c r="C254" s="237" t="s">
        <v>803</v>
      </c>
      <c r="D254" s="237" t="s">
        <v>681</v>
      </c>
      <c r="E254" s="238" t="s">
        <v>1249</v>
      </c>
      <c r="F254" s="239" t="s">
        <v>1250</v>
      </c>
      <c r="G254" s="240" t="s">
        <v>413</v>
      </c>
      <c r="H254" s="241">
        <v>37</v>
      </c>
      <c r="I254" s="242">
        <v>35</v>
      </c>
      <c r="J254" s="243">
        <f>ROUND(I254*H254,2)</f>
        <v>1295</v>
      </c>
      <c r="K254" s="239" t="s">
        <v>174</v>
      </c>
      <c r="L254" s="244"/>
      <c r="M254" s="245" t="s">
        <v>19</v>
      </c>
      <c r="N254" s="246" t="s">
        <v>42</v>
      </c>
      <c r="O254" s="66"/>
      <c r="P254" s="184">
        <f>O254*H254</f>
        <v>0</v>
      </c>
      <c r="Q254" s="184">
        <v>0.00043</v>
      </c>
      <c r="R254" s="184">
        <f>Q254*H254</f>
        <v>0.01591</v>
      </c>
      <c r="S254" s="184">
        <v>0</v>
      </c>
      <c r="T254" s="185">
        <f>S254*H254</f>
        <v>0</v>
      </c>
      <c r="U254" s="36"/>
      <c r="V254" s="36"/>
      <c r="W254" s="36"/>
      <c r="X254" s="36"/>
      <c r="Y254" s="36"/>
      <c r="Z254" s="36"/>
      <c r="AA254" s="36"/>
      <c r="AB254" s="36"/>
      <c r="AC254" s="36"/>
      <c r="AD254" s="36"/>
      <c r="AE254" s="36"/>
      <c r="AR254" s="186" t="s">
        <v>437</v>
      </c>
      <c r="AT254" s="186" t="s">
        <v>681</v>
      </c>
      <c r="AU254" s="186" t="s">
        <v>81</v>
      </c>
      <c r="AY254" s="19" t="s">
        <v>155</v>
      </c>
      <c r="BE254" s="187">
        <f>IF(N254="základní",J254,0)</f>
        <v>1295</v>
      </c>
      <c r="BF254" s="187">
        <f>IF(N254="snížená",J254,0)</f>
        <v>0</v>
      </c>
      <c r="BG254" s="187">
        <f>IF(N254="zákl. přenesená",J254,0)</f>
        <v>0</v>
      </c>
      <c r="BH254" s="187">
        <f>IF(N254="sníž. přenesená",J254,0)</f>
        <v>0</v>
      </c>
      <c r="BI254" s="187">
        <f>IF(N254="nulová",J254,0)</f>
        <v>0</v>
      </c>
      <c r="BJ254" s="19" t="s">
        <v>79</v>
      </c>
      <c r="BK254" s="187">
        <f>ROUND(I254*H254,2)</f>
        <v>1295</v>
      </c>
      <c r="BL254" s="19" t="s">
        <v>295</v>
      </c>
      <c r="BM254" s="186" t="s">
        <v>1251</v>
      </c>
    </row>
    <row r="255" spans="1:65" s="2" customFormat="1" ht="24">
      <c r="A255" s="36"/>
      <c r="B255" s="37"/>
      <c r="C255" s="175" t="s">
        <v>810</v>
      </c>
      <c r="D255" s="175" t="s">
        <v>158</v>
      </c>
      <c r="E255" s="176" t="s">
        <v>1252</v>
      </c>
      <c r="F255" s="177" t="s">
        <v>1253</v>
      </c>
      <c r="G255" s="178" t="s">
        <v>343</v>
      </c>
      <c r="H255" s="179">
        <v>36.5</v>
      </c>
      <c r="I255" s="180">
        <v>75</v>
      </c>
      <c r="J255" s="181">
        <f>ROUND(I255*H255,2)</f>
        <v>2737.5</v>
      </c>
      <c r="K255" s="177" t="s">
        <v>174</v>
      </c>
      <c r="L255" s="41"/>
      <c r="M255" s="182" t="s">
        <v>19</v>
      </c>
      <c r="N255" s="183" t="s">
        <v>42</v>
      </c>
      <c r="O255" s="66"/>
      <c r="P255" s="184">
        <f>O255*H255</f>
        <v>0</v>
      </c>
      <c r="Q255" s="184">
        <v>0</v>
      </c>
      <c r="R255" s="184">
        <f>Q255*H255</f>
        <v>0</v>
      </c>
      <c r="S255" s="184">
        <v>0.00062</v>
      </c>
      <c r="T255" s="185">
        <f>S255*H255</f>
        <v>0.02263</v>
      </c>
      <c r="U255" s="36"/>
      <c r="V255" s="36"/>
      <c r="W255" s="36"/>
      <c r="X255" s="36"/>
      <c r="Y255" s="36"/>
      <c r="Z255" s="36"/>
      <c r="AA255" s="36"/>
      <c r="AB255" s="36"/>
      <c r="AC255" s="36"/>
      <c r="AD255" s="36"/>
      <c r="AE255" s="36"/>
      <c r="AR255" s="186" t="s">
        <v>295</v>
      </c>
      <c r="AT255" s="186" t="s">
        <v>158</v>
      </c>
      <c r="AU255" s="186" t="s">
        <v>81</v>
      </c>
      <c r="AY255" s="19" t="s">
        <v>155</v>
      </c>
      <c r="BE255" s="187">
        <f>IF(N255="základní",J255,0)</f>
        <v>2737.5</v>
      </c>
      <c r="BF255" s="187">
        <f>IF(N255="snížená",J255,0)</f>
        <v>0</v>
      </c>
      <c r="BG255" s="187">
        <f>IF(N255="zákl. přenesená",J255,0)</f>
        <v>0</v>
      </c>
      <c r="BH255" s="187">
        <f>IF(N255="sníž. přenesená",J255,0)</f>
        <v>0</v>
      </c>
      <c r="BI255" s="187">
        <f>IF(N255="nulová",J255,0)</f>
        <v>0</v>
      </c>
      <c r="BJ255" s="19" t="s">
        <v>79</v>
      </c>
      <c r="BK255" s="187">
        <f>ROUND(I255*H255,2)</f>
        <v>2737.5</v>
      </c>
      <c r="BL255" s="19" t="s">
        <v>295</v>
      </c>
      <c r="BM255" s="186" t="s">
        <v>1254</v>
      </c>
    </row>
    <row r="256" spans="2:51" s="13" customFormat="1" ht="12">
      <c r="B256" s="188"/>
      <c r="C256" s="189"/>
      <c r="D256" s="190" t="s">
        <v>164</v>
      </c>
      <c r="E256" s="191" t="s">
        <v>19</v>
      </c>
      <c r="F256" s="192" t="s">
        <v>1095</v>
      </c>
      <c r="G256" s="189"/>
      <c r="H256" s="191" t="s">
        <v>19</v>
      </c>
      <c r="I256" s="193"/>
      <c r="J256" s="189"/>
      <c r="K256" s="189"/>
      <c r="L256" s="194"/>
      <c r="M256" s="195"/>
      <c r="N256" s="196"/>
      <c r="O256" s="196"/>
      <c r="P256" s="196"/>
      <c r="Q256" s="196"/>
      <c r="R256" s="196"/>
      <c r="S256" s="196"/>
      <c r="T256" s="197"/>
      <c r="AT256" s="198" t="s">
        <v>164</v>
      </c>
      <c r="AU256" s="198" t="s">
        <v>81</v>
      </c>
      <c r="AV256" s="13" t="s">
        <v>79</v>
      </c>
      <c r="AW256" s="13" t="s">
        <v>33</v>
      </c>
      <c r="AX256" s="13" t="s">
        <v>71</v>
      </c>
      <c r="AY256" s="198" t="s">
        <v>155</v>
      </c>
    </row>
    <row r="257" spans="2:51" s="14" customFormat="1" ht="12">
      <c r="B257" s="199"/>
      <c r="C257" s="200"/>
      <c r="D257" s="190" t="s">
        <v>164</v>
      </c>
      <c r="E257" s="201" t="s">
        <v>19</v>
      </c>
      <c r="F257" s="202" t="s">
        <v>1242</v>
      </c>
      <c r="G257" s="200"/>
      <c r="H257" s="203">
        <v>36.5</v>
      </c>
      <c r="I257" s="204"/>
      <c r="J257" s="200"/>
      <c r="K257" s="200"/>
      <c r="L257" s="205"/>
      <c r="M257" s="206"/>
      <c r="N257" s="207"/>
      <c r="O257" s="207"/>
      <c r="P257" s="207"/>
      <c r="Q257" s="207"/>
      <c r="R257" s="207"/>
      <c r="S257" s="207"/>
      <c r="T257" s="208"/>
      <c r="AT257" s="209" t="s">
        <v>164</v>
      </c>
      <c r="AU257" s="209" t="s">
        <v>81</v>
      </c>
      <c r="AV257" s="14" t="s">
        <v>81</v>
      </c>
      <c r="AW257" s="14" t="s">
        <v>33</v>
      </c>
      <c r="AX257" s="14" t="s">
        <v>71</v>
      </c>
      <c r="AY257" s="209" t="s">
        <v>155</v>
      </c>
    </row>
    <row r="258" spans="2:51" s="15" customFormat="1" ht="12">
      <c r="B258" s="210"/>
      <c r="C258" s="211"/>
      <c r="D258" s="190" t="s">
        <v>164</v>
      </c>
      <c r="E258" s="212" t="s">
        <v>19</v>
      </c>
      <c r="F258" s="213" t="s">
        <v>168</v>
      </c>
      <c r="G258" s="211"/>
      <c r="H258" s="214">
        <v>36.5</v>
      </c>
      <c r="I258" s="215"/>
      <c r="J258" s="211"/>
      <c r="K258" s="211"/>
      <c r="L258" s="216"/>
      <c r="M258" s="217"/>
      <c r="N258" s="218"/>
      <c r="O258" s="218"/>
      <c r="P258" s="218"/>
      <c r="Q258" s="218"/>
      <c r="R258" s="218"/>
      <c r="S258" s="218"/>
      <c r="T258" s="219"/>
      <c r="AT258" s="220" t="s">
        <v>164</v>
      </c>
      <c r="AU258" s="220" t="s">
        <v>81</v>
      </c>
      <c r="AV258" s="15" t="s">
        <v>162</v>
      </c>
      <c r="AW258" s="15" t="s">
        <v>33</v>
      </c>
      <c r="AX258" s="15" t="s">
        <v>79</v>
      </c>
      <c r="AY258" s="220" t="s">
        <v>155</v>
      </c>
    </row>
    <row r="259" spans="1:65" s="2" customFormat="1" ht="24">
      <c r="A259" s="36"/>
      <c r="B259" s="37"/>
      <c r="C259" s="175" t="s">
        <v>814</v>
      </c>
      <c r="D259" s="175" t="s">
        <v>158</v>
      </c>
      <c r="E259" s="176" t="s">
        <v>1255</v>
      </c>
      <c r="F259" s="177" t="s">
        <v>1256</v>
      </c>
      <c r="G259" s="178" t="s">
        <v>691</v>
      </c>
      <c r="H259" s="251">
        <f>11195.23/100</f>
        <v>111.9523</v>
      </c>
      <c r="I259" s="180">
        <v>2.5</v>
      </c>
      <c r="J259" s="181">
        <f>ROUND(I259*H259,2)</f>
        <v>279.88</v>
      </c>
      <c r="K259" s="177" t="s">
        <v>174</v>
      </c>
      <c r="L259" s="41"/>
      <c r="M259" s="182" t="s">
        <v>19</v>
      </c>
      <c r="N259" s="183" t="s">
        <v>42</v>
      </c>
      <c r="O259" s="66"/>
      <c r="P259" s="184">
        <f>O259*H259</f>
        <v>0</v>
      </c>
      <c r="Q259" s="184">
        <v>0</v>
      </c>
      <c r="R259" s="184">
        <f>Q259*H259</f>
        <v>0</v>
      </c>
      <c r="S259" s="184">
        <v>0</v>
      </c>
      <c r="T259" s="185">
        <f>S259*H259</f>
        <v>0</v>
      </c>
      <c r="U259" s="36"/>
      <c r="V259" s="36"/>
      <c r="W259" s="36"/>
      <c r="X259" s="36"/>
      <c r="Y259" s="36"/>
      <c r="Z259" s="36"/>
      <c r="AA259" s="36"/>
      <c r="AB259" s="36"/>
      <c r="AC259" s="36"/>
      <c r="AD259" s="36"/>
      <c r="AE259" s="36"/>
      <c r="AR259" s="186" t="s">
        <v>295</v>
      </c>
      <c r="AT259" s="186" t="s">
        <v>158</v>
      </c>
      <c r="AU259" s="186" t="s">
        <v>81</v>
      </c>
      <c r="AY259" s="19" t="s">
        <v>155</v>
      </c>
      <c r="BE259" s="187">
        <f>IF(N259="základní",J259,0)</f>
        <v>279.88</v>
      </c>
      <c r="BF259" s="187">
        <f>IF(N259="snížená",J259,0)</f>
        <v>0</v>
      </c>
      <c r="BG259" s="187">
        <f>IF(N259="zákl. přenesená",J259,0)</f>
        <v>0</v>
      </c>
      <c r="BH259" s="187">
        <f>IF(N259="sníž. přenesená",J259,0)</f>
        <v>0</v>
      </c>
      <c r="BI259" s="187">
        <f>IF(N259="nulová",J259,0)</f>
        <v>0</v>
      </c>
      <c r="BJ259" s="19" t="s">
        <v>79</v>
      </c>
      <c r="BK259" s="187">
        <f>ROUND(I259*H259,2)</f>
        <v>279.88</v>
      </c>
      <c r="BL259" s="19" t="s">
        <v>295</v>
      </c>
      <c r="BM259" s="186" t="s">
        <v>1257</v>
      </c>
    </row>
    <row r="260" spans="2:63" s="12" customFormat="1" ht="22.9" customHeight="1">
      <c r="B260" s="159"/>
      <c r="C260" s="160"/>
      <c r="D260" s="161" t="s">
        <v>70</v>
      </c>
      <c r="E260" s="173" t="s">
        <v>1258</v>
      </c>
      <c r="F260" s="173" t="s">
        <v>1259</v>
      </c>
      <c r="G260" s="160"/>
      <c r="H260" s="160"/>
      <c r="I260" s="163"/>
      <c r="J260" s="174">
        <f>BK260</f>
        <v>13888.75</v>
      </c>
      <c r="K260" s="160"/>
      <c r="L260" s="165"/>
      <c r="M260" s="166"/>
      <c r="N260" s="167"/>
      <c r="O260" s="167"/>
      <c r="P260" s="168">
        <f>SUM(P261:P266)</f>
        <v>0</v>
      </c>
      <c r="Q260" s="167"/>
      <c r="R260" s="168">
        <f>SUM(R261:R266)</f>
        <v>0.0036</v>
      </c>
      <c r="S260" s="167"/>
      <c r="T260" s="169">
        <f>SUM(T261:T266)</f>
        <v>0.00342</v>
      </c>
      <c r="AR260" s="170" t="s">
        <v>81</v>
      </c>
      <c r="AT260" s="171" t="s">
        <v>70</v>
      </c>
      <c r="AU260" s="171" t="s">
        <v>79</v>
      </c>
      <c r="AY260" s="170" t="s">
        <v>155</v>
      </c>
      <c r="BK260" s="172">
        <f>SUM(BK261:BK266)</f>
        <v>13888.75</v>
      </c>
    </row>
    <row r="261" spans="1:65" s="2" customFormat="1" ht="24">
      <c r="A261" s="36"/>
      <c r="B261" s="37"/>
      <c r="C261" s="175" t="s">
        <v>820</v>
      </c>
      <c r="D261" s="175" t="s">
        <v>158</v>
      </c>
      <c r="E261" s="176" t="s">
        <v>1260</v>
      </c>
      <c r="F261" s="177" t="s">
        <v>1261</v>
      </c>
      <c r="G261" s="178" t="s">
        <v>1262</v>
      </c>
      <c r="H261" s="179">
        <v>1</v>
      </c>
      <c r="I261" s="180">
        <v>750</v>
      </c>
      <c r="J261" s="181">
        <f aca="true" t="shared" si="0" ref="J261:J266">ROUND(I261*H261,2)</f>
        <v>750</v>
      </c>
      <c r="K261" s="177" t="s">
        <v>19</v>
      </c>
      <c r="L261" s="41"/>
      <c r="M261" s="182" t="s">
        <v>19</v>
      </c>
      <c r="N261" s="183" t="s">
        <v>42</v>
      </c>
      <c r="O261" s="66"/>
      <c r="P261" s="184">
        <f aca="true" t="shared" si="1" ref="P261:P266">O261*H261</f>
        <v>0</v>
      </c>
      <c r="Q261" s="184">
        <v>0</v>
      </c>
      <c r="R261" s="184">
        <f aca="true" t="shared" si="2" ref="R261:R266">Q261*H261</f>
        <v>0</v>
      </c>
      <c r="S261" s="184">
        <v>0.00342</v>
      </c>
      <c r="T261" s="185">
        <f aca="true" t="shared" si="3" ref="T261:T266">S261*H261</f>
        <v>0.00342</v>
      </c>
      <c r="U261" s="36"/>
      <c r="V261" s="36"/>
      <c r="W261" s="36"/>
      <c r="X261" s="36"/>
      <c r="Y261" s="36"/>
      <c r="Z261" s="36"/>
      <c r="AA261" s="36"/>
      <c r="AB261" s="36"/>
      <c r="AC261" s="36"/>
      <c r="AD261" s="36"/>
      <c r="AE261" s="36"/>
      <c r="AR261" s="186" t="s">
        <v>295</v>
      </c>
      <c r="AT261" s="186" t="s">
        <v>158</v>
      </c>
      <c r="AU261" s="186" t="s">
        <v>81</v>
      </c>
      <c r="AY261" s="19" t="s">
        <v>155</v>
      </c>
      <c r="BE261" s="187">
        <f aca="true" t="shared" si="4" ref="BE261:BE266">IF(N261="základní",J261,0)</f>
        <v>750</v>
      </c>
      <c r="BF261" s="187">
        <f aca="true" t="shared" si="5" ref="BF261:BF266">IF(N261="snížená",J261,0)</f>
        <v>0</v>
      </c>
      <c r="BG261" s="187">
        <f aca="true" t="shared" si="6" ref="BG261:BG266">IF(N261="zákl. přenesená",J261,0)</f>
        <v>0</v>
      </c>
      <c r="BH261" s="187">
        <f aca="true" t="shared" si="7" ref="BH261:BH266">IF(N261="sníž. přenesená",J261,0)</f>
        <v>0</v>
      </c>
      <c r="BI261" s="187">
        <f aca="true" t="shared" si="8" ref="BI261:BI266">IF(N261="nulová",J261,0)</f>
        <v>0</v>
      </c>
      <c r="BJ261" s="19" t="s">
        <v>79</v>
      </c>
      <c r="BK261" s="187">
        <f aca="true" t="shared" si="9" ref="BK261:BK266">ROUND(I261*H261,2)</f>
        <v>750</v>
      </c>
      <c r="BL261" s="19" t="s">
        <v>295</v>
      </c>
      <c r="BM261" s="186" t="s">
        <v>1263</v>
      </c>
    </row>
    <row r="262" spans="1:65" s="2" customFormat="1" ht="16.5" customHeight="1">
      <c r="A262" s="36"/>
      <c r="B262" s="37"/>
      <c r="C262" s="175" t="s">
        <v>824</v>
      </c>
      <c r="D262" s="175" t="s">
        <v>158</v>
      </c>
      <c r="E262" s="176" t="s">
        <v>1264</v>
      </c>
      <c r="F262" s="177" t="s">
        <v>1265</v>
      </c>
      <c r="G262" s="178" t="s">
        <v>1262</v>
      </c>
      <c r="H262" s="179">
        <v>1</v>
      </c>
      <c r="I262" s="180">
        <v>2870</v>
      </c>
      <c r="J262" s="181">
        <f t="shared" si="0"/>
        <v>2870</v>
      </c>
      <c r="K262" s="177" t="s">
        <v>19</v>
      </c>
      <c r="L262" s="41"/>
      <c r="M262" s="182" t="s">
        <v>19</v>
      </c>
      <c r="N262" s="183" t="s">
        <v>42</v>
      </c>
      <c r="O262" s="66"/>
      <c r="P262" s="184">
        <f t="shared" si="1"/>
        <v>0</v>
      </c>
      <c r="Q262" s="184">
        <v>0</v>
      </c>
      <c r="R262" s="184">
        <f t="shared" si="2"/>
        <v>0</v>
      </c>
      <c r="S262" s="184">
        <v>0</v>
      </c>
      <c r="T262" s="185">
        <f t="shared" si="3"/>
        <v>0</v>
      </c>
      <c r="U262" s="36"/>
      <c r="V262" s="36"/>
      <c r="W262" s="36"/>
      <c r="X262" s="36"/>
      <c r="Y262" s="36"/>
      <c r="Z262" s="36"/>
      <c r="AA262" s="36"/>
      <c r="AB262" s="36"/>
      <c r="AC262" s="36"/>
      <c r="AD262" s="36"/>
      <c r="AE262" s="36"/>
      <c r="AR262" s="186" t="s">
        <v>295</v>
      </c>
      <c r="AT262" s="186" t="s">
        <v>158</v>
      </c>
      <c r="AU262" s="186" t="s">
        <v>81</v>
      </c>
      <c r="AY262" s="19" t="s">
        <v>155</v>
      </c>
      <c r="BE262" s="187">
        <f t="shared" si="4"/>
        <v>2870</v>
      </c>
      <c r="BF262" s="187">
        <f t="shared" si="5"/>
        <v>0</v>
      </c>
      <c r="BG262" s="187">
        <f t="shared" si="6"/>
        <v>0</v>
      </c>
      <c r="BH262" s="187">
        <f t="shared" si="7"/>
        <v>0</v>
      </c>
      <c r="BI262" s="187">
        <f t="shared" si="8"/>
        <v>0</v>
      </c>
      <c r="BJ262" s="19" t="s">
        <v>79</v>
      </c>
      <c r="BK262" s="187">
        <f t="shared" si="9"/>
        <v>2870</v>
      </c>
      <c r="BL262" s="19" t="s">
        <v>295</v>
      </c>
      <c r="BM262" s="186" t="s">
        <v>1266</v>
      </c>
    </row>
    <row r="263" spans="1:65" s="2" customFormat="1" ht="24">
      <c r="A263" s="36"/>
      <c r="B263" s="37"/>
      <c r="C263" s="175" t="s">
        <v>829</v>
      </c>
      <c r="D263" s="175" t="s">
        <v>158</v>
      </c>
      <c r="E263" s="176" t="s">
        <v>1267</v>
      </c>
      <c r="F263" s="177" t="s">
        <v>1268</v>
      </c>
      <c r="G263" s="178" t="s">
        <v>413</v>
      </c>
      <c r="H263" s="179">
        <v>2</v>
      </c>
      <c r="I263" s="180">
        <v>155</v>
      </c>
      <c r="J263" s="181">
        <f t="shared" si="0"/>
        <v>310</v>
      </c>
      <c r="K263" s="177" t="s">
        <v>174</v>
      </c>
      <c r="L263" s="41"/>
      <c r="M263" s="182" t="s">
        <v>19</v>
      </c>
      <c r="N263" s="183" t="s">
        <v>42</v>
      </c>
      <c r="O263" s="66"/>
      <c r="P263" s="184">
        <f t="shared" si="1"/>
        <v>0</v>
      </c>
      <c r="Q263" s="184">
        <v>0</v>
      </c>
      <c r="R263" s="184">
        <f t="shared" si="2"/>
        <v>0</v>
      </c>
      <c r="S263" s="184">
        <v>0</v>
      </c>
      <c r="T263" s="185">
        <f t="shared" si="3"/>
        <v>0</v>
      </c>
      <c r="U263" s="36"/>
      <c r="V263" s="36"/>
      <c r="W263" s="36"/>
      <c r="X263" s="36"/>
      <c r="Y263" s="36"/>
      <c r="Z263" s="36"/>
      <c r="AA263" s="36"/>
      <c r="AB263" s="36"/>
      <c r="AC263" s="36"/>
      <c r="AD263" s="36"/>
      <c r="AE263" s="36"/>
      <c r="AR263" s="186" t="s">
        <v>295</v>
      </c>
      <c r="AT263" s="186" t="s">
        <v>158</v>
      </c>
      <c r="AU263" s="186" t="s">
        <v>81</v>
      </c>
      <c r="AY263" s="19" t="s">
        <v>155</v>
      </c>
      <c r="BE263" s="187">
        <f t="shared" si="4"/>
        <v>310</v>
      </c>
      <c r="BF263" s="187">
        <f t="shared" si="5"/>
        <v>0</v>
      </c>
      <c r="BG263" s="187">
        <f t="shared" si="6"/>
        <v>0</v>
      </c>
      <c r="BH263" s="187">
        <f t="shared" si="7"/>
        <v>0</v>
      </c>
      <c r="BI263" s="187">
        <f t="shared" si="8"/>
        <v>0</v>
      </c>
      <c r="BJ263" s="19" t="s">
        <v>79</v>
      </c>
      <c r="BK263" s="187">
        <f t="shared" si="9"/>
        <v>310</v>
      </c>
      <c r="BL263" s="19" t="s">
        <v>295</v>
      </c>
      <c r="BM263" s="186" t="s">
        <v>1269</v>
      </c>
    </row>
    <row r="264" spans="1:65" s="2" customFormat="1" ht="16.5" customHeight="1">
      <c r="A264" s="36"/>
      <c r="B264" s="37"/>
      <c r="C264" s="237" t="s">
        <v>835</v>
      </c>
      <c r="D264" s="237" t="s">
        <v>681</v>
      </c>
      <c r="E264" s="238" t="s">
        <v>1270</v>
      </c>
      <c r="F264" s="239" t="s">
        <v>1271</v>
      </c>
      <c r="G264" s="240" t="s">
        <v>413</v>
      </c>
      <c r="H264" s="241">
        <v>1</v>
      </c>
      <c r="I264" s="242">
        <v>6330</v>
      </c>
      <c r="J264" s="243">
        <f t="shared" si="0"/>
        <v>6330</v>
      </c>
      <c r="K264" s="239" t="s">
        <v>19</v>
      </c>
      <c r="L264" s="244"/>
      <c r="M264" s="245" t="s">
        <v>19</v>
      </c>
      <c r="N264" s="246" t="s">
        <v>42</v>
      </c>
      <c r="O264" s="66"/>
      <c r="P264" s="184">
        <f t="shared" si="1"/>
        <v>0</v>
      </c>
      <c r="Q264" s="184">
        <v>0.0026</v>
      </c>
      <c r="R264" s="184">
        <f t="shared" si="2"/>
        <v>0.0026</v>
      </c>
      <c r="S264" s="184">
        <v>0</v>
      </c>
      <c r="T264" s="185">
        <f t="shared" si="3"/>
        <v>0</v>
      </c>
      <c r="U264" s="36"/>
      <c r="V264" s="36"/>
      <c r="W264" s="36"/>
      <c r="X264" s="36"/>
      <c r="Y264" s="36"/>
      <c r="Z264" s="36"/>
      <c r="AA264" s="36"/>
      <c r="AB264" s="36"/>
      <c r="AC264" s="36"/>
      <c r="AD264" s="36"/>
      <c r="AE264" s="36"/>
      <c r="AR264" s="186" t="s">
        <v>437</v>
      </c>
      <c r="AT264" s="186" t="s">
        <v>681</v>
      </c>
      <c r="AU264" s="186" t="s">
        <v>81</v>
      </c>
      <c r="AY264" s="19" t="s">
        <v>155</v>
      </c>
      <c r="BE264" s="187">
        <f t="shared" si="4"/>
        <v>6330</v>
      </c>
      <c r="BF264" s="187">
        <f t="shared" si="5"/>
        <v>0</v>
      </c>
      <c r="BG264" s="187">
        <f t="shared" si="6"/>
        <v>0</v>
      </c>
      <c r="BH264" s="187">
        <f t="shared" si="7"/>
        <v>0</v>
      </c>
      <c r="BI264" s="187">
        <f t="shared" si="8"/>
        <v>0</v>
      </c>
      <c r="BJ264" s="19" t="s">
        <v>79</v>
      </c>
      <c r="BK264" s="187">
        <f t="shared" si="9"/>
        <v>6330</v>
      </c>
      <c r="BL264" s="19" t="s">
        <v>295</v>
      </c>
      <c r="BM264" s="186" t="s">
        <v>1272</v>
      </c>
    </row>
    <row r="265" spans="1:65" s="2" customFormat="1" ht="16.5" customHeight="1">
      <c r="A265" s="36"/>
      <c r="B265" s="37"/>
      <c r="C265" s="237" t="s">
        <v>839</v>
      </c>
      <c r="D265" s="237" t="s">
        <v>681</v>
      </c>
      <c r="E265" s="238" t="s">
        <v>1273</v>
      </c>
      <c r="F265" s="239" t="s">
        <v>1274</v>
      </c>
      <c r="G265" s="240" t="s">
        <v>413</v>
      </c>
      <c r="H265" s="241">
        <v>1</v>
      </c>
      <c r="I265" s="242">
        <v>3290</v>
      </c>
      <c r="J265" s="243">
        <f t="shared" si="0"/>
        <v>3290</v>
      </c>
      <c r="K265" s="239" t="s">
        <v>19</v>
      </c>
      <c r="L265" s="244"/>
      <c r="M265" s="245" t="s">
        <v>19</v>
      </c>
      <c r="N265" s="246" t="s">
        <v>42</v>
      </c>
      <c r="O265" s="66"/>
      <c r="P265" s="184">
        <f t="shared" si="1"/>
        <v>0</v>
      </c>
      <c r="Q265" s="184">
        <v>0.001</v>
      </c>
      <c r="R265" s="184">
        <f t="shared" si="2"/>
        <v>0.001</v>
      </c>
      <c r="S265" s="184">
        <v>0</v>
      </c>
      <c r="T265" s="185">
        <f t="shared" si="3"/>
        <v>0</v>
      </c>
      <c r="U265" s="36"/>
      <c r="V265" s="36"/>
      <c r="W265" s="36"/>
      <c r="X265" s="36"/>
      <c r="Y265" s="36"/>
      <c r="Z265" s="36"/>
      <c r="AA265" s="36"/>
      <c r="AB265" s="36"/>
      <c r="AC265" s="36"/>
      <c r="AD265" s="36"/>
      <c r="AE265" s="36"/>
      <c r="AR265" s="186" t="s">
        <v>437</v>
      </c>
      <c r="AT265" s="186" t="s">
        <v>681</v>
      </c>
      <c r="AU265" s="186" t="s">
        <v>81</v>
      </c>
      <c r="AY265" s="19" t="s">
        <v>155</v>
      </c>
      <c r="BE265" s="187">
        <f t="shared" si="4"/>
        <v>3290</v>
      </c>
      <c r="BF265" s="187">
        <f t="shared" si="5"/>
        <v>0</v>
      </c>
      <c r="BG265" s="187">
        <f t="shared" si="6"/>
        <v>0</v>
      </c>
      <c r="BH265" s="187">
        <f t="shared" si="7"/>
        <v>0</v>
      </c>
      <c r="BI265" s="187">
        <f t="shared" si="8"/>
        <v>0</v>
      </c>
      <c r="BJ265" s="19" t="s">
        <v>79</v>
      </c>
      <c r="BK265" s="187">
        <f t="shared" si="9"/>
        <v>3290</v>
      </c>
      <c r="BL265" s="19" t="s">
        <v>295</v>
      </c>
      <c r="BM265" s="186" t="s">
        <v>1275</v>
      </c>
    </row>
    <row r="266" spans="1:65" s="2" customFormat="1" ht="24">
      <c r="A266" s="36"/>
      <c r="B266" s="37"/>
      <c r="C266" s="175" t="s">
        <v>843</v>
      </c>
      <c r="D266" s="175" t="s">
        <v>158</v>
      </c>
      <c r="E266" s="176" t="s">
        <v>1276</v>
      </c>
      <c r="F266" s="177" t="s">
        <v>1277</v>
      </c>
      <c r="G266" s="178" t="s">
        <v>691</v>
      </c>
      <c r="H266" s="251">
        <f>13550/100</f>
        <v>135.5</v>
      </c>
      <c r="I266" s="180">
        <v>2.5</v>
      </c>
      <c r="J266" s="181">
        <f t="shared" si="0"/>
        <v>338.75</v>
      </c>
      <c r="K266" s="177" t="s">
        <v>174</v>
      </c>
      <c r="L266" s="41"/>
      <c r="M266" s="182" t="s">
        <v>19</v>
      </c>
      <c r="N266" s="183" t="s">
        <v>42</v>
      </c>
      <c r="O266" s="66"/>
      <c r="P266" s="184">
        <f t="shared" si="1"/>
        <v>0</v>
      </c>
      <c r="Q266" s="184">
        <v>0</v>
      </c>
      <c r="R266" s="184">
        <f t="shared" si="2"/>
        <v>0</v>
      </c>
      <c r="S266" s="184">
        <v>0</v>
      </c>
      <c r="T266" s="185">
        <f t="shared" si="3"/>
        <v>0</v>
      </c>
      <c r="U266" s="36"/>
      <c r="V266" s="36"/>
      <c r="W266" s="36"/>
      <c r="X266" s="36"/>
      <c r="Y266" s="36"/>
      <c r="Z266" s="36"/>
      <c r="AA266" s="36"/>
      <c r="AB266" s="36"/>
      <c r="AC266" s="36"/>
      <c r="AD266" s="36"/>
      <c r="AE266" s="36"/>
      <c r="AR266" s="186" t="s">
        <v>295</v>
      </c>
      <c r="AT266" s="186" t="s">
        <v>158</v>
      </c>
      <c r="AU266" s="186" t="s">
        <v>81</v>
      </c>
      <c r="AY266" s="19" t="s">
        <v>155</v>
      </c>
      <c r="BE266" s="187">
        <f t="shared" si="4"/>
        <v>338.75</v>
      </c>
      <c r="BF266" s="187">
        <f t="shared" si="5"/>
        <v>0</v>
      </c>
      <c r="BG266" s="187">
        <f t="shared" si="6"/>
        <v>0</v>
      </c>
      <c r="BH266" s="187">
        <f t="shared" si="7"/>
        <v>0</v>
      </c>
      <c r="BI266" s="187">
        <f t="shared" si="8"/>
        <v>0</v>
      </c>
      <c r="BJ266" s="19" t="s">
        <v>79</v>
      </c>
      <c r="BK266" s="187">
        <f t="shared" si="9"/>
        <v>338.75</v>
      </c>
      <c r="BL266" s="19" t="s">
        <v>295</v>
      </c>
      <c r="BM266" s="186" t="s">
        <v>1278</v>
      </c>
    </row>
    <row r="267" spans="2:63" s="12" customFormat="1" ht="22.9" customHeight="1">
      <c r="B267" s="159"/>
      <c r="C267" s="160"/>
      <c r="D267" s="161" t="s">
        <v>70</v>
      </c>
      <c r="E267" s="173" t="s">
        <v>415</v>
      </c>
      <c r="F267" s="173" t="s">
        <v>416</v>
      </c>
      <c r="G267" s="160"/>
      <c r="H267" s="160"/>
      <c r="I267" s="163"/>
      <c r="J267" s="174">
        <f>BK267</f>
        <v>9375.720000000001</v>
      </c>
      <c r="K267" s="160"/>
      <c r="L267" s="165"/>
      <c r="M267" s="166"/>
      <c r="N267" s="167"/>
      <c r="O267" s="167"/>
      <c r="P267" s="168">
        <f>SUM(P268:P272)</f>
        <v>0</v>
      </c>
      <c r="Q267" s="167"/>
      <c r="R267" s="168">
        <f>SUM(R268:R272)</f>
        <v>0</v>
      </c>
      <c r="S267" s="167"/>
      <c r="T267" s="169">
        <f>SUM(T268:T272)</f>
        <v>2.1936562</v>
      </c>
      <c r="AR267" s="170" t="s">
        <v>81</v>
      </c>
      <c r="AT267" s="171" t="s">
        <v>70</v>
      </c>
      <c r="AU267" s="171" t="s">
        <v>79</v>
      </c>
      <c r="AY267" s="170" t="s">
        <v>155</v>
      </c>
      <c r="BK267" s="172">
        <f>SUM(BK268:BK272)</f>
        <v>9375.720000000001</v>
      </c>
    </row>
    <row r="268" spans="1:65" s="2" customFormat="1" ht="24">
      <c r="A268" s="36"/>
      <c r="B268" s="37"/>
      <c r="C268" s="175" t="s">
        <v>847</v>
      </c>
      <c r="D268" s="175" t="s">
        <v>158</v>
      </c>
      <c r="E268" s="176" t="s">
        <v>1279</v>
      </c>
      <c r="F268" s="177" t="s">
        <v>1280</v>
      </c>
      <c r="G268" s="178" t="s">
        <v>161</v>
      </c>
      <c r="H268" s="179">
        <v>163.34</v>
      </c>
      <c r="I268" s="180">
        <v>56</v>
      </c>
      <c r="J268" s="181">
        <f>ROUND(I268*H268,2)</f>
        <v>9147.04</v>
      </c>
      <c r="K268" s="177" t="s">
        <v>19</v>
      </c>
      <c r="L268" s="41"/>
      <c r="M268" s="182" t="s">
        <v>19</v>
      </c>
      <c r="N268" s="183" t="s">
        <v>42</v>
      </c>
      <c r="O268" s="66"/>
      <c r="P268" s="184">
        <f>O268*H268</f>
        <v>0</v>
      </c>
      <c r="Q268" s="184">
        <v>0</v>
      </c>
      <c r="R268" s="184">
        <f>Q268*H268</f>
        <v>0</v>
      </c>
      <c r="S268" s="184">
        <v>0.01343</v>
      </c>
      <c r="T268" s="185">
        <f>S268*H268</f>
        <v>2.1936562</v>
      </c>
      <c r="U268" s="36"/>
      <c r="V268" s="36"/>
      <c r="W268" s="36"/>
      <c r="X268" s="36"/>
      <c r="Y268" s="36"/>
      <c r="Z268" s="36"/>
      <c r="AA268" s="36"/>
      <c r="AB268" s="36"/>
      <c r="AC268" s="36"/>
      <c r="AD268" s="36"/>
      <c r="AE268" s="36"/>
      <c r="AR268" s="186" t="s">
        <v>295</v>
      </c>
      <c r="AT268" s="186" t="s">
        <v>158</v>
      </c>
      <c r="AU268" s="186" t="s">
        <v>81</v>
      </c>
      <c r="AY268" s="19" t="s">
        <v>155</v>
      </c>
      <c r="BE268" s="187">
        <f>IF(N268="základní",J268,0)</f>
        <v>9147.04</v>
      </c>
      <c r="BF268" s="187">
        <f>IF(N268="snížená",J268,0)</f>
        <v>0</v>
      </c>
      <c r="BG268" s="187">
        <f>IF(N268="zákl. přenesená",J268,0)</f>
        <v>0</v>
      </c>
      <c r="BH268" s="187">
        <f>IF(N268="sníž. přenesená",J268,0)</f>
        <v>0</v>
      </c>
      <c r="BI268" s="187">
        <f>IF(N268="nulová",J268,0)</f>
        <v>0</v>
      </c>
      <c r="BJ268" s="19" t="s">
        <v>79</v>
      </c>
      <c r="BK268" s="187">
        <f>ROUND(I268*H268,2)</f>
        <v>9147.04</v>
      </c>
      <c r="BL268" s="19" t="s">
        <v>295</v>
      </c>
      <c r="BM268" s="186" t="s">
        <v>1281</v>
      </c>
    </row>
    <row r="269" spans="2:51" s="13" customFormat="1" ht="12">
      <c r="B269" s="188"/>
      <c r="C269" s="189"/>
      <c r="D269" s="190" t="s">
        <v>164</v>
      </c>
      <c r="E269" s="191" t="s">
        <v>19</v>
      </c>
      <c r="F269" s="192" t="s">
        <v>1095</v>
      </c>
      <c r="G269" s="189"/>
      <c r="H269" s="191" t="s">
        <v>19</v>
      </c>
      <c r="I269" s="193"/>
      <c r="J269" s="189"/>
      <c r="K269" s="189"/>
      <c r="L269" s="194"/>
      <c r="M269" s="195"/>
      <c r="N269" s="196"/>
      <c r="O269" s="196"/>
      <c r="P269" s="196"/>
      <c r="Q269" s="196"/>
      <c r="R269" s="196"/>
      <c r="S269" s="196"/>
      <c r="T269" s="197"/>
      <c r="AT269" s="198" t="s">
        <v>164</v>
      </c>
      <c r="AU269" s="198" t="s">
        <v>81</v>
      </c>
      <c r="AV269" s="13" t="s">
        <v>79</v>
      </c>
      <c r="AW269" s="13" t="s">
        <v>33</v>
      </c>
      <c r="AX269" s="13" t="s">
        <v>71</v>
      </c>
      <c r="AY269" s="198" t="s">
        <v>155</v>
      </c>
    </row>
    <row r="270" spans="2:51" s="14" customFormat="1" ht="12">
      <c r="B270" s="199"/>
      <c r="C270" s="200"/>
      <c r="D270" s="190" t="s">
        <v>164</v>
      </c>
      <c r="E270" s="201" t="s">
        <v>19</v>
      </c>
      <c r="F270" s="202" t="s">
        <v>1119</v>
      </c>
      <c r="G270" s="200"/>
      <c r="H270" s="203">
        <v>163.34</v>
      </c>
      <c r="I270" s="204"/>
      <c r="J270" s="200"/>
      <c r="K270" s="200"/>
      <c r="L270" s="205"/>
      <c r="M270" s="206"/>
      <c r="N270" s="207"/>
      <c r="O270" s="207"/>
      <c r="P270" s="207"/>
      <c r="Q270" s="207"/>
      <c r="R270" s="207"/>
      <c r="S270" s="207"/>
      <c r="T270" s="208"/>
      <c r="AT270" s="209" t="s">
        <v>164</v>
      </c>
      <c r="AU270" s="209" t="s">
        <v>81</v>
      </c>
      <c r="AV270" s="14" t="s">
        <v>81</v>
      </c>
      <c r="AW270" s="14" t="s">
        <v>33</v>
      </c>
      <c r="AX270" s="14" t="s">
        <v>71</v>
      </c>
      <c r="AY270" s="209" t="s">
        <v>155</v>
      </c>
    </row>
    <row r="271" spans="2:51" s="15" customFormat="1" ht="12">
      <c r="B271" s="210"/>
      <c r="C271" s="211"/>
      <c r="D271" s="190" t="s">
        <v>164</v>
      </c>
      <c r="E271" s="212" t="s">
        <v>19</v>
      </c>
      <c r="F271" s="213" t="s">
        <v>168</v>
      </c>
      <c r="G271" s="211"/>
      <c r="H271" s="214">
        <v>163.34</v>
      </c>
      <c r="I271" s="215"/>
      <c r="J271" s="211"/>
      <c r="K271" s="211"/>
      <c r="L271" s="216"/>
      <c r="M271" s="217"/>
      <c r="N271" s="218"/>
      <c r="O271" s="218"/>
      <c r="P271" s="218"/>
      <c r="Q271" s="218"/>
      <c r="R271" s="218"/>
      <c r="S271" s="218"/>
      <c r="T271" s="219"/>
      <c r="AT271" s="220" t="s">
        <v>164</v>
      </c>
      <c r="AU271" s="220" t="s">
        <v>81</v>
      </c>
      <c r="AV271" s="15" t="s">
        <v>162</v>
      </c>
      <c r="AW271" s="15" t="s">
        <v>33</v>
      </c>
      <c r="AX271" s="15" t="s">
        <v>79</v>
      </c>
      <c r="AY271" s="220" t="s">
        <v>155</v>
      </c>
    </row>
    <row r="272" spans="1:65" s="2" customFormat="1" ht="24">
      <c r="A272" s="36"/>
      <c r="B272" s="37"/>
      <c r="C272" s="175" t="s">
        <v>851</v>
      </c>
      <c r="D272" s="175" t="s">
        <v>158</v>
      </c>
      <c r="E272" s="176" t="s">
        <v>1282</v>
      </c>
      <c r="F272" s="177" t="s">
        <v>1283</v>
      </c>
      <c r="G272" s="178" t="s">
        <v>691</v>
      </c>
      <c r="H272" s="251">
        <f>9147.04/100</f>
        <v>91.47040000000001</v>
      </c>
      <c r="I272" s="180">
        <v>2.5</v>
      </c>
      <c r="J272" s="181">
        <f>ROUND(I272*H272,2)</f>
        <v>228.68</v>
      </c>
      <c r="K272" s="177" t="s">
        <v>174</v>
      </c>
      <c r="L272" s="41"/>
      <c r="M272" s="182" t="s">
        <v>19</v>
      </c>
      <c r="N272" s="183" t="s">
        <v>42</v>
      </c>
      <c r="O272" s="66"/>
      <c r="P272" s="184">
        <f>O272*H272</f>
        <v>0</v>
      </c>
      <c r="Q272" s="184">
        <v>0</v>
      </c>
      <c r="R272" s="184">
        <f>Q272*H272</f>
        <v>0</v>
      </c>
      <c r="S272" s="184">
        <v>0</v>
      </c>
      <c r="T272" s="185">
        <f>S272*H272</f>
        <v>0</v>
      </c>
      <c r="U272" s="36"/>
      <c r="V272" s="36"/>
      <c r="W272" s="36"/>
      <c r="X272" s="36"/>
      <c r="Y272" s="36"/>
      <c r="Z272" s="36"/>
      <c r="AA272" s="36"/>
      <c r="AB272" s="36"/>
      <c r="AC272" s="36"/>
      <c r="AD272" s="36"/>
      <c r="AE272" s="36"/>
      <c r="AR272" s="186" t="s">
        <v>295</v>
      </c>
      <c r="AT272" s="186" t="s">
        <v>158</v>
      </c>
      <c r="AU272" s="186" t="s">
        <v>81</v>
      </c>
      <c r="AY272" s="19" t="s">
        <v>155</v>
      </c>
      <c r="BE272" s="187">
        <f>IF(N272="základní",J272,0)</f>
        <v>228.68</v>
      </c>
      <c r="BF272" s="187">
        <f>IF(N272="snížená",J272,0)</f>
        <v>0</v>
      </c>
      <c r="BG272" s="187">
        <f>IF(N272="zákl. přenesená",J272,0)</f>
        <v>0</v>
      </c>
      <c r="BH272" s="187">
        <f>IF(N272="sníž. přenesená",J272,0)</f>
        <v>0</v>
      </c>
      <c r="BI272" s="187">
        <f>IF(N272="nulová",J272,0)</f>
        <v>0</v>
      </c>
      <c r="BJ272" s="19" t="s">
        <v>79</v>
      </c>
      <c r="BK272" s="187">
        <f>ROUND(I272*H272,2)</f>
        <v>228.68</v>
      </c>
      <c r="BL272" s="19" t="s">
        <v>295</v>
      </c>
      <c r="BM272" s="186" t="s">
        <v>1284</v>
      </c>
    </row>
    <row r="273" spans="2:63" s="12" customFormat="1" ht="22.9" customHeight="1">
      <c r="B273" s="159"/>
      <c r="C273" s="160"/>
      <c r="D273" s="161" t="s">
        <v>70</v>
      </c>
      <c r="E273" s="173" t="s">
        <v>443</v>
      </c>
      <c r="F273" s="173" t="s">
        <v>444</v>
      </c>
      <c r="G273" s="160"/>
      <c r="H273" s="160"/>
      <c r="I273" s="163"/>
      <c r="J273" s="174">
        <f>BK273</f>
        <v>122774.97</v>
      </c>
      <c r="K273" s="160"/>
      <c r="L273" s="165"/>
      <c r="M273" s="166"/>
      <c r="N273" s="167"/>
      <c r="O273" s="167"/>
      <c r="P273" s="168">
        <f>SUM(P274:P304)</f>
        <v>0</v>
      </c>
      <c r="Q273" s="167"/>
      <c r="R273" s="168">
        <f>SUM(R274:R304)</f>
        <v>0.162825</v>
      </c>
      <c r="S273" s="167"/>
      <c r="T273" s="169">
        <f>SUM(T274:T304)</f>
        <v>0.10815500000000002</v>
      </c>
      <c r="AR273" s="170" t="s">
        <v>81</v>
      </c>
      <c r="AT273" s="171" t="s">
        <v>70</v>
      </c>
      <c r="AU273" s="171" t="s">
        <v>79</v>
      </c>
      <c r="AY273" s="170" t="s">
        <v>155</v>
      </c>
      <c r="BK273" s="172">
        <f>SUM(BK274:BK304)</f>
        <v>122774.97</v>
      </c>
    </row>
    <row r="274" spans="1:65" s="2" customFormat="1" ht="16.5" customHeight="1">
      <c r="A274" s="36"/>
      <c r="B274" s="37"/>
      <c r="C274" s="175" t="s">
        <v>855</v>
      </c>
      <c r="D274" s="175" t="s">
        <v>158</v>
      </c>
      <c r="E274" s="176" t="s">
        <v>1285</v>
      </c>
      <c r="F274" s="177" t="s">
        <v>1286</v>
      </c>
      <c r="G274" s="178" t="s">
        <v>343</v>
      </c>
      <c r="H274" s="179">
        <v>36.5</v>
      </c>
      <c r="I274" s="180">
        <v>26</v>
      </c>
      <c r="J274" s="181">
        <f>ROUND(I274*H274,2)</f>
        <v>949</v>
      </c>
      <c r="K274" s="177" t="s">
        <v>19</v>
      </c>
      <c r="L274" s="41"/>
      <c r="M274" s="182" t="s">
        <v>19</v>
      </c>
      <c r="N274" s="183" t="s">
        <v>42</v>
      </c>
      <c r="O274" s="66"/>
      <c r="P274" s="184">
        <f>O274*H274</f>
        <v>0</v>
      </c>
      <c r="Q274" s="184">
        <v>0</v>
      </c>
      <c r="R274" s="184">
        <f>Q274*H274</f>
        <v>0</v>
      </c>
      <c r="S274" s="184">
        <v>0.00223</v>
      </c>
      <c r="T274" s="185">
        <f>S274*H274</f>
        <v>0.08139500000000001</v>
      </c>
      <c r="U274" s="36"/>
      <c r="V274" s="36"/>
      <c r="W274" s="36"/>
      <c r="X274" s="36"/>
      <c r="Y274" s="36"/>
      <c r="Z274" s="36"/>
      <c r="AA274" s="36"/>
      <c r="AB274" s="36"/>
      <c r="AC274" s="36"/>
      <c r="AD274" s="36"/>
      <c r="AE274" s="36"/>
      <c r="AR274" s="186" t="s">
        <v>295</v>
      </c>
      <c r="AT274" s="186" t="s">
        <v>158</v>
      </c>
      <c r="AU274" s="186" t="s">
        <v>81</v>
      </c>
      <c r="AY274" s="19" t="s">
        <v>155</v>
      </c>
      <c r="BE274" s="187">
        <f>IF(N274="základní",J274,0)</f>
        <v>949</v>
      </c>
      <c r="BF274" s="187">
        <f>IF(N274="snížená",J274,0)</f>
        <v>0</v>
      </c>
      <c r="BG274" s="187">
        <f>IF(N274="zákl. přenesená",J274,0)</f>
        <v>0</v>
      </c>
      <c r="BH274" s="187">
        <f>IF(N274="sníž. přenesená",J274,0)</f>
        <v>0</v>
      </c>
      <c r="BI274" s="187">
        <f>IF(N274="nulová",J274,0)</f>
        <v>0</v>
      </c>
      <c r="BJ274" s="19" t="s">
        <v>79</v>
      </c>
      <c r="BK274" s="187">
        <f>ROUND(I274*H274,2)</f>
        <v>949</v>
      </c>
      <c r="BL274" s="19" t="s">
        <v>295</v>
      </c>
      <c r="BM274" s="186" t="s">
        <v>1287</v>
      </c>
    </row>
    <row r="275" spans="2:51" s="13" customFormat="1" ht="12">
      <c r="B275" s="188"/>
      <c r="C275" s="189"/>
      <c r="D275" s="190" t="s">
        <v>164</v>
      </c>
      <c r="E275" s="191" t="s">
        <v>19</v>
      </c>
      <c r="F275" s="192" t="s">
        <v>1095</v>
      </c>
      <c r="G275" s="189"/>
      <c r="H275" s="191" t="s">
        <v>19</v>
      </c>
      <c r="I275" s="193"/>
      <c r="J275" s="189"/>
      <c r="K275" s="189"/>
      <c r="L275" s="194"/>
      <c r="M275" s="195"/>
      <c r="N275" s="196"/>
      <c r="O275" s="196"/>
      <c r="P275" s="196"/>
      <c r="Q275" s="196"/>
      <c r="R275" s="196"/>
      <c r="S275" s="196"/>
      <c r="T275" s="197"/>
      <c r="AT275" s="198" t="s">
        <v>164</v>
      </c>
      <c r="AU275" s="198" t="s">
        <v>81</v>
      </c>
      <c r="AV275" s="13" t="s">
        <v>79</v>
      </c>
      <c r="AW275" s="13" t="s">
        <v>33</v>
      </c>
      <c r="AX275" s="13" t="s">
        <v>71</v>
      </c>
      <c r="AY275" s="198" t="s">
        <v>155</v>
      </c>
    </row>
    <row r="276" spans="2:51" s="14" customFormat="1" ht="12">
      <c r="B276" s="199"/>
      <c r="C276" s="200"/>
      <c r="D276" s="190" t="s">
        <v>164</v>
      </c>
      <c r="E276" s="201" t="s">
        <v>19</v>
      </c>
      <c r="F276" s="202" t="s">
        <v>1242</v>
      </c>
      <c r="G276" s="200"/>
      <c r="H276" s="203">
        <v>36.5</v>
      </c>
      <c r="I276" s="204"/>
      <c r="J276" s="200"/>
      <c r="K276" s="200"/>
      <c r="L276" s="205"/>
      <c r="M276" s="206"/>
      <c r="N276" s="207"/>
      <c r="O276" s="207"/>
      <c r="P276" s="207"/>
      <c r="Q276" s="207"/>
      <c r="R276" s="207"/>
      <c r="S276" s="207"/>
      <c r="T276" s="208"/>
      <c r="AT276" s="209" t="s">
        <v>164</v>
      </c>
      <c r="AU276" s="209" t="s">
        <v>81</v>
      </c>
      <c r="AV276" s="14" t="s">
        <v>81</v>
      </c>
      <c r="AW276" s="14" t="s">
        <v>33</v>
      </c>
      <c r="AX276" s="14" t="s">
        <v>71</v>
      </c>
      <c r="AY276" s="209" t="s">
        <v>155</v>
      </c>
    </row>
    <row r="277" spans="2:51" s="15" customFormat="1" ht="12">
      <c r="B277" s="210"/>
      <c r="C277" s="211"/>
      <c r="D277" s="190" t="s">
        <v>164</v>
      </c>
      <c r="E277" s="212" t="s">
        <v>19</v>
      </c>
      <c r="F277" s="213" t="s">
        <v>168</v>
      </c>
      <c r="G277" s="211"/>
      <c r="H277" s="214">
        <v>36.5</v>
      </c>
      <c r="I277" s="215"/>
      <c r="J277" s="211"/>
      <c r="K277" s="211"/>
      <c r="L277" s="216"/>
      <c r="M277" s="217"/>
      <c r="N277" s="218"/>
      <c r="O277" s="218"/>
      <c r="P277" s="218"/>
      <c r="Q277" s="218"/>
      <c r="R277" s="218"/>
      <c r="S277" s="218"/>
      <c r="T277" s="219"/>
      <c r="AT277" s="220" t="s">
        <v>164</v>
      </c>
      <c r="AU277" s="220" t="s">
        <v>81</v>
      </c>
      <c r="AV277" s="15" t="s">
        <v>162</v>
      </c>
      <c r="AW277" s="15" t="s">
        <v>33</v>
      </c>
      <c r="AX277" s="15" t="s">
        <v>79</v>
      </c>
      <c r="AY277" s="220" t="s">
        <v>155</v>
      </c>
    </row>
    <row r="278" spans="1:65" s="2" customFormat="1" ht="16.5" customHeight="1">
      <c r="A278" s="36"/>
      <c r="B278" s="37"/>
      <c r="C278" s="175" t="s">
        <v>859</v>
      </c>
      <c r="D278" s="175" t="s">
        <v>158</v>
      </c>
      <c r="E278" s="176" t="s">
        <v>1288</v>
      </c>
      <c r="F278" s="177" t="s">
        <v>1289</v>
      </c>
      <c r="G278" s="178" t="s">
        <v>426</v>
      </c>
      <c r="H278" s="179">
        <v>2</v>
      </c>
      <c r="I278" s="180">
        <v>22055</v>
      </c>
      <c r="J278" s="181">
        <f>ROUND(I278*H278,2)</f>
        <v>44110</v>
      </c>
      <c r="K278" s="177" t="s">
        <v>19</v>
      </c>
      <c r="L278" s="41"/>
      <c r="M278" s="182" t="s">
        <v>19</v>
      </c>
      <c r="N278" s="183" t="s">
        <v>42</v>
      </c>
      <c r="O278" s="66"/>
      <c r="P278" s="184">
        <f>O278*H278</f>
        <v>0</v>
      </c>
      <c r="Q278" s="184">
        <v>0</v>
      </c>
      <c r="R278" s="184">
        <f>Q278*H278</f>
        <v>0</v>
      </c>
      <c r="S278" s="184">
        <v>0</v>
      </c>
      <c r="T278" s="185">
        <f>S278*H278</f>
        <v>0</v>
      </c>
      <c r="U278" s="36"/>
      <c r="V278" s="36"/>
      <c r="W278" s="36"/>
      <c r="X278" s="36"/>
      <c r="Y278" s="36"/>
      <c r="Z278" s="36"/>
      <c r="AA278" s="36"/>
      <c r="AB278" s="36"/>
      <c r="AC278" s="36"/>
      <c r="AD278" s="36"/>
      <c r="AE278" s="36"/>
      <c r="AR278" s="186" t="s">
        <v>295</v>
      </c>
      <c r="AT278" s="186" t="s">
        <v>158</v>
      </c>
      <c r="AU278" s="186" t="s">
        <v>81</v>
      </c>
      <c r="AY278" s="19" t="s">
        <v>155</v>
      </c>
      <c r="BE278" s="187">
        <f>IF(N278="základní",J278,0)</f>
        <v>44110</v>
      </c>
      <c r="BF278" s="187">
        <f>IF(N278="snížená",J278,0)</f>
        <v>0</v>
      </c>
      <c r="BG278" s="187">
        <f>IF(N278="zákl. přenesená",J278,0)</f>
        <v>0</v>
      </c>
      <c r="BH278" s="187">
        <f>IF(N278="sníž. přenesená",J278,0)</f>
        <v>0</v>
      </c>
      <c r="BI278" s="187">
        <f>IF(N278="nulová",J278,0)</f>
        <v>0</v>
      </c>
      <c r="BJ278" s="19" t="s">
        <v>79</v>
      </c>
      <c r="BK278" s="187">
        <f>ROUND(I278*H278,2)</f>
        <v>44110</v>
      </c>
      <c r="BL278" s="19" t="s">
        <v>295</v>
      </c>
      <c r="BM278" s="186" t="s">
        <v>1290</v>
      </c>
    </row>
    <row r="279" spans="1:65" s="2" customFormat="1" ht="16.5" customHeight="1">
      <c r="A279" s="36"/>
      <c r="B279" s="37"/>
      <c r="C279" s="175" t="s">
        <v>863</v>
      </c>
      <c r="D279" s="175" t="s">
        <v>158</v>
      </c>
      <c r="E279" s="176" t="s">
        <v>1291</v>
      </c>
      <c r="F279" s="177" t="s">
        <v>1286</v>
      </c>
      <c r="G279" s="178" t="s">
        <v>343</v>
      </c>
      <c r="H279" s="179">
        <v>12</v>
      </c>
      <c r="I279" s="180">
        <v>26</v>
      </c>
      <c r="J279" s="181">
        <f>ROUND(I279*H279,2)</f>
        <v>312</v>
      </c>
      <c r="K279" s="177" t="s">
        <v>174</v>
      </c>
      <c r="L279" s="41"/>
      <c r="M279" s="182" t="s">
        <v>19</v>
      </c>
      <c r="N279" s="183" t="s">
        <v>42</v>
      </c>
      <c r="O279" s="66"/>
      <c r="P279" s="184">
        <f>O279*H279</f>
        <v>0</v>
      </c>
      <c r="Q279" s="184">
        <v>0</v>
      </c>
      <c r="R279" s="184">
        <f>Q279*H279</f>
        <v>0</v>
      </c>
      <c r="S279" s="184">
        <v>0.00223</v>
      </c>
      <c r="T279" s="185">
        <f>S279*H279</f>
        <v>0.026760000000000003</v>
      </c>
      <c r="U279" s="36"/>
      <c r="V279" s="36"/>
      <c r="W279" s="36"/>
      <c r="X279" s="36"/>
      <c r="Y279" s="36"/>
      <c r="Z279" s="36"/>
      <c r="AA279" s="36"/>
      <c r="AB279" s="36"/>
      <c r="AC279" s="36"/>
      <c r="AD279" s="36"/>
      <c r="AE279" s="36"/>
      <c r="AR279" s="186" t="s">
        <v>295</v>
      </c>
      <c r="AT279" s="186" t="s">
        <v>158</v>
      </c>
      <c r="AU279" s="186" t="s">
        <v>81</v>
      </c>
      <c r="AY279" s="19" t="s">
        <v>155</v>
      </c>
      <c r="BE279" s="187">
        <f>IF(N279="základní",J279,0)</f>
        <v>312</v>
      </c>
      <c r="BF279" s="187">
        <f>IF(N279="snížená",J279,0)</f>
        <v>0</v>
      </c>
      <c r="BG279" s="187">
        <f>IF(N279="zákl. přenesená",J279,0)</f>
        <v>0</v>
      </c>
      <c r="BH279" s="187">
        <f>IF(N279="sníž. přenesená",J279,0)</f>
        <v>0</v>
      </c>
      <c r="BI279" s="187">
        <f>IF(N279="nulová",J279,0)</f>
        <v>0</v>
      </c>
      <c r="BJ279" s="19" t="s">
        <v>79</v>
      </c>
      <c r="BK279" s="187">
        <f>ROUND(I279*H279,2)</f>
        <v>312</v>
      </c>
      <c r="BL279" s="19" t="s">
        <v>295</v>
      </c>
      <c r="BM279" s="186" t="s">
        <v>1292</v>
      </c>
    </row>
    <row r="280" spans="2:51" s="13" customFormat="1" ht="12">
      <c r="B280" s="188"/>
      <c r="C280" s="189"/>
      <c r="D280" s="190" t="s">
        <v>164</v>
      </c>
      <c r="E280" s="191" t="s">
        <v>19</v>
      </c>
      <c r="F280" s="192" t="s">
        <v>1095</v>
      </c>
      <c r="G280" s="189"/>
      <c r="H280" s="191" t="s">
        <v>19</v>
      </c>
      <c r="I280" s="193"/>
      <c r="J280" s="189"/>
      <c r="K280" s="189"/>
      <c r="L280" s="194"/>
      <c r="M280" s="195"/>
      <c r="N280" s="196"/>
      <c r="O280" s="196"/>
      <c r="P280" s="196"/>
      <c r="Q280" s="196"/>
      <c r="R280" s="196"/>
      <c r="S280" s="196"/>
      <c r="T280" s="197"/>
      <c r="AT280" s="198" t="s">
        <v>164</v>
      </c>
      <c r="AU280" s="198" t="s">
        <v>81</v>
      </c>
      <c r="AV280" s="13" t="s">
        <v>79</v>
      </c>
      <c r="AW280" s="13" t="s">
        <v>33</v>
      </c>
      <c r="AX280" s="13" t="s">
        <v>71</v>
      </c>
      <c r="AY280" s="198" t="s">
        <v>155</v>
      </c>
    </row>
    <row r="281" spans="2:51" s="14" customFormat="1" ht="12">
      <c r="B281" s="199"/>
      <c r="C281" s="200"/>
      <c r="D281" s="190" t="s">
        <v>164</v>
      </c>
      <c r="E281" s="201" t="s">
        <v>19</v>
      </c>
      <c r="F281" s="202" t="s">
        <v>1293</v>
      </c>
      <c r="G281" s="200"/>
      <c r="H281" s="203">
        <v>12</v>
      </c>
      <c r="I281" s="204"/>
      <c r="J281" s="200"/>
      <c r="K281" s="200"/>
      <c r="L281" s="205"/>
      <c r="M281" s="206"/>
      <c r="N281" s="207"/>
      <c r="O281" s="207"/>
      <c r="P281" s="207"/>
      <c r="Q281" s="207"/>
      <c r="R281" s="207"/>
      <c r="S281" s="207"/>
      <c r="T281" s="208"/>
      <c r="AT281" s="209" t="s">
        <v>164</v>
      </c>
      <c r="AU281" s="209" t="s">
        <v>81</v>
      </c>
      <c r="AV281" s="14" t="s">
        <v>81</v>
      </c>
      <c r="AW281" s="14" t="s">
        <v>33</v>
      </c>
      <c r="AX281" s="14" t="s">
        <v>71</v>
      </c>
      <c r="AY281" s="209" t="s">
        <v>155</v>
      </c>
    </row>
    <row r="282" spans="2:51" s="15" customFormat="1" ht="12">
      <c r="B282" s="210"/>
      <c r="C282" s="211"/>
      <c r="D282" s="190" t="s">
        <v>164</v>
      </c>
      <c r="E282" s="212" t="s">
        <v>19</v>
      </c>
      <c r="F282" s="213" t="s">
        <v>168</v>
      </c>
      <c r="G282" s="211"/>
      <c r="H282" s="214">
        <v>12</v>
      </c>
      <c r="I282" s="215"/>
      <c r="J282" s="211"/>
      <c r="K282" s="211"/>
      <c r="L282" s="216"/>
      <c r="M282" s="217"/>
      <c r="N282" s="218"/>
      <c r="O282" s="218"/>
      <c r="P282" s="218"/>
      <c r="Q282" s="218"/>
      <c r="R282" s="218"/>
      <c r="S282" s="218"/>
      <c r="T282" s="219"/>
      <c r="AT282" s="220" t="s">
        <v>164</v>
      </c>
      <c r="AU282" s="220" t="s">
        <v>81</v>
      </c>
      <c r="AV282" s="15" t="s">
        <v>162</v>
      </c>
      <c r="AW282" s="15" t="s">
        <v>33</v>
      </c>
      <c r="AX282" s="15" t="s">
        <v>79</v>
      </c>
      <c r="AY282" s="220" t="s">
        <v>155</v>
      </c>
    </row>
    <row r="283" spans="1:65" s="2" customFormat="1" ht="16.5" customHeight="1">
      <c r="A283" s="36"/>
      <c r="B283" s="37"/>
      <c r="C283" s="175" t="s">
        <v>867</v>
      </c>
      <c r="D283" s="175" t="s">
        <v>158</v>
      </c>
      <c r="E283" s="176" t="s">
        <v>1294</v>
      </c>
      <c r="F283" s="177" t="s">
        <v>1295</v>
      </c>
      <c r="G283" s="178" t="s">
        <v>343</v>
      </c>
      <c r="H283" s="179">
        <v>13</v>
      </c>
      <c r="I283" s="180">
        <v>221</v>
      </c>
      <c r="J283" s="181">
        <f>ROUND(I283*H283,2)</f>
        <v>2873</v>
      </c>
      <c r="K283" s="177" t="s">
        <v>174</v>
      </c>
      <c r="L283" s="41"/>
      <c r="M283" s="182" t="s">
        <v>19</v>
      </c>
      <c r="N283" s="183" t="s">
        <v>42</v>
      </c>
      <c r="O283" s="66"/>
      <c r="P283" s="184">
        <f>O283*H283</f>
        <v>0</v>
      </c>
      <c r="Q283" s="184">
        <v>0</v>
      </c>
      <c r="R283" s="184">
        <f>Q283*H283</f>
        <v>0</v>
      </c>
      <c r="S283" s="184">
        <v>0</v>
      </c>
      <c r="T283" s="185">
        <f>S283*H283</f>
        <v>0</v>
      </c>
      <c r="U283" s="36"/>
      <c r="V283" s="36"/>
      <c r="W283" s="36"/>
      <c r="X283" s="36"/>
      <c r="Y283" s="36"/>
      <c r="Z283" s="36"/>
      <c r="AA283" s="36"/>
      <c r="AB283" s="36"/>
      <c r="AC283" s="36"/>
      <c r="AD283" s="36"/>
      <c r="AE283" s="36"/>
      <c r="AR283" s="186" t="s">
        <v>295</v>
      </c>
      <c r="AT283" s="186" t="s">
        <v>158</v>
      </c>
      <c r="AU283" s="186" t="s">
        <v>81</v>
      </c>
      <c r="AY283" s="19" t="s">
        <v>155</v>
      </c>
      <c r="BE283" s="187">
        <f>IF(N283="základní",J283,0)</f>
        <v>2873</v>
      </c>
      <c r="BF283" s="187">
        <f>IF(N283="snížená",J283,0)</f>
        <v>0</v>
      </c>
      <c r="BG283" s="187">
        <f>IF(N283="zákl. přenesená",J283,0)</f>
        <v>0</v>
      </c>
      <c r="BH283" s="187">
        <f>IF(N283="sníž. přenesená",J283,0)</f>
        <v>0</v>
      </c>
      <c r="BI283" s="187">
        <f>IF(N283="nulová",J283,0)</f>
        <v>0</v>
      </c>
      <c r="BJ283" s="19" t="s">
        <v>79</v>
      </c>
      <c r="BK283" s="187">
        <f>ROUND(I283*H283,2)</f>
        <v>2873</v>
      </c>
      <c r="BL283" s="19" t="s">
        <v>295</v>
      </c>
      <c r="BM283" s="186" t="s">
        <v>1296</v>
      </c>
    </row>
    <row r="284" spans="2:51" s="13" customFormat="1" ht="12">
      <c r="B284" s="188"/>
      <c r="C284" s="189"/>
      <c r="D284" s="190" t="s">
        <v>164</v>
      </c>
      <c r="E284" s="191" t="s">
        <v>19</v>
      </c>
      <c r="F284" s="192" t="s">
        <v>1140</v>
      </c>
      <c r="G284" s="189"/>
      <c r="H284" s="191" t="s">
        <v>19</v>
      </c>
      <c r="I284" s="193"/>
      <c r="J284" s="189"/>
      <c r="K284" s="189"/>
      <c r="L284" s="194"/>
      <c r="M284" s="195"/>
      <c r="N284" s="196"/>
      <c r="O284" s="196"/>
      <c r="P284" s="196"/>
      <c r="Q284" s="196"/>
      <c r="R284" s="196"/>
      <c r="S284" s="196"/>
      <c r="T284" s="197"/>
      <c r="AT284" s="198" t="s">
        <v>164</v>
      </c>
      <c r="AU284" s="198" t="s">
        <v>81</v>
      </c>
      <c r="AV284" s="13" t="s">
        <v>79</v>
      </c>
      <c r="AW284" s="13" t="s">
        <v>33</v>
      </c>
      <c r="AX284" s="13" t="s">
        <v>71</v>
      </c>
      <c r="AY284" s="198" t="s">
        <v>155</v>
      </c>
    </row>
    <row r="285" spans="2:51" s="14" customFormat="1" ht="12">
      <c r="B285" s="199"/>
      <c r="C285" s="200"/>
      <c r="D285" s="190" t="s">
        <v>164</v>
      </c>
      <c r="E285" s="201" t="s">
        <v>19</v>
      </c>
      <c r="F285" s="202" t="s">
        <v>1297</v>
      </c>
      <c r="G285" s="200"/>
      <c r="H285" s="203">
        <v>13</v>
      </c>
      <c r="I285" s="204"/>
      <c r="J285" s="200"/>
      <c r="K285" s="200"/>
      <c r="L285" s="205"/>
      <c r="M285" s="206"/>
      <c r="N285" s="207"/>
      <c r="O285" s="207"/>
      <c r="P285" s="207"/>
      <c r="Q285" s="207"/>
      <c r="R285" s="207"/>
      <c r="S285" s="207"/>
      <c r="T285" s="208"/>
      <c r="AT285" s="209" t="s">
        <v>164</v>
      </c>
      <c r="AU285" s="209" t="s">
        <v>81</v>
      </c>
      <c r="AV285" s="14" t="s">
        <v>81</v>
      </c>
      <c r="AW285" s="14" t="s">
        <v>33</v>
      </c>
      <c r="AX285" s="14" t="s">
        <v>71</v>
      </c>
      <c r="AY285" s="209" t="s">
        <v>155</v>
      </c>
    </row>
    <row r="286" spans="2:51" s="15" customFormat="1" ht="12">
      <c r="B286" s="210"/>
      <c r="C286" s="211"/>
      <c r="D286" s="190" t="s">
        <v>164</v>
      </c>
      <c r="E286" s="212" t="s">
        <v>19</v>
      </c>
      <c r="F286" s="213" t="s">
        <v>168</v>
      </c>
      <c r="G286" s="211"/>
      <c r="H286" s="214">
        <v>13</v>
      </c>
      <c r="I286" s="215"/>
      <c r="J286" s="211"/>
      <c r="K286" s="211"/>
      <c r="L286" s="216"/>
      <c r="M286" s="217"/>
      <c r="N286" s="218"/>
      <c r="O286" s="218"/>
      <c r="P286" s="218"/>
      <c r="Q286" s="218"/>
      <c r="R286" s="218"/>
      <c r="S286" s="218"/>
      <c r="T286" s="219"/>
      <c r="AT286" s="220" t="s">
        <v>164</v>
      </c>
      <c r="AU286" s="220" t="s">
        <v>81</v>
      </c>
      <c r="AV286" s="15" t="s">
        <v>162</v>
      </c>
      <c r="AW286" s="15" t="s">
        <v>33</v>
      </c>
      <c r="AX286" s="15" t="s">
        <v>79</v>
      </c>
      <c r="AY286" s="220" t="s">
        <v>155</v>
      </c>
    </row>
    <row r="287" spans="1:65" s="2" customFormat="1" ht="16.5" customHeight="1">
      <c r="A287" s="36"/>
      <c r="B287" s="37"/>
      <c r="C287" s="237" t="s">
        <v>871</v>
      </c>
      <c r="D287" s="237" t="s">
        <v>681</v>
      </c>
      <c r="E287" s="238" t="s">
        <v>1298</v>
      </c>
      <c r="F287" s="239" t="s">
        <v>1299</v>
      </c>
      <c r="G287" s="240" t="s">
        <v>684</v>
      </c>
      <c r="H287" s="241">
        <v>20.978</v>
      </c>
      <c r="I287" s="242">
        <v>309.2</v>
      </c>
      <c r="J287" s="243">
        <f>ROUND(I287*H287,2)</f>
        <v>6486.4</v>
      </c>
      <c r="K287" s="239" t="s">
        <v>174</v>
      </c>
      <c r="L287" s="244"/>
      <c r="M287" s="245" t="s">
        <v>19</v>
      </c>
      <c r="N287" s="246" t="s">
        <v>42</v>
      </c>
      <c r="O287" s="66"/>
      <c r="P287" s="184">
        <f>O287*H287</f>
        <v>0</v>
      </c>
      <c r="Q287" s="184">
        <v>0.001</v>
      </c>
      <c r="R287" s="184">
        <f>Q287*H287</f>
        <v>0.020978000000000004</v>
      </c>
      <c r="S287" s="184">
        <v>0</v>
      </c>
      <c r="T287" s="185">
        <f>S287*H287</f>
        <v>0</v>
      </c>
      <c r="U287" s="36"/>
      <c r="V287" s="36"/>
      <c r="W287" s="36"/>
      <c r="X287" s="36"/>
      <c r="Y287" s="36"/>
      <c r="Z287" s="36"/>
      <c r="AA287" s="36"/>
      <c r="AB287" s="36"/>
      <c r="AC287" s="36"/>
      <c r="AD287" s="36"/>
      <c r="AE287" s="36"/>
      <c r="AR287" s="186" t="s">
        <v>437</v>
      </c>
      <c r="AT287" s="186" t="s">
        <v>681</v>
      </c>
      <c r="AU287" s="186" t="s">
        <v>81</v>
      </c>
      <c r="AY287" s="19" t="s">
        <v>155</v>
      </c>
      <c r="BE287" s="187">
        <f>IF(N287="základní",J287,0)</f>
        <v>6486.4</v>
      </c>
      <c r="BF287" s="187">
        <f>IF(N287="snížená",J287,0)</f>
        <v>0</v>
      </c>
      <c r="BG287" s="187">
        <f>IF(N287="zákl. přenesená",J287,0)</f>
        <v>0</v>
      </c>
      <c r="BH287" s="187">
        <f>IF(N287="sníž. přenesená",J287,0)</f>
        <v>0</v>
      </c>
      <c r="BI287" s="187">
        <f>IF(N287="nulová",J287,0)</f>
        <v>0</v>
      </c>
      <c r="BJ287" s="19" t="s">
        <v>79</v>
      </c>
      <c r="BK287" s="187">
        <f>ROUND(I287*H287,2)</f>
        <v>6486.4</v>
      </c>
      <c r="BL287" s="19" t="s">
        <v>295</v>
      </c>
      <c r="BM287" s="186" t="s">
        <v>1300</v>
      </c>
    </row>
    <row r="288" spans="1:47" s="2" customFormat="1" ht="19.5">
      <c r="A288" s="36"/>
      <c r="B288" s="37"/>
      <c r="C288" s="38"/>
      <c r="D288" s="190" t="s">
        <v>686</v>
      </c>
      <c r="E288" s="38"/>
      <c r="F288" s="247" t="s">
        <v>1301</v>
      </c>
      <c r="G288" s="38"/>
      <c r="H288" s="38"/>
      <c r="I288" s="248"/>
      <c r="J288" s="38"/>
      <c r="K288" s="38"/>
      <c r="L288" s="41"/>
      <c r="M288" s="249"/>
      <c r="N288" s="250"/>
      <c r="O288" s="66"/>
      <c r="P288" s="66"/>
      <c r="Q288" s="66"/>
      <c r="R288" s="66"/>
      <c r="S288" s="66"/>
      <c r="T288" s="67"/>
      <c r="U288" s="36"/>
      <c r="V288" s="36"/>
      <c r="W288" s="36"/>
      <c r="X288" s="36"/>
      <c r="Y288" s="36"/>
      <c r="Z288" s="36"/>
      <c r="AA288" s="36"/>
      <c r="AB288" s="36"/>
      <c r="AC288" s="36"/>
      <c r="AD288" s="36"/>
      <c r="AE288" s="36"/>
      <c r="AT288" s="19" t="s">
        <v>686</v>
      </c>
      <c r="AU288" s="19" t="s">
        <v>81</v>
      </c>
    </row>
    <row r="289" spans="2:51" s="14" customFormat="1" ht="12">
      <c r="B289" s="199"/>
      <c r="C289" s="200"/>
      <c r="D289" s="190" t="s">
        <v>164</v>
      </c>
      <c r="E289" s="201" t="s">
        <v>19</v>
      </c>
      <c r="F289" s="202" t="s">
        <v>1302</v>
      </c>
      <c r="G289" s="200"/>
      <c r="H289" s="203">
        <v>20.978</v>
      </c>
      <c r="I289" s="204"/>
      <c r="J289" s="200"/>
      <c r="K289" s="200"/>
      <c r="L289" s="205"/>
      <c r="M289" s="206"/>
      <c r="N289" s="207"/>
      <c r="O289" s="207"/>
      <c r="P289" s="207"/>
      <c r="Q289" s="207"/>
      <c r="R289" s="207"/>
      <c r="S289" s="207"/>
      <c r="T289" s="208"/>
      <c r="AT289" s="209" t="s">
        <v>164</v>
      </c>
      <c r="AU289" s="209" t="s">
        <v>81</v>
      </c>
      <c r="AV289" s="14" t="s">
        <v>81</v>
      </c>
      <c r="AW289" s="14" t="s">
        <v>33</v>
      </c>
      <c r="AX289" s="14" t="s">
        <v>71</v>
      </c>
      <c r="AY289" s="209" t="s">
        <v>155</v>
      </c>
    </row>
    <row r="290" spans="2:51" s="15" customFormat="1" ht="12">
      <c r="B290" s="210"/>
      <c r="C290" s="211"/>
      <c r="D290" s="190" t="s">
        <v>164</v>
      </c>
      <c r="E290" s="212" t="s">
        <v>19</v>
      </c>
      <c r="F290" s="213" t="s">
        <v>168</v>
      </c>
      <c r="G290" s="211"/>
      <c r="H290" s="214">
        <v>20.978</v>
      </c>
      <c r="I290" s="215"/>
      <c r="J290" s="211"/>
      <c r="K290" s="211"/>
      <c r="L290" s="216"/>
      <c r="M290" s="217"/>
      <c r="N290" s="218"/>
      <c r="O290" s="218"/>
      <c r="P290" s="218"/>
      <c r="Q290" s="218"/>
      <c r="R290" s="218"/>
      <c r="S290" s="218"/>
      <c r="T290" s="219"/>
      <c r="AT290" s="220" t="s">
        <v>164</v>
      </c>
      <c r="AU290" s="220" t="s">
        <v>81</v>
      </c>
      <c r="AV290" s="15" t="s">
        <v>162</v>
      </c>
      <c r="AW290" s="15" t="s">
        <v>33</v>
      </c>
      <c r="AX290" s="15" t="s">
        <v>79</v>
      </c>
      <c r="AY290" s="220" t="s">
        <v>155</v>
      </c>
    </row>
    <row r="291" spans="1:65" s="2" customFormat="1" ht="16.5" customHeight="1">
      <c r="A291" s="36"/>
      <c r="B291" s="37"/>
      <c r="C291" s="175" t="s">
        <v>875</v>
      </c>
      <c r="D291" s="175" t="s">
        <v>158</v>
      </c>
      <c r="E291" s="176" t="s">
        <v>1303</v>
      </c>
      <c r="F291" s="177" t="s">
        <v>1304</v>
      </c>
      <c r="G291" s="178" t="s">
        <v>343</v>
      </c>
      <c r="H291" s="179">
        <v>36.5</v>
      </c>
      <c r="I291" s="180">
        <v>322</v>
      </c>
      <c r="J291" s="181">
        <f>ROUND(I291*H291,2)</f>
        <v>11753</v>
      </c>
      <c r="K291" s="177" t="s">
        <v>174</v>
      </c>
      <c r="L291" s="41"/>
      <c r="M291" s="182" t="s">
        <v>19</v>
      </c>
      <c r="N291" s="183" t="s">
        <v>42</v>
      </c>
      <c r="O291" s="66"/>
      <c r="P291" s="184">
        <f>O291*H291</f>
        <v>0</v>
      </c>
      <c r="Q291" s="184">
        <v>0</v>
      </c>
      <c r="R291" s="184">
        <f>Q291*H291</f>
        <v>0</v>
      </c>
      <c r="S291" s="184">
        <v>0</v>
      </c>
      <c r="T291" s="185">
        <f>S291*H291</f>
        <v>0</v>
      </c>
      <c r="U291" s="36"/>
      <c r="V291" s="36"/>
      <c r="W291" s="36"/>
      <c r="X291" s="36"/>
      <c r="Y291" s="36"/>
      <c r="Z291" s="36"/>
      <c r="AA291" s="36"/>
      <c r="AB291" s="36"/>
      <c r="AC291" s="36"/>
      <c r="AD291" s="36"/>
      <c r="AE291" s="36"/>
      <c r="AR291" s="186" t="s">
        <v>295</v>
      </c>
      <c r="AT291" s="186" t="s">
        <v>158</v>
      </c>
      <c r="AU291" s="186" t="s">
        <v>81</v>
      </c>
      <c r="AY291" s="19" t="s">
        <v>155</v>
      </c>
      <c r="BE291" s="187">
        <f>IF(N291="základní",J291,0)</f>
        <v>11753</v>
      </c>
      <c r="BF291" s="187">
        <f>IF(N291="snížená",J291,0)</f>
        <v>0</v>
      </c>
      <c r="BG291" s="187">
        <f>IF(N291="zákl. přenesená",J291,0)</f>
        <v>0</v>
      </c>
      <c r="BH291" s="187">
        <f>IF(N291="sníž. přenesená",J291,0)</f>
        <v>0</v>
      </c>
      <c r="BI291" s="187">
        <f>IF(N291="nulová",J291,0)</f>
        <v>0</v>
      </c>
      <c r="BJ291" s="19" t="s">
        <v>79</v>
      </c>
      <c r="BK291" s="187">
        <f>ROUND(I291*H291,2)</f>
        <v>11753</v>
      </c>
      <c r="BL291" s="19" t="s">
        <v>295</v>
      </c>
      <c r="BM291" s="186" t="s">
        <v>1305</v>
      </c>
    </row>
    <row r="292" spans="2:51" s="13" customFormat="1" ht="12">
      <c r="B292" s="188"/>
      <c r="C292" s="189"/>
      <c r="D292" s="190" t="s">
        <v>164</v>
      </c>
      <c r="E292" s="191" t="s">
        <v>19</v>
      </c>
      <c r="F292" s="192" t="s">
        <v>1140</v>
      </c>
      <c r="G292" s="189"/>
      <c r="H292" s="191" t="s">
        <v>19</v>
      </c>
      <c r="I292" s="193"/>
      <c r="J292" s="189"/>
      <c r="K292" s="189"/>
      <c r="L292" s="194"/>
      <c r="M292" s="195"/>
      <c r="N292" s="196"/>
      <c r="O292" s="196"/>
      <c r="P292" s="196"/>
      <c r="Q292" s="196"/>
      <c r="R292" s="196"/>
      <c r="S292" s="196"/>
      <c r="T292" s="197"/>
      <c r="AT292" s="198" t="s">
        <v>164</v>
      </c>
      <c r="AU292" s="198" t="s">
        <v>81</v>
      </c>
      <c r="AV292" s="13" t="s">
        <v>79</v>
      </c>
      <c r="AW292" s="13" t="s">
        <v>33</v>
      </c>
      <c r="AX292" s="13" t="s">
        <v>71</v>
      </c>
      <c r="AY292" s="198" t="s">
        <v>155</v>
      </c>
    </row>
    <row r="293" spans="2:51" s="14" customFormat="1" ht="12">
      <c r="B293" s="199"/>
      <c r="C293" s="200"/>
      <c r="D293" s="190" t="s">
        <v>164</v>
      </c>
      <c r="E293" s="201" t="s">
        <v>19</v>
      </c>
      <c r="F293" s="202" t="s">
        <v>1242</v>
      </c>
      <c r="G293" s="200"/>
      <c r="H293" s="203">
        <v>36.5</v>
      </c>
      <c r="I293" s="204"/>
      <c r="J293" s="200"/>
      <c r="K293" s="200"/>
      <c r="L293" s="205"/>
      <c r="M293" s="206"/>
      <c r="N293" s="207"/>
      <c r="O293" s="207"/>
      <c r="P293" s="207"/>
      <c r="Q293" s="207"/>
      <c r="R293" s="207"/>
      <c r="S293" s="207"/>
      <c r="T293" s="208"/>
      <c r="AT293" s="209" t="s">
        <v>164</v>
      </c>
      <c r="AU293" s="209" t="s">
        <v>81</v>
      </c>
      <c r="AV293" s="14" t="s">
        <v>81</v>
      </c>
      <c r="AW293" s="14" t="s">
        <v>33</v>
      </c>
      <c r="AX293" s="14" t="s">
        <v>71</v>
      </c>
      <c r="AY293" s="209" t="s">
        <v>155</v>
      </c>
    </row>
    <row r="294" spans="2:51" s="15" customFormat="1" ht="12">
      <c r="B294" s="210"/>
      <c r="C294" s="211"/>
      <c r="D294" s="190" t="s">
        <v>164</v>
      </c>
      <c r="E294" s="212" t="s">
        <v>19</v>
      </c>
      <c r="F294" s="213" t="s">
        <v>168</v>
      </c>
      <c r="G294" s="211"/>
      <c r="H294" s="214">
        <v>36.5</v>
      </c>
      <c r="I294" s="215"/>
      <c r="J294" s="211"/>
      <c r="K294" s="211"/>
      <c r="L294" s="216"/>
      <c r="M294" s="217"/>
      <c r="N294" s="218"/>
      <c r="O294" s="218"/>
      <c r="P294" s="218"/>
      <c r="Q294" s="218"/>
      <c r="R294" s="218"/>
      <c r="S294" s="218"/>
      <c r="T294" s="219"/>
      <c r="AT294" s="220" t="s">
        <v>164</v>
      </c>
      <c r="AU294" s="220" t="s">
        <v>81</v>
      </c>
      <c r="AV294" s="15" t="s">
        <v>162</v>
      </c>
      <c r="AW294" s="15" t="s">
        <v>33</v>
      </c>
      <c r="AX294" s="15" t="s">
        <v>79</v>
      </c>
      <c r="AY294" s="220" t="s">
        <v>155</v>
      </c>
    </row>
    <row r="295" spans="1:65" s="2" customFormat="1" ht="16.5" customHeight="1">
      <c r="A295" s="36"/>
      <c r="B295" s="37"/>
      <c r="C295" s="237" t="s">
        <v>879</v>
      </c>
      <c r="D295" s="237" t="s">
        <v>681</v>
      </c>
      <c r="E295" s="238" t="s">
        <v>1298</v>
      </c>
      <c r="F295" s="239" t="s">
        <v>1299</v>
      </c>
      <c r="G295" s="240" t="s">
        <v>684</v>
      </c>
      <c r="H295" s="241">
        <v>98.167</v>
      </c>
      <c r="I295" s="242">
        <v>309.2</v>
      </c>
      <c r="J295" s="243">
        <f>ROUND(I295*H295,2)</f>
        <v>30353.24</v>
      </c>
      <c r="K295" s="239" t="s">
        <v>174</v>
      </c>
      <c r="L295" s="244"/>
      <c r="M295" s="245" t="s">
        <v>19</v>
      </c>
      <c r="N295" s="246" t="s">
        <v>42</v>
      </c>
      <c r="O295" s="66"/>
      <c r="P295" s="184">
        <f>O295*H295</f>
        <v>0</v>
      </c>
      <c r="Q295" s="184">
        <v>0.001</v>
      </c>
      <c r="R295" s="184">
        <f>Q295*H295</f>
        <v>0.098167</v>
      </c>
      <c r="S295" s="184">
        <v>0</v>
      </c>
      <c r="T295" s="185">
        <f>S295*H295</f>
        <v>0</v>
      </c>
      <c r="U295" s="36"/>
      <c r="V295" s="36"/>
      <c r="W295" s="36"/>
      <c r="X295" s="36"/>
      <c r="Y295" s="36"/>
      <c r="Z295" s="36"/>
      <c r="AA295" s="36"/>
      <c r="AB295" s="36"/>
      <c r="AC295" s="36"/>
      <c r="AD295" s="36"/>
      <c r="AE295" s="36"/>
      <c r="AR295" s="186" t="s">
        <v>437</v>
      </c>
      <c r="AT295" s="186" t="s">
        <v>681</v>
      </c>
      <c r="AU295" s="186" t="s">
        <v>81</v>
      </c>
      <c r="AY295" s="19" t="s">
        <v>155</v>
      </c>
      <c r="BE295" s="187">
        <f>IF(N295="základní",J295,0)</f>
        <v>30353.24</v>
      </c>
      <c r="BF295" s="187">
        <f>IF(N295="snížená",J295,0)</f>
        <v>0</v>
      </c>
      <c r="BG295" s="187">
        <f>IF(N295="zákl. přenesená",J295,0)</f>
        <v>0</v>
      </c>
      <c r="BH295" s="187">
        <f>IF(N295="sníž. přenesená",J295,0)</f>
        <v>0</v>
      </c>
      <c r="BI295" s="187">
        <f>IF(N295="nulová",J295,0)</f>
        <v>0</v>
      </c>
      <c r="BJ295" s="19" t="s">
        <v>79</v>
      </c>
      <c r="BK295" s="187">
        <f>ROUND(I295*H295,2)</f>
        <v>30353.24</v>
      </c>
      <c r="BL295" s="19" t="s">
        <v>295</v>
      </c>
      <c r="BM295" s="186" t="s">
        <v>1306</v>
      </c>
    </row>
    <row r="296" spans="1:47" s="2" customFormat="1" ht="19.5">
      <c r="A296" s="36"/>
      <c r="B296" s="37"/>
      <c r="C296" s="38"/>
      <c r="D296" s="190" t="s">
        <v>686</v>
      </c>
      <c r="E296" s="38"/>
      <c r="F296" s="247" t="s">
        <v>1301</v>
      </c>
      <c r="G296" s="38"/>
      <c r="H296" s="38"/>
      <c r="I296" s="248"/>
      <c r="J296" s="38"/>
      <c r="K296" s="38"/>
      <c r="L296" s="41"/>
      <c r="M296" s="249"/>
      <c r="N296" s="250"/>
      <c r="O296" s="66"/>
      <c r="P296" s="66"/>
      <c r="Q296" s="66"/>
      <c r="R296" s="66"/>
      <c r="S296" s="66"/>
      <c r="T296" s="67"/>
      <c r="U296" s="36"/>
      <c r="V296" s="36"/>
      <c r="W296" s="36"/>
      <c r="X296" s="36"/>
      <c r="Y296" s="36"/>
      <c r="Z296" s="36"/>
      <c r="AA296" s="36"/>
      <c r="AB296" s="36"/>
      <c r="AC296" s="36"/>
      <c r="AD296" s="36"/>
      <c r="AE296" s="36"/>
      <c r="AT296" s="19" t="s">
        <v>686</v>
      </c>
      <c r="AU296" s="19" t="s">
        <v>81</v>
      </c>
    </row>
    <row r="297" spans="2:51" s="14" customFormat="1" ht="12">
      <c r="B297" s="199"/>
      <c r="C297" s="200"/>
      <c r="D297" s="190" t="s">
        <v>164</v>
      </c>
      <c r="E297" s="201" t="s">
        <v>19</v>
      </c>
      <c r="F297" s="202" t="s">
        <v>1307</v>
      </c>
      <c r="G297" s="200"/>
      <c r="H297" s="203">
        <v>98.167</v>
      </c>
      <c r="I297" s="204"/>
      <c r="J297" s="200"/>
      <c r="K297" s="200"/>
      <c r="L297" s="205"/>
      <c r="M297" s="206"/>
      <c r="N297" s="207"/>
      <c r="O297" s="207"/>
      <c r="P297" s="207"/>
      <c r="Q297" s="207"/>
      <c r="R297" s="207"/>
      <c r="S297" s="207"/>
      <c r="T297" s="208"/>
      <c r="AT297" s="209" t="s">
        <v>164</v>
      </c>
      <c r="AU297" s="209" t="s">
        <v>81</v>
      </c>
      <c r="AV297" s="14" t="s">
        <v>81</v>
      </c>
      <c r="AW297" s="14" t="s">
        <v>33</v>
      </c>
      <c r="AX297" s="14" t="s">
        <v>71</v>
      </c>
      <c r="AY297" s="209" t="s">
        <v>155</v>
      </c>
    </row>
    <row r="298" spans="2:51" s="15" customFormat="1" ht="12">
      <c r="B298" s="210"/>
      <c r="C298" s="211"/>
      <c r="D298" s="190" t="s">
        <v>164</v>
      </c>
      <c r="E298" s="212" t="s">
        <v>19</v>
      </c>
      <c r="F298" s="213" t="s">
        <v>168</v>
      </c>
      <c r="G298" s="211"/>
      <c r="H298" s="214">
        <v>98.167</v>
      </c>
      <c r="I298" s="215"/>
      <c r="J298" s="211"/>
      <c r="K298" s="211"/>
      <c r="L298" s="216"/>
      <c r="M298" s="217"/>
      <c r="N298" s="218"/>
      <c r="O298" s="218"/>
      <c r="P298" s="218"/>
      <c r="Q298" s="218"/>
      <c r="R298" s="218"/>
      <c r="S298" s="218"/>
      <c r="T298" s="219"/>
      <c r="AT298" s="220" t="s">
        <v>164</v>
      </c>
      <c r="AU298" s="220" t="s">
        <v>81</v>
      </c>
      <c r="AV298" s="15" t="s">
        <v>162</v>
      </c>
      <c r="AW298" s="15" t="s">
        <v>33</v>
      </c>
      <c r="AX298" s="15" t="s">
        <v>79</v>
      </c>
      <c r="AY298" s="220" t="s">
        <v>155</v>
      </c>
    </row>
    <row r="299" spans="1:65" s="2" customFormat="1" ht="21.75" customHeight="1">
      <c r="A299" s="36"/>
      <c r="B299" s="37"/>
      <c r="C299" s="175" t="s">
        <v>882</v>
      </c>
      <c r="D299" s="175" t="s">
        <v>158</v>
      </c>
      <c r="E299" s="176" t="s">
        <v>1308</v>
      </c>
      <c r="F299" s="177" t="s">
        <v>1309</v>
      </c>
      <c r="G299" s="178" t="s">
        <v>343</v>
      </c>
      <c r="H299" s="179">
        <v>12</v>
      </c>
      <c r="I299" s="180">
        <v>744</v>
      </c>
      <c r="J299" s="181">
        <f>ROUND(I299*H299,2)</f>
        <v>8928</v>
      </c>
      <c r="K299" s="177" t="s">
        <v>174</v>
      </c>
      <c r="L299" s="41"/>
      <c r="M299" s="182" t="s">
        <v>19</v>
      </c>
      <c r="N299" s="183" t="s">
        <v>42</v>
      </c>
      <c r="O299" s="66"/>
      <c r="P299" s="184">
        <f>O299*H299</f>
        <v>0</v>
      </c>
      <c r="Q299" s="184">
        <v>0.00252</v>
      </c>
      <c r="R299" s="184">
        <f>Q299*H299</f>
        <v>0.030240000000000003</v>
      </c>
      <c r="S299" s="184">
        <v>0</v>
      </c>
      <c r="T299" s="185">
        <f>S299*H299</f>
        <v>0</v>
      </c>
      <c r="U299" s="36"/>
      <c r="V299" s="36"/>
      <c r="W299" s="36"/>
      <c r="X299" s="36"/>
      <c r="Y299" s="36"/>
      <c r="Z299" s="36"/>
      <c r="AA299" s="36"/>
      <c r="AB299" s="36"/>
      <c r="AC299" s="36"/>
      <c r="AD299" s="36"/>
      <c r="AE299" s="36"/>
      <c r="AR299" s="186" t="s">
        <v>295</v>
      </c>
      <c r="AT299" s="186" t="s">
        <v>158</v>
      </c>
      <c r="AU299" s="186" t="s">
        <v>81</v>
      </c>
      <c r="AY299" s="19" t="s">
        <v>155</v>
      </c>
      <c r="BE299" s="187">
        <f>IF(N299="základní",J299,0)</f>
        <v>8928</v>
      </c>
      <c r="BF299" s="187">
        <f>IF(N299="snížená",J299,0)</f>
        <v>0</v>
      </c>
      <c r="BG299" s="187">
        <f>IF(N299="zákl. přenesená",J299,0)</f>
        <v>0</v>
      </c>
      <c r="BH299" s="187">
        <f>IF(N299="sníž. přenesená",J299,0)</f>
        <v>0</v>
      </c>
      <c r="BI299" s="187">
        <f>IF(N299="nulová",J299,0)</f>
        <v>0</v>
      </c>
      <c r="BJ299" s="19" t="s">
        <v>79</v>
      </c>
      <c r="BK299" s="187">
        <f>ROUND(I299*H299,2)</f>
        <v>8928</v>
      </c>
      <c r="BL299" s="19" t="s">
        <v>295</v>
      </c>
      <c r="BM299" s="186" t="s">
        <v>1310</v>
      </c>
    </row>
    <row r="300" spans="2:51" s="13" customFormat="1" ht="12">
      <c r="B300" s="188"/>
      <c r="C300" s="189"/>
      <c r="D300" s="190" t="s">
        <v>164</v>
      </c>
      <c r="E300" s="191" t="s">
        <v>19</v>
      </c>
      <c r="F300" s="192" t="s">
        <v>1140</v>
      </c>
      <c r="G300" s="189"/>
      <c r="H300" s="191" t="s">
        <v>19</v>
      </c>
      <c r="I300" s="193"/>
      <c r="J300" s="189"/>
      <c r="K300" s="189"/>
      <c r="L300" s="194"/>
      <c r="M300" s="195"/>
      <c r="N300" s="196"/>
      <c r="O300" s="196"/>
      <c r="P300" s="196"/>
      <c r="Q300" s="196"/>
      <c r="R300" s="196"/>
      <c r="S300" s="196"/>
      <c r="T300" s="197"/>
      <c r="AT300" s="198" t="s">
        <v>164</v>
      </c>
      <c r="AU300" s="198" t="s">
        <v>81</v>
      </c>
      <c r="AV300" s="13" t="s">
        <v>79</v>
      </c>
      <c r="AW300" s="13" t="s">
        <v>33</v>
      </c>
      <c r="AX300" s="13" t="s">
        <v>71</v>
      </c>
      <c r="AY300" s="198" t="s">
        <v>155</v>
      </c>
    </row>
    <row r="301" spans="2:51" s="14" customFormat="1" ht="12">
      <c r="B301" s="199"/>
      <c r="C301" s="200"/>
      <c r="D301" s="190" t="s">
        <v>164</v>
      </c>
      <c r="E301" s="201" t="s">
        <v>19</v>
      </c>
      <c r="F301" s="202" t="s">
        <v>1293</v>
      </c>
      <c r="G301" s="200"/>
      <c r="H301" s="203">
        <v>12</v>
      </c>
      <c r="I301" s="204"/>
      <c r="J301" s="200"/>
      <c r="K301" s="200"/>
      <c r="L301" s="205"/>
      <c r="M301" s="206"/>
      <c r="N301" s="207"/>
      <c r="O301" s="207"/>
      <c r="P301" s="207"/>
      <c r="Q301" s="207"/>
      <c r="R301" s="207"/>
      <c r="S301" s="207"/>
      <c r="T301" s="208"/>
      <c r="AT301" s="209" t="s">
        <v>164</v>
      </c>
      <c r="AU301" s="209" t="s">
        <v>81</v>
      </c>
      <c r="AV301" s="14" t="s">
        <v>81</v>
      </c>
      <c r="AW301" s="14" t="s">
        <v>33</v>
      </c>
      <c r="AX301" s="14" t="s">
        <v>71</v>
      </c>
      <c r="AY301" s="209" t="s">
        <v>155</v>
      </c>
    </row>
    <row r="302" spans="2:51" s="15" customFormat="1" ht="12">
      <c r="B302" s="210"/>
      <c r="C302" s="211"/>
      <c r="D302" s="190" t="s">
        <v>164</v>
      </c>
      <c r="E302" s="212" t="s">
        <v>19</v>
      </c>
      <c r="F302" s="213" t="s">
        <v>168</v>
      </c>
      <c r="G302" s="211"/>
      <c r="H302" s="214">
        <v>12</v>
      </c>
      <c r="I302" s="215"/>
      <c r="J302" s="211"/>
      <c r="K302" s="211"/>
      <c r="L302" s="216"/>
      <c r="M302" s="217"/>
      <c r="N302" s="218"/>
      <c r="O302" s="218"/>
      <c r="P302" s="218"/>
      <c r="Q302" s="218"/>
      <c r="R302" s="218"/>
      <c r="S302" s="218"/>
      <c r="T302" s="219"/>
      <c r="AT302" s="220" t="s">
        <v>164</v>
      </c>
      <c r="AU302" s="220" t="s">
        <v>81</v>
      </c>
      <c r="AV302" s="15" t="s">
        <v>162</v>
      </c>
      <c r="AW302" s="15" t="s">
        <v>33</v>
      </c>
      <c r="AX302" s="15" t="s">
        <v>79</v>
      </c>
      <c r="AY302" s="220" t="s">
        <v>155</v>
      </c>
    </row>
    <row r="303" spans="1:65" s="2" customFormat="1" ht="16.5" customHeight="1">
      <c r="A303" s="36"/>
      <c r="B303" s="37"/>
      <c r="C303" s="175" t="s">
        <v>886</v>
      </c>
      <c r="D303" s="175" t="s">
        <v>158</v>
      </c>
      <c r="E303" s="176" t="s">
        <v>1311</v>
      </c>
      <c r="F303" s="177" t="s">
        <v>1312</v>
      </c>
      <c r="G303" s="178" t="s">
        <v>343</v>
      </c>
      <c r="H303" s="179">
        <v>12</v>
      </c>
      <c r="I303" s="180">
        <v>1212</v>
      </c>
      <c r="J303" s="181">
        <f>ROUND(I303*H303,2)</f>
        <v>14544</v>
      </c>
      <c r="K303" s="177" t="s">
        <v>19</v>
      </c>
      <c r="L303" s="41"/>
      <c r="M303" s="182" t="s">
        <v>19</v>
      </c>
      <c r="N303" s="183" t="s">
        <v>42</v>
      </c>
      <c r="O303" s="66"/>
      <c r="P303" s="184">
        <f>O303*H303</f>
        <v>0</v>
      </c>
      <c r="Q303" s="184">
        <v>0.00112</v>
      </c>
      <c r="R303" s="184">
        <f>Q303*H303</f>
        <v>0.013439999999999999</v>
      </c>
      <c r="S303" s="184">
        <v>0</v>
      </c>
      <c r="T303" s="185">
        <f>S303*H303</f>
        <v>0</v>
      </c>
      <c r="U303" s="36"/>
      <c r="V303" s="36"/>
      <c r="W303" s="36"/>
      <c r="X303" s="36"/>
      <c r="Y303" s="36"/>
      <c r="Z303" s="36"/>
      <c r="AA303" s="36"/>
      <c r="AB303" s="36"/>
      <c r="AC303" s="36"/>
      <c r="AD303" s="36"/>
      <c r="AE303" s="36"/>
      <c r="AR303" s="186" t="s">
        <v>295</v>
      </c>
      <c r="AT303" s="186" t="s">
        <v>158</v>
      </c>
      <c r="AU303" s="186" t="s">
        <v>81</v>
      </c>
      <c r="AY303" s="19" t="s">
        <v>155</v>
      </c>
      <c r="BE303" s="187">
        <f>IF(N303="základní",J303,0)</f>
        <v>14544</v>
      </c>
      <c r="BF303" s="187">
        <f>IF(N303="snížená",J303,0)</f>
        <v>0</v>
      </c>
      <c r="BG303" s="187">
        <f>IF(N303="zákl. přenesená",J303,0)</f>
        <v>0</v>
      </c>
      <c r="BH303" s="187">
        <f>IF(N303="sníž. přenesená",J303,0)</f>
        <v>0</v>
      </c>
      <c r="BI303" s="187">
        <f>IF(N303="nulová",J303,0)</f>
        <v>0</v>
      </c>
      <c r="BJ303" s="19" t="s">
        <v>79</v>
      </c>
      <c r="BK303" s="187">
        <f>ROUND(I303*H303,2)</f>
        <v>14544</v>
      </c>
      <c r="BL303" s="19" t="s">
        <v>295</v>
      </c>
      <c r="BM303" s="186" t="s">
        <v>1313</v>
      </c>
    </row>
    <row r="304" spans="1:65" s="2" customFormat="1" ht="24">
      <c r="A304" s="36"/>
      <c r="B304" s="37"/>
      <c r="C304" s="175" t="s">
        <v>890</v>
      </c>
      <c r="D304" s="175" t="s">
        <v>158</v>
      </c>
      <c r="E304" s="176" t="s">
        <v>1314</v>
      </c>
      <c r="F304" s="177" t="s">
        <v>1315</v>
      </c>
      <c r="G304" s="178" t="s">
        <v>691</v>
      </c>
      <c r="H304" s="251">
        <f>120308.64/100</f>
        <v>1203.0864</v>
      </c>
      <c r="I304" s="180">
        <v>2.05</v>
      </c>
      <c r="J304" s="181">
        <f>ROUND(I304*H304,2)</f>
        <v>2466.33</v>
      </c>
      <c r="K304" s="177" t="s">
        <v>174</v>
      </c>
      <c r="L304" s="41"/>
      <c r="M304" s="182" t="s">
        <v>19</v>
      </c>
      <c r="N304" s="183" t="s">
        <v>42</v>
      </c>
      <c r="O304" s="66"/>
      <c r="P304" s="184">
        <f>O304*H304</f>
        <v>0</v>
      </c>
      <c r="Q304" s="184">
        <v>0</v>
      </c>
      <c r="R304" s="184">
        <f>Q304*H304</f>
        <v>0</v>
      </c>
      <c r="S304" s="184">
        <v>0</v>
      </c>
      <c r="T304" s="185">
        <f>S304*H304</f>
        <v>0</v>
      </c>
      <c r="U304" s="36"/>
      <c r="V304" s="36"/>
      <c r="W304" s="36"/>
      <c r="X304" s="36"/>
      <c r="Y304" s="36"/>
      <c r="Z304" s="36"/>
      <c r="AA304" s="36"/>
      <c r="AB304" s="36"/>
      <c r="AC304" s="36"/>
      <c r="AD304" s="36"/>
      <c r="AE304" s="36"/>
      <c r="AR304" s="186" t="s">
        <v>295</v>
      </c>
      <c r="AT304" s="186" t="s">
        <v>158</v>
      </c>
      <c r="AU304" s="186" t="s">
        <v>81</v>
      </c>
      <c r="AY304" s="19" t="s">
        <v>155</v>
      </c>
      <c r="BE304" s="187">
        <f>IF(N304="základní",J304,0)</f>
        <v>2466.33</v>
      </c>
      <c r="BF304" s="187">
        <f>IF(N304="snížená",J304,0)</f>
        <v>0</v>
      </c>
      <c r="BG304" s="187">
        <f>IF(N304="zákl. přenesená",J304,0)</f>
        <v>0</v>
      </c>
      <c r="BH304" s="187">
        <f>IF(N304="sníž. přenesená",J304,0)</f>
        <v>0</v>
      </c>
      <c r="BI304" s="187">
        <f>IF(N304="nulová",J304,0)</f>
        <v>0</v>
      </c>
      <c r="BJ304" s="19" t="s">
        <v>79</v>
      </c>
      <c r="BK304" s="187">
        <f>ROUND(I304*H304,2)</f>
        <v>2466.33</v>
      </c>
      <c r="BL304" s="19" t="s">
        <v>295</v>
      </c>
      <c r="BM304" s="186" t="s">
        <v>1316</v>
      </c>
    </row>
    <row r="305" spans="2:63" s="12" customFormat="1" ht="22.9" customHeight="1">
      <c r="B305" s="159"/>
      <c r="C305" s="160"/>
      <c r="D305" s="161" t="s">
        <v>70</v>
      </c>
      <c r="E305" s="173" t="s">
        <v>1039</v>
      </c>
      <c r="F305" s="173" t="s">
        <v>1040</v>
      </c>
      <c r="G305" s="160"/>
      <c r="H305" s="160"/>
      <c r="I305" s="163"/>
      <c r="J305" s="174">
        <f>BK305</f>
        <v>9640</v>
      </c>
      <c r="K305" s="160"/>
      <c r="L305" s="165"/>
      <c r="M305" s="166"/>
      <c r="N305" s="167"/>
      <c r="O305" s="167"/>
      <c r="P305" s="168">
        <f>P306</f>
        <v>0</v>
      </c>
      <c r="Q305" s="167"/>
      <c r="R305" s="168">
        <f>R306</f>
        <v>0.00018</v>
      </c>
      <c r="S305" s="167"/>
      <c r="T305" s="169">
        <f>T306</f>
        <v>0</v>
      </c>
      <c r="AR305" s="170" t="s">
        <v>81</v>
      </c>
      <c r="AT305" s="171" t="s">
        <v>70</v>
      </c>
      <c r="AU305" s="171" t="s">
        <v>79</v>
      </c>
      <c r="AY305" s="170" t="s">
        <v>155</v>
      </c>
      <c r="BK305" s="172">
        <f>BK306</f>
        <v>9640</v>
      </c>
    </row>
    <row r="306" spans="1:65" s="2" customFormat="1" ht="16.5" customHeight="1">
      <c r="A306" s="36"/>
      <c r="B306" s="37"/>
      <c r="C306" s="175" t="s">
        <v>894</v>
      </c>
      <c r="D306" s="175" t="s">
        <v>158</v>
      </c>
      <c r="E306" s="176" t="s">
        <v>1317</v>
      </c>
      <c r="F306" s="177" t="s">
        <v>1318</v>
      </c>
      <c r="G306" s="178" t="s">
        <v>426</v>
      </c>
      <c r="H306" s="179">
        <v>2</v>
      </c>
      <c r="I306" s="180">
        <v>4820</v>
      </c>
      <c r="J306" s="181">
        <f>ROUND(I306*H306,2)</f>
        <v>9640</v>
      </c>
      <c r="K306" s="177" t="s">
        <v>19</v>
      </c>
      <c r="L306" s="41"/>
      <c r="M306" s="182" t="s">
        <v>19</v>
      </c>
      <c r="N306" s="183" t="s">
        <v>42</v>
      </c>
      <c r="O306" s="66"/>
      <c r="P306" s="184">
        <f>O306*H306</f>
        <v>0</v>
      </c>
      <c r="Q306" s="184">
        <v>9E-05</v>
      </c>
      <c r="R306" s="184">
        <f>Q306*H306</f>
        <v>0.00018</v>
      </c>
      <c r="S306" s="184">
        <v>0</v>
      </c>
      <c r="T306" s="185">
        <f>S306*H306</f>
        <v>0</v>
      </c>
      <c r="U306" s="36"/>
      <c r="V306" s="36"/>
      <c r="W306" s="36"/>
      <c r="X306" s="36"/>
      <c r="Y306" s="36"/>
      <c r="Z306" s="36"/>
      <c r="AA306" s="36"/>
      <c r="AB306" s="36"/>
      <c r="AC306" s="36"/>
      <c r="AD306" s="36"/>
      <c r="AE306" s="36"/>
      <c r="AR306" s="186" t="s">
        <v>295</v>
      </c>
      <c r="AT306" s="186" t="s">
        <v>158</v>
      </c>
      <c r="AU306" s="186" t="s">
        <v>81</v>
      </c>
      <c r="AY306" s="19" t="s">
        <v>155</v>
      </c>
      <c r="BE306" s="187">
        <f>IF(N306="základní",J306,0)</f>
        <v>9640</v>
      </c>
      <c r="BF306" s="187">
        <f>IF(N306="snížená",J306,0)</f>
        <v>0</v>
      </c>
      <c r="BG306" s="187">
        <f>IF(N306="zákl. přenesená",J306,0)</f>
        <v>0</v>
      </c>
      <c r="BH306" s="187">
        <f>IF(N306="sníž. přenesená",J306,0)</f>
        <v>0</v>
      </c>
      <c r="BI306" s="187">
        <f>IF(N306="nulová",J306,0)</f>
        <v>0</v>
      </c>
      <c r="BJ306" s="19" t="s">
        <v>79</v>
      </c>
      <c r="BK306" s="187">
        <f>ROUND(I306*H306,2)</f>
        <v>9640</v>
      </c>
      <c r="BL306" s="19" t="s">
        <v>295</v>
      </c>
      <c r="BM306" s="186" t="s">
        <v>1319</v>
      </c>
    </row>
    <row r="307" spans="2:63" s="12" customFormat="1" ht="25.9" customHeight="1">
      <c r="B307" s="159"/>
      <c r="C307" s="160"/>
      <c r="D307" s="161" t="s">
        <v>70</v>
      </c>
      <c r="E307" s="162" t="s">
        <v>543</v>
      </c>
      <c r="F307" s="162" t="s">
        <v>544</v>
      </c>
      <c r="G307" s="160"/>
      <c r="H307" s="160"/>
      <c r="I307" s="163"/>
      <c r="J307" s="164">
        <f>BK307</f>
        <v>33000</v>
      </c>
      <c r="K307" s="160"/>
      <c r="L307" s="165"/>
      <c r="M307" s="166"/>
      <c r="N307" s="167"/>
      <c r="O307" s="167"/>
      <c r="P307" s="168">
        <f>P308</f>
        <v>0</v>
      </c>
      <c r="Q307" s="167"/>
      <c r="R307" s="168">
        <f>R308</f>
        <v>0</v>
      </c>
      <c r="S307" s="167"/>
      <c r="T307" s="169">
        <f>T308</f>
        <v>0</v>
      </c>
      <c r="AR307" s="170" t="s">
        <v>162</v>
      </c>
      <c r="AT307" s="171" t="s">
        <v>70</v>
      </c>
      <c r="AU307" s="171" t="s">
        <v>71</v>
      </c>
      <c r="AY307" s="170" t="s">
        <v>155</v>
      </c>
      <c r="BK307" s="172">
        <f>BK308</f>
        <v>33000</v>
      </c>
    </row>
    <row r="308" spans="1:65" s="2" customFormat="1" ht="16.5" customHeight="1">
      <c r="A308" s="36"/>
      <c r="B308" s="37"/>
      <c r="C308" s="175" t="s">
        <v>897</v>
      </c>
      <c r="D308" s="175" t="s">
        <v>158</v>
      </c>
      <c r="E308" s="176" t="s">
        <v>546</v>
      </c>
      <c r="F308" s="177" t="s">
        <v>547</v>
      </c>
      <c r="G308" s="178" t="s">
        <v>548</v>
      </c>
      <c r="H308" s="179">
        <v>110</v>
      </c>
      <c r="I308" s="180">
        <v>300</v>
      </c>
      <c r="J308" s="181">
        <f>ROUND(I308*H308,2)</f>
        <v>33000</v>
      </c>
      <c r="K308" s="177" t="s">
        <v>19</v>
      </c>
      <c r="L308" s="41"/>
      <c r="M308" s="232" t="s">
        <v>19</v>
      </c>
      <c r="N308" s="233" t="s">
        <v>42</v>
      </c>
      <c r="O308" s="234"/>
      <c r="P308" s="235">
        <f>O308*H308</f>
        <v>0</v>
      </c>
      <c r="Q308" s="235">
        <v>0</v>
      </c>
      <c r="R308" s="235">
        <f>Q308*H308</f>
        <v>0</v>
      </c>
      <c r="S308" s="235">
        <v>0</v>
      </c>
      <c r="T308" s="236">
        <f>S308*H308</f>
        <v>0</v>
      </c>
      <c r="U308" s="36"/>
      <c r="V308" s="36"/>
      <c r="W308" s="36"/>
      <c r="X308" s="36"/>
      <c r="Y308" s="36"/>
      <c r="Z308" s="36"/>
      <c r="AA308" s="36"/>
      <c r="AB308" s="36"/>
      <c r="AC308" s="36"/>
      <c r="AD308" s="36"/>
      <c r="AE308" s="36"/>
      <c r="AR308" s="186" t="s">
        <v>549</v>
      </c>
      <c r="AT308" s="186" t="s">
        <v>158</v>
      </c>
      <c r="AU308" s="186" t="s">
        <v>79</v>
      </c>
      <c r="AY308" s="19" t="s">
        <v>155</v>
      </c>
      <c r="BE308" s="187">
        <f>IF(N308="základní",J308,0)</f>
        <v>33000</v>
      </c>
      <c r="BF308" s="187">
        <f>IF(N308="snížená",J308,0)</f>
        <v>0</v>
      </c>
      <c r="BG308" s="187">
        <f>IF(N308="zákl. přenesená",J308,0)</f>
        <v>0</v>
      </c>
      <c r="BH308" s="187">
        <f>IF(N308="sníž. přenesená",J308,0)</f>
        <v>0</v>
      </c>
      <c r="BI308" s="187">
        <f>IF(N308="nulová",J308,0)</f>
        <v>0</v>
      </c>
      <c r="BJ308" s="19" t="s">
        <v>79</v>
      </c>
      <c r="BK308" s="187">
        <f>ROUND(I308*H308,2)</f>
        <v>33000</v>
      </c>
      <c r="BL308" s="19" t="s">
        <v>549</v>
      </c>
      <c r="BM308" s="186" t="s">
        <v>1320</v>
      </c>
    </row>
    <row r="309" spans="1:31" s="2" customFormat="1" ht="6.95" customHeight="1">
      <c r="A309" s="36"/>
      <c r="B309" s="49"/>
      <c r="C309" s="50"/>
      <c r="D309" s="50"/>
      <c r="E309" s="50"/>
      <c r="F309" s="50"/>
      <c r="G309" s="50"/>
      <c r="H309" s="50"/>
      <c r="I309" s="50"/>
      <c r="J309" s="50"/>
      <c r="K309" s="50"/>
      <c r="L309" s="41"/>
      <c r="M309" s="36"/>
      <c r="O309" s="36"/>
      <c r="P309" s="36"/>
      <c r="Q309" s="36"/>
      <c r="R309" s="36"/>
      <c r="S309" s="36"/>
      <c r="T309" s="36"/>
      <c r="U309" s="36"/>
      <c r="V309" s="36"/>
      <c r="W309" s="36"/>
      <c r="X309" s="36"/>
      <c r="Y309" s="36"/>
      <c r="Z309" s="36"/>
      <c r="AA309" s="36"/>
      <c r="AB309" s="36"/>
      <c r="AC309" s="36"/>
      <c r="AD309" s="36"/>
      <c r="AE309" s="36"/>
    </row>
  </sheetData>
  <sheetProtection password="CC35" sheet="1" objects="1" scenarios="1" formatColumns="0" formatRows="0" autoFilter="0"/>
  <autoFilter ref="C93:K308"/>
  <mergeCells count="9">
    <mergeCell ref="E50:H50"/>
    <mergeCell ref="E84:H84"/>
    <mergeCell ref="E86:H8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topLeftCell="A1">
      <selection activeCell="W62" sqref="W6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90</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1321</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ROUND(J85,2)</f>
        <v>4333740.99</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ROUND((SUM(BE85:BE170)),2)</f>
        <v>4333740.99</v>
      </c>
      <c r="G33" s="36"/>
      <c r="H33" s="36"/>
      <c r="I33" s="120">
        <v>0.21</v>
      </c>
      <c r="J33" s="119">
        <f>ROUND(((SUM(BE85:BE170))*I33),2)</f>
        <v>910085.61</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ROUND((SUM(BF85:BF170)),2)</f>
        <v>0</v>
      </c>
      <c r="G34" s="36"/>
      <c r="H34" s="36"/>
      <c r="I34" s="120">
        <v>0.15</v>
      </c>
      <c r="J34" s="119">
        <f>ROUND(((SUM(BF85:BF170))*I34),2)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ROUND((SUM(BG85:BG170)),2)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ROUND((SUM(BH85:BH170)),2)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ROUND((SUM(BI85:BI170)),2)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5243826.600000001</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04 - D.1.2. Stavebně konstrukční řešení</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J85</f>
        <v>4333740.99</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1322</v>
      </c>
      <c r="E60" s="139"/>
      <c r="F60" s="139"/>
      <c r="G60" s="139"/>
      <c r="H60" s="139"/>
      <c r="I60" s="139"/>
      <c r="J60" s="140">
        <f>J86</f>
        <v>146760</v>
      </c>
      <c r="K60" s="137"/>
      <c r="L60" s="141"/>
    </row>
    <row r="61" spans="2:12" s="9" customFormat="1" ht="24.95" customHeight="1">
      <c r="B61" s="136"/>
      <c r="C61" s="137"/>
      <c r="D61" s="138" t="s">
        <v>1323</v>
      </c>
      <c r="E61" s="139"/>
      <c r="F61" s="139"/>
      <c r="G61" s="139"/>
      <c r="H61" s="139"/>
      <c r="I61" s="139"/>
      <c r="J61" s="140">
        <f>J109</f>
        <v>1336357.8900000001</v>
      </c>
      <c r="K61" s="137"/>
      <c r="L61" s="141"/>
    </row>
    <row r="62" spans="2:12" s="9" customFormat="1" ht="24.95" customHeight="1">
      <c r="B62" s="136"/>
      <c r="C62" s="137"/>
      <c r="D62" s="138" t="s">
        <v>1324</v>
      </c>
      <c r="E62" s="139"/>
      <c r="F62" s="139"/>
      <c r="G62" s="139"/>
      <c r="H62" s="139"/>
      <c r="I62" s="139"/>
      <c r="J62" s="140">
        <f>J128</f>
        <v>1008514.5</v>
      </c>
      <c r="K62" s="137"/>
      <c r="L62" s="141"/>
    </row>
    <row r="63" spans="2:12" s="9" customFormat="1" ht="24.95" customHeight="1">
      <c r="B63" s="136"/>
      <c r="C63" s="137"/>
      <c r="D63" s="138" t="s">
        <v>1325</v>
      </c>
      <c r="E63" s="139"/>
      <c r="F63" s="139"/>
      <c r="G63" s="139"/>
      <c r="H63" s="139"/>
      <c r="I63" s="139"/>
      <c r="J63" s="140">
        <f>J139</f>
        <v>31500</v>
      </c>
      <c r="K63" s="137"/>
      <c r="L63" s="141"/>
    </row>
    <row r="64" spans="2:12" s="9" customFormat="1" ht="24.95" customHeight="1">
      <c r="B64" s="136"/>
      <c r="C64" s="137"/>
      <c r="D64" s="138" t="s">
        <v>1326</v>
      </c>
      <c r="E64" s="139"/>
      <c r="F64" s="139"/>
      <c r="G64" s="139"/>
      <c r="H64" s="139"/>
      <c r="I64" s="139"/>
      <c r="J64" s="140">
        <f>J142</f>
        <v>1735608.6</v>
      </c>
      <c r="K64" s="137"/>
      <c r="L64" s="141"/>
    </row>
    <row r="65" spans="2:12" s="9" customFormat="1" ht="24.95" customHeight="1">
      <c r="B65" s="136"/>
      <c r="C65" s="137"/>
      <c r="D65" s="138" t="s">
        <v>139</v>
      </c>
      <c r="E65" s="139"/>
      <c r="F65" s="139"/>
      <c r="G65" s="139"/>
      <c r="H65" s="139"/>
      <c r="I65" s="139"/>
      <c r="J65" s="140">
        <f>J169</f>
        <v>75000</v>
      </c>
      <c r="K65" s="137"/>
      <c r="L65" s="141"/>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140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5" t="str">
        <f>E7</f>
        <v>Zesílení stropních desek ve východní části přístavby, vč. souvisejících stavebních úprav</v>
      </c>
      <c r="F75" s="376"/>
      <c r="G75" s="376"/>
      <c r="H75" s="37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8" t="str">
        <f>E9</f>
        <v>04 - D.1.2. Stavebně konstrukční řešení</v>
      </c>
      <c r="F77" s="374"/>
      <c r="G77" s="374"/>
      <c r="H77" s="374"/>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f>IF(J12="","",J12)</f>
        <v>44236</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24</v>
      </c>
      <c r="D81" s="38"/>
      <c r="E81" s="38"/>
      <c r="F81" s="29" t="str">
        <f>E15</f>
        <v>Beskydské divadlo Nový Jičín,p.o.</v>
      </c>
      <c r="G81" s="38"/>
      <c r="H81" s="38"/>
      <c r="I81" s="31" t="s">
        <v>31</v>
      </c>
      <c r="J81" s="34" t="str">
        <f>E21</f>
        <v xml:space="preserve"> </v>
      </c>
      <c r="K81" s="38"/>
      <c r="L81" s="108"/>
      <c r="S81" s="36"/>
      <c r="T81" s="36"/>
      <c r="U81" s="36"/>
      <c r="V81" s="36"/>
      <c r="W81" s="36"/>
      <c r="X81" s="36"/>
      <c r="Y81" s="36"/>
      <c r="Z81" s="36"/>
      <c r="AA81" s="36"/>
      <c r="AB81" s="36"/>
      <c r="AC81" s="36"/>
      <c r="AD81" s="36"/>
      <c r="AE81" s="36"/>
    </row>
    <row r="82" spans="1:31" s="2" customFormat="1" ht="15.2" customHeight="1">
      <c r="A82" s="36"/>
      <c r="B82" s="37"/>
      <c r="C82" s="31" t="s">
        <v>29</v>
      </c>
      <c r="D82" s="38"/>
      <c r="E82" s="38"/>
      <c r="F82" s="29" t="str">
        <f>IF(E18="","",E18)</f>
        <v>Vyplň údaj</v>
      </c>
      <c r="G82" s="38"/>
      <c r="H82" s="38"/>
      <c r="I82" s="31" t="s">
        <v>34</v>
      </c>
      <c r="J82" s="34" t="str">
        <f>E24</f>
        <v xml:space="preserve"> </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141</v>
      </c>
      <c r="D84" s="151" t="s">
        <v>56</v>
      </c>
      <c r="E84" s="151" t="s">
        <v>52</v>
      </c>
      <c r="F84" s="151" t="s">
        <v>53</v>
      </c>
      <c r="G84" s="151" t="s">
        <v>142</v>
      </c>
      <c r="H84" s="151" t="s">
        <v>143</v>
      </c>
      <c r="I84" s="151" t="s">
        <v>144</v>
      </c>
      <c r="J84" s="151" t="s">
        <v>120</v>
      </c>
      <c r="K84" s="152" t="s">
        <v>145</v>
      </c>
      <c r="L84" s="153"/>
      <c r="M84" s="70" t="s">
        <v>19</v>
      </c>
      <c r="N84" s="71" t="s">
        <v>41</v>
      </c>
      <c r="O84" s="71" t="s">
        <v>146</v>
      </c>
      <c r="P84" s="71" t="s">
        <v>147</v>
      </c>
      <c r="Q84" s="71" t="s">
        <v>148</v>
      </c>
      <c r="R84" s="71" t="s">
        <v>149</v>
      </c>
      <c r="S84" s="71" t="s">
        <v>150</v>
      </c>
      <c r="T84" s="72" t="s">
        <v>151</v>
      </c>
      <c r="U84" s="148"/>
      <c r="V84" s="148"/>
      <c r="W84" s="148"/>
      <c r="X84" s="148"/>
      <c r="Y84" s="148"/>
      <c r="Z84" s="148"/>
      <c r="AA84" s="148"/>
      <c r="AB84" s="148"/>
      <c r="AC84" s="148"/>
      <c r="AD84" s="148"/>
      <c r="AE84" s="148"/>
    </row>
    <row r="85" spans="1:63" s="2" customFormat="1" ht="22.9" customHeight="1">
      <c r="A85" s="36"/>
      <c r="B85" s="37"/>
      <c r="C85" s="77" t="s">
        <v>152</v>
      </c>
      <c r="D85" s="38"/>
      <c r="E85" s="38"/>
      <c r="F85" s="38"/>
      <c r="G85" s="38"/>
      <c r="H85" s="38"/>
      <c r="I85" s="38"/>
      <c r="J85" s="154">
        <f>BK85</f>
        <v>4333740.99</v>
      </c>
      <c r="K85" s="38"/>
      <c r="L85" s="41"/>
      <c r="M85" s="73"/>
      <c r="N85" s="155"/>
      <c r="O85" s="74"/>
      <c r="P85" s="156">
        <f>P86+P109+P128+P139+P142+P169</f>
        <v>0</v>
      </c>
      <c r="Q85" s="74"/>
      <c r="R85" s="156">
        <f>R86+R109+R128+R139+R142+R169</f>
        <v>0</v>
      </c>
      <c r="S85" s="74"/>
      <c r="T85" s="157">
        <f>T86+T109+T128+T139+T142+T169</f>
        <v>0</v>
      </c>
      <c r="U85" s="36"/>
      <c r="V85" s="36"/>
      <c r="W85" s="36"/>
      <c r="X85" s="36"/>
      <c r="Y85" s="36"/>
      <c r="Z85" s="36"/>
      <c r="AA85" s="36"/>
      <c r="AB85" s="36"/>
      <c r="AC85" s="36"/>
      <c r="AD85" s="36"/>
      <c r="AE85" s="36"/>
      <c r="AT85" s="19" t="s">
        <v>70</v>
      </c>
      <c r="AU85" s="19" t="s">
        <v>121</v>
      </c>
      <c r="BK85" s="158">
        <f>BK86+BK109+BK128+BK139+BK142+BK169</f>
        <v>4333740.99</v>
      </c>
    </row>
    <row r="86" spans="2:63" s="12" customFormat="1" ht="25.9" customHeight="1">
      <c r="B86" s="159"/>
      <c r="C86" s="160"/>
      <c r="D86" s="161" t="s">
        <v>70</v>
      </c>
      <c r="E86" s="162" t="s">
        <v>71</v>
      </c>
      <c r="F86" s="162" t="s">
        <v>1327</v>
      </c>
      <c r="G86" s="160"/>
      <c r="H86" s="160"/>
      <c r="I86" s="163"/>
      <c r="J86" s="164">
        <f>BK86</f>
        <v>146760</v>
      </c>
      <c r="K86" s="160"/>
      <c r="L86" s="165"/>
      <c r="M86" s="166"/>
      <c r="N86" s="167"/>
      <c r="O86" s="167"/>
      <c r="P86" s="168">
        <f>SUM(P87:P108)</f>
        <v>0</v>
      </c>
      <c r="Q86" s="167"/>
      <c r="R86" s="168">
        <f>SUM(R87:R108)</f>
        <v>0</v>
      </c>
      <c r="S86" s="167"/>
      <c r="T86" s="169">
        <f>SUM(T87:T108)</f>
        <v>0</v>
      </c>
      <c r="AR86" s="170" t="s">
        <v>79</v>
      </c>
      <c r="AT86" s="171" t="s">
        <v>70</v>
      </c>
      <c r="AU86" s="171" t="s">
        <v>71</v>
      </c>
      <c r="AY86" s="170" t="s">
        <v>155</v>
      </c>
      <c r="BK86" s="172">
        <f>SUM(BK87:BK108)</f>
        <v>146760</v>
      </c>
    </row>
    <row r="87" spans="1:65" s="2" customFormat="1" ht="16.5" customHeight="1">
      <c r="A87" s="36"/>
      <c r="B87" s="37"/>
      <c r="C87" s="175" t="s">
        <v>79</v>
      </c>
      <c r="D87" s="175" t="s">
        <v>158</v>
      </c>
      <c r="E87" s="176" t="s">
        <v>1328</v>
      </c>
      <c r="F87" s="177" t="s">
        <v>1329</v>
      </c>
      <c r="G87" s="178" t="s">
        <v>1330</v>
      </c>
      <c r="H87" s="179">
        <v>1</v>
      </c>
      <c r="I87" s="180">
        <v>5250</v>
      </c>
      <c r="J87" s="181">
        <f>ROUND(I87*H87,2)</f>
        <v>5250</v>
      </c>
      <c r="K87" s="177" t="s">
        <v>19</v>
      </c>
      <c r="L87" s="41"/>
      <c r="M87" s="182" t="s">
        <v>19</v>
      </c>
      <c r="N87" s="183" t="s">
        <v>42</v>
      </c>
      <c r="O87" s="66"/>
      <c r="P87" s="184">
        <f>O87*H87</f>
        <v>0</v>
      </c>
      <c r="Q87" s="184">
        <v>0</v>
      </c>
      <c r="R87" s="184">
        <f>Q87*H87</f>
        <v>0</v>
      </c>
      <c r="S87" s="184">
        <v>0</v>
      </c>
      <c r="T87" s="185">
        <f>S87*H87</f>
        <v>0</v>
      </c>
      <c r="U87" s="36"/>
      <c r="V87" s="36"/>
      <c r="W87" s="36"/>
      <c r="X87" s="36"/>
      <c r="Y87" s="36"/>
      <c r="Z87" s="36"/>
      <c r="AA87" s="36"/>
      <c r="AB87" s="36"/>
      <c r="AC87" s="36"/>
      <c r="AD87" s="36"/>
      <c r="AE87" s="36"/>
      <c r="AR87" s="186" t="s">
        <v>162</v>
      </c>
      <c r="AT87" s="186" t="s">
        <v>158</v>
      </c>
      <c r="AU87" s="186" t="s">
        <v>79</v>
      </c>
      <c r="AY87" s="19" t="s">
        <v>155</v>
      </c>
      <c r="BE87" s="187">
        <f>IF(N87="základní",J87,0)</f>
        <v>5250</v>
      </c>
      <c r="BF87" s="187">
        <f>IF(N87="snížená",J87,0)</f>
        <v>0</v>
      </c>
      <c r="BG87" s="187">
        <f>IF(N87="zákl. přenesená",J87,0)</f>
        <v>0</v>
      </c>
      <c r="BH87" s="187">
        <f>IF(N87="sníž. přenesená",J87,0)</f>
        <v>0</v>
      </c>
      <c r="BI87" s="187">
        <f>IF(N87="nulová",J87,0)</f>
        <v>0</v>
      </c>
      <c r="BJ87" s="19" t="s">
        <v>79</v>
      </c>
      <c r="BK87" s="187">
        <f>ROUND(I87*H87,2)</f>
        <v>5250</v>
      </c>
      <c r="BL87" s="19" t="s">
        <v>162</v>
      </c>
      <c r="BM87" s="186" t="s">
        <v>81</v>
      </c>
    </row>
    <row r="88" spans="1:47" s="2" customFormat="1" ht="29.25">
      <c r="A88" s="36"/>
      <c r="B88" s="37"/>
      <c r="C88" s="38"/>
      <c r="D88" s="190" t="s">
        <v>686</v>
      </c>
      <c r="E88" s="38"/>
      <c r="F88" s="247" t="s">
        <v>1331</v>
      </c>
      <c r="G88" s="38"/>
      <c r="H88" s="38"/>
      <c r="I88" s="248"/>
      <c r="J88" s="38"/>
      <c r="K88" s="38"/>
      <c r="L88" s="41"/>
      <c r="M88" s="249"/>
      <c r="N88" s="250"/>
      <c r="O88" s="66"/>
      <c r="P88" s="66"/>
      <c r="Q88" s="66"/>
      <c r="R88" s="66"/>
      <c r="S88" s="66"/>
      <c r="T88" s="67"/>
      <c r="U88" s="36"/>
      <c r="V88" s="36"/>
      <c r="W88" s="36"/>
      <c r="X88" s="36"/>
      <c r="Y88" s="36"/>
      <c r="Z88" s="36"/>
      <c r="AA88" s="36"/>
      <c r="AB88" s="36"/>
      <c r="AC88" s="36"/>
      <c r="AD88" s="36"/>
      <c r="AE88" s="36"/>
      <c r="AT88" s="19" t="s">
        <v>686</v>
      </c>
      <c r="AU88" s="19" t="s">
        <v>79</v>
      </c>
    </row>
    <row r="89" spans="1:65" s="2" customFormat="1" ht="16.5" customHeight="1">
      <c r="A89" s="36"/>
      <c r="B89" s="37"/>
      <c r="C89" s="175" t="s">
        <v>81</v>
      </c>
      <c r="D89" s="175" t="s">
        <v>158</v>
      </c>
      <c r="E89" s="176" t="s">
        <v>1332</v>
      </c>
      <c r="F89" s="177" t="s">
        <v>1333</v>
      </c>
      <c r="G89" s="178" t="s">
        <v>1330</v>
      </c>
      <c r="H89" s="179">
        <v>6</v>
      </c>
      <c r="I89" s="180">
        <v>1575</v>
      </c>
      <c r="J89" s="181">
        <f>ROUND(I89*H89,2)</f>
        <v>9450</v>
      </c>
      <c r="K89" s="177" t="s">
        <v>19</v>
      </c>
      <c r="L89" s="41"/>
      <c r="M89" s="182" t="s">
        <v>19</v>
      </c>
      <c r="N89" s="183" t="s">
        <v>42</v>
      </c>
      <c r="O89" s="66"/>
      <c r="P89" s="184">
        <f>O89*H89</f>
        <v>0</v>
      </c>
      <c r="Q89" s="184">
        <v>0</v>
      </c>
      <c r="R89" s="184">
        <f>Q89*H89</f>
        <v>0</v>
      </c>
      <c r="S89" s="184">
        <v>0</v>
      </c>
      <c r="T89" s="185">
        <f>S89*H89</f>
        <v>0</v>
      </c>
      <c r="U89" s="36"/>
      <c r="V89" s="36"/>
      <c r="W89" s="36"/>
      <c r="X89" s="36"/>
      <c r="Y89" s="36"/>
      <c r="Z89" s="36"/>
      <c r="AA89" s="36"/>
      <c r="AB89" s="36"/>
      <c r="AC89" s="36"/>
      <c r="AD89" s="36"/>
      <c r="AE89" s="36"/>
      <c r="AR89" s="186" t="s">
        <v>162</v>
      </c>
      <c r="AT89" s="186" t="s">
        <v>158</v>
      </c>
      <c r="AU89" s="186" t="s">
        <v>79</v>
      </c>
      <c r="AY89" s="19" t="s">
        <v>155</v>
      </c>
      <c r="BE89" s="187">
        <f>IF(N89="základní",J89,0)</f>
        <v>9450</v>
      </c>
      <c r="BF89" s="187">
        <f>IF(N89="snížená",J89,0)</f>
        <v>0</v>
      </c>
      <c r="BG89" s="187">
        <f>IF(N89="zákl. přenesená",J89,0)</f>
        <v>0</v>
      </c>
      <c r="BH89" s="187">
        <f>IF(N89="sníž. přenesená",J89,0)</f>
        <v>0</v>
      </c>
      <c r="BI89" s="187">
        <f>IF(N89="nulová",J89,0)</f>
        <v>0</v>
      </c>
      <c r="BJ89" s="19" t="s">
        <v>79</v>
      </c>
      <c r="BK89" s="187">
        <f>ROUND(I89*H89,2)</f>
        <v>9450</v>
      </c>
      <c r="BL89" s="19" t="s">
        <v>162</v>
      </c>
      <c r="BM89" s="186" t="s">
        <v>162</v>
      </c>
    </row>
    <row r="90" spans="1:47" s="2" customFormat="1" ht="48.75">
      <c r="A90" s="36"/>
      <c r="B90" s="37"/>
      <c r="C90" s="38"/>
      <c r="D90" s="190" t="s">
        <v>686</v>
      </c>
      <c r="E90" s="38"/>
      <c r="F90" s="247" t="s">
        <v>1334</v>
      </c>
      <c r="G90" s="38"/>
      <c r="H90" s="38"/>
      <c r="I90" s="248"/>
      <c r="J90" s="38"/>
      <c r="K90" s="38"/>
      <c r="L90" s="41"/>
      <c r="M90" s="249"/>
      <c r="N90" s="250"/>
      <c r="O90" s="66"/>
      <c r="P90" s="66"/>
      <c r="Q90" s="66"/>
      <c r="R90" s="66"/>
      <c r="S90" s="66"/>
      <c r="T90" s="67"/>
      <c r="U90" s="36"/>
      <c r="V90" s="36"/>
      <c r="W90" s="36"/>
      <c r="X90" s="36"/>
      <c r="Y90" s="36"/>
      <c r="Z90" s="36"/>
      <c r="AA90" s="36"/>
      <c r="AB90" s="36"/>
      <c r="AC90" s="36"/>
      <c r="AD90" s="36"/>
      <c r="AE90" s="36"/>
      <c r="AT90" s="19" t="s">
        <v>686</v>
      </c>
      <c r="AU90" s="19" t="s">
        <v>79</v>
      </c>
    </row>
    <row r="91" spans="1:65" s="2" customFormat="1" ht="16.5" customHeight="1">
      <c r="A91" s="36"/>
      <c r="B91" s="37"/>
      <c r="C91" s="175" t="s">
        <v>179</v>
      </c>
      <c r="D91" s="175" t="s">
        <v>158</v>
      </c>
      <c r="E91" s="176" t="s">
        <v>1335</v>
      </c>
      <c r="F91" s="177" t="s">
        <v>1336</v>
      </c>
      <c r="G91" s="178" t="s">
        <v>1330</v>
      </c>
      <c r="H91" s="179">
        <v>3</v>
      </c>
      <c r="I91" s="180">
        <v>2625</v>
      </c>
      <c r="J91" s="181">
        <f>ROUND(I91*H91,2)</f>
        <v>7875</v>
      </c>
      <c r="K91" s="177" t="s">
        <v>19</v>
      </c>
      <c r="L91" s="41"/>
      <c r="M91" s="182" t="s">
        <v>19</v>
      </c>
      <c r="N91" s="183" t="s">
        <v>42</v>
      </c>
      <c r="O91" s="66"/>
      <c r="P91" s="184">
        <f>O91*H91</f>
        <v>0</v>
      </c>
      <c r="Q91" s="184">
        <v>0</v>
      </c>
      <c r="R91" s="184">
        <f>Q91*H91</f>
        <v>0</v>
      </c>
      <c r="S91" s="184">
        <v>0</v>
      </c>
      <c r="T91" s="185">
        <f>S91*H91</f>
        <v>0</v>
      </c>
      <c r="U91" s="36"/>
      <c r="V91" s="36"/>
      <c r="W91" s="36"/>
      <c r="X91" s="36"/>
      <c r="Y91" s="36"/>
      <c r="Z91" s="36"/>
      <c r="AA91" s="36"/>
      <c r="AB91" s="36"/>
      <c r="AC91" s="36"/>
      <c r="AD91" s="36"/>
      <c r="AE91" s="36"/>
      <c r="AR91" s="186" t="s">
        <v>162</v>
      </c>
      <c r="AT91" s="186" t="s">
        <v>158</v>
      </c>
      <c r="AU91" s="186" t="s">
        <v>79</v>
      </c>
      <c r="AY91" s="19" t="s">
        <v>155</v>
      </c>
      <c r="BE91" s="187">
        <f>IF(N91="základní",J91,0)</f>
        <v>7875</v>
      </c>
      <c r="BF91" s="187">
        <f>IF(N91="snížená",J91,0)</f>
        <v>0</v>
      </c>
      <c r="BG91" s="187">
        <f>IF(N91="zákl. přenesená",J91,0)</f>
        <v>0</v>
      </c>
      <c r="BH91" s="187">
        <f>IF(N91="sníž. přenesená",J91,0)</f>
        <v>0</v>
      </c>
      <c r="BI91" s="187">
        <f>IF(N91="nulová",J91,0)</f>
        <v>0</v>
      </c>
      <c r="BJ91" s="19" t="s">
        <v>79</v>
      </c>
      <c r="BK91" s="187">
        <f>ROUND(I91*H91,2)</f>
        <v>7875</v>
      </c>
      <c r="BL91" s="19" t="s">
        <v>162</v>
      </c>
      <c r="BM91" s="186" t="s">
        <v>156</v>
      </c>
    </row>
    <row r="92" spans="1:47" s="2" customFormat="1" ht="48.75">
      <c r="A92" s="36"/>
      <c r="B92" s="37"/>
      <c r="C92" s="38"/>
      <c r="D92" s="190" t="s">
        <v>686</v>
      </c>
      <c r="E92" s="38"/>
      <c r="F92" s="247" t="s">
        <v>1337</v>
      </c>
      <c r="G92" s="38"/>
      <c r="H92" s="38"/>
      <c r="I92" s="248"/>
      <c r="J92" s="38"/>
      <c r="K92" s="38"/>
      <c r="L92" s="41"/>
      <c r="M92" s="249"/>
      <c r="N92" s="250"/>
      <c r="O92" s="66"/>
      <c r="P92" s="66"/>
      <c r="Q92" s="66"/>
      <c r="R92" s="66"/>
      <c r="S92" s="66"/>
      <c r="T92" s="67"/>
      <c r="U92" s="36"/>
      <c r="V92" s="36"/>
      <c r="W92" s="36"/>
      <c r="X92" s="36"/>
      <c r="Y92" s="36"/>
      <c r="Z92" s="36"/>
      <c r="AA92" s="36"/>
      <c r="AB92" s="36"/>
      <c r="AC92" s="36"/>
      <c r="AD92" s="36"/>
      <c r="AE92" s="36"/>
      <c r="AT92" s="19" t="s">
        <v>686</v>
      </c>
      <c r="AU92" s="19" t="s">
        <v>79</v>
      </c>
    </row>
    <row r="93" spans="1:65" s="2" customFormat="1" ht="16.5" customHeight="1">
      <c r="A93" s="36"/>
      <c r="B93" s="37"/>
      <c r="C93" s="175" t="s">
        <v>162</v>
      </c>
      <c r="D93" s="175" t="s">
        <v>158</v>
      </c>
      <c r="E93" s="176" t="s">
        <v>1338</v>
      </c>
      <c r="F93" s="177" t="s">
        <v>1339</v>
      </c>
      <c r="G93" s="178" t="s">
        <v>1330</v>
      </c>
      <c r="H93" s="179">
        <v>6</v>
      </c>
      <c r="I93" s="180">
        <v>3635</v>
      </c>
      <c r="J93" s="181">
        <f>ROUND(I93*H93,2)</f>
        <v>21810</v>
      </c>
      <c r="K93" s="177" t="s">
        <v>19</v>
      </c>
      <c r="L93" s="41"/>
      <c r="M93" s="182" t="s">
        <v>19</v>
      </c>
      <c r="N93" s="183" t="s">
        <v>42</v>
      </c>
      <c r="O93" s="66"/>
      <c r="P93" s="184">
        <f>O93*H93</f>
        <v>0</v>
      </c>
      <c r="Q93" s="184">
        <v>0</v>
      </c>
      <c r="R93" s="184">
        <f>Q93*H93</f>
        <v>0</v>
      </c>
      <c r="S93" s="184">
        <v>0</v>
      </c>
      <c r="T93" s="185">
        <f>S93*H93</f>
        <v>0</v>
      </c>
      <c r="U93" s="36"/>
      <c r="V93" s="36"/>
      <c r="W93" s="36"/>
      <c r="X93" s="36"/>
      <c r="Y93" s="36"/>
      <c r="Z93" s="36"/>
      <c r="AA93" s="36"/>
      <c r="AB93" s="36"/>
      <c r="AC93" s="36"/>
      <c r="AD93" s="36"/>
      <c r="AE93" s="36"/>
      <c r="AR93" s="186" t="s">
        <v>162</v>
      </c>
      <c r="AT93" s="186" t="s">
        <v>158</v>
      </c>
      <c r="AU93" s="186" t="s">
        <v>79</v>
      </c>
      <c r="AY93" s="19" t="s">
        <v>155</v>
      </c>
      <c r="BE93" s="187">
        <f>IF(N93="základní",J93,0)</f>
        <v>21810</v>
      </c>
      <c r="BF93" s="187">
        <f>IF(N93="snížená",J93,0)</f>
        <v>0</v>
      </c>
      <c r="BG93" s="187">
        <f>IF(N93="zákl. přenesená",J93,0)</f>
        <v>0</v>
      </c>
      <c r="BH93" s="187">
        <f>IF(N93="sníž. přenesená",J93,0)</f>
        <v>0</v>
      </c>
      <c r="BI93" s="187">
        <f>IF(N93="nulová",J93,0)</f>
        <v>0</v>
      </c>
      <c r="BJ93" s="19" t="s">
        <v>79</v>
      </c>
      <c r="BK93" s="187">
        <f>ROUND(I93*H93,2)</f>
        <v>21810</v>
      </c>
      <c r="BL93" s="19" t="s">
        <v>162</v>
      </c>
      <c r="BM93" s="186" t="s">
        <v>269</v>
      </c>
    </row>
    <row r="94" spans="1:47" s="2" customFormat="1" ht="48.75">
      <c r="A94" s="36"/>
      <c r="B94" s="37"/>
      <c r="C94" s="38"/>
      <c r="D94" s="190" t="s">
        <v>686</v>
      </c>
      <c r="E94" s="38"/>
      <c r="F94" s="247" t="s">
        <v>1340</v>
      </c>
      <c r="G94" s="38"/>
      <c r="H94" s="38"/>
      <c r="I94" s="248"/>
      <c r="J94" s="38"/>
      <c r="K94" s="38"/>
      <c r="L94" s="41"/>
      <c r="M94" s="249"/>
      <c r="N94" s="250"/>
      <c r="O94" s="66"/>
      <c r="P94" s="66"/>
      <c r="Q94" s="66"/>
      <c r="R94" s="66"/>
      <c r="S94" s="66"/>
      <c r="T94" s="67"/>
      <c r="U94" s="36"/>
      <c r="V94" s="36"/>
      <c r="W94" s="36"/>
      <c r="X94" s="36"/>
      <c r="Y94" s="36"/>
      <c r="Z94" s="36"/>
      <c r="AA94" s="36"/>
      <c r="AB94" s="36"/>
      <c r="AC94" s="36"/>
      <c r="AD94" s="36"/>
      <c r="AE94" s="36"/>
      <c r="AT94" s="19" t="s">
        <v>686</v>
      </c>
      <c r="AU94" s="19" t="s">
        <v>79</v>
      </c>
    </row>
    <row r="95" spans="1:65" s="2" customFormat="1" ht="16.5" customHeight="1">
      <c r="A95" s="36"/>
      <c r="B95" s="37"/>
      <c r="C95" s="175" t="s">
        <v>187</v>
      </c>
      <c r="D95" s="175" t="s">
        <v>158</v>
      </c>
      <c r="E95" s="176" t="s">
        <v>1341</v>
      </c>
      <c r="F95" s="177" t="s">
        <v>1342</v>
      </c>
      <c r="G95" s="178" t="s">
        <v>1330</v>
      </c>
      <c r="H95" s="179">
        <v>1</v>
      </c>
      <c r="I95" s="180">
        <v>26250</v>
      </c>
      <c r="J95" s="181">
        <f>ROUND(I95*H95,2)</f>
        <v>26250</v>
      </c>
      <c r="K95" s="177" t="s">
        <v>19</v>
      </c>
      <c r="L95" s="41"/>
      <c r="M95" s="182" t="s">
        <v>19</v>
      </c>
      <c r="N95" s="183" t="s">
        <v>42</v>
      </c>
      <c r="O95" s="66"/>
      <c r="P95" s="184">
        <f>O95*H95</f>
        <v>0</v>
      </c>
      <c r="Q95" s="184">
        <v>0</v>
      </c>
      <c r="R95" s="184">
        <f>Q95*H95</f>
        <v>0</v>
      </c>
      <c r="S95" s="184">
        <v>0</v>
      </c>
      <c r="T95" s="185">
        <f>S95*H95</f>
        <v>0</v>
      </c>
      <c r="U95" s="36"/>
      <c r="V95" s="36"/>
      <c r="W95" s="36"/>
      <c r="X95" s="36"/>
      <c r="Y95" s="36"/>
      <c r="Z95" s="36"/>
      <c r="AA95" s="36"/>
      <c r="AB95" s="36"/>
      <c r="AC95" s="36"/>
      <c r="AD95" s="36"/>
      <c r="AE95" s="36"/>
      <c r="AR95" s="186" t="s">
        <v>162</v>
      </c>
      <c r="AT95" s="186" t="s">
        <v>158</v>
      </c>
      <c r="AU95" s="186" t="s">
        <v>79</v>
      </c>
      <c r="AY95" s="19" t="s">
        <v>155</v>
      </c>
      <c r="BE95" s="187">
        <f>IF(N95="základní",J95,0)</f>
        <v>26250</v>
      </c>
      <c r="BF95" s="187">
        <f>IF(N95="snížená",J95,0)</f>
        <v>0</v>
      </c>
      <c r="BG95" s="187">
        <f>IF(N95="zákl. přenesená",J95,0)</f>
        <v>0</v>
      </c>
      <c r="BH95" s="187">
        <f>IF(N95="sníž. přenesená",J95,0)</f>
        <v>0</v>
      </c>
      <c r="BI95" s="187">
        <f>IF(N95="nulová",J95,0)</f>
        <v>0</v>
      </c>
      <c r="BJ95" s="19" t="s">
        <v>79</v>
      </c>
      <c r="BK95" s="187">
        <f>ROUND(I95*H95,2)</f>
        <v>26250</v>
      </c>
      <c r="BL95" s="19" t="s">
        <v>162</v>
      </c>
      <c r="BM95" s="186" t="s">
        <v>106</v>
      </c>
    </row>
    <row r="96" spans="1:47" s="2" customFormat="1" ht="39">
      <c r="A96" s="36"/>
      <c r="B96" s="37"/>
      <c r="C96" s="38"/>
      <c r="D96" s="190" t="s">
        <v>686</v>
      </c>
      <c r="E96" s="38"/>
      <c r="F96" s="247" t="s">
        <v>1343</v>
      </c>
      <c r="G96" s="38"/>
      <c r="H96" s="38"/>
      <c r="I96" s="248"/>
      <c r="J96" s="38"/>
      <c r="K96" s="38"/>
      <c r="L96" s="41"/>
      <c r="M96" s="249"/>
      <c r="N96" s="250"/>
      <c r="O96" s="66"/>
      <c r="P96" s="66"/>
      <c r="Q96" s="66"/>
      <c r="R96" s="66"/>
      <c r="S96" s="66"/>
      <c r="T96" s="67"/>
      <c r="U96" s="36"/>
      <c r="V96" s="36"/>
      <c r="W96" s="36"/>
      <c r="X96" s="36"/>
      <c r="Y96" s="36"/>
      <c r="Z96" s="36"/>
      <c r="AA96" s="36"/>
      <c r="AB96" s="36"/>
      <c r="AC96" s="36"/>
      <c r="AD96" s="36"/>
      <c r="AE96" s="36"/>
      <c r="AT96" s="19" t="s">
        <v>686</v>
      </c>
      <c r="AU96" s="19" t="s">
        <v>79</v>
      </c>
    </row>
    <row r="97" spans="1:65" s="2" customFormat="1" ht="16.5" customHeight="1">
      <c r="A97" s="36"/>
      <c r="B97" s="37"/>
      <c r="C97" s="175" t="s">
        <v>156</v>
      </c>
      <c r="D97" s="175" t="s">
        <v>158</v>
      </c>
      <c r="E97" s="176" t="s">
        <v>1344</v>
      </c>
      <c r="F97" s="177" t="s">
        <v>1345</v>
      </c>
      <c r="G97" s="178" t="s">
        <v>1330</v>
      </c>
      <c r="H97" s="179">
        <v>1</v>
      </c>
      <c r="I97" s="180">
        <v>26250</v>
      </c>
      <c r="J97" s="181">
        <f>ROUND(I97*H97,2)</f>
        <v>26250</v>
      </c>
      <c r="K97" s="177" t="s">
        <v>19</v>
      </c>
      <c r="L97" s="41"/>
      <c r="M97" s="182" t="s">
        <v>19</v>
      </c>
      <c r="N97" s="183" t="s">
        <v>42</v>
      </c>
      <c r="O97" s="66"/>
      <c r="P97" s="184">
        <f>O97*H97</f>
        <v>0</v>
      </c>
      <c r="Q97" s="184">
        <v>0</v>
      </c>
      <c r="R97" s="184">
        <f>Q97*H97</f>
        <v>0</v>
      </c>
      <c r="S97" s="184">
        <v>0</v>
      </c>
      <c r="T97" s="185">
        <f>S97*H97</f>
        <v>0</v>
      </c>
      <c r="U97" s="36"/>
      <c r="V97" s="36"/>
      <c r="W97" s="36"/>
      <c r="X97" s="36"/>
      <c r="Y97" s="36"/>
      <c r="Z97" s="36"/>
      <c r="AA97" s="36"/>
      <c r="AB97" s="36"/>
      <c r="AC97" s="36"/>
      <c r="AD97" s="36"/>
      <c r="AE97" s="36"/>
      <c r="AR97" s="186" t="s">
        <v>162</v>
      </c>
      <c r="AT97" s="186" t="s">
        <v>158</v>
      </c>
      <c r="AU97" s="186" t="s">
        <v>79</v>
      </c>
      <c r="AY97" s="19" t="s">
        <v>155</v>
      </c>
      <c r="BE97" s="187">
        <f>IF(N97="základní",J97,0)</f>
        <v>26250</v>
      </c>
      <c r="BF97" s="187">
        <f>IF(N97="snížená",J97,0)</f>
        <v>0</v>
      </c>
      <c r="BG97" s="187">
        <f>IF(N97="zákl. přenesená",J97,0)</f>
        <v>0</v>
      </c>
      <c r="BH97" s="187">
        <f>IF(N97="sníž. přenesená",J97,0)</f>
        <v>0</v>
      </c>
      <c r="BI97" s="187">
        <f>IF(N97="nulová",J97,0)</f>
        <v>0</v>
      </c>
      <c r="BJ97" s="19" t="s">
        <v>79</v>
      </c>
      <c r="BK97" s="187">
        <f>ROUND(I97*H97,2)</f>
        <v>26250</v>
      </c>
      <c r="BL97" s="19" t="s">
        <v>162</v>
      </c>
      <c r="BM97" s="186" t="s">
        <v>112</v>
      </c>
    </row>
    <row r="98" spans="1:47" s="2" customFormat="1" ht="39">
      <c r="A98" s="36"/>
      <c r="B98" s="37"/>
      <c r="C98" s="38"/>
      <c r="D98" s="190" t="s">
        <v>686</v>
      </c>
      <c r="E98" s="38"/>
      <c r="F98" s="247" t="s">
        <v>1346</v>
      </c>
      <c r="G98" s="38"/>
      <c r="H98" s="38"/>
      <c r="I98" s="248"/>
      <c r="J98" s="38"/>
      <c r="K98" s="38"/>
      <c r="L98" s="41"/>
      <c r="M98" s="249"/>
      <c r="N98" s="250"/>
      <c r="O98" s="66"/>
      <c r="P98" s="66"/>
      <c r="Q98" s="66"/>
      <c r="R98" s="66"/>
      <c r="S98" s="66"/>
      <c r="T98" s="67"/>
      <c r="U98" s="36"/>
      <c r="V98" s="36"/>
      <c r="W98" s="36"/>
      <c r="X98" s="36"/>
      <c r="Y98" s="36"/>
      <c r="Z98" s="36"/>
      <c r="AA98" s="36"/>
      <c r="AB98" s="36"/>
      <c r="AC98" s="36"/>
      <c r="AD98" s="36"/>
      <c r="AE98" s="36"/>
      <c r="AT98" s="19" t="s">
        <v>686</v>
      </c>
      <c r="AU98" s="19" t="s">
        <v>79</v>
      </c>
    </row>
    <row r="99" spans="1:65" s="2" customFormat="1" ht="16.5" customHeight="1">
      <c r="A99" s="36"/>
      <c r="B99" s="37"/>
      <c r="C99" s="175" t="s">
        <v>239</v>
      </c>
      <c r="D99" s="175" t="s">
        <v>158</v>
      </c>
      <c r="E99" s="176" t="s">
        <v>1347</v>
      </c>
      <c r="F99" s="177" t="s">
        <v>1348</v>
      </c>
      <c r="G99" s="178" t="s">
        <v>1330</v>
      </c>
      <c r="H99" s="179">
        <v>1</v>
      </c>
      <c r="I99" s="180">
        <v>10500</v>
      </c>
      <c r="J99" s="181">
        <f>ROUND(I99*H99,2)</f>
        <v>10500</v>
      </c>
      <c r="K99" s="177" t="s">
        <v>19</v>
      </c>
      <c r="L99" s="41"/>
      <c r="M99" s="182" t="s">
        <v>19</v>
      </c>
      <c r="N99" s="183" t="s">
        <v>42</v>
      </c>
      <c r="O99" s="66"/>
      <c r="P99" s="184">
        <f>O99*H99</f>
        <v>0</v>
      </c>
      <c r="Q99" s="184">
        <v>0</v>
      </c>
      <c r="R99" s="184">
        <f>Q99*H99</f>
        <v>0</v>
      </c>
      <c r="S99" s="184">
        <v>0</v>
      </c>
      <c r="T99" s="185">
        <f>S99*H99</f>
        <v>0</v>
      </c>
      <c r="U99" s="36"/>
      <c r="V99" s="36"/>
      <c r="W99" s="36"/>
      <c r="X99" s="36"/>
      <c r="Y99" s="36"/>
      <c r="Z99" s="36"/>
      <c r="AA99" s="36"/>
      <c r="AB99" s="36"/>
      <c r="AC99" s="36"/>
      <c r="AD99" s="36"/>
      <c r="AE99" s="36"/>
      <c r="AR99" s="186" t="s">
        <v>162</v>
      </c>
      <c r="AT99" s="186" t="s">
        <v>158</v>
      </c>
      <c r="AU99" s="186" t="s">
        <v>79</v>
      </c>
      <c r="AY99" s="19" t="s">
        <v>155</v>
      </c>
      <c r="BE99" s="187">
        <f>IF(N99="základní",J99,0)</f>
        <v>10500</v>
      </c>
      <c r="BF99" s="187">
        <f>IF(N99="snížená",J99,0)</f>
        <v>0</v>
      </c>
      <c r="BG99" s="187">
        <f>IF(N99="zákl. přenesená",J99,0)</f>
        <v>0</v>
      </c>
      <c r="BH99" s="187">
        <f>IF(N99="sníž. přenesená",J99,0)</f>
        <v>0</v>
      </c>
      <c r="BI99" s="187">
        <f>IF(N99="nulová",J99,0)</f>
        <v>0</v>
      </c>
      <c r="BJ99" s="19" t="s">
        <v>79</v>
      </c>
      <c r="BK99" s="187">
        <f>ROUND(I99*H99,2)</f>
        <v>10500</v>
      </c>
      <c r="BL99" s="19" t="s">
        <v>162</v>
      </c>
      <c r="BM99" s="186" t="s">
        <v>335</v>
      </c>
    </row>
    <row r="100" spans="1:47" s="2" customFormat="1" ht="39">
      <c r="A100" s="36"/>
      <c r="B100" s="37"/>
      <c r="C100" s="38"/>
      <c r="D100" s="190" t="s">
        <v>686</v>
      </c>
      <c r="E100" s="38"/>
      <c r="F100" s="247" t="s">
        <v>1349</v>
      </c>
      <c r="G100" s="38"/>
      <c r="H100" s="38"/>
      <c r="I100" s="248"/>
      <c r="J100" s="38"/>
      <c r="K100" s="38"/>
      <c r="L100" s="41"/>
      <c r="M100" s="249"/>
      <c r="N100" s="250"/>
      <c r="O100" s="66"/>
      <c r="P100" s="66"/>
      <c r="Q100" s="66"/>
      <c r="R100" s="66"/>
      <c r="S100" s="66"/>
      <c r="T100" s="67"/>
      <c r="U100" s="36"/>
      <c r="V100" s="36"/>
      <c r="W100" s="36"/>
      <c r="X100" s="36"/>
      <c r="Y100" s="36"/>
      <c r="Z100" s="36"/>
      <c r="AA100" s="36"/>
      <c r="AB100" s="36"/>
      <c r="AC100" s="36"/>
      <c r="AD100" s="36"/>
      <c r="AE100" s="36"/>
      <c r="AT100" s="19" t="s">
        <v>686</v>
      </c>
      <c r="AU100" s="19" t="s">
        <v>79</v>
      </c>
    </row>
    <row r="101" spans="1:65" s="2" customFormat="1" ht="16.5" customHeight="1">
      <c r="A101" s="36"/>
      <c r="B101" s="37"/>
      <c r="C101" s="175" t="s">
        <v>269</v>
      </c>
      <c r="D101" s="175" t="s">
        <v>158</v>
      </c>
      <c r="E101" s="176" t="s">
        <v>1350</v>
      </c>
      <c r="F101" s="177" t="s">
        <v>1351</v>
      </c>
      <c r="G101" s="178" t="s">
        <v>1330</v>
      </c>
      <c r="H101" s="179">
        <v>1</v>
      </c>
      <c r="I101" s="180">
        <v>2625</v>
      </c>
      <c r="J101" s="181">
        <f>ROUND(I101*H101,2)</f>
        <v>2625</v>
      </c>
      <c r="K101" s="177" t="s">
        <v>19</v>
      </c>
      <c r="L101" s="41"/>
      <c r="M101" s="182" t="s">
        <v>19</v>
      </c>
      <c r="N101" s="183" t="s">
        <v>42</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162</v>
      </c>
      <c r="AT101" s="186" t="s">
        <v>158</v>
      </c>
      <c r="AU101" s="186" t="s">
        <v>79</v>
      </c>
      <c r="AY101" s="19" t="s">
        <v>155</v>
      </c>
      <c r="BE101" s="187">
        <f>IF(N101="základní",J101,0)</f>
        <v>2625</v>
      </c>
      <c r="BF101" s="187">
        <f>IF(N101="snížená",J101,0)</f>
        <v>0</v>
      </c>
      <c r="BG101" s="187">
        <f>IF(N101="zákl. přenesená",J101,0)</f>
        <v>0</v>
      </c>
      <c r="BH101" s="187">
        <f>IF(N101="sníž. přenesená",J101,0)</f>
        <v>0</v>
      </c>
      <c r="BI101" s="187">
        <f>IF(N101="nulová",J101,0)</f>
        <v>0</v>
      </c>
      <c r="BJ101" s="19" t="s">
        <v>79</v>
      </c>
      <c r="BK101" s="187">
        <f>ROUND(I101*H101,2)</f>
        <v>2625</v>
      </c>
      <c r="BL101" s="19" t="s">
        <v>162</v>
      </c>
      <c r="BM101" s="186" t="s">
        <v>295</v>
      </c>
    </row>
    <row r="102" spans="1:47" s="2" customFormat="1" ht="58.5">
      <c r="A102" s="36"/>
      <c r="B102" s="37"/>
      <c r="C102" s="38"/>
      <c r="D102" s="190" t="s">
        <v>686</v>
      </c>
      <c r="E102" s="38"/>
      <c r="F102" s="247" t="s">
        <v>1352</v>
      </c>
      <c r="G102" s="38"/>
      <c r="H102" s="38"/>
      <c r="I102" s="248"/>
      <c r="J102" s="38"/>
      <c r="K102" s="38"/>
      <c r="L102" s="41"/>
      <c r="M102" s="249"/>
      <c r="N102" s="250"/>
      <c r="O102" s="66"/>
      <c r="P102" s="66"/>
      <c r="Q102" s="66"/>
      <c r="R102" s="66"/>
      <c r="S102" s="66"/>
      <c r="T102" s="67"/>
      <c r="U102" s="36"/>
      <c r="V102" s="36"/>
      <c r="W102" s="36"/>
      <c r="X102" s="36"/>
      <c r="Y102" s="36"/>
      <c r="Z102" s="36"/>
      <c r="AA102" s="36"/>
      <c r="AB102" s="36"/>
      <c r="AC102" s="36"/>
      <c r="AD102" s="36"/>
      <c r="AE102" s="36"/>
      <c r="AT102" s="19" t="s">
        <v>686</v>
      </c>
      <c r="AU102" s="19" t="s">
        <v>79</v>
      </c>
    </row>
    <row r="103" spans="1:65" s="2" customFormat="1" ht="16.5" customHeight="1">
      <c r="A103" s="36"/>
      <c r="B103" s="37"/>
      <c r="C103" s="175" t="s">
        <v>169</v>
      </c>
      <c r="D103" s="175" t="s">
        <v>158</v>
      </c>
      <c r="E103" s="176" t="s">
        <v>1353</v>
      </c>
      <c r="F103" s="177" t="s">
        <v>1354</v>
      </c>
      <c r="G103" s="178" t="s">
        <v>1330</v>
      </c>
      <c r="H103" s="179">
        <v>1</v>
      </c>
      <c r="I103" s="180">
        <v>15750</v>
      </c>
      <c r="J103" s="181">
        <f>ROUND(I103*H103,2)</f>
        <v>15750</v>
      </c>
      <c r="K103" s="177" t="s">
        <v>19</v>
      </c>
      <c r="L103" s="41"/>
      <c r="M103" s="182" t="s">
        <v>19</v>
      </c>
      <c r="N103" s="183" t="s">
        <v>42</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162</v>
      </c>
      <c r="AT103" s="186" t="s">
        <v>158</v>
      </c>
      <c r="AU103" s="186" t="s">
        <v>79</v>
      </c>
      <c r="AY103" s="19" t="s">
        <v>155</v>
      </c>
      <c r="BE103" s="187">
        <f>IF(N103="základní",J103,0)</f>
        <v>15750</v>
      </c>
      <c r="BF103" s="187">
        <f>IF(N103="snížená",J103,0)</f>
        <v>0</v>
      </c>
      <c r="BG103" s="187">
        <f>IF(N103="zákl. přenesená",J103,0)</f>
        <v>0</v>
      </c>
      <c r="BH103" s="187">
        <f>IF(N103="sníž. přenesená",J103,0)</f>
        <v>0</v>
      </c>
      <c r="BI103" s="187">
        <f>IF(N103="nulová",J103,0)</f>
        <v>0</v>
      </c>
      <c r="BJ103" s="19" t="s">
        <v>79</v>
      </c>
      <c r="BK103" s="187">
        <f>ROUND(I103*H103,2)</f>
        <v>15750</v>
      </c>
      <c r="BL103" s="19" t="s">
        <v>162</v>
      </c>
      <c r="BM103" s="186" t="s">
        <v>357</v>
      </c>
    </row>
    <row r="104" spans="1:47" s="2" customFormat="1" ht="39">
      <c r="A104" s="36"/>
      <c r="B104" s="37"/>
      <c r="C104" s="38"/>
      <c r="D104" s="190" t="s">
        <v>686</v>
      </c>
      <c r="E104" s="38"/>
      <c r="F104" s="247" t="s">
        <v>1355</v>
      </c>
      <c r="G104" s="38"/>
      <c r="H104" s="38"/>
      <c r="I104" s="248"/>
      <c r="J104" s="38"/>
      <c r="K104" s="38"/>
      <c r="L104" s="41"/>
      <c r="M104" s="249"/>
      <c r="N104" s="250"/>
      <c r="O104" s="66"/>
      <c r="P104" s="66"/>
      <c r="Q104" s="66"/>
      <c r="R104" s="66"/>
      <c r="S104" s="66"/>
      <c r="T104" s="67"/>
      <c r="U104" s="36"/>
      <c r="V104" s="36"/>
      <c r="W104" s="36"/>
      <c r="X104" s="36"/>
      <c r="Y104" s="36"/>
      <c r="Z104" s="36"/>
      <c r="AA104" s="36"/>
      <c r="AB104" s="36"/>
      <c r="AC104" s="36"/>
      <c r="AD104" s="36"/>
      <c r="AE104" s="36"/>
      <c r="AT104" s="19" t="s">
        <v>686</v>
      </c>
      <c r="AU104" s="19" t="s">
        <v>79</v>
      </c>
    </row>
    <row r="105" spans="1:65" s="2" customFormat="1" ht="16.5" customHeight="1">
      <c r="A105" s="36"/>
      <c r="B105" s="37"/>
      <c r="C105" s="175" t="s">
        <v>106</v>
      </c>
      <c r="D105" s="175" t="s">
        <v>158</v>
      </c>
      <c r="E105" s="176" t="s">
        <v>1356</v>
      </c>
      <c r="F105" s="177" t="s">
        <v>1357</v>
      </c>
      <c r="G105" s="178" t="s">
        <v>1330</v>
      </c>
      <c r="H105" s="179">
        <v>1</v>
      </c>
      <c r="I105" s="180">
        <v>10500</v>
      </c>
      <c r="J105" s="181">
        <f>ROUND(I105*H105,2)</f>
        <v>10500</v>
      </c>
      <c r="K105" s="177" t="s">
        <v>19</v>
      </c>
      <c r="L105" s="41"/>
      <c r="M105" s="182" t="s">
        <v>19</v>
      </c>
      <c r="N105" s="183" t="s">
        <v>42</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162</v>
      </c>
      <c r="AT105" s="186" t="s">
        <v>158</v>
      </c>
      <c r="AU105" s="186" t="s">
        <v>79</v>
      </c>
      <c r="AY105" s="19" t="s">
        <v>155</v>
      </c>
      <c r="BE105" s="187">
        <f>IF(N105="základní",J105,0)</f>
        <v>10500</v>
      </c>
      <c r="BF105" s="187">
        <f>IF(N105="snížená",J105,0)</f>
        <v>0</v>
      </c>
      <c r="BG105" s="187">
        <f>IF(N105="zákl. přenesená",J105,0)</f>
        <v>0</v>
      </c>
      <c r="BH105" s="187">
        <f>IF(N105="sníž. přenesená",J105,0)</f>
        <v>0</v>
      </c>
      <c r="BI105" s="187">
        <f>IF(N105="nulová",J105,0)</f>
        <v>0</v>
      </c>
      <c r="BJ105" s="19" t="s">
        <v>79</v>
      </c>
      <c r="BK105" s="187">
        <f>ROUND(I105*H105,2)</f>
        <v>10500</v>
      </c>
      <c r="BL105" s="19" t="s">
        <v>162</v>
      </c>
      <c r="BM105" s="186" t="s">
        <v>367</v>
      </c>
    </row>
    <row r="106" spans="1:47" s="2" customFormat="1" ht="39">
      <c r="A106" s="36"/>
      <c r="B106" s="37"/>
      <c r="C106" s="38"/>
      <c r="D106" s="190" t="s">
        <v>686</v>
      </c>
      <c r="E106" s="38"/>
      <c r="F106" s="247" t="s">
        <v>1358</v>
      </c>
      <c r="G106" s="38"/>
      <c r="H106" s="38"/>
      <c r="I106" s="248"/>
      <c r="J106" s="38"/>
      <c r="K106" s="38"/>
      <c r="L106" s="41"/>
      <c r="M106" s="249"/>
      <c r="N106" s="250"/>
      <c r="O106" s="66"/>
      <c r="P106" s="66"/>
      <c r="Q106" s="66"/>
      <c r="R106" s="66"/>
      <c r="S106" s="66"/>
      <c r="T106" s="67"/>
      <c r="U106" s="36"/>
      <c r="V106" s="36"/>
      <c r="W106" s="36"/>
      <c r="X106" s="36"/>
      <c r="Y106" s="36"/>
      <c r="Z106" s="36"/>
      <c r="AA106" s="36"/>
      <c r="AB106" s="36"/>
      <c r="AC106" s="36"/>
      <c r="AD106" s="36"/>
      <c r="AE106" s="36"/>
      <c r="AT106" s="19" t="s">
        <v>686</v>
      </c>
      <c r="AU106" s="19" t="s">
        <v>79</v>
      </c>
    </row>
    <row r="107" spans="1:65" s="2" customFormat="1" ht="16.5" customHeight="1">
      <c r="A107" s="36"/>
      <c r="B107" s="37"/>
      <c r="C107" s="175" t="s">
        <v>109</v>
      </c>
      <c r="D107" s="175" t="s">
        <v>158</v>
      </c>
      <c r="E107" s="176" t="s">
        <v>1359</v>
      </c>
      <c r="F107" s="177" t="s">
        <v>1360</v>
      </c>
      <c r="G107" s="178" t="s">
        <v>1330</v>
      </c>
      <c r="H107" s="179">
        <v>1</v>
      </c>
      <c r="I107" s="180">
        <v>10500</v>
      </c>
      <c r="J107" s="181">
        <f>ROUND(I107*H107,2)</f>
        <v>10500</v>
      </c>
      <c r="K107" s="177" t="s">
        <v>19</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162</v>
      </c>
      <c r="AT107" s="186" t="s">
        <v>158</v>
      </c>
      <c r="AU107" s="186" t="s">
        <v>79</v>
      </c>
      <c r="AY107" s="19" t="s">
        <v>155</v>
      </c>
      <c r="BE107" s="187">
        <f>IF(N107="základní",J107,0)</f>
        <v>10500</v>
      </c>
      <c r="BF107" s="187">
        <f>IF(N107="snížená",J107,0)</f>
        <v>0</v>
      </c>
      <c r="BG107" s="187">
        <f>IF(N107="zákl. přenesená",J107,0)</f>
        <v>0</v>
      </c>
      <c r="BH107" s="187">
        <f>IF(N107="sníž. přenesená",J107,0)</f>
        <v>0</v>
      </c>
      <c r="BI107" s="187">
        <f>IF(N107="nulová",J107,0)</f>
        <v>0</v>
      </c>
      <c r="BJ107" s="19" t="s">
        <v>79</v>
      </c>
      <c r="BK107" s="187">
        <f>ROUND(I107*H107,2)</f>
        <v>10500</v>
      </c>
      <c r="BL107" s="19" t="s">
        <v>162</v>
      </c>
      <c r="BM107" s="186" t="s">
        <v>383</v>
      </c>
    </row>
    <row r="108" spans="1:47" s="2" customFormat="1" ht="48.75">
      <c r="A108" s="36"/>
      <c r="B108" s="37"/>
      <c r="C108" s="38"/>
      <c r="D108" s="190" t="s">
        <v>686</v>
      </c>
      <c r="E108" s="38"/>
      <c r="F108" s="247" t="s">
        <v>1361</v>
      </c>
      <c r="G108" s="38"/>
      <c r="H108" s="38"/>
      <c r="I108" s="248"/>
      <c r="J108" s="38"/>
      <c r="K108" s="38"/>
      <c r="L108" s="41"/>
      <c r="M108" s="249"/>
      <c r="N108" s="250"/>
      <c r="O108" s="66"/>
      <c r="P108" s="66"/>
      <c r="Q108" s="66"/>
      <c r="R108" s="66"/>
      <c r="S108" s="66"/>
      <c r="T108" s="67"/>
      <c r="U108" s="36"/>
      <c r="V108" s="36"/>
      <c r="W108" s="36"/>
      <c r="X108" s="36"/>
      <c r="Y108" s="36"/>
      <c r="Z108" s="36"/>
      <c r="AA108" s="36"/>
      <c r="AB108" s="36"/>
      <c r="AC108" s="36"/>
      <c r="AD108" s="36"/>
      <c r="AE108" s="36"/>
      <c r="AT108" s="19" t="s">
        <v>686</v>
      </c>
      <c r="AU108" s="19" t="s">
        <v>79</v>
      </c>
    </row>
    <row r="109" spans="2:63" s="12" customFormat="1" ht="25.9" customHeight="1">
      <c r="B109" s="159"/>
      <c r="C109" s="160"/>
      <c r="D109" s="161" t="s">
        <v>70</v>
      </c>
      <c r="E109" s="162" t="s">
        <v>81</v>
      </c>
      <c r="F109" s="162" t="s">
        <v>1362</v>
      </c>
      <c r="G109" s="160"/>
      <c r="H109" s="160"/>
      <c r="I109" s="163"/>
      <c r="J109" s="164">
        <f>BK109</f>
        <v>1336357.8900000001</v>
      </c>
      <c r="K109" s="160"/>
      <c r="L109" s="165"/>
      <c r="M109" s="166"/>
      <c r="N109" s="167"/>
      <c r="O109" s="167"/>
      <c r="P109" s="168">
        <f>SUM(P110:P127)</f>
        <v>0</v>
      </c>
      <c r="Q109" s="167"/>
      <c r="R109" s="168">
        <f>SUM(R110:R127)</f>
        <v>0</v>
      </c>
      <c r="S109" s="167"/>
      <c r="T109" s="169">
        <f>SUM(T110:T127)</f>
        <v>0</v>
      </c>
      <c r="AR109" s="170" t="s">
        <v>79</v>
      </c>
      <c r="AT109" s="171" t="s">
        <v>70</v>
      </c>
      <c r="AU109" s="171" t="s">
        <v>71</v>
      </c>
      <c r="AY109" s="170" t="s">
        <v>155</v>
      </c>
      <c r="BK109" s="172">
        <f>SUM(BK110:BK127)</f>
        <v>1336357.8900000001</v>
      </c>
    </row>
    <row r="110" spans="1:65" s="2" customFormat="1" ht="16.5" customHeight="1">
      <c r="A110" s="36"/>
      <c r="B110" s="37"/>
      <c r="C110" s="175" t="s">
        <v>112</v>
      </c>
      <c r="D110" s="175" t="s">
        <v>158</v>
      </c>
      <c r="E110" s="176" t="s">
        <v>1363</v>
      </c>
      <c r="F110" s="177" t="s">
        <v>1364</v>
      </c>
      <c r="G110" s="178" t="s">
        <v>1365</v>
      </c>
      <c r="H110" s="179">
        <v>16</v>
      </c>
      <c r="I110" s="180">
        <v>7161</v>
      </c>
      <c r="J110" s="181">
        <f>ROUND(I110*H110,2)</f>
        <v>114576</v>
      </c>
      <c r="K110" s="177" t="s">
        <v>19</v>
      </c>
      <c r="L110" s="41"/>
      <c r="M110" s="182" t="s">
        <v>19</v>
      </c>
      <c r="N110" s="183" t="s">
        <v>42</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162</v>
      </c>
      <c r="AT110" s="186" t="s">
        <v>158</v>
      </c>
      <c r="AU110" s="186" t="s">
        <v>79</v>
      </c>
      <c r="AY110" s="19" t="s">
        <v>155</v>
      </c>
      <c r="BE110" s="187">
        <f>IF(N110="základní",J110,0)</f>
        <v>114576</v>
      </c>
      <c r="BF110" s="187">
        <f>IF(N110="snížená",J110,0)</f>
        <v>0</v>
      </c>
      <c r="BG110" s="187">
        <f>IF(N110="zákl. přenesená",J110,0)</f>
        <v>0</v>
      </c>
      <c r="BH110" s="187">
        <f>IF(N110="sníž. přenesená",J110,0)</f>
        <v>0</v>
      </c>
      <c r="BI110" s="187">
        <f>IF(N110="nulová",J110,0)</f>
        <v>0</v>
      </c>
      <c r="BJ110" s="19" t="s">
        <v>79</v>
      </c>
      <c r="BK110" s="187">
        <f>ROUND(I110*H110,2)</f>
        <v>114576</v>
      </c>
      <c r="BL110" s="19" t="s">
        <v>162</v>
      </c>
      <c r="BM110" s="186" t="s">
        <v>393</v>
      </c>
    </row>
    <row r="111" spans="1:47" s="2" customFormat="1" ht="87.75">
      <c r="A111" s="36"/>
      <c r="B111" s="37"/>
      <c r="C111" s="38"/>
      <c r="D111" s="190" t="s">
        <v>686</v>
      </c>
      <c r="E111" s="38"/>
      <c r="F111" s="247" t="s">
        <v>1366</v>
      </c>
      <c r="G111" s="38"/>
      <c r="H111" s="38"/>
      <c r="I111" s="248"/>
      <c r="J111" s="38"/>
      <c r="K111" s="38"/>
      <c r="L111" s="41"/>
      <c r="M111" s="249"/>
      <c r="N111" s="250"/>
      <c r="O111" s="66"/>
      <c r="P111" s="66"/>
      <c r="Q111" s="66"/>
      <c r="R111" s="66"/>
      <c r="S111" s="66"/>
      <c r="T111" s="67"/>
      <c r="U111" s="36"/>
      <c r="V111" s="36"/>
      <c r="W111" s="36"/>
      <c r="X111" s="36"/>
      <c r="Y111" s="36"/>
      <c r="Z111" s="36"/>
      <c r="AA111" s="36"/>
      <c r="AB111" s="36"/>
      <c r="AC111" s="36"/>
      <c r="AD111" s="36"/>
      <c r="AE111" s="36"/>
      <c r="AT111" s="19" t="s">
        <v>686</v>
      </c>
      <c r="AU111" s="19" t="s">
        <v>79</v>
      </c>
    </row>
    <row r="112" spans="1:65" s="2" customFormat="1" ht="16.5" customHeight="1">
      <c r="A112" s="36"/>
      <c r="B112" s="37"/>
      <c r="C112" s="175" t="s">
        <v>308</v>
      </c>
      <c r="D112" s="175" t="s">
        <v>158</v>
      </c>
      <c r="E112" s="176" t="s">
        <v>1367</v>
      </c>
      <c r="F112" s="177" t="s">
        <v>1368</v>
      </c>
      <c r="G112" s="178" t="s">
        <v>1365</v>
      </c>
      <c r="H112" s="179">
        <v>4</v>
      </c>
      <c r="I112" s="180">
        <v>15897</v>
      </c>
      <c r="J112" s="181">
        <f>ROUND(I112*H112,2)</f>
        <v>63588</v>
      </c>
      <c r="K112" s="177" t="s">
        <v>19</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79</v>
      </c>
      <c r="AY112" s="19" t="s">
        <v>155</v>
      </c>
      <c r="BE112" s="187">
        <f>IF(N112="základní",J112,0)</f>
        <v>63588</v>
      </c>
      <c r="BF112" s="187">
        <f>IF(N112="snížená",J112,0)</f>
        <v>0</v>
      </c>
      <c r="BG112" s="187">
        <f>IF(N112="zákl. přenesená",J112,0)</f>
        <v>0</v>
      </c>
      <c r="BH112" s="187">
        <f>IF(N112="sníž. přenesená",J112,0)</f>
        <v>0</v>
      </c>
      <c r="BI112" s="187">
        <f>IF(N112="nulová",J112,0)</f>
        <v>0</v>
      </c>
      <c r="BJ112" s="19" t="s">
        <v>79</v>
      </c>
      <c r="BK112" s="187">
        <f>ROUND(I112*H112,2)</f>
        <v>63588</v>
      </c>
      <c r="BL112" s="19" t="s">
        <v>162</v>
      </c>
      <c r="BM112" s="186" t="s">
        <v>402</v>
      </c>
    </row>
    <row r="113" spans="1:47" s="2" customFormat="1" ht="87.75">
      <c r="A113" s="36"/>
      <c r="B113" s="37"/>
      <c r="C113" s="38"/>
      <c r="D113" s="190" t="s">
        <v>686</v>
      </c>
      <c r="E113" s="38"/>
      <c r="F113" s="247" t="s">
        <v>1369</v>
      </c>
      <c r="G113" s="38"/>
      <c r="H113" s="38"/>
      <c r="I113" s="248"/>
      <c r="J113" s="38"/>
      <c r="K113" s="38"/>
      <c r="L113" s="41"/>
      <c r="M113" s="249"/>
      <c r="N113" s="250"/>
      <c r="O113" s="66"/>
      <c r="P113" s="66"/>
      <c r="Q113" s="66"/>
      <c r="R113" s="66"/>
      <c r="S113" s="66"/>
      <c r="T113" s="67"/>
      <c r="U113" s="36"/>
      <c r="V113" s="36"/>
      <c r="W113" s="36"/>
      <c r="X113" s="36"/>
      <c r="Y113" s="36"/>
      <c r="Z113" s="36"/>
      <c r="AA113" s="36"/>
      <c r="AB113" s="36"/>
      <c r="AC113" s="36"/>
      <c r="AD113" s="36"/>
      <c r="AE113" s="36"/>
      <c r="AT113" s="19" t="s">
        <v>686</v>
      </c>
      <c r="AU113" s="19" t="s">
        <v>79</v>
      </c>
    </row>
    <row r="114" spans="1:65" s="2" customFormat="1" ht="16.5" customHeight="1">
      <c r="A114" s="36"/>
      <c r="B114" s="37"/>
      <c r="C114" s="175" t="s">
        <v>335</v>
      </c>
      <c r="D114" s="175" t="s">
        <v>158</v>
      </c>
      <c r="E114" s="176" t="s">
        <v>1370</v>
      </c>
      <c r="F114" s="177" t="s">
        <v>1371</v>
      </c>
      <c r="G114" s="178" t="s">
        <v>681</v>
      </c>
      <c r="H114" s="179">
        <v>72.413</v>
      </c>
      <c r="I114" s="180">
        <v>5891</v>
      </c>
      <c r="J114" s="181">
        <f>ROUND(I114*H114,2)</f>
        <v>426584.98</v>
      </c>
      <c r="K114" s="177" t="s">
        <v>19</v>
      </c>
      <c r="L114" s="41"/>
      <c r="M114" s="182" t="s">
        <v>19</v>
      </c>
      <c r="N114" s="183" t="s">
        <v>42</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162</v>
      </c>
      <c r="AT114" s="186" t="s">
        <v>158</v>
      </c>
      <c r="AU114" s="186" t="s">
        <v>79</v>
      </c>
      <c r="AY114" s="19" t="s">
        <v>155</v>
      </c>
      <c r="BE114" s="187">
        <f>IF(N114="základní",J114,0)</f>
        <v>426584.98</v>
      </c>
      <c r="BF114" s="187">
        <f>IF(N114="snížená",J114,0)</f>
        <v>0</v>
      </c>
      <c r="BG114" s="187">
        <f>IF(N114="zákl. přenesená",J114,0)</f>
        <v>0</v>
      </c>
      <c r="BH114" s="187">
        <f>IF(N114="sníž. přenesená",J114,0)</f>
        <v>0</v>
      </c>
      <c r="BI114" s="187">
        <f>IF(N114="nulová",J114,0)</f>
        <v>0</v>
      </c>
      <c r="BJ114" s="19" t="s">
        <v>79</v>
      </c>
      <c r="BK114" s="187">
        <f>ROUND(I114*H114,2)</f>
        <v>426584.98</v>
      </c>
      <c r="BL114" s="19" t="s">
        <v>162</v>
      </c>
      <c r="BM114" s="186" t="s">
        <v>410</v>
      </c>
    </row>
    <row r="115" spans="1:47" s="2" customFormat="1" ht="185.25">
      <c r="A115" s="36"/>
      <c r="B115" s="37"/>
      <c r="C115" s="38"/>
      <c r="D115" s="190" t="s">
        <v>686</v>
      </c>
      <c r="E115" s="38"/>
      <c r="F115" s="247" t="s">
        <v>1372</v>
      </c>
      <c r="G115" s="38"/>
      <c r="H115" s="38"/>
      <c r="I115" s="248"/>
      <c r="J115" s="38"/>
      <c r="K115" s="38"/>
      <c r="L115" s="41"/>
      <c r="M115" s="249"/>
      <c r="N115" s="250"/>
      <c r="O115" s="66"/>
      <c r="P115" s="66"/>
      <c r="Q115" s="66"/>
      <c r="R115" s="66"/>
      <c r="S115" s="66"/>
      <c r="T115" s="67"/>
      <c r="U115" s="36"/>
      <c r="V115" s="36"/>
      <c r="W115" s="36"/>
      <c r="X115" s="36"/>
      <c r="Y115" s="36"/>
      <c r="Z115" s="36"/>
      <c r="AA115" s="36"/>
      <c r="AB115" s="36"/>
      <c r="AC115" s="36"/>
      <c r="AD115" s="36"/>
      <c r="AE115" s="36"/>
      <c r="AT115" s="19" t="s">
        <v>686</v>
      </c>
      <c r="AU115" s="19" t="s">
        <v>79</v>
      </c>
    </row>
    <row r="116" spans="1:65" s="2" customFormat="1" ht="16.5" customHeight="1">
      <c r="A116" s="36"/>
      <c r="B116" s="37"/>
      <c r="C116" s="175" t="s">
        <v>8</v>
      </c>
      <c r="D116" s="175" t="s">
        <v>158</v>
      </c>
      <c r="E116" s="176" t="s">
        <v>1373</v>
      </c>
      <c r="F116" s="177" t="s">
        <v>1374</v>
      </c>
      <c r="G116" s="178" t="s">
        <v>681</v>
      </c>
      <c r="H116" s="179">
        <v>72.413</v>
      </c>
      <c r="I116" s="180">
        <v>3224</v>
      </c>
      <c r="J116" s="181">
        <f>ROUND(I116*H116,2)</f>
        <v>233459.51</v>
      </c>
      <c r="K116" s="177" t="s">
        <v>19</v>
      </c>
      <c r="L116" s="41"/>
      <c r="M116" s="182" t="s">
        <v>19</v>
      </c>
      <c r="N116" s="183" t="s">
        <v>42</v>
      </c>
      <c r="O116" s="66"/>
      <c r="P116" s="184">
        <f>O116*H116</f>
        <v>0</v>
      </c>
      <c r="Q116" s="184">
        <v>0</v>
      </c>
      <c r="R116" s="184">
        <f>Q116*H116</f>
        <v>0</v>
      </c>
      <c r="S116" s="184">
        <v>0</v>
      </c>
      <c r="T116" s="185">
        <f>S116*H116</f>
        <v>0</v>
      </c>
      <c r="U116" s="36"/>
      <c r="V116" s="36"/>
      <c r="W116" s="36"/>
      <c r="X116" s="36"/>
      <c r="Y116" s="36"/>
      <c r="Z116" s="36"/>
      <c r="AA116" s="36"/>
      <c r="AB116" s="36"/>
      <c r="AC116" s="36"/>
      <c r="AD116" s="36"/>
      <c r="AE116" s="36"/>
      <c r="AR116" s="186" t="s">
        <v>162</v>
      </c>
      <c r="AT116" s="186" t="s">
        <v>158</v>
      </c>
      <c r="AU116" s="186" t="s">
        <v>79</v>
      </c>
      <c r="AY116" s="19" t="s">
        <v>155</v>
      </c>
      <c r="BE116" s="187">
        <f>IF(N116="základní",J116,0)</f>
        <v>233459.51</v>
      </c>
      <c r="BF116" s="187">
        <f>IF(N116="snížená",J116,0)</f>
        <v>0</v>
      </c>
      <c r="BG116" s="187">
        <f>IF(N116="zákl. přenesená",J116,0)</f>
        <v>0</v>
      </c>
      <c r="BH116" s="187">
        <f>IF(N116="sníž. přenesená",J116,0)</f>
        <v>0</v>
      </c>
      <c r="BI116" s="187">
        <f>IF(N116="nulová",J116,0)</f>
        <v>0</v>
      </c>
      <c r="BJ116" s="19" t="s">
        <v>79</v>
      </c>
      <c r="BK116" s="187">
        <f>ROUND(I116*H116,2)</f>
        <v>233459.51</v>
      </c>
      <c r="BL116" s="19" t="s">
        <v>162</v>
      </c>
      <c r="BM116" s="186" t="s">
        <v>423</v>
      </c>
    </row>
    <row r="117" spans="1:47" s="2" customFormat="1" ht="185.25">
      <c r="A117" s="36"/>
      <c r="B117" s="37"/>
      <c r="C117" s="38"/>
      <c r="D117" s="190" t="s">
        <v>686</v>
      </c>
      <c r="E117" s="38"/>
      <c r="F117" s="247" t="s">
        <v>1375</v>
      </c>
      <c r="G117" s="38"/>
      <c r="H117" s="38"/>
      <c r="I117" s="248"/>
      <c r="J117" s="38"/>
      <c r="K117" s="38"/>
      <c r="L117" s="41"/>
      <c r="M117" s="249"/>
      <c r="N117" s="250"/>
      <c r="O117" s="66"/>
      <c r="P117" s="66"/>
      <c r="Q117" s="66"/>
      <c r="R117" s="66"/>
      <c r="S117" s="66"/>
      <c r="T117" s="67"/>
      <c r="U117" s="36"/>
      <c r="V117" s="36"/>
      <c r="W117" s="36"/>
      <c r="X117" s="36"/>
      <c r="Y117" s="36"/>
      <c r="Z117" s="36"/>
      <c r="AA117" s="36"/>
      <c r="AB117" s="36"/>
      <c r="AC117" s="36"/>
      <c r="AD117" s="36"/>
      <c r="AE117" s="36"/>
      <c r="AT117" s="19" t="s">
        <v>686</v>
      </c>
      <c r="AU117" s="19" t="s">
        <v>79</v>
      </c>
    </row>
    <row r="118" spans="1:65" s="2" customFormat="1" ht="16.5" customHeight="1">
      <c r="A118" s="36"/>
      <c r="B118" s="37"/>
      <c r="C118" s="175" t="s">
        <v>295</v>
      </c>
      <c r="D118" s="175" t="s">
        <v>158</v>
      </c>
      <c r="E118" s="176" t="s">
        <v>1376</v>
      </c>
      <c r="F118" s="177" t="s">
        <v>1374</v>
      </c>
      <c r="G118" s="178" t="s">
        <v>1377</v>
      </c>
      <c r="H118" s="179">
        <v>0.623</v>
      </c>
      <c r="I118" s="180">
        <v>163800</v>
      </c>
      <c r="J118" s="181">
        <f>ROUND(I118*H118,2)</f>
        <v>102047.4</v>
      </c>
      <c r="K118" s="177" t="s">
        <v>19</v>
      </c>
      <c r="L118" s="41"/>
      <c r="M118" s="182" t="s">
        <v>19</v>
      </c>
      <c r="N118" s="183" t="s">
        <v>42</v>
      </c>
      <c r="O118" s="66"/>
      <c r="P118" s="184">
        <f>O118*H118</f>
        <v>0</v>
      </c>
      <c r="Q118" s="184">
        <v>0</v>
      </c>
      <c r="R118" s="184">
        <f>Q118*H118</f>
        <v>0</v>
      </c>
      <c r="S118" s="184">
        <v>0</v>
      </c>
      <c r="T118" s="185">
        <f>S118*H118</f>
        <v>0</v>
      </c>
      <c r="U118" s="36"/>
      <c r="V118" s="36"/>
      <c r="W118" s="36"/>
      <c r="X118" s="36"/>
      <c r="Y118" s="36"/>
      <c r="Z118" s="36"/>
      <c r="AA118" s="36"/>
      <c r="AB118" s="36"/>
      <c r="AC118" s="36"/>
      <c r="AD118" s="36"/>
      <c r="AE118" s="36"/>
      <c r="AR118" s="186" t="s">
        <v>162</v>
      </c>
      <c r="AT118" s="186" t="s">
        <v>158</v>
      </c>
      <c r="AU118" s="186" t="s">
        <v>79</v>
      </c>
      <c r="AY118" s="19" t="s">
        <v>155</v>
      </c>
      <c r="BE118" s="187">
        <f>IF(N118="základní",J118,0)</f>
        <v>102047.4</v>
      </c>
      <c r="BF118" s="187">
        <f>IF(N118="snížená",J118,0)</f>
        <v>0</v>
      </c>
      <c r="BG118" s="187">
        <f>IF(N118="zákl. přenesená",J118,0)</f>
        <v>0</v>
      </c>
      <c r="BH118" s="187">
        <f>IF(N118="sníž. přenesená",J118,0)</f>
        <v>0</v>
      </c>
      <c r="BI118" s="187">
        <f>IF(N118="nulová",J118,0)</f>
        <v>0</v>
      </c>
      <c r="BJ118" s="19" t="s">
        <v>79</v>
      </c>
      <c r="BK118" s="187">
        <f>ROUND(I118*H118,2)</f>
        <v>102047.4</v>
      </c>
      <c r="BL118" s="19" t="s">
        <v>162</v>
      </c>
      <c r="BM118" s="186" t="s">
        <v>437</v>
      </c>
    </row>
    <row r="119" spans="1:47" s="2" customFormat="1" ht="107.25">
      <c r="A119" s="36"/>
      <c r="B119" s="37"/>
      <c r="C119" s="38"/>
      <c r="D119" s="190" t="s">
        <v>686</v>
      </c>
      <c r="E119" s="38"/>
      <c r="F119" s="247" t="s">
        <v>1378</v>
      </c>
      <c r="G119" s="38"/>
      <c r="H119" s="38"/>
      <c r="I119" s="248"/>
      <c r="J119" s="38"/>
      <c r="K119" s="38"/>
      <c r="L119" s="41"/>
      <c r="M119" s="249"/>
      <c r="N119" s="250"/>
      <c r="O119" s="66"/>
      <c r="P119" s="66"/>
      <c r="Q119" s="66"/>
      <c r="R119" s="66"/>
      <c r="S119" s="66"/>
      <c r="T119" s="67"/>
      <c r="U119" s="36"/>
      <c r="V119" s="36"/>
      <c r="W119" s="36"/>
      <c r="X119" s="36"/>
      <c r="Y119" s="36"/>
      <c r="Z119" s="36"/>
      <c r="AA119" s="36"/>
      <c r="AB119" s="36"/>
      <c r="AC119" s="36"/>
      <c r="AD119" s="36"/>
      <c r="AE119" s="36"/>
      <c r="AT119" s="19" t="s">
        <v>686</v>
      </c>
      <c r="AU119" s="19" t="s">
        <v>79</v>
      </c>
    </row>
    <row r="120" spans="1:65" s="2" customFormat="1" ht="16.5" customHeight="1">
      <c r="A120" s="36"/>
      <c r="B120" s="37"/>
      <c r="C120" s="175" t="s">
        <v>353</v>
      </c>
      <c r="D120" s="175" t="s">
        <v>158</v>
      </c>
      <c r="E120" s="176" t="s">
        <v>1376</v>
      </c>
      <c r="F120" s="177" t="s">
        <v>1374</v>
      </c>
      <c r="G120" s="178" t="s">
        <v>1377</v>
      </c>
      <c r="H120" s="179">
        <v>0.54</v>
      </c>
      <c r="I120" s="180">
        <v>163800</v>
      </c>
      <c r="J120" s="181">
        <f>ROUND(I120*H120,2)</f>
        <v>88452</v>
      </c>
      <c r="K120" s="177" t="s">
        <v>19</v>
      </c>
      <c r="L120" s="41"/>
      <c r="M120" s="182" t="s">
        <v>19</v>
      </c>
      <c r="N120" s="183" t="s">
        <v>42</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162</v>
      </c>
      <c r="AT120" s="186" t="s">
        <v>158</v>
      </c>
      <c r="AU120" s="186" t="s">
        <v>79</v>
      </c>
      <c r="AY120" s="19" t="s">
        <v>155</v>
      </c>
      <c r="BE120" s="187">
        <f>IF(N120="základní",J120,0)</f>
        <v>88452</v>
      </c>
      <c r="BF120" s="187">
        <f>IF(N120="snížená",J120,0)</f>
        <v>0</v>
      </c>
      <c r="BG120" s="187">
        <f>IF(N120="zákl. přenesená",J120,0)</f>
        <v>0</v>
      </c>
      <c r="BH120" s="187">
        <f>IF(N120="sníž. přenesená",J120,0)</f>
        <v>0</v>
      </c>
      <c r="BI120" s="187">
        <f>IF(N120="nulová",J120,0)</f>
        <v>0</v>
      </c>
      <c r="BJ120" s="19" t="s">
        <v>79</v>
      </c>
      <c r="BK120" s="187">
        <f>ROUND(I120*H120,2)</f>
        <v>88452</v>
      </c>
      <c r="BL120" s="19" t="s">
        <v>162</v>
      </c>
      <c r="BM120" s="186" t="s">
        <v>449</v>
      </c>
    </row>
    <row r="121" spans="1:47" s="2" customFormat="1" ht="87.75">
      <c r="A121" s="36"/>
      <c r="B121" s="37"/>
      <c r="C121" s="38"/>
      <c r="D121" s="190" t="s">
        <v>686</v>
      </c>
      <c r="E121" s="38"/>
      <c r="F121" s="247" t="s">
        <v>1379</v>
      </c>
      <c r="G121" s="38"/>
      <c r="H121" s="38"/>
      <c r="I121" s="248"/>
      <c r="J121" s="38"/>
      <c r="K121" s="38"/>
      <c r="L121" s="41"/>
      <c r="M121" s="249"/>
      <c r="N121" s="250"/>
      <c r="O121" s="66"/>
      <c r="P121" s="66"/>
      <c r="Q121" s="66"/>
      <c r="R121" s="66"/>
      <c r="S121" s="66"/>
      <c r="T121" s="67"/>
      <c r="U121" s="36"/>
      <c r="V121" s="36"/>
      <c r="W121" s="36"/>
      <c r="X121" s="36"/>
      <c r="Y121" s="36"/>
      <c r="Z121" s="36"/>
      <c r="AA121" s="36"/>
      <c r="AB121" s="36"/>
      <c r="AC121" s="36"/>
      <c r="AD121" s="36"/>
      <c r="AE121" s="36"/>
      <c r="AT121" s="19" t="s">
        <v>686</v>
      </c>
      <c r="AU121" s="19" t="s">
        <v>79</v>
      </c>
    </row>
    <row r="122" spans="1:65" s="2" customFormat="1" ht="16.5" customHeight="1">
      <c r="A122" s="36"/>
      <c r="B122" s="37"/>
      <c r="C122" s="175" t="s">
        <v>357</v>
      </c>
      <c r="D122" s="175" t="s">
        <v>158</v>
      </c>
      <c r="E122" s="176" t="s">
        <v>1380</v>
      </c>
      <c r="F122" s="177" t="s">
        <v>1381</v>
      </c>
      <c r="G122" s="178" t="s">
        <v>1382</v>
      </c>
      <c r="H122" s="179">
        <v>64</v>
      </c>
      <c r="I122" s="180">
        <v>3675</v>
      </c>
      <c r="J122" s="181">
        <f>ROUND(I122*H122,2)</f>
        <v>235200</v>
      </c>
      <c r="K122" s="177" t="s">
        <v>19</v>
      </c>
      <c r="L122" s="41"/>
      <c r="M122" s="182" t="s">
        <v>19</v>
      </c>
      <c r="N122" s="183" t="s">
        <v>42</v>
      </c>
      <c r="O122" s="66"/>
      <c r="P122" s="184">
        <f>O122*H122</f>
        <v>0</v>
      </c>
      <c r="Q122" s="184">
        <v>0</v>
      </c>
      <c r="R122" s="184">
        <f>Q122*H122</f>
        <v>0</v>
      </c>
      <c r="S122" s="184">
        <v>0</v>
      </c>
      <c r="T122" s="185">
        <f>S122*H122</f>
        <v>0</v>
      </c>
      <c r="U122" s="36"/>
      <c r="V122" s="36"/>
      <c r="W122" s="36"/>
      <c r="X122" s="36"/>
      <c r="Y122" s="36"/>
      <c r="Z122" s="36"/>
      <c r="AA122" s="36"/>
      <c r="AB122" s="36"/>
      <c r="AC122" s="36"/>
      <c r="AD122" s="36"/>
      <c r="AE122" s="36"/>
      <c r="AR122" s="186" t="s">
        <v>162</v>
      </c>
      <c r="AT122" s="186" t="s">
        <v>158</v>
      </c>
      <c r="AU122" s="186" t="s">
        <v>79</v>
      </c>
      <c r="AY122" s="19" t="s">
        <v>155</v>
      </c>
      <c r="BE122" s="187">
        <f>IF(N122="základní",J122,0)</f>
        <v>235200</v>
      </c>
      <c r="BF122" s="187">
        <f>IF(N122="snížená",J122,0)</f>
        <v>0</v>
      </c>
      <c r="BG122" s="187">
        <f>IF(N122="zákl. přenesená",J122,0)</f>
        <v>0</v>
      </c>
      <c r="BH122" s="187">
        <f>IF(N122="sníž. přenesená",J122,0)</f>
        <v>0</v>
      </c>
      <c r="BI122" s="187">
        <f>IF(N122="nulová",J122,0)</f>
        <v>0</v>
      </c>
      <c r="BJ122" s="19" t="s">
        <v>79</v>
      </c>
      <c r="BK122" s="187">
        <f>ROUND(I122*H122,2)</f>
        <v>235200</v>
      </c>
      <c r="BL122" s="19" t="s">
        <v>162</v>
      </c>
      <c r="BM122" s="186" t="s">
        <v>461</v>
      </c>
    </row>
    <row r="123" spans="1:47" s="2" customFormat="1" ht="97.5">
      <c r="A123" s="36"/>
      <c r="B123" s="37"/>
      <c r="C123" s="38"/>
      <c r="D123" s="190" t="s">
        <v>686</v>
      </c>
      <c r="E123" s="38"/>
      <c r="F123" s="247" t="s">
        <v>1383</v>
      </c>
      <c r="G123" s="38"/>
      <c r="H123" s="38"/>
      <c r="I123" s="248"/>
      <c r="J123" s="38"/>
      <c r="K123" s="38"/>
      <c r="L123" s="41"/>
      <c r="M123" s="249"/>
      <c r="N123" s="250"/>
      <c r="O123" s="66"/>
      <c r="P123" s="66"/>
      <c r="Q123" s="66"/>
      <c r="R123" s="66"/>
      <c r="S123" s="66"/>
      <c r="T123" s="67"/>
      <c r="U123" s="36"/>
      <c r="V123" s="36"/>
      <c r="W123" s="36"/>
      <c r="X123" s="36"/>
      <c r="Y123" s="36"/>
      <c r="Z123" s="36"/>
      <c r="AA123" s="36"/>
      <c r="AB123" s="36"/>
      <c r="AC123" s="36"/>
      <c r="AD123" s="36"/>
      <c r="AE123" s="36"/>
      <c r="AT123" s="19" t="s">
        <v>686</v>
      </c>
      <c r="AU123" s="19" t="s">
        <v>79</v>
      </c>
    </row>
    <row r="124" spans="1:65" s="2" customFormat="1" ht="24.2" customHeight="1">
      <c r="A124" s="36"/>
      <c r="B124" s="37"/>
      <c r="C124" s="175" t="s">
        <v>361</v>
      </c>
      <c r="D124" s="175" t="s">
        <v>158</v>
      </c>
      <c r="E124" s="176" t="s">
        <v>1384</v>
      </c>
      <c r="F124" s="177" t="s">
        <v>1385</v>
      </c>
      <c r="G124" s="178" t="s">
        <v>1386</v>
      </c>
      <c r="H124" s="179">
        <v>2</v>
      </c>
      <c r="I124" s="180">
        <v>4725</v>
      </c>
      <c r="J124" s="181">
        <f>ROUND(I124*H124,2)</f>
        <v>9450</v>
      </c>
      <c r="K124" s="177" t="s">
        <v>19</v>
      </c>
      <c r="L124" s="41"/>
      <c r="M124" s="182" t="s">
        <v>19</v>
      </c>
      <c r="N124" s="183" t="s">
        <v>42</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162</v>
      </c>
      <c r="AT124" s="186" t="s">
        <v>158</v>
      </c>
      <c r="AU124" s="186" t="s">
        <v>79</v>
      </c>
      <c r="AY124" s="19" t="s">
        <v>155</v>
      </c>
      <c r="BE124" s="187">
        <f>IF(N124="základní",J124,0)</f>
        <v>9450</v>
      </c>
      <c r="BF124" s="187">
        <f>IF(N124="snížená",J124,0)</f>
        <v>0</v>
      </c>
      <c r="BG124" s="187">
        <f>IF(N124="zákl. přenesená",J124,0)</f>
        <v>0</v>
      </c>
      <c r="BH124" s="187">
        <f>IF(N124="sníž. přenesená",J124,0)</f>
        <v>0</v>
      </c>
      <c r="BI124" s="187">
        <f>IF(N124="nulová",J124,0)</f>
        <v>0</v>
      </c>
      <c r="BJ124" s="19" t="s">
        <v>79</v>
      </c>
      <c r="BK124" s="187">
        <f>ROUND(I124*H124,2)</f>
        <v>9450</v>
      </c>
      <c r="BL124" s="19" t="s">
        <v>162</v>
      </c>
      <c r="BM124" s="186" t="s">
        <v>469</v>
      </c>
    </row>
    <row r="125" spans="1:47" s="2" customFormat="1" ht="87.75">
      <c r="A125" s="36"/>
      <c r="B125" s="37"/>
      <c r="C125" s="38"/>
      <c r="D125" s="190" t="s">
        <v>686</v>
      </c>
      <c r="E125" s="38"/>
      <c r="F125" s="247" t="s">
        <v>1387</v>
      </c>
      <c r="G125" s="38"/>
      <c r="H125" s="38"/>
      <c r="I125" s="248"/>
      <c r="J125" s="38"/>
      <c r="K125" s="38"/>
      <c r="L125" s="41"/>
      <c r="M125" s="249"/>
      <c r="N125" s="250"/>
      <c r="O125" s="66"/>
      <c r="P125" s="66"/>
      <c r="Q125" s="66"/>
      <c r="R125" s="66"/>
      <c r="S125" s="66"/>
      <c r="T125" s="67"/>
      <c r="U125" s="36"/>
      <c r="V125" s="36"/>
      <c r="W125" s="36"/>
      <c r="X125" s="36"/>
      <c r="Y125" s="36"/>
      <c r="Z125" s="36"/>
      <c r="AA125" s="36"/>
      <c r="AB125" s="36"/>
      <c r="AC125" s="36"/>
      <c r="AD125" s="36"/>
      <c r="AE125" s="36"/>
      <c r="AT125" s="19" t="s">
        <v>686</v>
      </c>
      <c r="AU125" s="19" t="s">
        <v>79</v>
      </c>
    </row>
    <row r="126" spans="1:65" s="2" customFormat="1" ht="24.2" customHeight="1">
      <c r="A126" s="36"/>
      <c r="B126" s="37"/>
      <c r="C126" s="175" t="s">
        <v>367</v>
      </c>
      <c r="D126" s="175" t="s">
        <v>158</v>
      </c>
      <c r="E126" s="176" t="s">
        <v>1384</v>
      </c>
      <c r="F126" s="177" t="s">
        <v>1385</v>
      </c>
      <c r="G126" s="178" t="s">
        <v>1386</v>
      </c>
      <c r="H126" s="179">
        <v>40</v>
      </c>
      <c r="I126" s="180">
        <v>1575</v>
      </c>
      <c r="J126" s="181">
        <f>ROUND(I126*H126,2)</f>
        <v>63000</v>
      </c>
      <c r="K126" s="177" t="s">
        <v>19</v>
      </c>
      <c r="L126" s="41"/>
      <c r="M126" s="182" t="s">
        <v>19</v>
      </c>
      <c r="N126" s="183" t="s">
        <v>42</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162</v>
      </c>
      <c r="AT126" s="186" t="s">
        <v>158</v>
      </c>
      <c r="AU126" s="186" t="s">
        <v>79</v>
      </c>
      <c r="AY126" s="19" t="s">
        <v>155</v>
      </c>
      <c r="BE126" s="187">
        <f>IF(N126="základní",J126,0)</f>
        <v>63000</v>
      </c>
      <c r="BF126" s="187">
        <f>IF(N126="snížená",J126,0)</f>
        <v>0</v>
      </c>
      <c r="BG126" s="187">
        <f>IF(N126="zákl. přenesená",J126,0)</f>
        <v>0</v>
      </c>
      <c r="BH126" s="187">
        <f>IF(N126="sníž. přenesená",J126,0)</f>
        <v>0</v>
      </c>
      <c r="BI126" s="187">
        <f>IF(N126="nulová",J126,0)</f>
        <v>0</v>
      </c>
      <c r="BJ126" s="19" t="s">
        <v>79</v>
      </c>
      <c r="BK126" s="187">
        <f>ROUND(I126*H126,2)</f>
        <v>63000</v>
      </c>
      <c r="BL126" s="19" t="s">
        <v>162</v>
      </c>
      <c r="BM126" s="186" t="s">
        <v>479</v>
      </c>
    </row>
    <row r="127" spans="1:47" s="2" customFormat="1" ht="87.75">
      <c r="A127" s="36"/>
      <c r="B127" s="37"/>
      <c r="C127" s="38"/>
      <c r="D127" s="190" t="s">
        <v>686</v>
      </c>
      <c r="E127" s="38"/>
      <c r="F127" s="247" t="s">
        <v>1388</v>
      </c>
      <c r="G127" s="38"/>
      <c r="H127" s="38"/>
      <c r="I127" s="248"/>
      <c r="J127" s="38"/>
      <c r="K127" s="38"/>
      <c r="L127" s="41"/>
      <c r="M127" s="249"/>
      <c r="N127" s="250"/>
      <c r="O127" s="66"/>
      <c r="P127" s="66"/>
      <c r="Q127" s="66"/>
      <c r="R127" s="66"/>
      <c r="S127" s="66"/>
      <c r="T127" s="67"/>
      <c r="U127" s="36"/>
      <c r="V127" s="36"/>
      <c r="W127" s="36"/>
      <c r="X127" s="36"/>
      <c r="Y127" s="36"/>
      <c r="Z127" s="36"/>
      <c r="AA127" s="36"/>
      <c r="AB127" s="36"/>
      <c r="AC127" s="36"/>
      <c r="AD127" s="36"/>
      <c r="AE127" s="36"/>
      <c r="AT127" s="19" t="s">
        <v>686</v>
      </c>
      <c r="AU127" s="19" t="s">
        <v>79</v>
      </c>
    </row>
    <row r="128" spans="2:63" s="12" customFormat="1" ht="25.9" customHeight="1">
      <c r="B128" s="159"/>
      <c r="C128" s="160"/>
      <c r="D128" s="161" t="s">
        <v>70</v>
      </c>
      <c r="E128" s="162" t="s">
        <v>162</v>
      </c>
      <c r="F128" s="162" t="s">
        <v>557</v>
      </c>
      <c r="G128" s="160"/>
      <c r="H128" s="160"/>
      <c r="I128" s="163"/>
      <c r="J128" s="164">
        <f>BK128</f>
        <v>1008514.5</v>
      </c>
      <c r="K128" s="160"/>
      <c r="L128" s="165"/>
      <c r="M128" s="166"/>
      <c r="N128" s="167"/>
      <c r="O128" s="167"/>
      <c r="P128" s="168">
        <f>SUM(P129:P138)</f>
        <v>0</v>
      </c>
      <c r="Q128" s="167"/>
      <c r="R128" s="168">
        <f>SUM(R129:R138)</f>
        <v>0</v>
      </c>
      <c r="S128" s="167"/>
      <c r="T128" s="169">
        <f>SUM(T129:T138)</f>
        <v>0</v>
      </c>
      <c r="AR128" s="170" t="s">
        <v>79</v>
      </c>
      <c r="AT128" s="171" t="s">
        <v>70</v>
      </c>
      <c r="AU128" s="171" t="s">
        <v>71</v>
      </c>
      <c r="AY128" s="170" t="s">
        <v>155</v>
      </c>
      <c r="BK128" s="172">
        <f>SUM(BK129:BK138)</f>
        <v>1008514.5</v>
      </c>
    </row>
    <row r="129" spans="1:65" s="2" customFormat="1" ht="16.5" customHeight="1">
      <c r="A129" s="36"/>
      <c r="B129" s="37"/>
      <c r="C129" s="175" t="s">
        <v>7</v>
      </c>
      <c r="D129" s="175" t="s">
        <v>158</v>
      </c>
      <c r="E129" s="176" t="s">
        <v>1389</v>
      </c>
      <c r="F129" s="177" t="s">
        <v>1390</v>
      </c>
      <c r="G129" s="178" t="s">
        <v>681</v>
      </c>
      <c r="H129" s="179">
        <v>514.2</v>
      </c>
      <c r="I129" s="180">
        <v>997.5</v>
      </c>
      <c r="J129" s="181">
        <f>ROUND(I129*H129,2)</f>
        <v>512914.5</v>
      </c>
      <c r="K129" s="177" t="s">
        <v>19</v>
      </c>
      <c r="L129" s="41"/>
      <c r="M129" s="182" t="s">
        <v>19</v>
      </c>
      <c r="N129" s="183" t="s">
        <v>42</v>
      </c>
      <c r="O129" s="66"/>
      <c r="P129" s="184">
        <f>O129*H129</f>
        <v>0</v>
      </c>
      <c r="Q129" s="184">
        <v>0</v>
      </c>
      <c r="R129" s="184">
        <f>Q129*H129</f>
        <v>0</v>
      </c>
      <c r="S129" s="184">
        <v>0</v>
      </c>
      <c r="T129" s="185">
        <f>S129*H129</f>
        <v>0</v>
      </c>
      <c r="U129" s="36"/>
      <c r="V129" s="36"/>
      <c r="W129" s="36"/>
      <c r="X129" s="36"/>
      <c r="Y129" s="36"/>
      <c r="Z129" s="36"/>
      <c r="AA129" s="36"/>
      <c r="AB129" s="36"/>
      <c r="AC129" s="36"/>
      <c r="AD129" s="36"/>
      <c r="AE129" s="36"/>
      <c r="AR129" s="186" t="s">
        <v>162</v>
      </c>
      <c r="AT129" s="186" t="s">
        <v>158</v>
      </c>
      <c r="AU129" s="186" t="s">
        <v>79</v>
      </c>
      <c r="AY129" s="19" t="s">
        <v>155</v>
      </c>
      <c r="BE129" s="187">
        <f>IF(N129="základní",J129,0)</f>
        <v>512914.5</v>
      </c>
      <c r="BF129" s="187">
        <f>IF(N129="snížená",J129,0)</f>
        <v>0</v>
      </c>
      <c r="BG129" s="187">
        <f>IF(N129="zákl. přenesená",J129,0)</f>
        <v>0</v>
      </c>
      <c r="BH129" s="187">
        <f>IF(N129="sníž. přenesená",J129,0)</f>
        <v>0</v>
      </c>
      <c r="BI129" s="187">
        <f>IF(N129="nulová",J129,0)</f>
        <v>0</v>
      </c>
      <c r="BJ129" s="19" t="s">
        <v>79</v>
      </c>
      <c r="BK129" s="187">
        <f>ROUND(I129*H129,2)</f>
        <v>512914.5</v>
      </c>
      <c r="BL129" s="19" t="s">
        <v>162</v>
      </c>
      <c r="BM129" s="186" t="s">
        <v>497</v>
      </c>
    </row>
    <row r="130" spans="1:47" s="2" customFormat="1" ht="234">
      <c r="A130" s="36"/>
      <c r="B130" s="37"/>
      <c r="C130" s="38"/>
      <c r="D130" s="190" t="s">
        <v>686</v>
      </c>
      <c r="E130" s="38"/>
      <c r="F130" s="247" t="s">
        <v>1391</v>
      </c>
      <c r="G130" s="38"/>
      <c r="H130" s="38"/>
      <c r="I130" s="248"/>
      <c r="J130" s="38"/>
      <c r="K130" s="38"/>
      <c r="L130" s="41"/>
      <c r="M130" s="249"/>
      <c r="N130" s="250"/>
      <c r="O130" s="66"/>
      <c r="P130" s="66"/>
      <c r="Q130" s="66"/>
      <c r="R130" s="66"/>
      <c r="S130" s="66"/>
      <c r="T130" s="67"/>
      <c r="U130" s="36"/>
      <c r="V130" s="36"/>
      <c r="W130" s="36"/>
      <c r="X130" s="36"/>
      <c r="Y130" s="36"/>
      <c r="Z130" s="36"/>
      <c r="AA130" s="36"/>
      <c r="AB130" s="36"/>
      <c r="AC130" s="36"/>
      <c r="AD130" s="36"/>
      <c r="AE130" s="36"/>
      <c r="AT130" s="19" t="s">
        <v>686</v>
      </c>
      <c r="AU130" s="19" t="s">
        <v>79</v>
      </c>
    </row>
    <row r="131" spans="1:65" s="2" customFormat="1" ht="16.5" customHeight="1">
      <c r="A131" s="36"/>
      <c r="B131" s="37"/>
      <c r="C131" s="175" t="s">
        <v>383</v>
      </c>
      <c r="D131" s="175" t="s">
        <v>158</v>
      </c>
      <c r="E131" s="176" t="s">
        <v>1392</v>
      </c>
      <c r="F131" s="177" t="s">
        <v>1393</v>
      </c>
      <c r="G131" s="178" t="s">
        <v>681</v>
      </c>
      <c r="H131" s="179">
        <v>58</v>
      </c>
      <c r="I131" s="180">
        <v>3045</v>
      </c>
      <c r="J131" s="181">
        <f>ROUND(I131*H131,2)</f>
        <v>176610</v>
      </c>
      <c r="K131" s="177" t="s">
        <v>19</v>
      </c>
      <c r="L131" s="41"/>
      <c r="M131" s="182" t="s">
        <v>19</v>
      </c>
      <c r="N131" s="183" t="s">
        <v>42</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162</v>
      </c>
      <c r="AT131" s="186" t="s">
        <v>158</v>
      </c>
      <c r="AU131" s="186" t="s">
        <v>79</v>
      </c>
      <c r="AY131" s="19" t="s">
        <v>155</v>
      </c>
      <c r="BE131" s="187">
        <f>IF(N131="základní",J131,0)</f>
        <v>176610</v>
      </c>
      <c r="BF131" s="187">
        <f>IF(N131="snížená",J131,0)</f>
        <v>0</v>
      </c>
      <c r="BG131" s="187">
        <f>IF(N131="zákl. přenesená",J131,0)</f>
        <v>0</v>
      </c>
      <c r="BH131" s="187">
        <f>IF(N131="sníž. přenesená",J131,0)</f>
        <v>0</v>
      </c>
      <c r="BI131" s="187">
        <f>IF(N131="nulová",J131,0)</f>
        <v>0</v>
      </c>
      <c r="BJ131" s="19" t="s">
        <v>79</v>
      </c>
      <c r="BK131" s="187">
        <f>ROUND(I131*H131,2)</f>
        <v>176610</v>
      </c>
      <c r="BL131" s="19" t="s">
        <v>162</v>
      </c>
      <c r="BM131" s="186" t="s">
        <v>506</v>
      </c>
    </row>
    <row r="132" spans="1:47" s="2" customFormat="1" ht="243.75">
      <c r="A132" s="36"/>
      <c r="B132" s="37"/>
      <c r="C132" s="38"/>
      <c r="D132" s="190" t="s">
        <v>686</v>
      </c>
      <c r="E132" s="38"/>
      <c r="F132" s="247" t="s">
        <v>1394</v>
      </c>
      <c r="G132" s="38"/>
      <c r="H132" s="38"/>
      <c r="I132" s="248"/>
      <c r="J132" s="38"/>
      <c r="K132" s="38"/>
      <c r="L132" s="41"/>
      <c r="M132" s="249"/>
      <c r="N132" s="250"/>
      <c r="O132" s="66"/>
      <c r="P132" s="66"/>
      <c r="Q132" s="66"/>
      <c r="R132" s="66"/>
      <c r="S132" s="66"/>
      <c r="T132" s="67"/>
      <c r="U132" s="36"/>
      <c r="V132" s="36"/>
      <c r="W132" s="36"/>
      <c r="X132" s="36"/>
      <c r="Y132" s="36"/>
      <c r="Z132" s="36"/>
      <c r="AA132" s="36"/>
      <c r="AB132" s="36"/>
      <c r="AC132" s="36"/>
      <c r="AD132" s="36"/>
      <c r="AE132" s="36"/>
      <c r="AT132" s="19" t="s">
        <v>686</v>
      </c>
      <c r="AU132" s="19" t="s">
        <v>79</v>
      </c>
    </row>
    <row r="133" spans="1:65" s="2" customFormat="1" ht="16.5" customHeight="1">
      <c r="A133" s="36"/>
      <c r="B133" s="37"/>
      <c r="C133" s="175" t="s">
        <v>389</v>
      </c>
      <c r="D133" s="175" t="s">
        <v>158</v>
      </c>
      <c r="E133" s="176" t="s">
        <v>1395</v>
      </c>
      <c r="F133" s="177" t="s">
        <v>1393</v>
      </c>
      <c r="G133" s="178" t="s">
        <v>1365</v>
      </c>
      <c r="H133" s="179">
        <v>216</v>
      </c>
      <c r="I133" s="180">
        <v>1029</v>
      </c>
      <c r="J133" s="181">
        <f>ROUND(I133*H133,2)</f>
        <v>222264</v>
      </c>
      <c r="K133" s="177" t="s">
        <v>19</v>
      </c>
      <c r="L133" s="41"/>
      <c r="M133" s="182" t="s">
        <v>19</v>
      </c>
      <c r="N133" s="183" t="s">
        <v>42</v>
      </c>
      <c r="O133" s="66"/>
      <c r="P133" s="184">
        <f>O133*H133</f>
        <v>0</v>
      </c>
      <c r="Q133" s="184">
        <v>0</v>
      </c>
      <c r="R133" s="184">
        <f>Q133*H133</f>
        <v>0</v>
      </c>
      <c r="S133" s="184">
        <v>0</v>
      </c>
      <c r="T133" s="185">
        <f>S133*H133</f>
        <v>0</v>
      </c>
      <c r="U133" s="36"/>
      <c r="V133" s="36"/>
      <c r="W133" s="36"/>
      <c r="X133" s="36"/>
      <c r="Y133" s="36"/>
      <c r="Z133" s="36"/>
      <c r="AA133" s="36"/>
      <c r="AB133" s="36"/>
      <c r="AC133" s="36"/>
      <c r="AD133" s="36"/>
      <c r="AE133" s="36"/>
      <c r="AR133" s="186" t="s">
        <v>162</v>
      </c>
      <c r="AT133" s="186" t="s">
        <v>158</v>
      </c>
      <c r="AU133" s="186" t="s">
        <v>79</v>
      </c>
      <c r="AY133" s="19" t="s">
        <v>155</v>
      </c>
      <c r="BE133" s="187">
        <f>IF(N133="základní",J133,0)</f>
        <v>222264</v>
      </c>
      <c r="BF133" s="187">
        <f>IF(N133="snížená",J133,0)</f>
        <v>0</v>
      </c>
      <c r="BG133" s="187">
        <f>IF(N133="zákl. přenesená",J133,0)</f>
        <v>0</v>
      </c>
      <c r="BH133" s="187">
        <f>IF(N133="sníž. přenesená",J133,0)</f>
        <v>0</v>
      </c>
      <c r="BI133" s="187">
        <f>IF(N133="nulová",J133,0)</f>
        <v>0</v>
      </c>
      <c r="BJ133" s="19" t="s">
        <v>79</v>
      </c>
      <c r="BK133" s="187">
        <f>ROUND(I133*H133,2)</f>
        <v>222264</v>
      </c>
      <c r="BL133" s="19" t="s">
        <v>162</v>
      </c>
      <c r="BM133" s="186" t="s">
        <v>535</v>
      </c>
    </row>
    <row r="134" spans="1:47" s="2" customFormat="1" ht="282.75">
      <c r="A134" s="36"/>
      <c r="B134" s="37"/>
      <c r="C134" s="38"/>
      <c r="D134" s="190" t="s">
        <v>686</v>
      </c>
      <c r="E134" s="38"/>
      <c r="F134" s="247" t="s">
        <v>1396</v>
      </c>
      <c r="G134" s="38"/>
      <c r="H134" s="38"/>
      <c r="I134" s="248"/>
      <c r="J134" s="38"/>
      <c r="K134" s="38"/>
      <c r="L134" s="41"/>
      <c r="M134" s="249"/>
      <c r="N134" s="250"/>
      <c r="O134" s="66"/>
      <c r="P134" s="66"/>
      <c r="Q134" s="66"/>
      <c r="R134" s="66"/>
      <c r="S134" s="66"/>
      <c r="T134" s="67"/>
      <c r="U134" s="36"/>
      <c r="V134" s="36"/>
      <c r="W134" s="36"/>
      <c r="X134" s="36"/>
      <c r="Y134" s="36"/>
      <c r="Z134" s="36"/>
      <c r="AA134" s="36"/>
      <c r="AB134" s="36"/>
      <c r="AC134" s="36"/>
      <c r="AD134" s="36"/>
      <c r="AE134" s="36"/>
      <c r="AT134" s="19" t="s">
        <v>686</v>
      </c>
      <c r="AU134" s="19" t="s">
        <v>79</v>
      </c>
    </row>
    <row r="135" spans="1:65" s="2" customFormat="1" ht="16.5" customHeight="1">
      <c r="A135" s="36"/>
      <c r="B135" s="37"/>
      <c r="C135" s="175" t="s">
        <v>393</v>
      </c>
      <c r="D135" s="175" t="s">
        <v>158</v>
      </c>
      <c r="E135" s="176" t="s">
        <v>1397</v>
      </c>
      <c r="F135" s="177" t="s">
        <v>1398</v>
      </c>
      <c r="G135" s="178" t="s">
        <v>1365</v>
      </c>
      <c r="H135" s="179">
        <v>54</v>
      </c>
      <c r="I135" s="180">
        <v>1029</v>
      </c>
      <c r="J135" s="181">
        <f>ROUND(I135*H135,2)</f>
        <v>55566</v>
      </c>
      <c r="K135" s="177" t="s">
        <v>19</v>
      </c>
      <c r="L135" s="41"/>
      <c r="M135" s="182" t="s">
        <v>19</v>
      </c>
      <c r="N135" s="183" t="s">
        <v>42</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162</v>
      </c>
      <c r="AT135" s="186" t="s">
        <v>158</v>
      </c>
      <c r="AU135" s="186" t="s">
        <v>79</v>
      </c>
      <c r="AY135" s="19" t="s">
        <v>155</v>
      </c>
      <c r="BE135" s="187">
        <f>IF(N135="základní",J135,0)</f>
        <v>55566</v>
      </c>
      <c r="BF135" s="187">
        <f>IF(N135="snížená",J135,0)</f>
        <v>0</v>
      </c>
      <c r="BG135" s="187">
        <f>IF(N135="zákl. přenesená",J135,0)</f>
        <v>0</v>
      </c>
      <c r="BH135" s="187">
        <f>IF(N135="sníž. přenesená",J135,0)</f>
        <v>0</v>
      </c>
      <c r="BI135" s="187">
        <f>IF(N135="nulová",J135,0)</f>
        <v>0</v>
      </c>
      <c r="BJ135" s="19" t="s">
        <v>79</v>
      </c>
      <c r="BK135" s="187">
        <f>ROUND(I135*H135,2)</f>
        <v>55566</v>
      </c>
      <c r="BL135" s="19" t="s">
        <v>162</v>
      </c>
      <c r="BM135" s="186" t="s">
        <v>545</v>
      </c>
    </row>
    <row r="136" spans="1:47" s="2" customFormat="1" ht="97.5">
      <c r="A136" s="36"/>
      <c r="B136" s="37"/>
      <c r="C136" s="38"/>
      <c r="D136" s="190" t="s">
        <v>686</v>
      </c>
      <c r="E136" s="38"/>
      <c r="F136" s="247" t="s">
        <v>1399</v>
      </c>
      <c r="G136" s="38"/>
      <c r="H136" s="38"/>
      <c r="I136" s="248"/>
      <c r="J136" s="38"/>
      <c r="K136" s="38"/>
      <c r="L136" s="41"/>
      <c r="M136" s="249"/>
      <c r="N136" s="250"/>
      <c r="O136" s="66"/>
      <c r="P136" s="66"/>
      <c r="Q136" s="66"/>
      <c r="R136" s="66"/>
      <c r="S136" s="66"/>
      <c r="T136" s="67"/>
      <c r="U136" s="36"/>
      <c r="V136" s="36"/>
      <c r="W136" s="36"/>
      <c r="X136" s="36"/>
      <c r="Y136" s="36"/>
      <c r="Z136" s="36"/>
      <c r="AA136" s="36"/>
      <c r="AB136" s="36"/>
      <c r="AC136" s="36"/>
      <c r="AD136" s="36"/>
      <c r="AE136" s="36"/>
      <c r="AT136" s="19" t="s">
        <v>686</v>
      </c>
      <c r="AU136" s="19" t="s">
        <v>79</v>
      </c>
    </row>
    <row r="137" spans="1:65" s="2" customFormat="1" ht="16.5" customHeight="1">
      <c r="A137" s="36"/>
      <c r="B137" s="37"/>
      <c r="C137" s="175" t="s">
        <v>397</v>
      </c>
      <c r="D137" s="175" t="s">
        <v>158</v>
      </c>
      <c r="E137" s="176" t="s">
        <v>1397</v>
      </c>
      <c r="F137" s="177" t="s">
        <v>1398</v>
      </c>
      <c r="G137" s="178" t="s">
        <v>1365</v>
      </c>
      <c r="H137" s="179">
        <v>40</v>
      </c>
      <c r="I137" s="180">
        <v>1029</v>
      </c>
      <c r="J137" s="181">
        <f>ROUND(I137*H137,2)</f>
        <v>41160</v>
      </c>
      <c r="K137" s="177" t="s">
        <v>19</v>
      </c>
      <c r="L137" s="41"/>
      <c r="M137" s="182" t="s">
        <v>19</v>
      </c>
      <c r="N137" s="183" t="s">
        <v>42</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162</v>
      </c>
      <c r="AT137" s="186" t="s">
        <v>158</v>
      </c>
      <c r="AU137" s="186" t="s">
        <v>79</v>
      </c>
      <c r="AY137" s="19" t="s">
        <v>155</v>
      </c>
      <c r="BE137" s="187">
        <f>IF(N137="základní",J137,0)</f>
        <v>41160</v>
      </c>
      <c r="BF137" s="187">
        <f>IF(N137="snížená",J137,0)</f>
        <v>0</v>
      </c>
      <c r="BG137" s="187">
        <f>IF(N137="zákl. přenesená",J137,0)</f>
        <v>0</v>
      </c>
      <c r="BH137" s="187">
        <f>IF(N137="sníž. přenesená",J137,0)</f>
        <v>0</v>
      </c>
      <c r="BI137" s="187">
        <f>IF(N137="nulová",J137,0)</f>
        <v>0</v>
      </c>
      <c r="BJ137" s="19" t="s">
        <v>79</v>
      </c>
      <c r="BK137" s="187">
        <f>ROUND(I137*H137,2)</f>
        <v>41160</v>
      </c>
      <c r="BL137" s="19" t="s">
        <v>162</v>
      </c>
      <c r="BM137" s="186" t="s">
        <v>803</v>
      </c>
    </row>
    <row r="138" spans="1:47" s="2" customFormat="1" ht="68.25">
      <c r="A138" s="36"/>
      <c r="B138" s="37"/>
      <c r="C138" s="38"/>
      <c r="D138" s="190" t="s">
        <v>686</v>
      </c>
      <c r="E138" s="38"/>
      <c r="F138" s="247" t="s">
        <v>1400</v>
      </c>
      <c r="G138" s="38"/>
      <c r="H138" s="38"/>
      <c r="I138" s="248"/>
      <c r="J138" s="38"/>
      <c r="K138" s="38"/>
      <c r="L138" s="41"/>
      <c r="M138" s="249"/>
      <c r="N138" s="250"/>
      <c r="O138" s="66"/>
      <c r="P138" s="66"/>
      <c r="Q138" s="66"/>
      <c r="R138" s="66"/>
      <c r="S138" s="66"/>
      <c r="T138" s="67"/>
      <c r="U138" s="36"/>
      <c r="V138" s="36"/>
      <c r="W138" s="36"/>
      <c r="X138" s="36"/>
      <c r="Y138" s="36"/>
      <c r="Z138" s="36"/>
      <c r="AA138" s="36"/>
      <c r="AB138" s="36"/>
      <c r="AC138" s="36"/>
      <c r="AD138" s="36"/>
      <c r="AE138" s="36"/>
      <c r="AT138" s="19" t="s">
        <v>686</v>
      </c>
      <c r="AU138" s="19" t="s">
        <v>79</v>
      </c>
    </row>
    <row r="139" spans="2:63" s="12" customFormat="1" ht="25.9" customHeight="1">
      <c r="B139" s="159"/>
      <c r="C139" s="160"/>
      <c r="D139" s="161" t="s">
        <v>70</v>
      </c>
      <c r="E139" s="162" t="s">
        <v>156</v>
      </c>
      <c r="F139" s="162" t="s">
        <v>1401</v>
      </c>
      <c r="G139" s="160"/>
      <c r="H139" s="160"/>
      <c r="I139" s="163"/>
      <c r="J139" s="164">
        <f>BK139</f>
        <v>31500</v>
      </c>
      <c r="K139" s="160"/>
      <c r="L139" s="165"/>
      <c r="M139" s="166"/>
      <c r="N139" s="167"/>
      <c r="O139" s="167"/>
      <c r="P139" s="168">
        <f>SUM(P140:P141)</f>
        <v>0</v>
      </c>
      <c r="Q139" s="167"/>
      <c r="R139" s="168">
        <f>SUM(R140:R141)</f>
        <v>0</v>
      </c>
      <c r="S139" s="167"/>
      <c r="T139" s="169">
        <f>SUM(T140:T141)</f>
        <v>0</v>
      </c>
      <c r="AR139" s="170" t="s">
        <v>79</v>
      </c>
      <c r="AT139" s="171" t="s">
        <v>70</v>
      </c>
      <c r="AU139" s="171" t="s">
        <v>71</v>
      </c>
      <c r="AY139" s="170" t="s">
        <v>155</v>
      </c>
      <c r="BK139" s="172">
        <f>SUM(BK140:BK141)</f>
        <v>31500</v>
      </c>
    </row>
    <row r="140" spans="1:65" s="2" customFormat="1" ht="16.5" customHeight="1">
      <c r="A140" s="36"/>
      <c r="B140" s="37"/>
      <c r="C140" s="175" t="s">
        <v>402</v>
      </c>
      <c r="D140" s="175" t="s">
        <v>158</v>
      </c>
      <c r="E140" s="176" t="s">
        <v>1402</v>
      </c>
      <c r="F140" s="177" t="s">
        <v>1403</v>
      </c>
      <c r="G140" s="178" t="s">
        <v>681</v>
      </c>
      <c r="H140" s="179">
        <v>100</v>
      </c>
      <c r="I140" s="180">
        <v>315</v>
      </c>
      <c r="J140" s="181">
        <f>ROUND(I140*H140,2)</f>
        <v>31500</v>
      </c>
      <c r="K140" s="177" t="s">
        <v>19</v>
      </c>
      <c r="L140" s="41"/>
      <c r="M140" s="182" t="s">
        <v>19</v>
      </c>
      <c r="N140" s="183" t="s">
        <v>42</v>
      </c>
      <c r="O140" s="66"/>
      <c r="P140" s="184">
        <f>O140*H140</f>
        <v>0</v>
      </c>
      <c r="Q140" s="184">
        <v>0</v>
      </c>
      <c r="R140" s="184">
        <f>Q140*H140</f>
        <v>0</v>
      </c>
      <c r="S140" s="184">
        <v>0</v>
      </c>
      <c r="T140" s="185">
        <f>S140*H140</f>
        <v>0</v>
      </c>
      <c r="U140" s="36"/>
      <c r="V140" s="36"/>
      <c r="W140" s="36"/>
      <c r="X140" s="36"/>
      <c r="Y140" s="36"/>
      <c r="Z140" s="36"/>
      <c r="AA140" s="36"/>
      <c r="AB140" s="36"/>
      <c r="AC140" s="36"/>
      <c r="AD140" s="36"/>
      <c r="AE140" s="36"/>
      <c r="AR140" s="186" t="s">
        <v>162</v>
      </c>
      <c r="AT140" s="186" t="s">
        <v>158</v>
      </c>
      <c r="AU140" s="186" t="s">
        <v>79</v>
      </c>
      <c r="AY140" s="19" t="s">
        <v>155</v>
      </c>
      <c r="BE140" s="187">
        <f>IF(N140="základní",J140,0)</f>
        <v>31500</v>
      </c>
      <c r="BF140" s="187">
        <f>IF(N140="snížená",J140,0)</f>
        <v>0</v>
      </c>
      <c r="BG140" s="187">
        <f>IF(N140="zákl. přenesená",J140,0)</f>
        <v>0</v>
      </c>
      <c r="BH140" s="187">
        <f>IF(N140="sníž. přenesená",J140,0)</f>
        <v>0</v>
      </c>
      <c r="BI140" s="187">
        <f>IF(N140="nulová",J140,0)</f>
        <v>0</v>
      </c>
      <c r="BJ140" s="19" t="s">
        <v>79</v>
      </c>
      <c r="BK140" s="187">
        <f>ROUND(I140*H140,2)</f>
        <v>31500</v>
      </c>
      <c r="BL140" s="19" t="s">
        <v>162</v>
      </c>
      <c r="BM140" s="186" t="s">
        <v>814</v>
      </c>
    </row>
    <row r="141" spans="1:47" s="2" customFormat="1" ht="78">
      <c r="A141" s="36"/>
      <c r="B141" s="37"/>
      <c r="C141" s="38"/>
      <c r="D141" s="190" t="s">
        <v>686</v>
      </c>
      <c r="E141" s="38"/>
      <c r="F141" s="247" t="s">
        <v>1404</v>
      </c>
      <c r="G141" s="38"/>
      <c r="H141" s="38"/>
      <c r="I141" s="248"/>
      <c r="J141" s="38"/>
      <c r="K141" s="38"/>
      <c r="L141" s="41"/>
      <c r="M141" s="249"/>
      <c r="N141" s="250"/>
      <c r="O141" s="66"/>
      <c r="P141" s="66"/>
      <c r="Q141" s="66"/>
      <c r="R141" s="66"/>
      <c r="S141" s="66"/>
      <c r="T141" s="67"/>
      <c r="U141" s="36"/>
      <c r="V141" s="36"/>
      <c r="W141" s="36"/>
      <c r="X141" s="36"/>
      <c r="Y141" s="36"/>
      <c r="Z141" s="36"/>
      <c r="AA141" s="36"/>
      <c r="AB141" s="36"/>
      <c r="AC141" s="36"/>
      <c r="AD141" s="36"/>
      <c r="AE141" s="36"/>
      <c r="AT141" s="19" t="s">
        <v>686</v>
      </c>
      <c r="AU141" s="19" t="s">
        <v>79</v>
      </c>
    </row>
    <row r="142" spans="2:63" s="12" customFormat="1" ht="25.9" customHeight="1">
      <c r="B142" s="159"/>
      <c r="C142" s="160"/>
      <c r="D142" s="161" t="s">
        <v>70</v>
      </c>
      <c r="E142" s="162" t="s">
        <v>169</v>
      </c>
      <c r="F142" s="162" t="s">
        <v>1405</v>
      </c>
      <c r="G142" s="160"/>
      <c r="H142" s="160"/>
      <c r="I142" s="163"/>
      <c r="J142" s="164">
        <f>BK142</f>
        <v>1735608.6</v>
      </c>
      <c r="K142" s="160"/>
      <c r="L142" s="165"/>
      <c r="M142" s="166"/>
      <c r="N142" s="167"/>
      <c r="O142" s="167"/>
      <c r="P142" s="168">
        <f>SUM(P143:P168)</f>
        <v>0</v>
      </c>
      <c r="Q142" s="167"/>
      <c r="R142" s="168">
        <f>SUM(R143:R168)</f>
        <v>0</v>
      </c>
      <c r="S142" s="167"/>
      <c r="T142" s="169">
        <f>SUM(T143:T168)</f>
        <v>0</v>
      </c>
      <c r="AR142" s="170" t="s">
        <v>79</v>
      </c>
      <c r="AT142" s="171" t="s">
        <v>70</v>
      </c>
      <c r="AU142" s="171" t="s">
        <v>71</v>
      </c>
      <c r="AY142" s="170" t="s">
        <v>155</v>
      </c>
      <c r="BK142" s="172">
        <f>SUM(BK143:BK168)</f>
        <v>1735608.6</v>
      </c>
    </row>
    <row r="143" spans="1:65" s="2" customFormat="1" ht="16.5" customHeight="1">
      <c r="A143" s="36"/>
      <c r="B143" s="37"/>
      <c r="C143" s="175" t="s">
        <v>406</v>
      </c>
      <c r="D143" s="175" t="s">
        <v>158</v>
      </c>
      <c r="E143" s="176" t="s">
        <v>1406</v>
      </c>
      <c r="F143" s="177" t="s">
        <v>1407</v>
      </c>
      <c r="G143" s="178" t="s">
        <v>1365</v>
      </c>
      <c r="H143" s="179">
        <v>40</v>
      </c>
      <c r="I143" s="180">
        <v>1964</v>
      </c>
      <c r="J143" s="181">
        <f>ROUND(I143*H143,2)</f>
        <v>78560</v>
      </c>
      <c r="K143" s="177" t="s">
        <v>19</v>
      </c>
      <c r="L143" s="41"/>
      <c r="M143" s="182" t="s">
        <v>19</v>
      </c>
      <c r="N143" s="183" t="s">
        <v>42</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162</v>
      </c>
      <c r="AT143" s="186" t="s">
        <v>158</v>
      </c>
      <c r="AU143" s="186" t="s">
        <v>79</v>
      </c>
      <c r="AY143" s="19" t="s">
        <v>155</v>
      </c>
      <c r="BE143" s="187">
        <f>IF(N143="základní",J143,0)</f>
        <v>78560</v>
      </c>
      <c r="BF143" s="187">
        <f>IF(N143="snížená",J143,0)</f>
        <v>0</v>
      </c>
      <c r="BG143" s="187">
        <f>IF(N143="zákl. přenesená",J143,0)</f>
        <v>0</v>
      </c>
      <c r="BH143" s="187">
        <f>IF(N143="sníž. přenesená",J143,0)</f>
        <v>0</v>
      </c>
      <c r="BI143" s="187">
        <f>IF(N143="nulová",J143,0)</f>
        <v>0</v>
      </c>
      <c r="BJ143" s="19" t="s">
        <v>79</v>
      </c>
      <c r="BK143" s="187">
        <f>ROUND(I143*H143,2)</f>
        <v>78560</v>
      </c>
      <c r="BL143" s="19" t="s">
        <v>162</v>
      </c>
      <c r="BM143" s="186" t="s">
        <v>824</v>
      </c>
    </row>
    <row r="144" spans="1:47" s="2" customFormat="1" ht="48.75">
      <c r="A144" s="36"/>
      <c r="B144" s="37"/>
      <c r="C144" s="38"/>
      <c r="D144" s="190" t="s">
        <v>686</v>
      </c>
      <c r="E144" s="38"/>
      <c r="F144" s="247" t="s">
        <v>1408</v>
      </c>
      <c r="G144" s="38"/>
      <c r="H144" s="38"/>
      <c r="I144" s="248"/>
      <c r="J144" s="38"/>
      <c r="K144" s="38"/>
      <c r="L144" s="41"/>
      <c r="M144" s="249"/>
      <c r="N144" s="250"/>
      <c r="O144" s="66"/>
      <c r="P144" s="66"/>
      <c r="Q144" s="66"/>
      <c r="R144" s="66"/>
      <c r="S144" s="66"/>
      <c r="T144" s="67"/>
      <c r="U144" s="36"/>
      <c r="V144" s="36"/>
      <c r="W144" s="36"/>
      <c r="X144" s="36"/>
      <c r="Y144" s="36"/>
      <c r="Z144" s="36"/>
      <c r="AA144" s="36"/>
      <c r="AB144" s="36"/>
      <c r="AC144" s="36"/>
      <c r="AD144" s="36"/>
      <c r="AE144" s="36"/>
      <c r="AT144" s="19" t="s">
        <v>686</v>
      </c>
      <c r="AU144" s="19" t="s">
        <v>79</v>
      </c>
    </row>
    <row r="145" spans="1:65" s="2" customFormat="1" ht="24.2" customHeight="1">
      <c r="A145" s="36"/>
      <c r="B145" s="37"/>
      <c r="C145" s="175" t="s">
        <v>410</v>
      </c>
      <c r="D145" s="175" t="s">
        <v>158</v>
      </c>
      <c r="E145" s="176" t="s">
        <v>1409</v>
      </c>
      <c r="F145" s="177" t="s">
        <v>1407</v>
      </c>
      <c r="G145" s="178" t="s">
        <v>1386</v>
      </c>
      <c r="H145" s="179">
        <v>2</v>
      </c>
      <c r="I145" s="180">
        <v>5733</v>
      </c>
      <c r="J145" s="181">
        <f>ROUND(I145*H145,2)</f>
        <v>11466</v>
      </c>
      <c r="K145" s="177" t="s">
        <v>19</v>
      </c>
      <c r="L145" s="41"/>
      <c r="M145" s="182" t="s">
        <v>19</v>
      </c>
      <c r="N145" s="183" t="s">
        <v>42</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162</v>
      </c>
      <c r="AT145" s="186" t="s">
        <v>158</v>
      </c>
      <c r="AU145" s="186" t="s">
        <v>79</v>
      </c>
      <c r="AY145" s="19" t="s">
        <v>155</v>
      </c>
      <c r="BE145" s="187">
        <f>IF(N145="základní",J145,0)</f>
        <v>11466</v>
      </c>
      <c r="BF145" s="187">
        <f>IF(N145="snížená",J145,0)</f>
        <v>0</v>
      </c>
      <c r="BG145" s="187">
        <f>IF(N145="zákl. přenesená",J145,0)</f>
        <v>0</v>
      </c>
      <c r="BH145" s="187">
        <f>IF(N145="sníž. přenesená",J145,0)</f>
        <v>0</v>
      </c>
      <c r="BI145" s="187">
        <f>IF(N145="nulová",J145,0)</f>
        <v>0</v>
      </c>
      <c r="BJ145" s="19" t="s">
        <v>79</v>
      </c>
      <c r="BK145" s="187">
        <f>ROUND(I145*H145,2)</f>
        <v>11466</v>
      </c>
      <c r="BL145" s="19" t="s">
        <v>162</v>
      </c>
      <c r="BM145" s="186" t="s">
        <v>835</v>
      </c>
    </row>
    <row r="146" spans="1:47" s="2" customFormat="1" ht="48.75">
      <c r="A146" s="36"/>
      <c r="B146" s="37"/>
      <c r="C146" s="38"/>
      <c r="D146" s="190" t="s">
        <v>686</v>
      </c>
      <c r="E146" s="38"/>
      <c r="F146" s="247" t="s">
        <v>1410</v>
      </c>
      <c r="G146" s="38"/>
      <c r="H146" s="38"/>
      <c r="I146" s="248"/>
      <c r="J146" s="38"/>
      <c r="K146" s="38"/>
      <c r="L146" s="41"/>
      <c r="M146" s="249"/>
      <c r="N146" s="250"/>
      <c r="O146" s="66"/>
      <c r="P146" s="66"/>
      <c r="Q146" s="66"/>
      <c r="R146" s="66"/>
      <c r="S146" s="66"/>
      <c r="T146" s="67"/>
      <c r="U146" s="36"/>
      <c r="V146" s="36"/>
      <c r="W146" s="36"/>
      <c r="X146" s="36"/>
      <c r="Y146" s="36"/>
      <c r="Z146" s="36"/>
      <c r="AA146" s="36"/>
      <c r="AB146" s="36"/>
      <c r="AC146" s="36"/>
      <c r="AD146" s="36"/>
      <c r="AE146" s="36"/>
      <c r="AT146" s="19" t="s">
        <v>686</v>
      </c>
      <c r="AU146" s="19" t="s">
        <v>79</v>
      </c>
    </row>
    <row r="147" spans="1:65" s="2" customFormat="1" ht="24.2" customHeight="1">
      <c r="A147" s="36"/>
      <c r="B147" s="37"/>
      <c r="C147" s="175" t="s">
        <v>417</v>
      </c>
      <c r="D147" s="175" t="s">
        <v>158</v>
      </c>
      <c r="E147" s="176" t="s">
        <v>1411</v>
      </c>
      <c r="F147" s="177" t="s">
        <v>1412</v>
      </c>
      <c r="G147" s="178" t="s">
        <v>1386</v>
      </c>
      <c r="H147" s="179">
        <v>1</v>
      </c>
      <c r="I147" s="180">
        <v>105735</v>
      </c>
      <c r="J147" s="181">
        <f>ROUND(I147*H147,2)</f>
        <v>105735</v>
      </c>
      <c r="K147" s="177" t="s">
        <v>19</v>
      </c>
      <c r="L147" s="41"/>
      <c r="M147" s="182" t="s">
        <v>19</v>
      </c>
      <c r="N147" s="183" t="s">
        <v>42</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162</v>
      </c>
      <c r="AT147" s="186" t="s">
        <v>158</v>
      </c>
      <c r="AU147" s="186" t="s">
        <v>79</v>
      </c>
      <c r="AY147" s="19" t="s">
        <v>155</v>
      </c>
      <c r="BE147" s="187">
        <f>IF(N147="základní",J147,0)</f>
        <v>105735</v>
      </c>
      <c r="BF147" s="187">
        <f>IF(N147="snížená",J147,0)</f>
        <v>0</v>
      </c>
      <c r="BG147" s="187">
        <f>IF(N147="zákl. přenesená",J147,0)</f>
        <v>0</v>
      </c>
      <c r="BH147" s="187">
        <f>IF(N147="sníž. přenesená",J147,0)</f>
        <v>0</v>
      </c>
      <c r="BI147" s="187">
        <f>IF(N147="nulová",J147,0)</f>
        <v>0</v>
      </c>
      <c r="BJ147" s="19" t="s">
        <v>79</v>
      </c>
      <c r="BK147" s="187">
        <f>ROUND(I147*H147,2)</f>
        <v>105735</v>
      </c>
      <c r="BL147" s="19" t="s">
        <v>162</v>
      </c>
      <c r="BM147" s="186" t="s">
        <v>843</v>
      </c>
    </row>
    <row r="148" spans="1:47" s="2" customFormat="1" ht="282.75">
      <c r="A148" s="36"/>
      <c r="B148" s="37"/>
      <c r="C148" s="38"/>
      <c r="D148" s="190" t="s">
        <v>686</v>
      </c>
      <c r="E148" s="38"/>
      <c r="F148" s="247" t="s">
        <v>1413</v>
      </c>
      <c r="G148" s="38"/>
      <c r="H148" s="38"/>
      <c r="I148" s="248"/>
      <c r="J148" s="38"/>
      <c r="K148" s="38"/>
      <c r="L148" s="41"/>
      <c r="M148" s="249"/>
      <c r="N148" s="250"/>
      <c r="O148" s="66"/>
      <c r="P148" s="66"/>
      <c r="Q148" s="66"/>
      <c r="R148" s="66"/>
      <c r="S148" s="66"/>
      <c r="T148" s="67"/>
      <c r="U148" s="36"/>
      <c r="V148" s="36"/>
      <c r="W148" s="36"/>
      <c r="X148" s="36"/>
      <c r="Y148" s="36"/>
      <c r="Z148" s="36"/>
      <c r="AA148" s="36"/>
      <c r="AB148" s="36"/>
      <c r="AC148" s="36"/>
      <c r="AD148" s="36"/>
      <c r="AE148" s="36"/>
      <c r="AT148" s="19" t="s">
        <v>686</v>
      </c>
      <c r="AU148" s="19" t="s">
        <v>79</v>
      </c>
    </row>
    <row r="149" spans="1:65" s="2" customFormat="1" ht="24.2" customHeight="1">
      <c r="A149" s="36"/>
      <c r="B149" s="37"/>
      <c r="C149" s="175" t="s">
        <v>423</v>
      </c>
      <c r="D149" s="175" t="s">
        <v>158</v>
      </c>
      <c r="E149" s="176" t="s">
        <v>1414</v>
      </c>
      <c r="F149" s="177" t="s">
        <v>1415</v>
      </c>
      <c r="G149" s="178" t="s">
        <v>1386</v>
      </c>
      <c r="H149" s="179">
        <v>2</v>
      </c>
      <c r="I149" s="180">
        <v>49644</v>
      </c>
      <c r="J149" s="181">
        <f>ROUND(I149*H149,2)</f>
        <v>99288</v>
      </c>
      <c r="K149" s="177" t="s">
        <v>19</v>
      </c>
      <c r="L149" s="41"/>
      <c r="M149" s="182" t="s">
        <v>19</v>
      </c>
      <c r="N149" s="183" t="s">
        <v>42</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162</v>
      </c>
      <c r="AT149" s="186" t="s">
        <v>158</v>
      </c>
      <c r="AU149" s="186" t="s">
        <v>79</v>
      </c>
      <c r="AY149" s="19" t="s">
        <v>155</v>
      </c>
      <c r="BE149" s="187">
        <f>IF(N149="základní",J149,0)</f>
        <v>99288</v>
      </c>
      <c r="BF149" s="187">
        <f>IF(N149="snížená",J149,0)</f>
        <v>0</v>
      </c>
      <c r="BG149" s="187">
        <f>IF(N149="zákl. přenesená",J149,0)</f>
        <v>0</v>
      </c>
      <c r="BH149" s="187">
        <f>IF(N149="sníž. přenesená",J149,0)</f>
        <v>0</v>
      </c>
      <c r="BI149" s="187">
        <f>IF(N149="nulová",J149,0)</f>
        <v>0</v>
      </c>
      <c r="BJ149" s="19" t="s">
        <v>79</v>
      </c>
      <c r="BK149" s="187">
        <f>ROUND(I149*H149,2)</f>
        <v>99288</v>
      </c>
      <c r="BL149" s="19" t="s">
        <v>162</v>
      </c>
      <c r="BM149" s="186" t="s">
        <v>851</v>
      </c>
    </row>
    <row r="150" spans="1:47" s="2" customFormat="1" ht="195">
      <c r="A150" s="36"/>
      <c r="B150" s="37"/>
      <c r="C150" s="38"/>
      <c r="D150" s="190" t="s">
        <v>686</v>
      </c>
      <c r="E150" s="38"/>
      <c r="F150" s="247" t="s">
        <v>1416</v>
      </c>
      <c r="G150" s="38"/>
      <c r="H150" s="38"/>
      <c r="I150" s="248"/>
      <c r="J150" s="38"/>
      <c r="K150" s="38"/>
      <c r="L150" s="41"/>
      <c r="M150" s="249"/>
      <c r="N150" s="250"/>
      <c r="O150" s="66"/>
      <c r="P150" s="66"/>
      <c r="Q150" s="66"/>
      <c r="R150" s="66"/>
      <c r="S150" s="66"/>
      <c r="T150" s="67"/>
      <c r="U150" s="36"/>
      <c r="V150" s="36"/>
      <c r="W150" s="36"/>
      <c r="X150" s="36"/>
      <c r="Y150" s="36"/>
      <c r="Z150" s="36"/>
      <c r="AA150" s="36"/>
      <c r="AB150" s="36"/>
      <c r="AC150" s="36"/>
      <c r="AD150" s="36"/>
      <c r="AE150" s="36"/>
      <c r="AT150" s="19" t="s">
        <v>686</v>
      </c>
      <c r="AU150" s="19" t="s">
        <v>79</v>
      </c>
    </row>
    <row r="151" spans="1:65" s="2" customFormat="1" ht="24.2" customHeight="1">
      <c r="A151" s="36"/>
      <c r="B151" s="37"/>
      <c r="C151" s="175" t="s">
        <v>430</v>
      </c>
      <c r="D151" s="175" t="s">
        <v>158</v>
      </c>
      <c r="E151" s="176" t="s">
        <v>1414</v>
      </c>
      <c r="F151" s="177" t="s">
        <v>1415</v>
      </c>
      <c r="G151" s="178" t="s">
        <v>1386</v>
      </c>
      <c r="H151" s="179">
        <v>2</v>
      </c>
      <c r="I151" s="180">
        <v>91644</v>
      </c>
      <c r="J151" s="181">
        <f>ROUND(I151*H151,2)</f>
        <v>183288</v>
      </c>
      <c r="K151" s="177" t="s">
        <v>19</v>
      </c>
      <c r="L151" s="41"/>
      <c r="M151" s="182" t="s">
        <v>19</v>
      </c>
      <c r="N151" s="183" t="s">
        <v>42</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162</v>
      </c>
      <c r="AT151" s="186" t="s">
        <v>158</v>
      </c>
      <c r="AU151" s="186" t="s">
        <v>79</v>
      </c>
      <c r="AY151" s="19" t="s">
        <v>155</v>
      </c>
      <c r="BE151" s="187">
        <f>IF(N151="základní",J151,0)</f>
        <v>183288</v>
      </c>
      <c r="BF151" s="187">
        <f>IF(N151="snížená",J151,0)</f>
        <v>0</v>
      </c>
      <c r="BG151" s="187">
        <f>IF(N151="zákl. přenesená",J151,0)</f>
        <v>0</v>
      </c>
      <c r="BH151" s="187">
        <f>IF(N151="sníž. přenesená",J151,0)</f>
        <v>0</v>
      </c>
      <c r="BI151" s="187">
        <f>IF(N151="nulová",J151,0)</f>
        <v>0</v>
      </c>
      <c r="BJ151" s="19" t="s">
        <v>79</v>
      </c>
      <c r="BK151" s="187">
        <f>ROUND(I151*H151,2)</f>
        <v>183288</v>
      </c>
      <c r="BL151" s="19" t="s">
        <v>162</v>
      </c>
      <c r="BM151" s="186" t="s">
        <v>859</v>
      </c>
    </row>
    <row r="152" spans="1:47" s="2" customFormat="1" ht="175.5">
      <c r="A152" s="36"/>
      <c r="B152" s="37"/>
      <c r="C152" s="38"/>
      <c r="D152" s="190" t="s">
        <v>686</v>
      </c>
      <c r="E152" s="38"/>
      <c r="F152" s="247" t="s">
        <v>1417</v>
      </c>
      <c r="G152" s="38"/>
      <c r="H152" s="38"/>
      <c r="I152" s="248"/>
      <c r="J152" s="38"/>
      <c r="K152" s="38"/>
      <c r="L152" s="41"/>
      <c r="M152" s="249"/>
      <c r="N152" s="250"/>
      <c r="O152" s="66"/>
      <c r="P152" s="66"/>
      <c r="Q152" s="66"/>
      <c r="R152" s="66"/>
      <c r="S152" s="66"/>
      <c r="T152" s="67"/>
      <c r="U152" s="36"/>
      <c r="V152" s="36"/>
      <c r="W152" s="36"/>
      <c r="X152" s="36"/>
      <c r="Y152" s="36"/>
      <c r="Z152" s="36"/>
      <c r="AA152" s="36"/>
      <c r="AB152" s="36"/>
      <c r="AC152" s="36"/>
      <c r="AD152" s="36"/>
      <c r="AE152" s="36"/>
      <c r="AT152" s="19" t="s">
        <v>686</v>
      </c>
      <c r="AU152" s="19" t="s">
        <v>79</v>
      </c>
    </row>
    <row r="153" spans="1:65" s="2" customFormat="1" ht="16.5" customHeight="1">
      <c r="A153" s="36"/>
      <c r="B153" s="37"/>
      <c r="C153" s="175" t="s">
        <v>437</v>
      </c>
      <c r="D153" s="175" t="s">
        <v>158</v>
      </c>
      <c r="E153" s="176" t="s">
        <v>1418</v>
      </c>
      <c r="F153" s="177" t="s">
        <v>1419</v>
      </c>
      <c r="G153" s="178" t="s">
        <v>1420</v>
      </c>
      <c r="H153" s="179">
        <v>3847.24</v>
      </c>
      <c r="I153" s="180">
        <v>190</v>
      </c>
      <c r="J153" s="181">
        <f>ROUND(I153*H153,2)</f>
        <v>730975.6</v>
      </c>
      <c r="K153" s="177" t="s">
        <v>19</v>
      </c>
      <c r="L153" s="41"/>
      <c r="M153" s="182" t="s">
        <v>19</v>
      </c>
      <c r="N153" s="183" t="s">
        <v>42</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162</v>
      </c>
      <c r="AT153" s="186" t="s">
        <v>158</v>
      </c>
      <c r="AU153" s="186" t="s">
        <v>79</v>
      </c>
      <c r="AY153" s="19" t="s">
        <v>155</v>
      </c>
      <c r="BE153" s="187">
        <f>IF(N153="základní",J153,0)</f>
        <v>730975.6</v>
      </c>
      <c r="BF153" s="187">
        <f>IF(N153="snížená",J153,0)</f>
        <v>0</v>
      </c>
      <c r="BG153" s="187">
        <f>IF(N153="zákl. přenesená",J153,0)</f>
        <v>0</v>
      </c>
      <c r="BH153" s="187">
        <f>IF(N153="sníž. přenesená",J153,0)</f>
        <v>0</v>
      </c>
      <c r="BI153" s="187">
        <f>IF(N153="nulová",J153,0)</f>
        <v>0</v>
      </c>
      <c r="BJ153" s="19" t="s">
        <v>79</v>
      </c>
      <c r="BK153" s="187">
        <f>ROUND(I153*H153,2)</f>
        <v>730975.6</v>
      </c>
      <c r="BL153" s="19" t="s">
        <v>162</v>
      </c>
      <c r="BM153" s="186" t="s">
        <v>867</v>
      </c>
    </row>
    <row r="154" spans="1:47" s="2" customFormat="1" ht="312">
      <c r="A154" s="36"/>
      <c r="B154" s="37"/>
      <c r="C154" s="38"/>
      <c r="D154" s="190" t="s">
        <v>686</v>
      </c>
      <c r="E154" s="38"/>
      <c r="F154" s="247" t="s">
        <v>1421</v>
      </c>
      <c r="G154" s="38"/>
      <c r="H154" s="38"/>
      <c r="I154" s="248"/>
      <c r="J154" s="38"/>
      <c r="K154" s="38"/>
      <c r="L154" s="41"/>
      <c r="M154" s="249"/>
      <c r="N154" s="250"/>
      <c r="O154" s="66"/>
      <c r="P154" s="66"/>
      <c r="Q154" s="66"/>
      <c r="R154" s="66"/>
      <c r="S154" s="66"/>
      <c r="T154" s="67"/>
      <c r="U154" s="36"/>
      <c r="V154" s="36"/>
      <c r="W154" s="36"/>
      <c r="X154" s="36"/>
      <c r="Y154" s="36"/>
      <c r="Z154" s="36"/>
      <c r="AA154" s="36"/>
      <c r="AB154" s="36"/>
      <c r="AC154" s="36"/>
      <c r="AD154" s="36"/>
      <c r="AE154" s="36"/>
      <c r="AT154" s="19" t="s">
        <v>686</v>
      </c>
      <c r="AU154" s="19" t="s">
        <v>79</v>
      </c>
    </row>
    <row r="155" spans="1:65" s="2" customFormat="1" ht="16.5" customHeight="1">
      <c r="A155" s="36"/>
      <c r="B155" s="37"/>
      <c r="C155" s="175" t="s">
        <v>445</v>
      </c>
      <c r="D155" s="175" t="s">
        <v>158</v>
      </c>
      <c r="E155" s="176" t="s">
        <v>1418</v>
      </c>
      <c r="F155" s="177" t="s">
        <v>1419</v>
      </c>
      <c r="G155" s="178" t="s">
        <v>1420</v>
      </c>
      <c r="H155" s="179">
        <v>626.23</v>
      </c>
      <c r="I155" s="180">
        <v>400</v>
      </c>
      <c r="J155" s="181">
        <f>ROUND(I155*H155,2)</f>
        <v>250492</v>
      </c>
      <c r="K155" s="177" t="s">
        <v>19</v>
      </c>
      <c r="L155" s="41"/>
      <c r="M155" s="182" t="s">
        <v>19</v>
      </c>
      <c r="N155" s="183" t="s">
        <v>42</v>
      </c>
      <c r="O155" s="66"/>
      <c r="P155" s="184">
        <f>O155*H155</f>
        <v>0</v>
      </c>
      <c r="Q155" s="184">
        <v>0</v>
      </c>
      <c r="R155" s="184">
        <f>Q155*H155</f>
        <v>0</v>
      </c>
      <c r="S155" s="184">
        <v>0</v>
      </c>
      <c r="T155" s="185">
        <f>S155*H155</f>
        <v>0</v>
      </c>
      <c r="U155" s="36"/>
      <c r="V155" s="36"/>
      <c r="W155" s="36"/>
      <c r="X155" s="36"/>
      <c r="Y155" s="36"/>
      <c r="Z155" s="36"/>
      <c r="AA155" s="36"/>
      <c r="AB155" s="36"/>
      <c r="AC155" s="36"/>
      <c r="AD155" s="36"/>
      <c r="AE155" s="36"/>
      <c r="AR155" s="186" t="s">
        <v>162</v>
      </c>
      <c r="AT155" s="186" t="s">
        <v>158</v>
      </c>
      <c r="AU155" s="186" t="s">
        <v>79</v>
      </c>
      <c r="AY155" s="19" t="s">
        <v>155</v>
      </c>
      <c r="BE155" s="187">
        <f>IF(N155="základní",J155,0)</f>
        <v>250492</v>
      </c>
      <c r="BF155" s="187">
        <f>IF(N155="snížená",J155,0)</f>
        <v>0</v>
      </c>
      <c r="BG155" s="187">
        <f>IF(N155="zákl. přenesená",J155,0)</f>
        <v>0</v>
      </c>
      <c r="BH155" s="187">
        <f>IF(N155="sníž. přenesená",J155,0)</f>
        <v>0</v>
      </c>
      <c r="BI155" s="187">
        <f>IF(N155="nulová",J155,0)</f>
        <v>0</v>
      </c>
      <c r="BJ155" s="19" t="s">
        <v>79</v>
      </c>
      <c r="BK155" s="187">
        <f>ROUND(I155*H155,2)</f>
        <v>250492</v>
      </c>
      <c r="BL155" s="19" t="s">
        <v>162</v>
      </c>
      <c r="BM155" s="186" t="s">
        <v>875</v>
      </c>
    </row>
    <row r="156" spans="1:47" s="2" customFormat="1" ht="312">
      <c r="A156" s="36"/>
      <c r="B156" s="37"/>
      <c r="C156" s="38"/>
      <c r="D156" s="190" t="s">
        <v>686</v>
      </c>
      <c r="E156" s="38"/>
      <c r="F156" s="247" t="s">
        <v>1422</v>
      </c>
      <c r="G156" s="38"/>
      <c r="H156" s="38"/>
      <c r="I156" s="248"/>
      <c r="J156" s="38"/>
      <c r="K156" s="38"/>
      <c r="L156" s="41"/>
      <c r="M156" s="249"/>
      <c r="N156" s="250"/>
      <c r="O156" s="66"/>
      <c r="P156" s="66"/>
      <c r="Q156" s="66"/>
      <c r="R156" s="66"/>
      <c r="S156" s="66"/>
      <c r="T156" s="67"/>
      <c r="U156" s="36"/>
      <c r="V156" s="36"/>
      <c r="W156" s="36"/>
      <c r="X156" s="36"/>
      <c r="Y156" s="36"/>
      <c r="Z156" s="36"/>
      <c r="AA156" s="36"/>
      <c r="AB156" s="36"/>
      <c r="AC156" s="36"/>
      <c r="AD156" s="36"/>
      <c r="AE156" s="36"/>
      <c r="AT156" s="19" t="s">
        <v>686</v>
      </c>
      <c r="AU156" s="19" t="s">
        <v>79</v>
      </c>
    </row>
    <row r="157" spans="1:65" s="2" customFormat="1" ht="16.5" customHeight="1">
      <c r="A157" s="36"/>
      <c r="B157" s="37"/>
      <c r="C157" s="175" t="s">
        <v>449</v>
      </c>
      <c r="D157" s="175" t="s">
        <v>158</v>
      </c>
      <c r="E157" s="176" t="s">
        <v>1423</v>
      </c>
      <c r="F157" s="177" t="s">
        <v>1424</v>
      </c>
      <c r="G157" s="178" t="s">
        <v>1425</v>
      </c>
      <c r="H157" s="179">
        <v>29</v>
      </c>
      <c r="I157" s="180">
        <v>2671</v>
      </c>
      <c r="J157" s="181">
        <f>ROUND(I157*H157,2)</f>
        <v>77459</v>
      </c>
      <c r="K157" s="177" t="s">
        <v>19</v>
      </c>
      <c r="L157" s="41"/>
      <c r="M157" s="182" t="s">
        <v>19</v>
      </c>
      <c r="N157" s="183" t="s">
        <v>42</v>
      </c>
      <c r="O157" s="66"/>
      <c r="P157" s="184">
        <f>O157*H157</f>
        <v>0</v>
      </c>
      <c r="Q157" s="184">
        <v>0</v>
      </c>
      <c r="R157" s="184">
        <f>Q157*H157</f>
        <v>0</v>
      </c>
      <c r="S157" s="184">
        <v>0</v>
      </c>
      <c r="T157" s="185">
        <f>S157*H157</f>
        <v>0</v>
      </c>
      <c r="U157" s="36"/>
      <c r="V157" s="36"/>
      <c r="W157" s="36"/>
      <c r="X157" s="36"/>
      <c r="Y157" s="36"/>
      <c r="Z157" s="36"/>
      <c r="AA157" s="36"/>
      <c r="AB157" s="36"/>
      <c r="AC157" s="36"/>
      <c r="AD157" s="36"/>
      <c r="AE157" s="36"/>
      <c r="AR157" s="186" t="s">
        <v>162</v>
      </c>
      <c r="AT157" s="186" t="s">
        <v>158</v>
      </c>
      <c r="AU157" s="186" t="s">
        <v>79</v>
      </c>
      <c r="AY157" s="19" t="s">
        <v>155</v>
      </c>
      <c r="BE157" s="187">
        <f>IF(N157="základní",J157,0)</f>
        <v>77459</v>
      </c>
      <c r="BF157" s="187">
        <f>IF(N157="snížená",J157,0)</f>
        <v>0</v>
      </c>
      <c r="BG157" s="187">
        <f>IF(N157="zákl. přenesená",J157,0)</f>
        <v>0</v>
      </c>
      <c r="BH157" s="187">
        <f>IF(N157="sníž. přenesená",J157,0)</f>
        <v>0</v>
      </c>
      <c r="BI157" s="187">
        <f>IF(N157="nulová",J157,0)</f>
        <v>0</v>
      </c>
      <c r="BJ157" s="19" t="s">
        <v>79</v>
      </c>
      <c r="BK157" s="187">
        <f>ROUND(I157*H157,2)</f>
        <v>77459</v>
      </c>
      <c r="BL157" s="19" t="s">
        <v>162</v>
      </c>
      <c r="BM157" s="186" t="s">
        <v>882</v>
      </c>
    </row>
    <row r="158" spans="1:47" s="2" customFormat="1" ht="48.75">
      <c r="A158" s="36"/>
      <c r="B158" s="37"/>
      <c r="C158" s="38"/>
      <c r="D158" s="190" t="s">
        <v>686</v>
      </c>
      <c r="E158" s="38"/>
      <c r="F158" s="247" t="s">
        <v>1426</v>
      </c>
      <c r="G158" s="38"/>
      <c r="H158" s="38"/>
      <c r="I158" s="248"/>
      <c r="J158" s="38"/>
      <c r="K158" s="38"/>
      <c r="L158" s="41"/>
      <c r="M158" s="249"/>
      <c r="N158" s="250"/>
      <c r="O158" s="66"/>
      <c r="P158" s="66"/>
      <c r="Q158" s="66"/>
      <c r="R158" s="66"/>
      <c r="S158" s="66"/>
      <c r="T158" s="67"/>
      <c r="U158" s="36"/>
      <c r="V158" s="36"/>
      <c r="W158" s="36"/>
      <c r="X158" s="36"/>
      <c r="Y158" s="36"/>
      <c r="Z158" s="36"/>
      <c r="AA158" s="36"/>
      <c r="AB158" s="36"/>
      <c r="AC158" s="36"/>
      <c r="AD158" s="36"/>
      <c r="AE158" s="36"/>
      <c r="AT158" s="19" t="s">
        <v>686</v>
      </c>
      <c r="AU158" s="19" t="s">
        <v>79</v>
      </c>
    </row>
    <row r="159" spans="1:65" s="2" customFormat="1" ht="16.5" customHeight="1">
      <c r="A159" s="36"/>
      <c r="B159" s="37"/>
      <c r="C159" s="175" t="s">
        <v>457</v>
      </c>
      <c r="D159" s="175" t="s">
        <v>158</v>
      </c>
      <c r="E159" s="176" t="s">
        <v>1427</v>
      </c>
      <c r="F159" s="177" t="s">
        <v>1428</v>
      </c>
      <c r="G159" s="178" t="s">
        <v>1425</v>
      </c>
      <c r="H159" s="179">
        <v>29</v>
      </c>
      <c r="I159" s="180">
        <v>693</v>
      </c>
      <c r="J159" s="181">
        <f>ROUND(I159*H159,2)</f>
        <v>20097</v>
      </c>
      <c r="K159" s="177" t="s">
        <v>19</v>
      </c>
      <c r="L159" s="41"/>
      <c r="M159" s="182" t="s">
        <v>19</v>
      </c>
      <c r="N159" s="183" t="s">
        <v>42</v>
      </c>
      <c r="O159" s="66"/>
      <c r="P159" s="184">
        <f>O159*H159</f>
        <v>0</v>
      </c>
      <c r="Q159" s="184">
        <v>0</v>
      </c>
      <c r="R159" s="184">
        <f>Q159*H159</f>
        <v>0</v>
      </c>
      <c r="S159" s="184">
        <v>0</v>
      </c>
      <c r="T159" s="185">
        <f>S159*H159</f>
        <v>0</v>
      </c>
      <c r="U159" s="36"/>
      <c r="V159" s="36"/>
      <c r="W159" s="36"/>
      <c r="X159" s="36"/>
      <c r="Y159" s="36"/>
      <c r="Z159" s="36"/>
      <c r="AA159" s="36"/>
      <c r="AB159" s="36"/>
      <c r="AC159" s="36"/>
      <c r="AD159" s="36"/>
      <c r="AE159" s="36"/>
      <c r="AR159" s="186" t="s">
        <v>162</v>
      </c>
      <c r="AT159" s="186" t="s">
        <v>158</v>
      </c>
      <c r="AU159" s="186" t="s">
        <v>79</v>
      </c>
      <c r="AY159" s="19" t="s">
        <v>155</v>
      </c>
      <c r="BE159" s="187">
        <f>IF(N159="základní",J159,0)</f>
        <v>20097</v>
      </c>
      <c r="BF159" s="187">
        <f>IF(N159="snížená",J159,0)</f>
        <v>0</v>
      </c>
      <c r="BG159" s="187">
        <f>IF(N159="zákl. přenesená",J159,0)</f>
        <v>0</v>
      </c>
      <c r="BH159" s="187">
        <f>IF(N159="sníž. přenesená",J159,0)</f>
        <v>0</v>
      </c>
      <c r="BI159" s="187">
        <f>IF(N159="nulová",J159,0)</f>
        <v>0</v>
      </c>
      <c r="BJ159" s="19" t="s">
        <v>79</v>
      </c>
      <c r="BK159" s="187">
        <f>ROUND(I159*H159,2)</f>
        <v>20097</v>
      </c>
      <c r="BL159" s="19" t="s">
        <v>162</v>
      </c>
      <c r="BM159" s="186" t="s">
        <v>890</v>
      </c>
    </row>
    <row r="160" spans="1:47" s="2" customFormat="1" ht="48.75">
      <c r="A160" s="36"/>
      <c r="B160" s="37"/>
      <c r="C160" s="38"/>
      <c r="D160" s="190" t="s">
        <v>686</v>
      </c>
      <c r="E160" s="38"/>
      <c r="F160" s="247" t="s">
        <v>1429</v>
      </c>
      <c r="G160" s="38"/>
      <c r="H160" s="38"/>
      <c r="I160" s="248"/>
      <c r="J160" s="38"/>
      <c r="K160" s="38"/>
      <c r="L160" s="41"/>
      <c r="M160" s="249"/>
      <c r="N160" s="250"/>
      <c r="O160" s="66"/>
      <c r="P160" s="66"/>
      <c r="Q160" s="66"/>
      <c r="R160" s="66"/>
      <c r="S160" s="66"/>
      <c r="T160" s="67"/>
      <c r="U160" s="36"/>
      <c r="V160" s="36"/>
      <c r="W160" s="36"/>
      <c r="X160" s="36"/>
      <c r="Y160" s="36"/>
      <c r="Z160" s="36"/>
      <c r="AA160" s="36"/>
      <c r="AB160" s="36"/>
      <c r="AC160" s="36"/>
      <c r="AD160" s="36"/>
      <c r="AE160" s="36"/>
      <c r="AT160" s="19" t="s">
        <v>686</v>
      </c>
      <c r="AU160" s="19" t="s">
        <v>79</v>
      </c>
    </row>
    <row r="161" spans="1:65" s="2" customFormat="1" ht="16.5" customHeight="1">
      <c r="A161" s="36"/>
      <c r="B161" s="37"/>
      <c r="C161" s="175" t="s">
        <v>461</v>
      </c>
      <c r="D161" s="175" t="s">
        <v>158</v>
      </c>
      <c r="E161" s="176" t="s">
        <v>1430</v>
      </c>
      <c r="F161" s="177" t="s">
        <v>1431</v>
      </c>
      <c r="G161" s="178" t="s">
        <v>1365</v>
      </c>
      <c r="H161" s="179">
        <v>2</v>
      </c>
      <c r="I161" s="180">
        <v>16380</v>
      </c>
      <c r="J161" s="181">
        <f>ROUND(I161*H161,2)</f>
        <v>32760</v>
      </c>
      <c r="K161" s="177" t="s">
        <v>19</v>
      </c>
      <c r="L161" s="41"/>
      <c r="M161" s="182" t="s">
        <v>19</v>
      </c>
      <c r="N161" s="183" t="s">
        <v>42</v>
      </c>
      <c r="O161" s="66"/>
      <c r="P161" s="184">
        <f>O161*H161</f>
        <v>0</v>
      </c>
      <c r="Q161" s="184">
        <v>0</v>
      </c>
      <c r="R161" s="184">
        <f>Q161*H161</f>
        <v>0</v>
      </c>
      <c r="S161" s="184">
        <v>0</v>
      </c>
      <c r="T161" s="185">
        <f>S161*H161</f>
        <v>0</v>
      </c>
      <c r="U161" s="36"/>
      <c r="V161" s="36"/>
      <c r="W161" s="36"/>
      <c r="X161" s="36"/>
      <c r="Y161" s="36"/>
      <c r="Z161" s="36"/>
      <c r="AA161" s="36"/>
      <c r="AB161" s="36"/>
      <c r="AC161" s="36"/>
      <c r="AD161" s="36"/>
      <c r="AE161" s="36"/>
      <c r="AR161" s="186" t="s">
        <v>162</v>
      </c>
      <c r="AT161" s="186" t="s">
        <v>158</v>
      </c>
      <c r="AU161" s="186" t="s">
        <v>79</v>
      </c>
      <c r="AY161" s="19" t="s">
        <v>155</v>
      </c>
      <c r="BE161" s="187">
        <f>IF(N161="základní",J161,0)</f>
        <v>32760</v>
      </c>
      <c r="BF161" s="187">
        <f>IF(N161="snížená",J161,0)</f>
        <v>0</v>
      </c>
      <c r="BG161" s="187">
        <f>IF(N161="zákl. přenesená",J161,0)</f>
        <v>0</v>
      </c>
      <c r="BH161" s="187">
        <f>IF(N161="sníž. přenesená",J161,0)</f>
        <v>0</v>
      </c>
      <c r="BI161" s="187">
        <f>IF(N161="nulová",J161,0)</f>
        <v>0</v>
      </c>
      <c r="BJ161" s="19" t="s">
        <v>79</v>
      </c>
      <c r="BK161" s="187">
        <f>ROUND(I161*H161,2)</f>
        <v>32760</v>
      </c>
      <c r="BL161" s="19" t="s">
        <v>162</v>
      </c>
      <c r="BM161" s="186" t="s">
        <v>897</v>
      </c>
    </row>
    <row r="162" spans="1:47" s="2" customFormat="1" ht="107.25">
      <c r="A162" s="36"/>
      <c r="B162" s="37"/>
      <c r="C162" s="38"/>
      <c r="D162" s="190" t="s">
        <v>686</v>
      </c>
      <c r="E162" s="38"/>
      <c r="F162" s="247" t="s">
        <v>1432</v>
      </c>
      <c r="G162" s="38"/>
      <c r="H162" s="38"/>
      <c r="I162" s="248"/>
      <c r="J162" s="38"/>
      <c r="K162" s="38"/>
      <c r="L162" s="41"/>
      <c r="M162" s="249"/>
      <c r="N162" s="250"/>
      <c r="O162" s="66"/>
      <c r="P162" s="66"/>
      <c r="Q162" s="66"/>
      <c r="R162" s="66"/>
      <c r="S162" s="66"/>
      <c r="T162" s="67"/>
      <c r="U162" s="36"/>
      <c r="V162" s="36"/>
      <c r="W162" s="36"/>
      <c r="X162" s="36"/>
      <c r="Y162" s="36"/>
      <c r="Z162" s="36"/>
      <c r="AA162" s="36"/>
      <c r="AB162" s="36"/>
      <c r="AC162" s="36"/>
      <c r="AD162" s="36"/>
      <c r="AE162" s="36"/>
      <c r="AT162" s="19" t="s">
        <v>686</v>
      </c>
      <c r="AU162" s="19" t="s">
        <v>79</v>
      </c>
    </row>
    <row r="163" spans="1:65" s="2" customFormat="1" ht="16.5" customHeight="1">
      <c r="A163" s="36"/>
      <c r="B163" s="37"/>
      <c r="C163" s="175" t="s">
        <v>465</v>
      </c>
      <c r="D163" s="175" t="s">
        <v>158</v>
      </c>
      <c r="E163" s="176" t="s">
        <v>1433</v>
      </c>
      <c r="F163" s="177" t="s">
        <v>1434</v>
      </c>
      <c r="G163" s="178" t="s">
        <v>1365</v>
      </c>
      <c r="H163" s="179">
        <v>40</v>
      </c>
      <c r="I163" s="180">
        <v>1964</v>
      </c>
      <c r="J163" s="181">
        <f>ROUND(I163*H163,2)</f>
        <v>78560</v>
      </c>
      <c r="K163" s="177" t="s">
        <v>19</v>
      </c>
      <c r="L163" s="41"/>
      <c r="M163" s="182" t="s">
        <v>19</v>
      </c>
      <c r="N163" s="183" t="s">
        <v>42</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162</v>
      </c>
      <c r="AT163" s="186" t="s">
        <v>158</v>
      </c>
      <c r="AU163" s="186" t="s">
        <v>79</v>
      </c>
      <c r="AY163" s="19" t="s">
        <v>155</v>
      </c>
      <c r="BE163" s="187">
        <f>IF(N163="základní",J163,0)</f>
        <v>78560</v>
      </c>
      <c r="BF163" s="187">
        <f>IF(N163="snížená",J163,0)</f>
        <v>0</v>
      </c>
      <c r="BG163" s="187">
        <f>IF(N163="zákl. přenesená",J163,0)</f>
        <v>0</v>
      </c>
      <c r="BH163" s="187">
        <f>IF(N163="sníž. přenesená",J163,0)</f>
        <v>0</v>
      </c>
      <c r="BI163" s="187">
        <f>IF(N163="nulová",J163,0)</f>
        <v>0</v>
      </c>
      <c r="BJ163" s="19" t="s">
        <v>79</v>
      </c>
      <c r="BK163" s="187">
        <f>ROUND(I163*H163,2)</f>
        <v>78560</v>
      </c>
      <c r="BL163" s="19" t="s">
        <v>162</v>
      </c>
      <c r="BM163" s="186" t="s">
        <v>906</v>
      </c>
    </row>
    <row r="164" spans="1:47" s="2" customFormat="1" ht="117">
      <c r="A164" s="36"/>
      <c r="B164" s="37"/>
      <c r="C164" s="38"/>
      <c r="D164" s="190" t="s">
        <v>686</v>
      </c>
      <c r="E164" s="38"/>
      <c r="F164" s="247" t="s">
        <v>1435</v>
      </c>
      <c r="G164" s="38"/>
      <c r="H164" s="38"/>
      <c r="I164" s="248"/>
      <c r="J164" s="38"/>
      <c r="K164" s="38"/>
      <c r="L164" s="41"/>
      <c r="M164" s="249"/>
      <c r="N164" s="250"/>
      <c r="O164" s="66"/>
      <c r="P164" s="66"/>
      <c r="Q164" s="66"/>
      <c r="R164" s="66"/>
      <c r="S164" s="66"/>
      <c r="T164" s="67"/>
      <c r="U164" s="36"/>
      <c r="V164" s="36"/>
      <c r="W164" s="36"/>
      <c r="X164" s="36"/>
      <c r="Y164" s="36"/>
      <c r="Z164" s="36"/>
      <c r="AA164" s="36"/>
      <c r="AB164" s="36"/>
      <c r="AC164" s="36"/>
      <c r="AD164" s="36"/>
      <c r="AE164" s="36"/>
      <c r="AT164" s="19" t="s">
        <v>686</v>
      </c>
      <c r="AU164" s="19" t="s">
        <v>79</v>
      </c>
    </row>
    <row r="165" spans="1:65" s="2" customFormat="1" ht="24.2" customHeight="1">
      <c r="A165" s="36"/>
      <c r="B165" s="37"/>
      <c r="C165" s="175" t="s">
        <v>469</v>
      </c>
      <c r="D165" s="175" t="s">
        <v>158</v>
      </c>
      <c r="E165" s="176" t="s">
        <v>1436</v>
      </c>
      <c r="F165" s="177" t="s">
        <v>1434</v>
      </c>
      <c r="G165" s="178" t="s">
        <v>1386</v>
      </c>
      <c r="H165" s="179">
        <v>2</v>
      </c>
      <c r="I165" s="180">
        <v>5114</v>
      </c>
      <c r="J165" s="181">
        <f>ROUND(I165*H165,2)</f>
        <v>10228</v>
      </c>
      <c r="K165" s="177" t="s">
        <v>19</v>
      </c>
      <c r="L165" s="41"/>
      <c r="M165" s="182" t="s">
        <v>19</v>
      </c>
      <c r="N165" s="183" t="s">
        <v>42</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162</v>
      </c>
      <c r="AT165" s="186" t="s">
        <v>158</v>
      </c>
      <c r="AU165" s="186" t="s">
        <v>79</v>
      </c>
      <c r="AY165" s="19" t="s">
        <v>155</v>
      </c>
      <c r="BE165" s="187">
        <f>IF(N165="základní",J165,0)</f>
        <v>10228</v>
      </c>
      <c r="BF165" s="187">
        <f>IF(N165="snížená",J165,0)</f>
        <v>0</v>
      </c>
      <c r="BG165" s="187">
        <f>IF(N165="zákl. přenesená",J165,0)</f>
        <v>0</v>
      </c>
      <c r="BH165" s="187">
        <f>IF(N165="sníž. přenesená",J165,0)</f>
        <v>0</v>
      </c>
      <c r="BI165" s="187">
        <f>IF(N165="nulová",J165,0)</f>
        <v>0</v>
      </c>
      <c r="BJ165" s="19" t="s">
        <v>79</v>
      </c>
      <c r="BK165" s="187">
        <f>ROUND(I165*H165,2)</f>
        <v>10228</v>
      </c>
      <c r="BL165" s="19" t="s">
        <v>162</v>
      </c>
      <c r="BM165" s="186" t="s">
        <v>914</v>
      </c>
    </row>
    <row r="166" spans="1:47" s="2" customFormat="1" ht="136.5">
      <c r="A166" s="36"/>
      <c r="B166" s="37"/>
      <c r="C166" s="38"/>
      <c r="D166" s="190" t="s">
        <v>686</v>
      </c>
      <c r="E166" s="38"/>
      <c r="F166" s="247" t="s">
        <v>1437</v>
      </c>
      <c r="G166" s="38"/>
      <c r="H166" s="38"/>
      <c r="I166" s="248"/>
      <c r="J166" s="38"/>
      <c r="K166" s="38"/>
      <c r="L166" s="41"/>
      <c r="M166" s="249"/>
      <c r="N166" s="250"/>
      <c r="O166" s="66"/>
      <c r="P166" s="66"/>
      <c r="Q166" s="66"/>
      <c r="R166" s="66"/>
      <c r="S166" s="66"/>
      <c r="T166" s="67"/>
      <c r="U166" s="36"/>
      <c r="V166" s="36"/>
      <c r="W166" s="36"/>
      <c r="X166" s="36"/>
      <c r="Y166" s="36"/>
      <c r="Z166" s="36"/>
      <c r="AA166" s="36"/>
      <c r="AB166" s="36"/>
      <c r="AC166" s="36"/>
      <c r="AD166" s="36"/>
      <c r="AE166" s="36"/>
      <c r="AT166" s="19" t="s">
        <v>686</v>
      </c>
      <c r="AU166" s="19" t="s">
        <v>79</v>
      </c>
    </row>
    <row r="167" spans="1:65" s="2" customFormat="1" ht="24.2" customHeight="1">
      <c r="A167" s="36"/>
      <c r="B167" s="37"/>
      <c r="C167" s="175" t="s">
        <v>473</v>
      </c>
      <c r="D167" s="175" t="s">
        <v>158</v>
      </c>
      <c r="E167" s="176" t="s">
        <v>1438</v>
      </c>
      <c r="F167" s="177" t="s">
        <v>1439</v>
      </c>
      <c r="G167" s="178" t="s">
        <v>1386</v>
      </c>
      <c r="H167" s="179">
        <v>1</v>
      </c>
      <c r="I167" s="180">
        <v>56700</v>
      </c>
      <c r="J167" s="181">
        <f>ROUND(I167*H167,2)</f>
        <v>56700</v>
      </c>
      <c r="K167" s="177" t="s">
        <v>19</v>
      </c>
      <c r="L167" s="41"/>
      <c r="M167" s="182" t="s">
        <v>19</v>
      </c>
      <c r="N167" s="183" t="s">
        <v>42</v>
      </c>
      <c r="O167" s="66"/>
      <c r="P167" s="184">
        <f>O167*H167</f>
        <v>0</v>
      </c>
      <c r="Q167" s="184">
        <v>0</v>
      </c>
      <c r="R167" s="184">
        <f>Q167*H167</f>
        <v>0</v>
      </c>
      <c r="S167" s="184">
        <v>0</v>
      </c>
      <c r="T167" s="185">
        <f>S167*H167</f>
        <v>0</v>
      </c>
      <c r="U167" s="36"/>
      <c r="V167" s="36"/>
      <c r="W167" s="36"/>
      <c r="X167" s="36"/>
      <c r="Y167" s="36"/>
      <c r="Z167" s="36"/>
      <c r="AA167" s="36"/>
      <c r="AB167" s="36"/>
      <c r="AC167" s="36"/>
      <c r="AD167" s="36"/>
      <c r="AE167" s="36"/>
      <c r="AR167" s="186" t="s">
        <v>162</v>
      </c>
      <c r="AT167" s="186" t="s">
        <v>158</v>
      </c>
      <c r="AU167" s="186" t="s">
        <v>79</v>
      </c>
      <c r="AY167" s="19" t="s">
        <v>155</v>
      </c>
      <c r="BE167" s="187">
        <f>IF(N167="základní",J167,0)</f>
        <v>56700</v>
      </c>
      <c r="BF167" s="187">
        <f>IF(N167="snížená",J167,0)</f>
        <v>0</v>
      </c>
      <c r="BG167" s="187">
        <f>IF(N167="zákl. přenesená",J167,0)</f>
        <v>0</v>
      </c>
      <c r="BH167" s="187">
        <f>IF(N167="sníž. přenesená",J167,0)</f>
        <v>0</v>
      </c>
      <c r="BI167" s="187">
        <f>IF(N167="nulová",J167,0)</f>
        <v>0</v>
      </c>
      <c r="BJ167" s="19" t="s">
        <v>79</v>
      </c>
      <c r="BK167" s="187">
        <f>ROUND(I167*H167,2)</f>
        <v>56700</v>
      </c>
      <c r="BL167" s="19" t="s">
        <v>162</v>
      </c>
      <c r="BM167" s="186" t="s">
        <v>924</v>
      </c>
    </row>
    <row r="168" spans="1:47" s="2" customFormat="1" ht="126.75">
      <c r="A168" s="36"/>
      <c r="B168" s="37"/>
      <c r="C168" s="38"/>
      <c r="D168" s="190" t="s">
        <v>686</v>
      </c>
      <c r="E168" s="38"/>
      <c r="F168" s="247" t="s">
        <v>1440</v>
      </c>
      <c r="G168" s="38"/>
      <c r="H168" s="38"/>
      <c r="I168" s="248"/>
      <c r="J168" s="38"/>
      <c r="K168" s="38"/>
      <c r="L168" s="41"/>
      <c r="M168" s="249"/>
      <c r="N168" s="250"/>
      <c r="O168" s="66"/>
      <c r="P168" s="66"/>
      <c r="Q168" s="66"/>
      <c r="R168" s="66"/>
      <c r="S168" s="66"/>
      <c r="T168" s="67"/>
      <c r="U168" s="36"/>
      <c r="V168" s="36"/>
      <c r="W168" s="36"/>
      <c r="X168" s="36"/>
      <c r="Y168" s="36"/>
      <c r="Z168" s="36"/>
      <c r="AA168" s="36"/>
      <c r="AB168" s="36"/>
      <c r="AC168" s="36"/>
      <c r="AD168" s="36"/>
      <c r="AE168" s="36"/>
      <c r="AT168" s="19" t="s">
        <v>686</v>
      </c>
      <c r="AU168" s="19" t="s">
        <v>79</v>
      </c>
    </row>
    <row r="169" spans="2:63" s="12" customFormat="1" ht="25.9" customHeight="1">
      <c r="B169" s="159"/>
      <c r="C169" s="160"/>
      <c r="D169" s="161" t="s">
        <v>70</v>
      </c>
      <c r="E169" s="162" t="s">
        <v>543</v>
      </c>
      <c r="F169" s="162" t="s">
        <v>544</v>
      </c>
      <c r="G169" s="160"/>
      <c r="H169" s="160"/>
      <c r="I169" s="163"/>
      <c r="J169" s="164">
        <f>BK169</f>
        <v>75000</v>
      </c>
      <c r="K169" s="160"/>
      <c r="L169" s="165"/>
      <c r="M169" s="166"/>
      <c r="N169" s="167"/>
      <c r="O169" s="167"/>
      <c r="P169" s="168">
        <f>P170</f>
        <v>0</v>
      </c>
      <c r="Q169" s="167"/>
      <c r="R169" s="168">
        <f>R170</f>
        <v>0</v>
      </c>
      <c r="S169" s="167"/>
      <c r="T169" s="169">
        <f>T170</f>
        <v>0</v>
      </c>
      <c r="AR169" s="170" t="s">
        <v>162</v>
      </c>
      <c r="AT169" s="171" t="s">
        <v>70</v>
      </c>
      <c r="AU169" s="171" t="s">
        <v>71</v>
      </c>
      <c r="AY169" s="170" t="s">
        <v>155</v>
      </c>
      <c r="BK169" s="172">
        <f>BK170</f>
        <v>75000</v>
      </c>
    </row>
    <row r="170" spans="1:65" s="2" customFormat="1" ht="16.5" customHeight="1">
      <c r="A170" s="36"/>
      <c r="B170" s="37"/>
      <c r="C170" s="175" t="s">
        <v>479</v>
      </c>
      <c r="D170" s="175" t="s">
        <v>158</v>
      </c>
      <c r="E170" s="176" t="s">
        <v>546</v>
      </c>
      <c r="F170" s="177" t="s">
        <v>547</v>
      </c>
      <c r="G170" s="178" t="s">
        <v>548</v>
      </c>
      <c r="H170" s="179">
        <v>250</v>
      </c>
      <c r="I170" s="180">
        <v>300</v>
      </c>
      <c r="J170" s="181">
        <f>ROUND(I170*H170,2)</f>
        <v>75000</v>
      </c>
      <c r="K170" s="177" t="s">
        <v>19</v>
      </c>
      <c r="L170" s="41"/>
      <c r="M170" s="232" t="s">
        <v>19</v>
      </c>
      <c r="N170" s="233" t="s">
        <v>42</v>
      </c>
      <c r="O170" s="234"/>
      <c r="P170" s="235">
        <f>O170*H170</f>
        <v>0</v>
      </c>
      <c r="Q170" s="235">
        <v>0</v>
      </c>
      <c r="R170" s="235">
        <f>Q170*H170</f>
        <v>0</v>
      </c>
      <c r="S170" s="235">
        <v>0</v>
      </c>
      <c r="T170" s="236">
        <f>S170*H170</f>
        <v>0</v>
      </c>
      <c r="U170" s="36"/>
      <c r="V170" s="36"/>
      <c r="W170" s="36"/>
      <c r="X170" s="36"/>
      <c r="Y170" s="36"/>
      <c r="Z170" s="36"/>
      <c r="AA170" s="36"/>
      <c r="AB170" s="36"/>
      <c r="AC170" s="36"/>
      <c r="AD170" s="36"/>
      <c r="AE170" s="36"/>
      <c r="AR170" s="186" t="s">
        <v>549</v>
      </c>
      <c r="AT170" s="186" t="s">
        <v>158</v>
      </c>
      <c r="AU170" s="186" t="s">
        <v>79</v>
      </c>
      <c r="AY170" s="19" t="s">
        <v>155</v>
      </c>
      <c r="BE170" s="187">
        <f>IF(N170="základní",J170,0)</f>
        <v>75000</v>
      </c>
      <c r="BF170" s="187">
        <f>IF(N170="snížená",J170,0)</f>
        <v>0</v>
      </c>
      <c r="BG170" s="187">
        <f>IF(N170="zákl. přenesená",J170,0)</f>
        <v>0</v>
      </c>
      <c r="BH170" s="187">
        <f>IF(N170="sníž. přenesená",J170,0)</f>
        <v>0</v>
      </c>
      <c r="BI170" s="187">
        <f>IF(N170="nulová",J170,0)</f>
        <v>0</v>
      </c>
      <c r="BJ170" s="19" t="s">
        <v>79</v>
      </c>
      <c r="BK170" s="187">
        <f>ROUND(I170*H170,2)</f>
        <v>75000</v>
      </c>
      <c r="BL170" s="19" t="s">
        <v>549</v>
      </c>
      <c r="BM170" s="186" t="s">
        <v>1441</v>
      </c>
    </row>
    <row r="171" spans="1:31" s="2" customFormat="1" ht="6.95" customHeight="1">
      <c r="A171" s="36"/>
      <c r="B171" s="49"/>
      <c r="C171" s="50"/>
      <c r="D171" s="50"/>
      <c r="E171" s="50"/>
      <c r="F171" s="50"/>
      <c r="G171" s="50"/>
      <c r="H171" s="50"/>
      <c r="I171" s="50"/>
      <c r="J171" s="50"/>
      <c r="K171" s="50"/>
      <c r="L171" s="41"/>
      <c r="M171" s="36"/>
      <c r="O171" s="36"/>
      <c r="P171" s="36"/>
      <c r="Q171" s="36"/>
      <c r="R171" s="36"/>
      <c r="S171" s="36"/>
      <c r="T171" s="36"/>
      <c r="U171" s="36"/>
      <c r="V171" s="36"/>
      <c r="W171" s="36"/>
      <c r="X171" s="36"/>
      <c r="Y171" s="36"/>
      <c r="Z171" s="36"/>
      <c r="AA171" s="36"/>
      <c r="AB171" s="36"/>
      <c r="AC171" s="36"/>
      <c r="AD171" s="36"/>
      <c r="AE171" s="36"/>
    </row>
  </sheetData>
  <sheetProtection password="CC35" sheet="1" objects="1" scenarios="1" formatColumns="0" formatRows="0" autoFilter="0"/>
  <autoFilter ref="C84:K17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1"/>
  <sheetViews>
    <sheetView showGridLines="0" workbookViewId="0" topLeftCell="A1">
      <selection activeCell="V29" sqref="V2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93</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1442</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ROUND(J87,2)</f>
        <v>459482.1</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ROUND((SUM(BE87:BE160)),2)</f>
        <v>459482.1</v>
      </c>
      <c r="G33" s="36"/>
      <c r="H33" s="36"/>
      <c r="I33" s="120">
        <v>0.21</v>
      </c>
      <c r="J33" s="119">
        <f>ROUND(((SUM(BE87:BE160))*I33),2)</f>
        <v>96491.24</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ROUND((SUM(BF87:BF160)),2)</f>
        <v>0</v>
      </c>
      <c r="G34" s="36"/>
      <c r="H34" s="36"/>
      <c r="I34" s="120">
        <v>0.15</v>
      </c>
      <c r="J34" s="119">
        <f>ROUND(((SUM(BF87:BF160))*I34),2)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ROUND((SUM(BG87:BG160)),2)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ROUND((SUM(BH87:BH160)),2)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ROUND((SUM(BI87:BI160)),2)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555973.34</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05 - D.1.4.1. ZTI</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J87</f>
        <v>459482.1</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1443</v>
      </c>
      <c r="E60" s="139"/>
      <c r="F60" s="139"/>
      <c r="G60" s="139"/>
      <c r="H60" s="139"/>
      <c r="I60" s="139"/>
      <c r="J60" s="140">
        <f>J88</f>
        <v>18619</v>
      </c>
      <c r="K60" s="137"/>
      <c r="L60" s="141"/>
    </row>
    <row r="61" spans="2:12" s="9" customFormat="1" ht="24.95" customHeight="1">
      <c r="B61" s="136"/>
      <c r="C61" s="137"/>
      <c r="D61" s="138" t="s">
        <v>1444</v>
      </c>
      <c r="E61" s="139"/>
      <c r="F61" s="139"/>
      <c r="G61" s="139"/>
      <c r="H61" s="139"/>
      <c r="I61" s="139"/>
      <c r="J61" s="140">
        <f>J94</f>
        <v>6069.6</v>
      </c>
      <c r="K61" s="137"/>
      <c r="L61" s="141"/>
    </row>
    <row r="62" spans="2:12" s="9" customFormat="1" ht="24.95" customHeight="1">
      <c r="B62" s="136"/>
      <c r="C62" s="137"/>
      <c r="D62" s="138" t="s">
        <v>1445</v>
      </c>
      <c r="E62" s="139"/>
      <c r="F62" s="139"/>
      <c r="G62" s="139"/>
      <c r="H62" s="139"/>
      <c r="I62" s="139"/>
      <c r="J62" s="140">
        <f>J97</f>
        <v>116197.5</v>
      </c>
      <c r="K62" s="137"/>
      <c r="L62" s="141"/>
    </row>
    <row r="63" spans="2:12" s="9" customFormat="1" ht="24.95" customHeight="1">
      <c r="B63" s="136"/>
      <c r="C63" s="137"/>
      <c r="D63" s="138" t="s">
        <v>1446</v>
      </c>
      <c r="E63" s="139"/>
      <c r="F63" s="139"/>
      <c r="G63" s="139"/>
      <c r="H63" s="139"/>
      <c r="I63" s="139"/>
      <c r="J63" s="140">
        <f>J111</f>
        <v>47302</v>
      </c>
      <c r="K63" s="137"/>
      <c r="L63" s="141"/>
    </row>
    <row r="64" spans="2:12" s="9" customFormat="1" ht="24.95" customHeight="1">
      <c r="B64" s="136"/>
      <c r="C64" s="137"/>
      <c r="D64" s="138" t="s">
        <v>1447</v>
      </c>
      <c r="E64" s="139"/>
      <c r="F64" s="139"/>
      <c r="G64" s="139"/>
      <c r="H64" s="139"/>
      <c r="I64" s="139"/>
      <c r="J64" s="140">
        <f>J125</f>
        <v>179081</v>
      </c>
      <c r="K64" s="137"/>
      <c r="L64" s="141"/>
    </row>
    <row r="65" spans="2:12" s="9" customFormat="1" ht="24.95" customHeight="1">
      <c r="B65" s="136"/>
      <c r="C65" s="137"/>
      <c r="D65" s="138" t="s">
        <v>1448</v>
      </c>
      <c r="E65" s="139"/>
      <c r="F65" s="139"/>
      <c r="G65" s="139"/>
      <c r="H65" s="139"/>
      <c r="I65" s="139"/>
      <c r="J65" s="140">
        <f>J146</f>
        <v>4723</v>
      </c>
      <c r="K65" s="137"/>
      <c r="L65" s="141"/>
    </row>
    <row r="66" spans="2:12" s="9" customFormat="1" ht="24.95" customHeight="1">
      <c r="B66" s="136"/>
      <c r="C66" s="137"/>
      <c r="D66" s="138" t="s">
        <v>1449</v>
      </c>
      <c r="E66" s="139"/>
      <c r="F66" s="139"/>
      <c r="G66" s="139"/>
      <c r="H66" s="139"/>
      <c r="I66" s="139"/>
      <c r="J66" s="140">
        <f>J152</f>
        <v>36490</v>
      </c>
      <c r="K66" s="137"/>
      <c r="L66" s="141"/>
    </row>
    <row r="67" spans="2:12" s="9" customFormat="1" ht="24.95" customHeight="1">
      <c r="B67" s="136"/>
      <c r="C67" s="137"/>
      <c r="D67" s="138" t="s">
        <v>139</v>
      </c>
      <c r="E67" s="139"/>
      <c r="F67" s="139"/>
      <c r="G67" s="139"/>
      <c r="H67" s="139"/>
      <c r="I67" s="139"/>
      <c r="J67" s="140">
        <f>J159</f>
        <v>51000</v>
      </c>
      <c r="K67" s="137"/>
      <c r="L67" s="141"/>
    </row>
    <row r="68" spans="1:31" s="2" customFormat="1" ht="21.75" customHeight="1">
      <c r="A68" s="36"/>
      <c r="B68" s="37"/>
      <c r="C68" s="38"/>
      <c r="D68" s="38"/>
      <c r="E68" s="38"/>
      <c r="F68" s="38"/>
      <c r="G68" s="38"/>
      <c r="H68" s="38"/>
      <c r="I68" s="38"/>
      <c r="J68" s="38"/>
      <c r="K68" s="38"/>
      <c r="L68" s="108"/>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50"/>
      <c r="J69" s="50"/>
      <c r="K69" s="50"/>
      <c r="L69" s="108"/>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52"/>
      <c r="J73" s="52"/>
      <c r="K73" s="52"/>
      <c r="L73" s="108"/>
      <c r="S73" s="36"/>
      <c r="T73" s="36"/>
      <c r="U73" s="36"/>
      <c r="V73" s="36"/>
      <c r="W73" s="36"/>
      <c r="X73" s="36"/>
      <c r="Y73" s="36"/>
      <c r="Z73" s="36"/>
      <c r="AA73" s="36"/>
      <c r="AB73" s="36"/>
      <c r="AC73" s="36"/>
      <c r="AD73" s="36"/>
      <c r="AE73" s="36"/>
    </row>
    <row r="74" spans="1:31" s="2" customFormat="1" ht="24.95" customHeight="1">
      <c r="A74" s="36"/>
      <c r="B74" s="37"/>
      <c r="C74" s="25" t="s">
        <v>140</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75" t="str">
        <f>E7</f>
        <v>Zesílení stropních desek ve východní části přístavby, vč. souvisejících stavebních úprav</v>
      </c>
      <c r="F77" s="376"/>
      <c r="G77" s="376"/>
      <c r="H77" s="376"/>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116</v>
      </c>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6.5" customHeight="1">
      <c r="A79" s="36"/>
      <c r="B79" s="37"/>
      <c r="C79" s="38"/>
      <c r="D79" s="38"/>
      <c r="E79" s="368" t="str">
        <f>E9</f>
        <v>05 - D.1.4.1. ZTI</v>
      </c>
      <c r="F79" s="374"/>
      <c r="G79" s="374"/>
      <c r="H79" s="374"/>
      <c r="I79" s="38"/>
      <c r="J79" s="38"/>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F12</f>
        <v xml:space="preserve"> </v>
      </c>
      <c r="G81" s="38"/>
      <c r="H81" s="38"/>
      <c r="I81" s="31" t="s">
        <v>23</v>
      </c>
      <c r="J81" s="61">
        <f>IF(J12="","",J12)</f>
        <v>44236</v>
      </c>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5.2" customHeight="1">
      <c r="A83" s="36"/>
      <c r="B83" s="37"/>
      <c r="C83" s="31" t="s">
        <v>24</v>
      </c>
      <c r="D83" s="38"/>
      <c r="E83" s="38"/>
      <c r="F83" s="29" t="str">
        <f>E15</f>
        <v>Beskydské divadlo Nový Jičín,p.o.</v>
      </c>
      <c r="G83" s="38"/>
      <c r="H83" s="38"/>
      <c r="I83" s="31" t="s">
        <v>31</v>
      </c>
      <c r="J83" s="34" t="str">
        <f>E21</f>
        <v xml:space="preserve"> </v>
      </c>
      <c r="K83" s="38"/>
      <c r="L83" s="108"/>
      <c r="S83" s="36"/>
      <c r="T83" s="36"/>
      <c r="U83" s="36"/>
      <c r="V83" s="36"/>
      <c r="W83" s="36"/>
      <c r="X83" s="36"/>
      <c r="Y83" s="36"/>
      <c r="Z83" s="36"/>
      <c r="AA83" s="36"/>
      <c r="AB83" s="36"/>
      <c r="AC83" s="36"/>
      <c r="AD83" s="36"/>
      <c r="AE83" s="36"/>
    </row>
    <row r="84" spans="1:31" s="2" customFormat="1" ht="15.2" customHeight="1">
      <c r="A84" s="36"/>
      <c r="B84" s="37"/>
      <c r="C84" s="31" t="s">
        <v>29</v>
      </c>
      <c r="D84" s="38"/>
      <c r="E84" s="38"/>
      <c r="F84" s="29" t="str">
        <f>IF(E18="","",E18)</f>
        <v>Vyplň údaj</v>
      </c>
      <c r="G84" s="38"/>
      <c r="H84" s="38"/>
      <c r="I84" s="31" t="s">
        <v>34</v>
      </c>
      <c r="J84" s="34" t="str">
        <f>E24</f>
        <v xml:space="preserve"> </v>
      </c>
      <c r="K84" s="38"/>
      <c r="L84" s="108"/>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08"/>
      <c r="S85" s="36"/>
      <c r="T85" s="36"/>
      <c r="U85" s="36"/>
      <c r="V85" s="36"/>
      <c r="W85" s="36"/>
      <c r="X85" s="36"/>
      <c r="Y85" s="36"/>
      <c r="Z85" s="36"/>
      <c r="AA85" s="36"/>
      <c r="AB85" s="36"/>
      <c r="AC85" s="36"/>
      <c r="AD85" s="36"/>
      <c r="AE85" s="36"/>
    </row>
    <row r="86" spans="1:31" s="11" customFormat="1" ht="29.25" customHeight="1">
      <c r="A86" s="148"/>
      <c r="B86" s="149"/>
      <c r="C86" s="150" t="s">
        <v>141</v>
      </c>
      <c r="D86" s="151" t="s">
        <v>56</v>
      </c>
      <c r="E86" s="151" t="s">
        <v>52</v>
      </c>
      <c r="F86" s="151" t="s">
        <v>53</v>
      </c>
      <c r="G86" s="151" t="s">
        <v>142</v>
      </c>
      <c r="H86" s="151" t="s">
        <v>143</v>
      </c>
      <c r="I86" s="151" t="s">
        <v>144</v>
      </c>
      <c r="J86" s="151" t="s">
        <v>120</v>
      </c>
      <c r="K86" s="152" t="s">
        <v>145</v>
      </c>
      <c r="L86" s="153"/>
      <c r="M86" s="70" t="s">
        <v>19</v>
      </c>
      <c r="N86" s="71" t="s">
        <v>41</v>
      </c>
      <c r="O86" s="71" t="s">
        <v>146</v>
      </c>
      <c r="P86" s="71" t="s">
        <v>147</v>
      </c>
      <c r="Q86" s="71" t="s">
        <v>148</v>
      </c>
      <c r="R86" s="71" t="s">
        <v>149</v>
      </c>
      <c r="S86" s="71" t="s">
        <v>150</v>
      </c>
      <c r="T86" s="72" t="s">
        <v>151</v>
      </c>
      <c r="U86" s="148"/>
      <c r="V86" s="148"/>
      <c r="W86" s="148"/>
      <c r="X86" s="148"/>
      <c r="Y86" s="148"/>
      <c r="Z86" s="148"/>
      <c r="AA86" s="148"/>
      <c r="AB86" s="148"/>
      <c r="AC86" s="148"/>
      <c r="AD86" s="148"/>
      <c r="AE86" s="148"/>
    </row>
    <row r="87" spans="1:63" s="2" customFormat="1" ht="22.9" customHeight="1">
      <c r="A87" s="36"/>
      <c r="B87" s="37"/>
      <c r="C87" s="77" t="s">
        <v>152</v>
      </c>
      <c r="D87" s="38"/>
      <c r="E87" s="38"/>
      <c r="F87" s="38"/>
      <c r="G87" s="38"/>
      <c r="H87" s="38"/>
      <c r="I87" s="38"/>
      <c r="J87" s="154">
        <f>BK87</f>
        <v>459482.1</v>
      </c>
      <c r="K87" s="38"/>
      <c r="L87" s="41"/>
      <c r="M87" s="73"/>
      <c r="N87" s="155"/>
      <c r="O87" s="74"/>
      <c r="P87" s="156">
        <f>P88+P94+P97+P111+P125+P146+P152+P159</f>
        <v>0</v>
      </c>
      <c r="Q87" s="74"/>
      <c r="R87" s="156">
        <f>R88+R94+R97+R111+R125+R146+R152+R159</f>
        <v>0</v>
      </c>
      <c r="S87" s="74"/>
      <c r="T87" s="157">
        <f>T88+T94+T97+T111+T125+T146+T152+T159</f>
        <v>0</v>
      </c>
      <c r="U87" s="36"/>
      <c r="V87" s="36"/>
      <c r="W87" s="36"/>
      <c r="X87" s="36"/>
      <c r="Y87" s="36"/>
      <c r="Z87" s="36"/>
      <c r="AA87" s="36"/>
      <c r="AB87" s="36"/>
      <c r="AC87" s="36"/>
      <c r="AD87" s="36"/>
      <c r="AE87" s="36"/>
      <c r="AT87" s="19" t="s">
        <v>70</v>
      </c>
      <c r="AU87" s="19" t="s">
        <v>121</v>
      </c>
      <c r="BK87" s="158">
        <f>BK88+BK94+BK97+BK111+BK125+BK146+BK152+BK159</f>
        <v>459482.1</v>
      </c>
    </row>
    <row r="88" spans="2:63" s="12" customFormat="1" ht="25.9" customHeight="1">
      <c r="B88" s="159"/>
      <c r="C88" s="160"/>
      <c r="D88" s="161" t="s">
        <v>70</v>
      </c>
      <c r="E88" s="162" t="s">
        <v>1450</v>
      </c>
      <c r="F88" s="162" t="s">
        <v>1451</v>
      </c>
      <c r="G88" s="160"/>
      <c r="H88" s="160"/>
      <c r="I88" s="163"/>
      <c r="J88" s="164">
        <f>BK88</f>
        <v>18619</v>
      </c>
      <c r="K88" s="160"/>
      <c r="L88" s="165"/>
      <c r="M88" s="166"/>
      <c r="N88" s="167"/>
      <c r="O88" s="167"/>
      <c r="P88" s="168">
        <f>SUM(P89:P93)</f>
        <v>0</v>
      </c>
      <c r="Q88" s="167"/>
      <c r="R88" s="168">
        <f>SUM(R89:R93)</f>
        <v>0</v>
      </c>
      <c r="S88" s="167"/>
      <c r="T88" s="169">
        <f>SUM(T89:T93)</f>
        <v>0</v>
      </c>
      <c r="AR88" s="170" t="s">
        <v>79</v>
      </c>
      <c r="AT88" s="171" t="s">
        <v>70</v>
      </c>
      <c r="AU88" s="171" t="s">
        <v>71</v>
      </c>
      <c r="AY88" s="170" t="s">
        <v>155</v>
      </c>
      <c r="BK88" s="172">
        <f>SUM(BK89:BK93)</f>
        <v>18619</v>
      </c>
    </row>
    <row r="89" spans="1:65" s="2" customFormat="1" ht="16.5" customHeight="1">
      <c r="A89" s="36"/>
      <c r="B89" s="37"/>
      <c r="C89" s="175" t="s">
        <v>79</v>
      </c>
      <c r="D89" s="175" t="s">
        <v>158</v>
      </c>
      <c r="E89" s="176" t="s">
        <v>1452</v>
      </c>
      <c r="F89" s="177" t="s">
        <v>1453</v>
      </c>
      <c r="G89" s="178" t="s">
        <v>161</v>
      </c>
      <c r="H89" s="179">
        <v>13</v>
      </c>
      <c r="I89" s="180">
        <v>933</v>
      </c>
      <c r="J89" s="181">
        <f>ROUND(I89*H89,2)</f>
        <v>12129</v>
      </c>
      <c r="K89" s="177" t="s">
        <v>19</v>
      </c>
      <c r="L89" s="41"/>
      <c r="M89" s="182" t="s">
        <v>19</v>
      </c>
      <c r="N89" s="183" t="s">
        <v>42</v>
      </c>
      <c r="O89" s="66"/>
      <c r="P89" s="184">
        <f>O89*H89</f>
        <v>0</v>
      </c>
      <c r="Q89" s="184">
        <v>0</v>
      </c>
      <c r="R89" s="184">
        <f>Q89*H89</f>
        <v>0</v>
      </c>
      <c r="S89" s="184">
        <v>0</v>
      </c>
      <c r="T89" s="185">
        <f>S89*H89</f>
        <v>0</v>
      </c>
      <c r="U89" s="36"/>
      <c r="V89" s="36"/>
      <c r="W89" s="36"/>
      <c r="X89" s="36"/>
      <c r="Y89" s="36"/>
      <c r="Z89" s="36"/>
      <c r="AA89" s="36"/>
      <c r="AB89" s="36"/>
      <c r="AC89" s="36"/>
      <c r="AD89" s="36"/>
      <c r="AE89" s="36"/>
      <c r="AR89" s="186" t="s">
        <v>162</v>
      </c>
      <c r="AT89" s="186" t="s">
        <v>158</v>
      </c>
      <c r="AU89" s="186" t="s">
        <v>79</v>
      </c>
      <c r="AY89" s="19" t="s">
        <v>155</v>
      </c>
      <c r="BE89" s="187">
        <f>IF(N89="základní",J89,0)</f>
        <v>12129</v>
      </c>
      <c r="BF89" s="187">
        <f>IF(N89="snížená",J89,0)</f>
        <v>0</v>
      </c>
      <c r="BG89" s="187">
        <f>IF(N89="zákl. přenesená",J89,0)</f>
        <v>0</v>
      </c>
      <c r="BH89" s="187">
        <f>IF(N89="sníž. přenesená",J89,0)</f>
        <v>0</v>
      </c>
      <c r="BI89" s="187">
        <f>IF(N89="nulová",J89,0)</f>
        <v>0</v>
      </c>
      <c r="BJ89" s="19" t="s">
        <v>79</v>
      </c>
      <c r="BK89" s="187">
        <f>ROUND(I89*H89,2)</f>
        <v>12129</v>
      </c>
      <c r="BL89" s="19" t="s">
        <v>162</v>
      </c>
      <c r="BM89" s="186" t="s">
        <v>1454</v>
      </c>
    </row>
    <row r="90" spans="1:47" s="2" customFormat="1" ht="19.5">
      <c r="A90" s="36"/>
      <c r="B90" s="37"/>
      <c r="C90" s="38"/>
      <c r="D90" s="190" t="s">
        <v>686</v>
      </c>
      <c r="E90" s="38"/>
      <c r="F90" s="247" t="s">
        <v>1455</v>
      </c>
      <c r="G90" s="38"/>
      <c r="H90" s="38"/>
      <c r="I90" s="248"/>
      <c r="J90" s="38"/>
      <c r="K90" s="38"/>
      <c r="L90" s="41"/>
      <c r="M90" s="249"/>
      <c r="N90" s="250"/>
      <c r="O90" s="66"/>
      <c r="P90" s="66"/>
      <c r="Q90" s="66"/>
      <c r="R90" s="66"/>
      <c r="S90" s="66"/>
      <c r="T90" s="67"/>
      <c r="U90" s="36"/>
      <c r="V90" s="36"/>
      <c r="W90" s="36"/>
      <c r="X90" s="36"/>
      <c r="Y90" s="36"/>
      <c r="Z90" s="36"/>
      <c r="AA90" s="36"/>
      <c r="AB90" s="36"/>
      <c r="AC90" s="36"/>
      <c r="AD90" s="36"/>
      <c r="AE90" s="36"/>
      <c r="AT90" s="19" t="s">
        <v>686</v>
      </c>
      <c r="AU90" s="19" t="s">
        <v>79</v>
      </c>
    </row>
    <row r="91" spans="1:65" s="2" customFormat="1" ht="16.5" customHeight="1">
      <c r="A91" s="36"/>
      <c r="B91" s="37"/>
      <c r="C91" s="175" t="s">
        <v>81</v>
      </c>
      <c r="D91" s="175" t="s">
        <v>158</v>
      </c>
      <c r="E91" s="176" t="s">
        <v>1456</v>
      </c>
      <c r="F91" s="177" t="s">
        <v>1457</v>
      </c>
      <c r="G91" s="178" t="s">
        <v>1458</v>
      </c>
      <c r="H91" s="179">
        <v>10</v>
      </c>
      <c r="I91" s="180">
        <v>266</v>
      </c>
      <c r="J91" s="181">
        <f>ROUND(I91*H91,2)</f>
        <v>2660</v>
      </c>
      <c r="K91" s="177" t="s">
        <v>19</v>
      </c>
      <c r="L91" s="41"/>
      <c r="M91" s="182" t="s">
        <v>19</v>
      </c>
      <c r="N91" s="183" t="s">
        <v>42</v>
      </c>
      <c r="O91" s="66"/>
      <c r="P91" s="184">
        <f>O91*H91</f>
        <v>0</v>
      </c>
      <c r="Q91" s="184">
        <v>0</v>
      </c>
      <c r="R91" s="184">
        <f>Q91*H91</f>
        <v>0</v>
      </c>
      <c r="S91" s="184">
        <v>0</v>
      </c>
      <c r="T91" s="185">
        <f>S91*H91</f>
        <v>0</v>
      </c>
      <c r="U91" s="36"/>
      <c r="V91" s="36"/>
      <c r="W91" s="36"/>
      <c r="X91" s="36"/>
      <c r="Y91" s="36"/>
      <c r="Z91" s="36"/>
      <c r="AA91" s="36"/>
      <c r="AB91" s="36"/>
      <c r="AC91" s="36"/>
      <c r="AD91" s="36"/>
      <c r="AE91" s="36"/>
      <c r="AR91" s="186" t="s">
        <v>162</v>
      </c>
      <c r="AT91" s="186" t="s">
        <v>158</v>
      </c>
      <c r="AU91" s="186" t="s">
        <v>79</v>
      </c>
      <c r="AY91" s="19" t="s">
        <v>155</v>
      </c>
      <c r="BE91" s="187">
        <f>IF(N91="základní",J91,0)</f>
        <v>2660</v>
      </c>
      <c r="BF91" s="187">
        <f>IF(N91="snížená",J91,0)</f>
        <v>0</v>
      </c>
      <c r="BG91" s="187">
        <f>IF(N91="zákl. přenesená",J91,0)</f>
        <v>0</v>
      </c>
      <c r="BH91" s="187">
        <f>IF(N91="sníž. přenesená",J91,0)</f>
        <v>0</v>
      </c>
      <c r="BI91" s="187">
        <f>IF(N91="nulová",J91,0)</f>
        <v>0</v>
      </c>
      <c r="BJ91" s="19" t="s">
        <v>79</v>
      </c>
      <c r="BK91" s="187">
        <f>ROUND(I91*H91,2)</f>
        <v>2660</v>
      </c>
      <c r="BL91" s="19" t="s">
        <v>162</v>
      </c>
      <c r="BM91" s="186" t="s">
        <v>1459</v>
      </c>
    </row>
    <row r="92" spans="1:65" s="2" customFormat="1" ht="16.5" customHeight="1">
      <c r="A92" s="36"/>
      <c r="B92" s="37"/>
      <c r="C92" s="175" t="s">
        <v>179</v>
      </c>
      <c r="D92" s="175" t="s">
        <v>158</v>
      </c>
      <c r="E92" s="176" t="s">
        <v>1460</v>
      </c>
      <c r="F92" s="177" t="s">
        <v>1461</v>
      </c>
      <c r="G92" s="178" t="s">
        <v>173</v>
      </c>
      <c r="H92" s="179">
        <v>0.5</v>
      </c>
      <c r="I92" s="180">
        <v>2500</v>
      </c>
      <c r="J92" s="181">
        <f>ROUND(I92*H92,2)</f>
        <v>1250</v>
      </c>
      <c r="K92" s="177" t="s">
        <v>19</v>
      </c>
      <c r="L92" s="41"/>
      <c r="M92" s="182" t="s">
        <v>19</v>
      </c>
      <c r="N92" s="183" t="s">
        <v>42</v>
      </c>
      <c r="O92" s="66"/>
      <c r="P92" s="184">
        <f>O92*H92</f>
        <v>0</v>
      </c>
      <c r="Q92" s="184">
        <v>0</v>
      </c>
      <c r="R92" s="184">
        <f>Q92*H92</f>
        <v>0</v>
      </c>
      <c r="S92" s="184">
        <v>0</v>
      </c>
      <c r="T92" s="185">
        <f>S92*H92</f>
        <v>0</v>
      </c>
      <c r="U92" s="36"/>
      <c r="V92" s="36"/>
      <c r="W92" s="36"/>
      <c r="X92" s="36"/>
      <c r="Y92" s="36"/>
      <c r="Z92" s="36"/>
      <c r="AA92" s="36"/>
      <c r="AB92" s="36"/>
      <c r="AC92" s="36"/>
      <c r="AD92" s="36"/>
      <c r="AE92" s="36"/>
      <c r="AR92" s="186" t="s">
        <v>162</v>
      </c>
      <c r="AT92" s="186" t="s">
        <v>158</v>
      </c>
      <c r="AU92" s="186" t="s">
        <v>79</v>
      </c>
      <c r="AY92" s="19" t="s">
        <v>155</v>
      </c>
      <c r="BE92" s="187">
        <f>IF(N92="základní",J92,0)</f>
        <v>1250</v>
      </c>
      <c r="BF92" s="187">
        <f>IF(N92="snížená",J92,0)</f>
        <v>0</v>
      </c>
      <c r="BG92" s="187">
        <f>IF(N92="zákl. přenesená",J92,0)</f>
        <v>0</v>
      </c>
      <c r="BH92" s="187">
        <f>IF(N92="sníž. přenesená",J92,0)</f>
        <v>0</v>
      </c>
      <c r="BI92" s="187">
        <f>IF(N92="nulová",J92,0)</f>
        <v>0</v>
      </c>
      <c r="BJ92" s="19" t="s">
        <v>79</v>
      </c>
      <c r="BK92" s="187">
        <f>ROUND(I92*H92,2)</f>
        <v>1250</v>
      </c>
      <c r="BL92" s="19" t="s">
        <v>162</v>
      </c>
      <c r="BM92" s="186" t="s">
        <v>1462</v>
      </c>
    </row>
    <row r="93" spans="1:65" s="2" customFormat="1" ht="16.5" customHeight="1">
      <c r="A93" s="36"/>
      <c r="B93" s="37"/>
      <c r="C93" s="175" t="s">
        <v>162</v>
      </c>
      <c r="D93" s="175" t="s">
        <v>158</v>
      </c>
      <c r="E93" s="176" t="s">
        <v>1463</v>
      </c>
      <c r="F93" s="177" t="s">
        <v>1464</v>
      </c>
      <c r="G93" s="178" t="s">
        <v>386</v>
      </c>
      <c r="H93" s="179">
        <v>3</v>
      </c>
      <c r="I93" s="180">
        <v>860</v>
      </c>
      <c r="J93" s="181">
        <f>ROUND(I93*H93,2)</f>
        <v>2580</v>
      </c>
      <c r="K93" s="177" t="s">
        <v>19</v>
      </c>
      <c r="L93" s="41"/>
      <c r="M93" s="182" t="s">
        <v>19</v>
      </c>
      <c r="N93" s="183" t="s">
        <v>42</v>
      </c>
      <c r="O93" s="66"/>
      <c r="P93" s="184">
        <f>O93*H93</f>
        <v>0</v>
      </c>
      <c r="Q93" s="184">
        <v>0</v>
      </c>
      <c r="R93" s="184">
        <f>Q93*H93</f>
        <v>0</v>
      </c>
      <c r="S93" s="184">
        <v>0</v>
      </c>
      <c r="T93" s="185">
        <f>S93*H93</f>
        <v>0</v>
      </c>
      <c r="U93" s="36"/>
      <c r="V93" s="36"/>
      <c r="W93" s="36"/>
      <c r="X93" s="36"/>
      <c r="Y93" s="36"/>
      <c r="Z93" s="36"/>
      <c r="AA93" s="36"/>
      <c r="AB93" s="36"/>
      <c r="AC93" s="36"/>
      <c r="AD93" s="36"/>
      <c r="AE93" s="36"/>
      <c r="AR93" s="186" t="s">
        <v>162</v>
      </c>
      <c r="AT93" s="186" t="s">
        <v>158</v>
      </c>
      <c r="AU93" s="186" t="s">
        <v>79</v>
      </c>
      <c r="AY93" s="19" t="s">
        <v>155</v>
      </c>
      <c r="BE93" s="187">
        <f>IF(N93="základní",J93,0)</f>
        <v>2580</v>
      </c>
      <c r="BF93" s="187">
        <f>IF(N93="snížená",J93,0)</f>
        <v>0</v>
      </c>
      <c r="BG93" s="187">
        <f>IF(N93="zákl. přenesená",J93,0)</f>
        <v>0</v>
      </c>
      <c r="BH93" s="187">
        <f>IF(N93="sníž. přenesená",J93,0)</f>
        <v>0</v>
      </c>
      <c r="BI93" s="187">
        <f>IF(N93="nulová",J93,0)</f>
        <v>0</v>
      </c>
      <c r="BJ93" s="19" t="s">
        <v>79</v>
      </c>
      <c r="BK93" s="187">
        <f>ROUND(I93*H93,2)</f>
        <v>2580</v>
      </c>
      <c r="BL93" s="19" t="s">
        <v>162</v>
      </c>
      <c r="BM93" s="186" t="s">
        <v>1465</v>
      </c>
    </row>
    <row r="94" spans="2:63" s="12" customFormat="1" ht="25.9" customHeight="1">
      <c r="B94" s="159"/>
      <c r="C94" s="160"/>
      <c r="D94" s="161" t="s">
        <v>70</v>
      </c>
      <c r="E94" s="162" t="s">
        <v>693</v>
      </c>
      <c r="F94" s="162" t="s">
        <v>694</v>
      </c>
      <c r="G94" s="160"/>
      <c r="H94" s="160"/>
      <c r="I94" s="163"/>
      <c r="J94" s="164">
        <f>BK94</f>
        <v>6069.6</v>
      </c>
      <c r="K94" s="160"/>
      <c r="L94" s="165"/>
      <c r="M94" s="166"/>
      <c r="N94" s="167"/>
      <c r="O94" s="167"/>
      <c r="P94" s="168">
        <f>SUM(P95:P96)</f>
        <v>0</v>
      </c>
      <c r="Q94" s="167"/>
      <c r="R94" s="168">
        <f>SUM(R95:R96)</f>
        <v>0</v>
      </c>
      <c r="S94" s="167"/>
      <c r="T94" s="169">
        <f>SUM(T95:T96)</f>
        <v>0</v>
      </c>
      <c r="AR94" s="170" t="s">
        <v>81</v>
      </c>
      <c r="AT94" s="171" t="s">
        <v>70</v>
      </c>
      <c r="AU94" s="171" t="s">
        <v>71</v>
      </c>
      <c r="AY94" s="170" t="s">
        <v>155</v>
      </c>
      <c r="BK94" s="172">
        <f>SUM(BK95:BK96)</f>
        <v>6069.6</v>
      </c>
    </row>
    <row r="95" spans="1:65" s="2" customFormat="1" ht="16.5" customHeight="1">
      <c r="A95" s="36"/>
      <c r="B95" s="37"/>
      <c r="C95" s="175" t="s">
        <v>187</v>
      </c>
      <c r="D95" s="175" t="s">
        <v>158</v>
      </c>
      <c r="E95" s="176" t="s">
        <v>1466</v>
      </c>
      <c r="F95" s="177" t="s">
        <v>1467</v>
      </c>
      <c r="G95" s="178" t="s">
        <v>343</v>
      </c>
      <c r="H95" s="179">
        <v>108</v>
      </c>
      <c r="I95" s="180">
        <v>12.2</v>
      </c>
      <c r="J95" s="181">
        <f>ROUND(I95*H95,2)</f>
        <v>1317.6</v>
      </c>
      <c r="K95" s="177" t="s">
        <v>19</v>
      </c>
      <c r="L95" s="41"/>
      <c r="M95" s="182" t="s">
        <v>19</v>
      </c>
      <c r="N95" s="183" t="s">
        <v>42</v>
      </c>
      <c r="O95" s="66"/>
      <c r="P95" s="184">
        <f>O95*H95</f>
        <v>0</v>
      </c>
      <c r="Q95" s="184">
        <v>0</v>
      </c>
      <c r="R95" s="184">
        <f>Q95*H95</f>
        <v>0</v>
      </c>
      <c r="S95" s="184">
        <v>0</v>
      </c>
      <c r="T95" s="185">
        <f>S95*H95</f>
        <v>0</v>
      </c>
      <c r="U95" s="36"/>
      <c r="V95" s="36"/>
      <c r="W95" s="36"/>
      <c r="X95" s="36"/>
      <c r="Y95" s="36"/>
      <c r="Z95" s="36"/>
      <c r="AA95" s="36"/>
      <c r="AB95" s="36"/>
      <c r="AC95" s="36"/>
      <c r="AD95" s="36"/>
      <c r="AE95" s="36"/>
      <c r="AR95" s="186" t="s">
        <v>295</v>
      </c>
      <c r="AT95" s="186" t="s">
        <v>158</v>
      </c>
      <c r="AU95" s="186" t="s">
        <v>79</v>
      </c>
      <c r="AY95" s="19" t="s">
        <v>155</v>
      </c>
      <c r="BE95" s="187">
        <f>IF(N95="základní",J95,0)</f>
        <v>1317.6</v>
      </c>
      <c r="BF95" s="187">
        <f>IF(N95="snížená",J95,0)</f>
        <v>0</v>
      </c>
      <c r="BG95" s="187">
        <f>IF(N95="zákl. přenesená",J95,0)</f>
        <v>0</v>
      </c>
      <c r="BH95" s="187">
        <f>IF(N95="sníž. přenesená",J95,0)</f>
        <v>0</v>
      </c>
      <c r="BI95" s="187">
        <f>IF(N95="nulová",J95,0)</f>
        <v>0</v>
      </c>
      <c r="BJ95" s="19" t="s">
        <v>79</v>
      </c>
      <c r="BK95" s="187">
        <f>ROUND(I95*H95,2)</f>
        <v>1317.6</v>
      </c>
      <c r="BL95" s="19" t="s">
        <v>295</v>
      </c>
      <c r="BM95" s="186" t="s">
        <v>269</v>
      </c>
    </row>
    <row r="96" spans="1:65" s="2" customFormat="1" ht="16.5" customHeight="1">
      <c r="A96" s="36"/>
      <c r="B96" s="37"/>
      <c r="C96" s="175" t="s">
        <v>156</v>
      </c>
      <c r="D96" s="175" t="s">
        <v>158</v>
      </c>
      <c r="E96" s="176" t="s">
        <v>1468</v>
      </c>
      <c r="F96" s="177" t="s">
        <v>1469</v>
      </c>
      <c r="G96" s="178" t="s">
        <v>343</v>
      </c>
      <c r="H96" s="179">
        <v>108</v>
      </c>
      <c r="I96" s="180">
        <v>44</v>
      </c>
      <c r="J96" s="181">
        <f>ROUND(I96*H96,2)</f>
        <v>4752</v>
      </c>
      <c r="K96" s="177" t="s">
        <v>19</v>
      </c>
      <c r="L96" s="41"/>
      <c r="M96" s="182" t="s">
        <v>19</v>
      </c>
      <c r="N96" s="183" t="s">
        <v>42</v>
      </c>
      <c r="O96" s="66"/>
      <c r="P96" s="184">
        <f>O96*H96</f>
        <v>0</v>
      </c>
      <c r="Q96" s="184">
        <v>0</v>
      </c>
      <c r="R96" s="184">
        <f>Q96*H96</f>
        <v>0</v>
      </c>
      <c r="S96" s="184">
        <v>0</v>
      </c>
      <c r="T96" s="185">
        <f>S96*H96</f>
        <v>0</v>
      </c>
      <c r="U96" s="36"/>
      <c r="V96" s="36"/>
      <c r="W96" s="36"/>
      <c r="X96" s="36"/>
      <c r="Y96" s="36"/>
      <c r="Z96" s="36"/>
      <c r="AA96" s="36"/>
      <c r="AB96" s="36"/>
      <c r="AC96" s="36"/>
      <c r="AD96" s="36"/>
      <c r="AE96" s="36"/>
      <c r="AR96" s="186" t="s">
        <v>295</v>
      </c>
      <c r="AT96" s="186" t="s">
        <v>158</v>
      </c>
      <c r="AU96" s="186" t="s">
        <v>79</v>
      </c>
      <c r="AY96" s="19" t="s">
        <v>155</v>
      </c>
      <c r="BE96" s="187">
        <f>IF(N96="základní",J96,0)</f>
        <v>4752</v>
      </c>
      <c r="BF96" s="187">
        <f>IF(N96="snížená",J96,0)</f>
        <v>0</v>
      </c>
      <c r="BG96" s="187">
        <f>IF(N96="zákl. přenesená",J96,0)</f>
        <v>0</v>
      </c>
      <c r="BH96" s="187">
        <f>IF(N96="sníž. přenesená",J96,0)</f>
        <v>0</v>
      </c>
      <c r="BI96" s="187">
        <f>IF(N96="nulová",J96,0)</f>
        <v>0</v>
      </c>
      <c r="BJ96" s="19" t="s">
        <v>79</v>
      </c>
      <c r="BK96" s="187">
        <f>ROUND(I96*H96,2)</f>
        <v>4752</v>
      </c>
      <c r="BL96" s="19" t="s">
        <v>295</v>
      </c>
      <c r="BM96" s="186" t="s">
        <v>106</v>
      </c>
    </row>
    <row r="97" spans="2:63" s="12" customFormat="1" ht="25.9" customHeight="1">
      <c r="B97" s="159"/>
      <c r="C97" s="160"/>
      <c r="D97" s="161" t="s">
        <v>70</v>
      </c>
      <c r="E97" s="162" t="s">
        <v>1226</v>
      </c>
      <c r="F97" s="162" t="s">
        <v>1470</v>
      </c>
      <c r="G97" s="160"/>
      <c r="H97" s="160"/>
      <c r="I97" s="163"/>
      <c r="J97" s="164">
        <f>BK97</f>
        <v>116197.5</v>
      </c>
      <c r="K97" s="160"/>
      <c r="L97" s="165"/>
      <c r="M97" s="166"/>
      <c r="N97" s="167"/>
      <c r="O97" s="167"/>
      <c r="P97" s="168">
        <f>SUM(P98:P110)</f>
        <v>0</v>
      </c>
      <c r="Q97" s="167"/>
      <c r="R97" s="168">
        <f>SUM(R98:R110)</f>
        <v>0</v>
      </c>
      <c r="S97" s="167"/>
      <c r="T97" s="169">
        <f>SUM(T98:T110)</f>
        <v>0</v>
      </c>
      <c r="AR97" s="170" t="s">
        <v>81</v>
      </c>
      <c r="AT97" s="171" t="s">
        <v>70</v>
      </c>
      <c r="AU97" s="171" t="s">
        <v>71</v>
      </c>
      <c r="AY97" s="170" t="s">
        <v>155</v>
      </c>
      <c r="BK97" s="172">
        <f>SUM(BK98:BK110)</f>
        <v>116197.5</v>
      </c>
    </row>
    <row r="98" spans="1:65" s="2" customFormat="1" ht="16.5" customHeight="1">
      <c r="A98" s="36"/>
      <c r="B98" s="37"/>
      <c r="C98" s="175" t="s">
        <v>239</v>
      </c>
      <c r="D98" s="175" t="s">
        <v>158</v>
      </c>
      <c r="E98" s="176" t="s">
        <v>1471</v>
      </c>
      <c r="F98" s="177" t="s">
        <v>1472</v>
      </c>
      <c r="G98" s="178" t="s">
        <v>343</v>
      </c>
      <c r="H98" s="179">
        <v>24</v>
      </c>
      <c r="I98" s="180">
        <v>157</v>
      </c>
      <c r="J98" s="181">
        <f aca="true" t="shared" si="0" ref="J98:J110">ROUND(I98*H98,2)</f>
        <v>3768</v>
      </c>
      <c r="K98" s="177" t="s">
        <v>19</v>
      </c>
      <c r="L98" s="41"/>
      <c r="M98" s="182" t="s">
        <v>19</v>
      </c>
      <c r="N98" s="183" t="s">
        <v>42</v>
      </c>
      <c r="O98" s="66"/>
      <c r="P98" s="184">
        <f aca="true" t="shared" si="1" ref="P98:P110">O98*H98</f>
        <v>0</v>
      </c>
      <c r="Q98" s="184">
        <v>0</v>
      </c>
      <c r="R98" s="184">
        <f aca="true" t="shared" si="2" ref="R98:R110">Q98*H98</f>
        <v>0</v>
      </c>
      <c r="S98" s="184">
        <v>0</v>
      </c>
      <c r="T98" s="185">
        <f aca="true" t="shared" si="3" ref="T98:T110">S98*H98</f>
        <v>0</v>
      </c>
      <c r="U98" s="36"/>
      <c r="V98" s="36"/>
      <c r="W98" s="36"/>
      <c r="X98" s="36"/>
      <c r="Y98" s="36"/>
      <c r="Z98" s="36"/>
      <c r="AA98" s="36"/>
      <c r="AB98" s="36"/>
      <c r="AC98" s="36"/>
      <c r="AD98" s="36"/>
      <c r="AE98" s="36"/>
      <c r="AR98" s="186" t="s">
        <v>295</v>
      </c>
      <c r="AT98" s="186" t="s">
        <v>158</v>
      </c>
      <c r="AU98" s="186" t="s">
        <v>79</v>
      </c>
      <c r="AY98" s="19" t="s">
        <v>155</v>
      </c>
      <c r="BE98" s="187">
        <f aca="true" t="shared" si="4" ref="BE98:BE110">IF(N98="základní",J98,0)</f>
        <v>3768</v>
      </c>
      <c r="BF98" s="187">
        <f aca="true" t="shared" si="5" ref="BF98:BF110">IF(N98="snížená",J98,0)</f>
        <v>0</v>
      </c>
      <c r="BG98" s="187">
        <f aca="true" t="shared" si="6" ref="BG98:BG110">IF(N98="zákl. přenesená",J98,0)</f>
        <v>0</v>
      </c>
      <c r="BH98" s="187">
        <f aca="true" t="shared" si="7" ref="BH98:BH110">IF(N98="sníž. přenesená",J98,0)</f>
        <v>0</v>
      </c>
      <c r="BI98" s="187">
        <f aca="true" t="shared" si="8" ref="BI98:BI110">IF(N98="nulová",J98,0)</f>
        <v>0</v>
      </c>
      <c r="BJ98" s="19" t="s">
        <v>79</v>
      </c>
      <c r="BK98" s="187">
        <f aca="true" t="shared" si="9" ref="BK98:BK110">ROUND(I98*H98,2)</f>
        <v>3768</v>
      </c>
      <c r="BL98" s="19" t="s">
        <v>295</v>
      </c>
      <c r="BM98" s="186" t="s">
        <v>112</v>
      </c>
    </row>
    <row r="99" spans="1:65" s="2" customFormat="1" ht="16.5" customHeight="1">
      <c r="A99" s="36"/>
      <c r="B99" s="37"/>
      <c r="C99" s="175" t="s">
        <v>269</v>
      </c>
      <c r="D99" s="175" t="s">
        <v>158</v>
      </c>
      <c r="E99" s="176" t="s">
        <v>1473</v>
      </c>
      <c r="F99" s="177" t="s">
        <v>1474</v>
      </c>
      <c r="G99" s="178" t="s">
        <v>343</v>
      </c>
      <c r="H99" s="179">
        <v>3</v>
      </c>
      <c r="I99" s="180">
        <v>361</v>
      </c>
      <c r="J99" s="181">
        <f t="shared" si="0"/>
        <v>1083</v>
      </c>
      <c r="K99" s="177" t="s">
        <v>19</v>
      </c>
      <c r="L99" s="41"/>
      <c r="M99" s="182" t="s">
        <v>19</v>
      </c>
      <c r="N99" s="183" t="s">
        <v>42</v>
      </c>
      <c r="O99" s="66"/>
      <c r="P99" s="184">
        <f t="shared" si="1"/>
        <v>0</v>
      </c>
      <c r="Q99" s="184">
        <v>0</v>
      </c>
      <c r="R99" s="184">
        <f t="shared" si="2"/>
        <v>0</v>
      </c>
      <c r="S99" s="184">
        <v>0</v>
      </c>
      <c r="T99" s="185">
        <f t="shared" si="3"/>
        <v>0</v>
      </c>
      <c r="U99" s="36"/>
      <c r="V99" s="36"/>
      <c r="W99" s="36"/>
      <c r="X99" s="36"/>
      <c r="Y99" s="36"/>
      <c r="Z99" s="36"/>
      <c r="AA99" s="36"/>
      <c r="AB99" s="36"/>
      <c r="AC99" s="36"/>
      <c r="AD99" s="36"/>
      <c r="AE99" s="36"/>
      <c r="AR99" s="186" t="s">
        <v>295</v>
      </c>
      <c r="AT99" s="186" t="s">
        <v>158</v>
      </c>
      <c r="AU99" s="186" t="s">
        <v>79</v>
      </c>
      <c r="AY99" s="19" t="s">
        <v>155</v>
      </c>
      <c r="BE99" s="187">
        <f t="shared" si="4"/>
        <v>1083</v>
      </c>
      <c r="BF99" s="187">
        <f t="shared" si="5"/>
        <v>0</v>
      </c>
      <c r="BG99" s="187">
        <f t="shared" si="6"/>
        <v>0</v>
      </c>
      <c r="BH99" s="187">
        <f t="shared" si="7"/>
        <v>0</v>
      </c>
      <c r="BI99" s="187">
        <f t="shared" si="8"/>
        <v>0</v>
      </c>
      <c r="BJ99" s="19" t="s">
        <v>79</v>
      </c>
      <c r="BK99" s="187">
        <f t="shared" si="9"/>
        <v>1083</v>
      </c>
      <c r="BL99" s="19" t="s">
        <v>295</v>
      </c>
      <c r="BM99" s="186" t="s">
        <v>335</v>
      </c>
    </row>
    <row r="100" spans="1:65" s="2" customFormat="1" ht="16.5" customHeight="1">
      <c r="A100" s="36"/>
      <c r="B100" s="37"/>
      <c r="C100" s="175" t="s">
        <v>169</v>
      </c>
      <c r="D100" s="175" t="s">
        <v>158</v>
      </c>
      <c r="E100" s="176" t="s">
        <v>1475</v>
      </c>
      <c r="F100" s="177" t="s">
        <v>1476</v>
      </c>
      <c r="G100" s="178" t="s">
        <v>343</v>
      </c>
      <c r="H100" s="179">
        <v>14.5</v>
      </c>
      <c r="I100" s="180">
        <v>2577</v>
      </c>
      <c r="J100" s="181">
        <f t="shared" si="0"/>
        <v>37366.5</v>
      </c>
      <c r="K100" s="177" t="s">
        <v>19</v>
      </c>
      <c r="L100" s="41"/>
      <c r="M100" s="182" t="s">
        <v>19</v>
      </c>
      <c r="N100" s="183" t="s">
        <v>42</v>
      </c>
      <c r="O100" s="66"/>
      <c r="P100" s="184">
        <f t="shared" si="1"/>
        <v>0</v>
      </c>
      <c r="Q100" s="184">
        <v>0</v>
      </c>
      <c r="R100" s="184">
        <f t="shared" si="2"/>
        <v>0</v>
      </c>
      <c r="S100" s="184">
        <v>0</v>
      </c>
      <c r="T100" s="185">
        <f t="shared" si="3"/>
        <v>0</v>
      </c>
      <c r="U100" s="36"/>
      <c r="V100" s="36"/>
      <c r="W100" s="36"/>
      <c r="X100" s="36"/>
      <c r="Y100" s="36"/>
      <c r="Z100" s="36"/>
      <c r="AA100" s="36"/>
      <c r="AB100" s="36"/>
      <c r="AC100" s="36"/>
      <c r="AD100" s="36"/>
      <c r="AE100" s="36"/>
      <c r="AR100" s="186" t="s">
        <v>295</v>
      </c>
      <c r="AT100" s="186" t="s">
        <v>158</v>
      </c>
      <c r="AU100" s="186" t="s">
        <v>79</v>
      </c>
      <c r="AY100" s="19" t="s">
        <v>155</v>
      </c>
      <c r="BE100" s="187">
        <f t="shared" si="4"/>
        <v>37366.5</v>
      </c>
      <c r="BF100" s="187">
        <f t="shared" si="5"/>
        <v>0</v>
      </c>
      <c r="BG100" s="187">
        <f t="shared" si="6"/>
        <v>0</v>
      </c>
      <c r="BH100" s="187">
        <f t="shared" si="7"/>
        <v>0</v>
      </c>
      <c r="BI100" s="187">
        <f t="shared" si="8"/>
        <v>0</v>
      </c>
      <c r="BJ100" s="19" t="s">
        <v>79</v>
      </c>
      <c r="BK100" s="187">
        <f t="shared" si="9"/>
        <v>37366.5</v>
      </c>
      <c r="BL100" s="19" t="s">
        <v>295</v>
      </c>
      <c r="BM100" s="186" t="s">
        <v>295</v>
      </c>
    </row>
    <row r="101" spans="1:65" s="2" customFormat="1" ht="16.5" customHeight="1">
      <c r="A101" s="36"/>
      <c r="B101" s="37"/>
      <c r="C101" s="175" t="s">
        <v>106</v>
      </c>
      <c r="D101" s="175" t="s">
        <v>158</v>
      </c>
      <c r="E101" s="176" t="s">
        <v>1477</v>
      </c>
      <c r="F101" s="177" t="s">
        <v>1478</v>
      </c>
      <c r="G101" s="178" t="s">
        <v>161</v>
      </c>
      <c r="H101" s="179">
        <v>3</v>
      </c>
      <c r="I101" s="180">
        <v>1560</v>
      </c>
      <c r="J101" s="181">
        <f t="shared" si="0"/>
        <v>4680</v>
      </c>
      <c r="K101" s="177" t="s">
        <v>19</v>
      </c>
      <c r="L101" s="41"/>
      <c r="M101" s="182" t="s">
        <v>19</v>
      </c>
      <c r="N101" s="183" t="s">
        <v>42</v>
      </c>
      <c r="O101" s="66"/>
      <c r="P101" s="184">
        <f t="shared" si="1"/>
        <v>0</v>
      </c>
      <c r="Q101" s="184">
        <v>0</v>
      </c>
      <c r="R101" s="184">
        <f t="shared" si="2"/>
        <v>0</v>
      </c>
      <c r="S101" s="184">
        <v>0</v>
      </c>
      <c r="T101" s="185">
        <f t="shared" si="3"/>
        <v>0</v>
      </c>
      <c r="U101" s="36"/>
      <c r="V101" s="36"/>
      <c r="W101" s="36"/>
      <c r="X101" s="36"/>
      <c r="Y101" s="36"/>
      <c r="Z101" s="36"/>
      <c r="AA101" s="36"/>
      <c r="AB101" s="36"/>
      <c r="AC101" s="36"/>
      <c r="AD101" s="36"/>
      <c r="AE101" s="36"/>
      <c r="AR101" s="186" t="s">
        <v>295</v>
      </c>
      <c r="AT101" s="186" t="s">
        <v>158</v>
      </c>
      <c r="AU101" s="186" t="s">
        <v>79</v>
      </c>
      <c r="AY101" s="19" t="s">
        <v>155</v>
      </c>
      <c r="BE101" s="187">
        <f t="shared" si="4"/>
        <v>4680</v>
      </c>
      <c r="BF101" s="187">
        <f t="shared" si="5"/>
        <v>0</v>
      </c>
      <c r="BG101" s="187">
        <f t="shared" si="6"/>
        <v>0</v>
      </c>
      <c r="BH101" s="187">
        <f t="shared" si="7"/>
        <v>0</v>
      </c>
      <c r="BI101" s="187">
        <f t="shared" si="8"/>
        <v>0</v>
      </c>
      <c r="BJ101" s="19" t="s">
        <v>79</v>
      </c>
      <c r="BK101" s="187">
        <f t="shared" si="9"/>
        <v>4680</v>
      </c>
      <c r="BL101" s="19" t="s">
        <v>295</v>
      </c>
      <c r="BM101" s="186" t="s">
        <v>357</v>
      </c>
    </row>
    <row r="102" spans="1:65" s="2" customFormat="1" ht="16.5" customHeight="1">
      <c r="A102" s="36"/>
      <c r="B102" s="37"/>
      <c r="C102" s="175" t="s">
        <v>109</v>
      </c>
      <c r="D102" s="175" t="s">
        <v>158</v>
      </c>
      <c r="E102" s="176" t="s">
        <v>1479</v>
      </c>
      <c r="F102" s="177" t="s">
        <v>1480</v>
      </c>
      <c r="G102" s="178" t="s">
        <v>413</v>
      </c>
      <c r="H102" s="179">
        <v>10</v>
      </c>
      <c r="I102" s="180">
        <v>255</v>
      </c>
      <c r="J102" s="181">
        <f t="shared" si="0"/>
        <v>2550</v>
      </c>
      <c r="K102" s="177" t="s">
        <v>19</v>
      </c>
      <c r="L102" s="41"/>
      <c r="M102" s="182" t="s">
        <v>19</v>
      </c>
      <c r="N102" s="183" t="s">
        <v>42</v>
      </c>
      <c r="O102" s="66"/>
      <c r="P102" s="184">
        <f t="shared" si="1"/>
        <v>0</v>
      </c>
      <c r="Q102" s="184">
        <v>0</v>
      </c>
      <c r="R102" s="184">
        <f t="shared" si="2"/>
        <v>0</v>
      </c>
      <c r="S102" s="184">
        <v>0</v>
      </c>
      <c r="T102" s="185">
        <f t="shared" si="3"/>
        <v>0</v>
      </c>
      <c r="U102" s="36"/>
      <c r="V102" s="36"/>
      <c r="W102" s="36"/>
      <c r="X102" s="36"/>
      <c r="Y102" s="36"/>
      <c r="Z102" s="36"/>
      <c r="AA102" s="36"/>
      <c r="AB102" s="36"/>
      <c r="AC102" s="36"/>
      <c r="AD102" s="36"/>
      <c r="AE102" s="36"/>
      <c r="AR102" s="186" t="s">
        <v>295</v>
      </c>
      <c r="AT102" s="186" t="s">
        <v>158</v>
      </c>
      <c r="AU102" s="186" t="s">
        <v>79</v>
      </c>
      <c r="AY102" s="19" t="s">
        <v>155</v>
      </c>
      <c r="BE102" s="187">
        <f t="shared" si="4"/>
        <v>2550</v>
      </c>
      <c r="BF102" s="187">
        <f t="shared" si="5"/>
        <v>0</v>
      </c>
      <c r="BG102" s="187">
        <f t="shared" si="6"/>
        <v>0</v>
      </c>
      <c r="BH102" s="187">
        <f t="shared" si="7"/>
        <v>0</v>
      </c>
      <c r="BI102" s="187">
        <f t="shared" si="8"/>
        <v>0</v>
      </c>
      <c r="BJ102" s="19" t="s">
        <v>79</v>
      </c>
      <c r="BK102" s="187">
        <f t="shared" si="9"/>
        <v>2550</v>
      </c>
      <c r="BL102" s="19" t="s">
        <v>295</v>
      </c>
      <c r="BM102" s="186" t="s">
        <v>367</v>
      </c>
    </row>
    <row r="103" spans="1:65" s="2" customFormat="1" ht="16.5" customHeight="1">
      <c r="A103" s="36"/>
      <c r="B103" s="37"/>
      <c r="C103" s="175" t="s">
        <v>112</v>
      </c>
      <c r="D103" s="175" t="s">
        <v>158</v>
      </c>
      <c r="E103" s="176" t="s">
        <v>1481</v>
      </c>
      <c r="F103" s="177" t="s">
        <v>1482</v>
      </c>
      <c r="G103" s="178" t="s">
        <v>413</v>
      </c>
      <c r="H103" s="179">
        <v>5</v>
      </c>
      <c r="I103" s="180">
        <v>237</v>
      </c>
      <c r="J103" s="181">
        <f t="shared" si="0"/>
        <v>1185</v>
      </c>
      <c r="K103" s="177" t="s">
        <v>19</v>
      </c>
      <c r="L103" s="41"/>
      <c r="M103" s="182" t="s">
        <v>19</v>
      </c>
      <c r="N103" s="183" t="s">
        <v>42</v>
      </c>
      <c r="O103" s="66"/>
      <c r="P103" s="184">
        <f t="shared" si="1"/>
        <v>0</v>
      </c>
      <c r="Q103" s="184">
        <v>0</v>
      </c>
      <c r="R103" s="184">
        <f t="shared" si="2"/>
        <v>0</v>
      </c>
      <c r="S103" s="184">
        <v>0</v>
      </c>
      <c r="T103" s="185">
        <f t="shared" si="3"/>
        <v>0</v>
      </c>
      <c r="U103" s="36"/>
      <c r="V103" s="36"/>
      <c r="W103" s="36"/>
      <c r="X103" s="36"/>
      <c r="Y103" s="36"/>
      <c r="Z103" s="36"/>
      <c r="AA103" s="36"/>
      <c r="AB103" s="36"/>
      <c r="AC103" s="36"/>
      <c r="AD103" s="36"/>
      <c r="AE103" s="36"/>
      <c r="AR103" s="186" t="s">
        <v>295</v>
      </c>
      <c r="AT103" s="186" t="s">
        <v>158</v>
      </c>
      <c r="AU103" s="186" t="s">
        <v>79</v>
      </c>
      <c r="AY103" s="19" t="s">
        <v>155</v>
      </c>
      <c r="BE103" s="187">
        <f t="shared" si="4"/>
        <v>1185</v>
      </c>
      <c r="BF103" s="187">
        <f t="shared" si="5"/>
        <v>0</v>
      </c>
      <c r="BG103" s="187">
        <f t="shared" si="6"/>
        <v>0</v>
      </c>
      <c r="BH103" s="187">
        <f t="shared" si="7"/>
        <v>0</v>
      </c>
      <c r="BI103" s="187">
        <f t="shared" si="8"/>
        <v>0</v>
      </c>
      <c r="BJ103" s="19" t="s">
        <v>79</v>
      </c>
      <c r="BK103" s="187">
        <f t="shared" si="9"/>
        <v>1185</v>
      </c>
      <c r="BL103" s="19" t="s">
        <v>295</v>
      </c>
      <c r="BM103" s="186" t="s">
        <v>383</v>
      </c>
    </row>
    <row r="104" spans="1:65" s="2" customFormat="1" ht="16.5" customHeight="1">
      <c r="A104" s="36"/>
      <c r="B104" s="37"/>
      <c r="C104" s="175" t="s">
        <v>308</v>
      </c>
      <c r="D104" s="175" t="s">
        <v>158</v>
      </c>
      <c r="E104" s="176" t="s">
        <v>1483</v>
      </c>
      <c r="F104" s="177" t="s">
        <v>1484</v>
      </c>
      <c r="G104" s="178" t="s">
        <v>386</v>
      </c>
      <c r="H104" s="179">
        <v>1</v>
      </c>
      <c r="I104" s="180">
        <v>3650</v>
      </c>
      <c r="J104" s="181">
        <f t="shared" si="0"/>
        <v>3650</v>
      </c>
      <c r="K104" s="177" t="s">
        <v>19</v>
      </c>
      <c r="L104" s="41"/>
      <c r="M104" s="182" t="s">
        <v>19</v>
      </c>
      <c r="N104" s="183" t="s">
        <v>42</v>
      </c>
      <c r="O104" s="66"/>
      <c r="P104" s="184">
        <f t="shared" si="1"/>
        <v>0</v>
      </c>
      <c r="Q104" s="184">
        <v>0</v>
      </c>
      <c r="R104" s="184">
        <f t="shared" si="2"/>
        <v>0</v>
      </c>
      <c r="S104" s="184">
        <v>0</v>
      </c>
      <c r="T104" s="185">
        <f t="shared" si="3"/>
        <v>0</v>
      </c>
      <c r="U104" s="36"/>
      <c r="V104" s="36"/>
      <c r="W104" s="36"/>
      <c r="X104" s="36"/>
      <c r="Y104" s="36"/>
      <c r="Z104" s="36"/>
      <c r="AA104" s="36"/>
      <c r="AB104" s="36"/>
      <c r="AC104" s="36"/>
      <c r="AD104" s="36"/>
      <c r="AE104" s="36"/>
      <c r="AR104" s="186" t="s">
        <v>295</v>
      </c>
      <c r="AT104" s="186" t="s">
        <v>158</v>
      </c>
      <c r="AU104" s="186" t="s">
        <v>79</v>
      </c>
      <c r="AY104" s="19" t="s">
        <v>155</v>
      </c>
      <c r="BE104" s="187">
        <f t="shared" si="4"/>
        <v>3650</v>
      </c>
      <c r="BF104" s="187">
        <f t="shared" si="5"/>
        <v>0</v>
      </c>
      <c r="BG104" s="187">
        <f t="shared" si="6"/>
        <v>0</v>
      </c>
      <c r="BH104" s="187">
        <f t="shared" si="7"/>
        <v>0</v>
      </c>
      <c r="BI104" s="187">
        <f t="shared" si="8"/>
        <v>0</v>
      </c>
      <c r="BJ104" s="19" t="s">
        <v>79</v>
      </c>
      <c r="BK104" s="187">
        <f t="shared" si="9"/>
        <v>3650</v>
      </c>
      <c r="BL104" s="19" t="s">
        <v>295</v>
      </c>
      <c r="BM104" s="186" t="s">
        <v>393</v>
      </c>
    </row>
    <row r="105" spans="1:65" s="2" customFormat="1" ht="16.5" customHeight="1">
      <c r="A105" s="36"/>
      <c r="B105" s="37"/>
      <c r="C105" s="175" t="s">
        <v>335</v>
      </c>
      <c r="D105" s="175" t="s">
        <v>158</v>
      </c>
      <c r="E105" s="176" t="s">
        <v>1485</v>
      </c>
      <c r="F105" s="177" t="s">
        <v>1486</v>
      </c>
      <c r="G105" s="178" t="s">
        <v>413</v>
      </c>
      <c r="H105" s="179">
        <v>4</v>
      </c>
      <c r="I105" s="180">
        <v>810</v>
      </c>
      <c r="J105" s="181">
        <f t="shared" si="0"/>
        <v>3240</v>
      </c>
      <c r="K105" s="177" t="s">
        <v>19</v>
      </c>
      <c r="L105" s="41"/>
      <c r="M105" s="182" t="s">
        <v>19</v>
      </c>
      <c r="N105" s="183" t="s">
        <v>42</v>
      </c>
      <c r="O105" s="66"/>
      <c r="P105" s="184">
        <f t="shared" si="1"/>
        <v>0</v>
      </c>
      <c r="Q105" s="184">
        <v>0</v>
      </c>
      <c r="R105" s="184">
        <f t="shared" si="2"/>
        <v>0</v>
      </c>
      <c r="S105" s="184">
        <v>0</v>
      </c>
      <c r="T105" s="185">
        <f t="shared" si="3"/>
        <v>0</v>
      </c>
      <c r="U105" s="36"/>
      <c r="V105" s="36"/>
      <c r="W105" s="36"/>
      <c r="X105" s="36"/>
      <c r="Y105" s="36"/>
      <c r="Z105" s="36"/>
      <c r="AA105" s="36"/>
      <c r="AB105" s="36"/>
      <c r="AC105" s="36"/>
      <c r="AD105" s="36"/>
      <c r="AE105" s="36"/>
      <c r="AR105" s="186" t="s">
        <v>295</v>
      </c>
      <c r="AT105" s="186" t="s">
        <v>158</v>
      </c>
      <c r="AU105" s="186" t="s">
        <v>79</v>
      </c>
      <c r="AY105" s="19" t="s">
        <v>155</v>
      </c>
      <c r="BE105" s="187">
        <f t="shared" si="4"/>
        <v>3240</v>
      </c>
      <c r="BF105" s="187">
        <f t="shared" si="5"/>
        <v>0</v>
      </c>
      <c r="BG105" s="187">
        <f t="shared" si="6"/>
        <v>0</v>
      </c>
      <c r="BH105" s="187">
        <f t="shared" si="7"/>
        <v>0</v>
      </c>
      <c r="BI105" s="187">
        <f t="shared" si="8"/>
        <v>0</v>
      </c>
      <c r="BJ105" s="19" t="s">
        <v>79</v>
      </c>
      <c r="BK105" s="187">
        <f t="shared" si="9"/>
        <v>3240</v>
      </c>
      <c r="BL105" s="19" t="s">
        <v>295</v>
      </c>
      <c r="BM105" s="186" t="s">
        <v>402</v>
      </c>
    </row>
    <row r="106" spans="1:65" s="2" customFormat="1" ht="16.5" customHeight="1">
      <c r="A106" s="36"/>
      <c r="B106" s="37"/>
      <c r="C106" s="175" t="s">
        <v>8</v>
      </c>
      <c r="D106" s="175" t="s">
        <v>158</v>
      </c>
      <c r="E106" s="176" t="s">
        <v>1487</v>
      </c>
      <c r="F106" s="177" t="s">
        <v>1488</v>
      </c>
      <c r="G106" s="178" t="s">
        <v>413</v>
      </c>
      <c r="H106" s="179">
        <v>1</v>
      </c>
      <c r="I106" s="180">
        <v>1477</v>
      </c>
      <c r="J106" s="181">
        <f t="shared" si="0"/>
        <v>1477</v>
      </c>
      <c r="K106" s="177" t="s">
        <v>19</v>
      </c>
      <c r="L106" s="41"/>
      <c r="M106" s="182" t="s">
        <v>19</v>
      </c>
      <c r="N106" s="183" t="s">
        <v>42</v>
      </c>
      <c r="O106" s="66"/>
      <c r="P106" s="184">
        <f t="shared" si="1"/>
        <v>0</v>
      </c>
      <c r="Q106" s="184">
        <v>0</v>
      </c>
      <c r="R106" s="184">
        <f t="shared" si="2"/>
        <v>0</v>
      </c>
      <c r="S106" s="184">
        <v>0</v>
      </c>
      <c r="T106" s="185">
        <f t="shared" si="3"/>
        <v>0</v>
      </c>
      <c r="U106" s="36"/>
      <c r="V106" s="36"/>
      <c r="W106" s="36"/>
      <c r="X106" s="36"/>
      <c r="Y106" s="36"/>
      <c r="Z106" s="36"/>
      <c r="AA106" s="36"/>
      <c r="AB106" s="36"/>
      <c r="AC106" s="36"/>
      <c r="AD106" s="36"/>
      <c r="AE106" s="36"/>
      <c r="AR106" s="186" t="s">
        <v>295</v>
      </c>
      <c r="AT106" s="186" t="s">
        <v>158</v>
      </c>
      <c r="AU106" s="186" t="s">
        <v>79</v>
      </c>
      <c r="AY106" s="19" t="s">
        <v>155</v>
      </c>
      <c r="BE106" s="187">
        <f t="shared" si="4"/>
        <v>1477</v>
      </c>
      <c r="BF106" s="187">
        <f t="shared" si="5"/>
        <v>0</v>
      </c>
      <c r="BG106" s="187">
        <f t="shared" si="6"/>
        <v>0</v>
      </c>
      <c r="BH106" s="187">
        <f t="shared" si="7"/>
        <v>0</v>
      </c>
      <c r="BI106" s="187">
        <f t="shared" si="8"/>
        <v>0</v>
      </c>
      <c r="BJ106" s="19" t="s">
        <v>79</v>
      </c>
      <c r="BK106" s="187">
        <f t="shared" si="9"/>
        <v>1477</v>
      </c>
      <c r="BL106" s="19" t="s">
        <v>295</v>
      </c>
      <c r="BM106" s="186" t="s">
        <v>410</v>
      </c>
    </row>
    <row r="107" spans="1:65" s="2" customFormat="1" ht="16.5" customHeight="1">
      <c r="A107" s="36"/>
      <c r="B107" s="37"/>
      <c r="C107" s="175" t="s">
        <v>295</v>
      </c>
      <c r="D107" s="175" t="s">
        <v>158</v>
      </c>
      <c r="E107" s="176" t="s">
        <v>1489</v>
      </c>
      <c r="F107" s="177" t="s">
        <v>1490</v>
      </c>
      <c r="G107" s="178" t="s">
        <v>413</v>
      </c>
      <c r="H107" s="179">
        <v>3</v>
      </c>
      <c r="I107" s="180">
        <v>1481</v>
      </c>
      <c r="J107" s="181">
        <f t="shared" si="0"/>
        <v>4443</v>
      </c>
      <c r="K107" s="177" t="s">
        <v>19</v>
      </c>
      <c r="L107" s="41"/>
      <c r="M107" s="182" t="s">
        <v>19</v>
      </c>
      <c r="N107" s="183" t="s">
        <v>42</v>
      </c>
      <c r="O107" s="66"/>
      <c r="P107" s="184">
        <f t="shared" si="1"/>
        <v>0</v>
      </c>
      <c r="Q107" s="184">
        <v>0</v>
      </c>
      <c r="R107" s="184">
        <f t="shared" si="2"/>
        <v>0</v>
      </c>
      <c r="S107" s="184">
        <v>0</v>
      </c>
      <c r="T107" s="185">
        <f t="shared" si="3"/>
        <v>0</v>
      </c>
      <c r="U107" s="36"/>
      <c r="V107" s="36"/>
      <c r="W107" s="36"/>
      <c r="X107" s="36"/>
      <c r="Y107" s="36"/>
      <c r="Z107" s="36"/>
      <c r="AA107" s="36"/>
      <c r="AB107" s="36"/>
      <c r="AC107" s="36"/>
      <c r="AD107" s="36"/>
      <c r="AE107" s="36"/>
      <c r="AR107" s="186" t="s">
        <v>295</v>
      </c>
      <c r="AT107" s="186" t="s">
        <v>158</v>
      </c>
      <c r="AU107" s="186" t="s">
        <v>79</v>
      </c>
      <c r="AY107" s="19" t="s">
        <v>155</v>
      </c>
      <c r="BE107" s="187">
        <f t="shared" si="4"/>
        <v>4443</v>
      </c>
      <c r="BF107" s="187">
        <f t="shared" si="5"/>
        <v>0</v>
      </c>
      <c r="BG107" s="187">
        <f t="shared" si="6"/>
        <v>0</v>
      </c>
      <c r="BH107" s="187">
        <f t="shared" si="7"/>
        <v>0</v>
      </c>
      <c r="BI107" s="187">
        <f t="shared" si="8"/>
        <v>0</v>
      </c>
      <c r="BJ107" s="19" t="s">
        <v>79</v>
      </c>
      <c r="BK107" s="187">
        <f t="shared" si="9"/>
        <v>4443</v>
      </c>
      <c r="BL107" s="19" t="s">
        <v>295</v>
      </c>
      <c r="BM107" s="186" t="s">
        <v>423</v>
      </c>
    </row>
    <row r="108" spans="1:65" s="2" customFormat="1" ht="16.5" customHeight="1">
      <c r="A108" s="36"/>
      <c r="B108" s="37"/>
      <c r="C108" s="175" t="s">
        <v>353</v>
      </c>
      <c r="D108" s="175" t="s">
        <v>158</v>
      </c>
      <c r="E108" s="176" t="s">
        <v>1491</v>
      </c>
      <c r="F108" s="177" t="s">
        <v>1492</v>
      </c>
      <c r="G108" s="178" t="s">
        <v>343</v>
      </c>
      <c r="H108" s="179">
        <v>93</v>
      </c>
      <c r="I108" s="180">
        <v>15</v>
      </c>
      <c r="J108" s="181">
        <f t="shared" si="0"/>
        <v>1395</v>
      </c>
      <c r="K108" s="177" t="s">
        <v>19</v>
      </c>
      <c r="L108" s="41"/>
      <c r="M108" s="182" t="s">
        <v>19</v>
      </c>
      <c r="N108" s="183" t="s">
        <v>42</v>
      </c>
      <c r="O108" s="66"/>
      <c r="P108" s="184">
        <f t="shared" si="1"/>
        <v>0</v>
      </c>
      <c r="Q108" s="184">
        <v>0</v>
      </c>
      <c r="R108" s="184">
        <f t="shared" si="2"/>
        <v>0</v>
      </c>
      <c r="S108" s="184">
        <v>0</v>
      </c>
      <c r="T108" s="185">
        <f t="shared" si="3"/>
        <v>0</v>
      </c>
      <c r="U108" s="36"/>
      <c r="V108" s="36"/>
      <c r="W108" s="36"/>
      <c r="X108" s="36"/>
      <c r="Y108" s="36"/>
      <c r="Z108" s="36"/>
      <c r="AA108" s="36"/>
      <c r="AB108" s="36"/>
      <c r="AC108" s="36"/>
      <c r="AD108" s="36"/>
      <c r="AE108" s="36"/>
      <c r="AR108" s="186" t="s">
        <v>295</v>
      </c>
      <c r="AT108" s="186" t="s">
        <v>158</v>
      </c>
      <c r="AU108" s="186" t="s">
        <v>79</v>
      </c>
      <c r="AY108" s="19" t="s">
        <v>155</v>
      </c>
      <c r="BE108" s="187">
        <f t="shared" si="4"/>
        <v>1395</v>
      </c>
      <c r="BF108" s="187">
        <f t="shared" si="5"/>
        <v>0</v>
      </c>
      <c r="BG108" s="187">
        <f t="shared" si="6"/>
        <v>0</v>
      </c>
      <c r="BH108" s="187">
        <f t="shared" si="7"/>
        <v>0</v>
      </c>
      <c r="BI108" s="187">
        <f t="shared" si="8"/>
        <v>0</v>
      </c>
      <c r="BJ108" s="19" t="s">
        <v>79</v>
      </c>
      <c r="BK108" s="187">
        <f t="shared" si="9"/>
        <v>1395</v>
      </c>
      <c r="BL108" s="19" t="s">
        <v>295</v>
      </c>
      <c r="BM108" s="186" t="s">
        <v>437</v>
      </c>
    </row>
    <row r="109" spans="1:65" s="2" customFormat="1" ht="16.5" customHeight="1">
      <c r="A109" s="36"/>
      <c r="B109" s="37"/>
      <c r="C109" s="175" t="s">
        <v>357</v>
      </c>
      <c r="D109" s="175" t="s">
        <v>158</v>
      </c>
      <c r="E109" s="176" t="s">
        <v>1493</v>
      </c>
      <c r="F109" s="177" t="s">
        <v>1494</v>
      </c>
      <c r="G109" s="178" t="s">
        <v>343</v>
      </c>
      <c r="H109" s="179">
        <v>12</v>
      </c>
      <c r="I109" s="180">
        <v>2880</v>
      </c>
      <c r="J109" s="181">
        <f t="shared" si="0"/>
        <v>34560</v>
      </c>
      <c r="K109" s="177" t="s">
        <v>19</v>
      </c>
      <c r="L109" s="41"/>
      <c r="M109" s="182" t="s">
        <v>19</v>
      </c>
      <c r="N109" s="183" t="s">
        <v>42</v>
      </c>
      <c r="O109" s="66"/>
      <c r="P109" s="184">
        <f t="shared" si="1"/>
        <v>0</v>
      </c>
      <c r="Q109" s="184">
        <v>0</v>
      </c>
      <c r="R109" s="184">
        <f t="shared" si="2"/>
        <v>0</v>
      </c>
      <c r="S109" s="184">
        <v>0</v>
      </c>
      <c r="T109" s="185">
        <f t="shared" si="3"/>
        <v>0</v>
      </c>
      <c r="U109" s="36"/>
      <c r="V109" s="36"/>
      <c r="W109" s="36"/>
      <c r="X109" s="36"/>
      <c r="Y109" s="36"/>
      <c r="Z109" s="36"/>
      <c r="AA109" s="36"/>
      <c r="AB109" s="36"/>
      <c r="AC109" s="36"/>
      <c r="AD109" s="36"/>
      <c r="AE109" s="36"/>
      <c r="AR109" s="186" t="s">
        <v>295</v>
      </c>
      <c r="AT109" s="186" t="s">
        <v>158</v>
      </c>
      <c r="AU109" s="186" t="s">
        <v>79</v>
      </c>
      <c r="AY109" s="19" t="s">
        <v>155</v>
      </c>
      <c r="BE109" s="187">
        <f t="shared" si="4"/>
        <v>34560</v>
      </c>
      <c r="BF109" s="187">
        <f t="shared" si="5"/>
        <v>0</v>
      </c>
      <c r="BG109" s="187">
        <f t="shared" si="6"/>
        <v>0</v>
      </c>
      <c r="BH109" s="187">
        <f t="shared" si="7"/>
        <v>0</v>
      </c>
      <c r="BI109" s="187">
        <f t="shared" si="8"/>
        <v>0</v>
      </c>
      <c r="BJ109" s="19" t="s">
        <v>79</v>
      </c>
      <c r="BK109" s="187">
        <f t="shared" si="9"/>
        <v>34560</v>
      </c>
      <c r="BL109" s="19" t="s">
        <v>295</v>
      </c>
      <c r="BM109" s="186" t="s">
        <v>449</v>
      </c>
    </row>
    <row r="110" spans="1:65" s="2" customFormat="1" ht="16.5" customHeight="1">
      <c r="A110" s="36"/>
      <c r="B110" s="37"/>
      <c r="C110" s="175" t="s">
        <v>361</v>
      </c>
      <c r="D110" s="175" t="s">
        <v>158</v>
      </c>
      <c r="E110" s="176" t="s">
        <v>1495</v>
      </c>
      <c r="F110" s="177" t="s">
        <v>1496</v>
      </c>
      <c r="G110" s="178" t="s">
        <v>386</v>
      </c>
      <c r="H110" s="179">
        <v>12</v>
      </c>
      <c r="I110" s="180">
        <v>1400</v>
      </c>
      <c r="J110" s="181">
        <f t="shared" si="0"/>
        <v>16800</v>
      </c>
      <c r="K110" s="177" t="s">
        <v>19</v>
      </c>
      <c r="L110" s="41"/>
      <c r="M110" s="182" t="s">
        <v>19</v>
      </c>
      <c r="N110" s="183" t="s">
        <v>42</v>
      </c>
      <c r="O110" s="66"/>
      <c r="P110" s="184">
        <f t="shared" si="1"/>
        <v>0</v>
      </c>
      <c r="Q110" s="184">
        <v>0</v>
      </c>
      <c r="R110" s="184">
        <f t="shared" si="2"/>
        <v>0</v>
      </c>
      <c r="S110" s="184">
        <v>0</v>
      </c>
      <c r="T110" s="185">
        <f t="shared" si="3"/>
        <v>0</v>
      </c>
      <c r="U110" s="36"/>
      <c r="V110" s="36"/>
      <c r="W110" s="36"/>
      <c r="X110" s="36"/>
      <c r="Y110" s="36"/>
      <c r="Z110" s="36"/>
      <c r="AA110" s="36"/>
      <c r="AB110" s="36"/>
      <c r="AC110" s="36"/>
      <c r="AD110" s="36"/>
      <c r="AE110" s="36"/>
      <c r="AR110" s="186" t="s">
        <v>295</v>
      </c>
      <c r="AT110" s="186" t="s">
        <v>158</v>
      </c>
      <c r="AU110" s="186" t="s">
        <v>79</v>
      </c>
      <c r="AY110" s="19" t="s">
        <v>155</v>
      </c>
      <c r="BE110" s="187">
        <f t="shared" si="4"/>
        <v>16800</v>
      </c>
      <c r="BF110" s="187">
        <f t="shared" si="5"/>
        <v>0</v>
      </c>
      <c r="BG110" s="187">
        <f t="shared" si="6"/>
        <v>0</v>
      </c>
      <c r="BH110" s="187">
        <f t="shared" si="7"/>
        <v>0</v>
      </c>
      <c r="BI110" s="187">
        <f t="shared" si="8"/>
        <v>0</v>
      </c>
      <c r="BJ110" s="19" t="s">
        <v>79</v>
      </c>
      <c r="BK110" s="187">
        <f t="shared" si="9"/>
        <v>16800</v>
      </c>
      <c r="BL110" s="19" t="s">
        <v>295</v>
      </c>
      <c r="BM110" s="186" t="s">
        <v>461</v>
      </c>
    </row>
    <row r="111" spans="2:63" s="12" customFormat="1" ht="25.9" customHeight="1">
      <c r="B111" s="159"/>
      <c r="C111" s="160"/>
      <c r="D111" s="161" t="s">
        <v>70</v>
      </c>
      <c r="E111" s="162" t="s">
        <v>1497</v>
      </c>
      <c r="F111" s="162" t="s">
        <v>1498</v>
      </c>
      <c r="G111" s="160"/>
      <c r="H111" s="160"/>
      <c r="I111" s="163"/>
      <c r="J111" s="164">
        <f>BK111</f>
        <v>47302</v>
      </c>
      <c r="K111" s="160"/>
      <c r="L111" s="165"/>
      <c r="M111" s="166"/>
      <c r="N111" s="167"/>
      <c r="O111" s="167"/>
      <c r="P111" s="168">
        <f>SUM(P112:P124)</f>
        <v>0</v>
      </c>
      <c r="Q111" s="167"/>
      <c r="R111" s="168">
        <f>SUM(R112:R124)</f>
        <v>0</v>
      </c>
      <c r="S111" s="167"/>
      <c r="T111" s="169">
        <f>SUM(T112:T124)</f>
        <v>0</v>
      </c>
      <c r="AR111" s="170" t="s">
        <v>81</v>
      </c>
      <c r="AT111" s="171" t="s">
        <v>70</v>
      </c>
      <c r="AU111" s="171" t="s">
        <v>71</v>
      </c>
      <c r="AY111" s="170" t="s">
        <v>155</v>
      </c>
      <c r="BK111" s="172">
        <f>SUM(BK112:BK124)</f>
        <v>47302</v>
      </c>
    </row>
    <row r="112" spans="1:65" s="2" customFormat="1" ht="16.5" customHeight="1">
      <c r="A112" s="36"/>
      <c r="B112" s="37"/>
      <c r="C112" s="175" t="s">
        <v>367</v>
      </c>
      <c r="D112" s="175" t="s">
        <v>158</v>
      </c>
      <c r="E112" s="176" t="s">
        <v>1499</v>
      </c>
      <c r="F112" s="177" t="s">
        <v>1478</v>
      </c>
      <c r="G112" s="178" t="s">
        <v>161</v>
      </c>
      <c r="H112" s="179">
        <v>3</v>
      </c>
      <c r="I112" s="180">
        <v>1560</v>
      </c>
      <c r="J112" s="181">
        <f aca="true" t="shared" si="10" ref="J112:J124">ROUND(I112*H112,2)</f>
        <v>4680</v>
      </c>
      <c r="K112" s="177" t="s">
        <v>19</v>
      </c>
      <c r="L112" s="41"/>
      <c r="M112" s="182" t="s">
        <v>19</v>
      </c>
      <c r="N112" s="183" t="s">
        <v>42</v>
      </c>
      <c r="O112" s="66"/>
      <c r="P112" s="184">
        <f aca="true" t="shared" si="11" ref="P112:P124">O112*H112</f>
        <v>0</v>
      </c>
      <c r="Q112" s="184">
        <v>0</v>
      </c>
      <c r="R112" s="184">
        <f aca="true" t="shared" si="12" ref="R112:R124">Q112*H112</f>
        <v>0</v>
      </c>
      <c r="S112" s="184">
        <v>0</v>
      </c>
      <c r="T112" s="185">
        <f aca="true" t="shared" si="13" ref="T112:T124">S112*H112</f>
        <v>0</v>
      </c>
      <c r="U112" s="36"/>
      <c r="V112" s="36"/>
      <c r="W112" s="36"/>
      <c r="X112" s="36"/>
      <c r="Y112" s="36"/>
      <c r="Z112" s="36"/>
      <c r="AA112" s="36"/>
      <c r="AB112" s="36"/>
      <c r="AC112" s="36"/>
      <c r="AD112" s="36"/>
      <c r="AE112" s="36"/>
      <c r="AR112" s="186" t="s">
        <v>295</v>
      </c>
      <c r="AT112" s="186" t="s">
        <v>158</v>
      </c>
      <c r="AU112" s="186" t="s">
        <v>79</v>
      </c>
      <c r="AY112" s="19" t="s">
        <v>155</v>
      </c>
      <c r="BE112" s="187">
        <f aca="true" t="shared" si="14" ref="BE112:BE124">IF(N112="základní",J112,0)</f>
        <v>4680</v>
      </c>
      <c r="BF112" s="187">
        <f aca="true" t="shared" si="15" ref="BF112:BF124">IF(N112="snížená",J112,0)</f>
        <v>0</v>
      </c>
      <c r="BG112" s="187">
        <f aca="true" t="shared" si="16" ref="BG112:BG124">IF(N112="zákl. přenesená",J112,0)</f>
        <v>0</v>
      </c>
      <c r="BH112" s="187">
        <f aca="true" t="shared" si="17" ref="BH112:BH124">IF(N112="sníž. přenesená",J112,0)</f>
        <v>0</v>
      </c>
      <c r="BI112" s="187">
        <f aca="true" t="shared" si="18" ref="BI112:BI124">IF(N112="nulová",J112,0)</f>
        <v>0</v>
      </c>
      <c r="BJ112" s="19" t="s">
        <v>79</v>
      </c>
      <c r="BK112" s="187">
        <f aca="true" t="shared" si="19" ref="BK112:BK124">ROUND(I112*H112,2)</f>
        <v>4680</v>
      </c>
      <c r="BL112" s="19" t="s">
        <v>295</v>
      </c>
      <c r="BM112" s="186" t="s">
        <v>469</v>
      </c>
    </row>
    <row r="113" spans="1:65" s="2" customFormat="1" ht="16.5" customHeight="1">
      <c r="A113" s="36"/>
      <c r="B113" s="37"/>
      <c r="C113" s="175" t="s">
        <v>7</v>
      </c>
      <c r="D113" s="175" t="s">
        <v>158</v>
      </c>
      <c r="E113" s="176" t="s">
        <v>1500</v>
      </c>
      <c r="F113" s="177" t="s">
        <v>1501</v>
      </c>
      <c r="G113" s="178" t="s">
        <v>343</v>
      </c>
      <c r="H113" s="179">
        <v>18</v>
      </c>
      <c r="I113" s="180">
        <v>189</v>
      </c>
      <c r="J113" s="181">
        <f t="shared" si="10"/>
        <v>3402</v>
      </c>
      <c r="K113" s="177" t="s">
        <v>19</v>
      </c>
      <c r="L113" s="41"/>
      <c r="M113" s="182" t="s">
        <v>19</v>
      </c>
      <c r="N113" s="183" t="s">
        <v>42</v>
      </c>
      <c r="O113" s="66"/>
      <c r="P113" s="184">
        <f t="shared" si="11"/>
        <v>0</v>
      </c>
      <c r="Q113" s="184">
        <v>0</v>
      </c>
      <c r="R113" s="184">
        <f t="shared" si="12"/>
        <v>0</v>
      </c>
      <c r="S113" s="184">
        <v>0</v>
      </c>
      <c r="T113" s="185">
        <f t="shared" si="13"/>
        <v>0</v>
      </c>
      <c r="U113" s="36"/>
      <c r="V113" s="36"/>
      <c r="W113" s="36"/>
      <c r="X113" s="36"/>
      <c r="Y113" s="36"/>
      <c r="Z113" s="36"/>
      <c r="AA113" s="36"/>
      <c r="AB113" s="36"/>
      <c r="AC113" s="36"/>
      <c r="AD113" s="36"/>
      <c r="AE113" s="36"/>
      <c r="AR113" s="186" t="s">
        <v>295</v>
      </c>
      <c r="AT113" s="186" t="s">
        <v>158</v>
      </c>
      <c r="AU113" s="186" t="s">
        <v>79</v>
      </c>
      <c r="AY113" s="19" t="s">
        <v>155</v>
      </c>
      <c r="BE113" s="187">
        <f t="shared" si="14"/>
        <v>3402</v>
      </c>
      <c r="BF113" s="187">
        <f t="shared" si="15"/>
        <v>0</v>
      </c>
      <c r="BG113" s="187">
        <f t="shared" si="16"/>
        <v>0</v>
      </c>
      <c r="BH113" s="187">
        <f t="shared" si="17"/>
        <v>0</v>
      </c>
      <c r="BI113" s="187">
        <f t="shared" si="18"/>
        <v>0</v>
      </c>
      <c r="BJ113" s="19" t="s">
        <v>79</v>
      </c>
      <c r="BK113" s="187">
        <f t="shared" si="19"/>
        <v>3402</v>
      </c>
      <c r="BL113" s="19" t="s">
        <v>295</v>
      </c>
      <c r="BM113" s="186" t="s">
        <v>479</v>
      </c>
    </row>
    <row r="114" spans="1:65" s="2" customFormat="1" ht="16.5" customHeight="1">
      <c r="A114" s="36"/>
      <c r="B114" s="37"/>
      <c r="C114" s="175" t="s">
        <v>383</v>
      </c>
      <c r="D114" s="175" t="s">
        <v>158</v>
      </c>
      <c r="E114" s="176" t="s">
        <v>1502</v>
      </c>
      <c r="F114" s="177" t="s">
        <v>1503</v>
      </c>
      <c r="G114" s="178" t="s">
        <v>343</v>
      </c>
      <c r="H114" s="179">
        <v>12</v>
      </c>
      <c r="I114" s="180">
        <v>211</v>
      </c>
      <c r="J114" s="181">
        <f t="shared" si="10"/>
        <v>2532</v>
      </c>
      <c r="K114" s="177" t="s">
        <v>19</v>
      </c>
      <c r="L114" s="41"/>
      <c r="M114" s="182" t="s">
        <v>19</v>
      </c>
      <c r="N114" s="183" t="s">
        <v>42</v>
      </c>
      <c r="O114" s="66"/>
      <c r="P114" s="184">
        <f t="shared" si="11"/>
        <v>0</v>
      </c>
      <c r="Q114" s="184">
        <v>0</v>
      </c>
      <c r="R114" s="184">
        <f t="shared" si="12"/>
        <v>0</v>
      </c>
      <c r="S114" s="184">
        <v>0</v>
      </c>
      <c r="T114" s="185">
        <f t="shared" si="13"/>
        <v>0</v>
      </c>
      <c r="U114" s="36"/>
      <c r="V114" s="36"/>
      <c r="W114" s="36"/>
      <c r="X114" s="36"/>
      <c r="Y114" s="36"/>
      <c r="Z114" s="36"/>
      <c r="AA114" s="36"/>
      <c r="AB114" s="36"/>
      <c r="AC114" s="36"/>
      <c r="AD114" s="36"/>
      <c r="AE114" s="36"/>
      <c r="AR114" s="186" t="s">
        <v>295</v>
      </c>
      <c r="AT114" s="186" t="s">
        <v>158</v>
      </c>
      <c r="AU114" s="186" t="s">
        <v>79</v>
      </c>
      <c r="AY114" s="19" t="s">
        <v>155</v>
      </c>
      <c r="BE114" s="187">
        <f t="shared" si="14"/>
        <v>2532</v>
      </c>
      <c r="BF114" s="187">
        <f t="shared" si="15"/>
        <v>0</v>
      </c>
      <c r="BG114" s="187">
        <f t="shared" si="16"/>
        <v>0</v>
      </c>
      <c r="BH114" s="187">
        <f t="shared" si="17"/>
        <v>0</v>
      </c>
      <c r="BI114" s="187">
        <f t="shared" si="18"/>
        <v>0</v>
      </c>
      <c r="BJ114" s="19" t="s">
        <v>79</v>
      </c>
      <c r="BK114" s="187">
        <f t="shared" si="19"/>
        <v>2532</v>
      </c>
      <c r="BL114" s="19" t="s">
        <v>295</v>
      </c>
      <c r="BM114" s="186" t="s">
        <v>497</v>
      </c>
    </row>
    <row r="115" spans="1:65" s="2" customFormat="1" ht="16.5" customHeight="1">
      <c r="A115" s="36"/>
      <c r="B115" s="37"/>
      <c r="C115" s="175" t="s">
        <v>389</v>
      </c>
      <c r="D115" s="175" t="s">
        <v>158</v>
      </c>
      <c r="E115" s="176" t="s">
        <v>1504</v>
      </c>
      <c r="F115" s="177" t="s">
        <v>1505</v>
      </c>
      <c r="G115" s="178" t="s">
        <v>343</v>
      </c>
      <c r="H115" s="179">
        <v>32</v>
      </c>
      <c r="I115" s="180">
        <v>253</v>
      </c>
      <c r="J115" s="181">
        <f t="shared" si="10"/>
        <v>8096</v>
      </c>
      <c r="K115" s="177" t="s">
        <v>19</v>
      </c>
      <c r="L115" s="41"/>
      <c r="M115" s="182" t="s">
        <v>19</v>
      </c>
      <c r="N115" s="183" t="s">
        <v>42</v>
      </c>
      <c r="O115" s="66"/>
      <c r="P115" s="184">
        <f t="shared" si="11"/>
        <v>0</v>
      </c>
      <c r="Q115" s="184">
        <v>0</v>
      </c>
      <c r="R115" s="184">
        <f t="shared" si="12"/>
        <v>0</v>
      </c>
      <c r="S115" s="184">
        <v>0</v>
      </c>
      <c r="T115" s="185">
        <f t="shared" si="13"/>
        <v>0</v>
      </c>
      <c r="U115" s="36"/>
      <c r="V115" s="36"/>
      <c r="W115" s="36"/>
      <c r="X115" s="36"/>
      <c r="Y115" s="36"/>
      <c r="Z115" s="36"/>
      <c r="AA115" s="36"/>
      <c r="AB115" s="36"/>
      <c r="AC115" s="36"/>
      <c r="AD115" s="36"/>
      <c r="AE115" s="36"/>
      <c r="AR115" s="186" t="s">
        <v>295</v>
      </c>
      <c r="AT115" s="186" t="s">
        <v>158</v>
      </c>
      <c r="AU115" s="186" t="s">
        <v>79</v>
      </c>
      <c r="AY115" s="19" t="s">
        <v>155</v>
      </c>
      <c r="BE115" s="187">
        <f t="shared" si="14"/>
        <v>8096</v>
      </c>
      <c r="BF115" s="187">
        <f t="shared" si="15"/>
        <v>0</v>
      </c>
      <c r="BG115" s="187">
        <f t="shared" si="16"/>
        <v>0</v>
      </c>
      <c r="BH115" s="187">
        <f t="shared" si="17"/>
        <v>0</v>
      </c>
      <c r="BI115" s="187">
        <f t="shared" si="18"/>
        <v>0</v>
      </c>
      <c r="BJ115" s="19" t="s">
        <v>79</v>
      </c>
      <c r="BK115" s="187">
        <f t="shared" si="19"/>
        <v>8096</v>
      </c>
      <c r="BL115" s="19" t="s">
        <v>295</v>
      </c>
      <c r="BM115" s="186" t="s">
        <v>506</v>
      </c>
    </row>
    <row r="116" spans="1:65" s="2" customFormat="1" ht="16.5" customHeight="1">
      <c r="A116" s="36"/>
      <c r="B116" s="37"/>
      <c r="C116" s="175" t="s">
        <v>393</v>
      </c>
      <c r="D116" s="175" t="s">
        <v>158</v>
      </c>
      <c r="E116" s="176" t="s">
        <v>1506</v>
      </c>
      <c r="F116" s="177" t="s">
        <v>1507</v>
      </c>
      <c r="G116" s="178" t="s">
        <v>343</v>
      </c>
      <c r="H116" s="179">
        <v>46</v>
      </c>
      <c r="I116" s="180">
        <v>289</v>
      </c>
      <c r="J116" s="181">
        <f t="shared" si="10"/>
        <v>13294</v>
      </c>
      <c r="K116" s="177" t="s">
        <v>19</v>
      </c>
      <c r="L116" s="41"/>
      <c r="M116" s="182" t="s">
        <v>19</v>
      </c>
      <c r="N116" s="183" t="s">
        <v>42</v>
      </c>
      <c r="O116" s="66"/>
      <c r="P116" s="184">
        <f t="shared" si="11"/>
        <v>0</v>
      </c>
      <c r="Q116" s="184">
        <v>0</v>
      </c>
      <c r="R116" s="184">
        <f t="shared" si="12"/>
        <v>0</v>
      </c>
      <c r="S116" s="184">
        <v>0</v>
      </c>
      <c r="T116" s="185">
        <f t="shared" si="13"/>
        <v>0</v>
      </c>
      <c r="U116" s="36"/>
      <c r="V116" s="36"/>
      <c r="W116" s="36"/>
      <c r="X116" s="36"/>
      <c r="Y116" s="36"/>
      <c r="Z116" s="36"/>
      <c r="AA116" s="36"/>
      <c r="AB116" s="36"/>
      <c r="AC116" s="36"/>
      <c r="AD116" s="36"/>
      <c r="AE116" s="36"/>
      <c r="AR116" s="186" t="s">
        <v>295</v>
      </c>
      <c r="AT116" s="186" t="s">
        <v>158</v>
      </c>
      <c r="AU116" s="186" t="s">
        <v>79</v>
      </c>
      <c r="AY116" s="19" t="s">
        <v>155</v>
      </c>
      <c r="BE116" s="187">
        <f t="shared" si="14"/>
        <v>13294</v>
      </c>
      <c r="BF116" s="187">
        <f t="shared" si="15"/>
        <v>0</v>
      </c>
      <c r="BG116" s="187">
        <f t="shared" si="16"/>
        <v>0</v>
      </c>
      <c r="BH116" s="187">
        <f t="shared" si="17"/>
        <v>0</v>
      </c>
      <c r="BI116" s="187">
        <f t="shared" si="18"/>
        <v>0</v>
      </c>
      <c r="BJ116" s="19" t="s">
        <v>79</v>
      </c>
      <c r="BK116" s="187">
        <f t="shared" si="19"/>
        <v>13294</v>
      </c>
      <c r="BL116" s="19" t="s">
        <v>295</v>
      </c>
      <c r="BM116" s="186" t="s">
        <v>535</v>
      </c>
    </row>
    <row r="117" spans="1:65" s="2" customFormat="1" ht="16.5" customHeight="1">
      <c r="A117" s="36"/>
      <c r="B117" s="37"/>
      <c r="C117" s="175" t="s">
        <v>397</v>
      </c>
      <c r="D117" s="175" t="s">
        <v>158</v>
      </c>
      <c r="E117" s="176" t="s">
        <v>1508</v>
      </c>
      <c r="F117" s="177" t="s">
        <v>1509</v>
      </c>
      <c r="G117" s="178" t="s">
        <v>413</v>
      </c>
      <c r="H117" s="179">
        <v>18</v>
      </c>
      <c r="I117" s="180">
        <v>110</v>
      </c>
      <c r="J117" s="181">
        <f t="shared" si="10"/>
        <v>1980</v>
      </c>
      <c r="K117" s="177" t="s">
        <v>19</v>
      </c>
      <c r="L117" s="41"/>
      <c r="M117" s="182" t="s">
        <v>19</v>
      </c>
      <c r="N117" s="183" t="s">
        <v>42</v>
      </c>
      <c r="O117" s="66"/>
      <c r="P117" s="184">
        <f t="shared" si="11"/>
        <v>0</v>
      </c>
      <c r="Q117" s="184">
        <v>0</v>
      </c>
      <c r="R117" s="184">
        <f t="shared" si="12"/>
        <v>0</v>
      </c>
      <c r="S117" s="184">
        <v>0</v>
      </c>
      <c r="T117" s="185">
        <f t="shared" si="13"/>
        <v>0</v>
      </c>
      <c r="U117" s="36"/>
      <c r="V117" s="36"/>
      <c r="W117" s="36"/>
      <c r="X117" s="36"/>
      <c r="Y117" s="36"/>
      <c r="Z117" s="36"/>
      <c r="AA117" s="36"/>
      <c r="AB117" s="36"/>
      <c r="AC117" s="36"/>
      <c r="AD117" s="36"/>
      <c r="AE117" s="36"/>
      <c r="AR117" s="186" t="s">
        <v>295</v>
      </c>
      <c r="AT117" s="186" t="s">
        <v>158</v>
      </c>
      <c r="AU117" s="186" t="s">
        <v>79</v>
      </c>
      <c r="AY117" s="19" t="s">
        <v>155</v>
      </c>
      <c r="BE117" s="187">
        <f t="shared" si="14"/>
        <v>1980</v>
      </c>
      <c r="BF117" s="187">
        <f t="shared" si="15"/>
        <v>0</v>
      </c>
      <c r="BG117" s="187">
        <f t="shared" si="16"/>
        <v>0</v>
      </c>
      <c r="BH117" s="187">
        <f t="shared" si="17"/>
        <v>0</v>
      </c>
      <c r="BI117" s="187">
        <f t="shared" si="18"/>
        <v>0</v>
      </c>
      <c r="BJ117" s="19" t="s">
        <v>79</v>
      </c>
      <c r="BK117" s="187">
        <f t="shared" si="19"/>
        <v>1980</v>
      </c>
      <c r="BL117" s="19" t="s">
        <v>295</v>
      </c>
      <c r="BM117" s="186" t="s">
        <v>545</v>
      </c>
    </row>
    <row r="118" spans="1:65" s="2" customFormat="1" ht="16.5" customHeight="1">
      <c r="A118" s="36"/>
      <c r="B118" s="37"/>
      <c r="C118" s="175" t="s">
        <v>402</v>
      </c>
      <c r="D118" s="175" t="s">
        <v>158</v>
      </c>
      <c r="E118" s="176" t="s">
        <v>1510</v>
      </c>
      <c r="F118" s="177" t="s">
        <v>1511</v>
      </c>
      <c r="G118" s="178" t="s">
        <v>413</v>
      </c>
      <c r="H118" s="179">
        <v>23</v>
      </c>
      <c r="I118" s="180">
        <v>99</v>
      </c>
      <c r="J118" s="181">
        <f t="shared" si="10"/>
        <v>2277</v>
      </c>
      <c r="K118" s="177" t="s">
        <v>19</v>
      </c>
      <c r="L118" s="41"/>
      <c r="M118" s="182" t="s">
        <v>19</v>
      </c>
      <c r="N118" s="183" t="s">
        <v>42</v>
      </c>
      <c r="O118" s="66"/>
      <c r="P118" s="184">
        <f t="shared" si="11"/>
        <v>0</v>
      </c>
      <c r="Q118" s="184">
        <v>0</v>
      </c>
      <c r="R118" s="184">
        <f t="shared" si="12"/>
        <v>0</v>
      </c>
      <c r="S118" s="184">
        <v>0</v>
      </c>
      <c r="T118" s="185">
        <f t="shared" si="13"/>
        <v>0</v>
      </c>
      <c r="U118" s="36"/>
      <c r="V118" s="36"/>
      <c r="W118" s="36"/>
      <c r="X118" s="36"/>
      <c r="Y118" s="36"/>
      <c r="Z118" s="36"/>
      <c r="AA118" s="36"/>
      <c r="AB118" s="36"/>
      <c r="AC118" s="36"/>
      <c r="AD118" s="36"/>
      <c r="AE118" s="36"/>
      <c r="AR118" s="186" t="s">
        <v>295</v>
      </c>
      <c r="AT118" s="186" t="s">
        <v>158</v>
      </c>
      <c r="AU118" s="186" t="s">
        <v>79</v>
      </c>
      <c r="AY118" s="19" t="s">
        <v>155</v>
      </c>
      <c r="BE118" s="187">
        <f t="shared" si="14"/>
        <v>2277</v>
      </c>
      <c r="BF118" s="187">
        <f t="shared" si="15"/>
        <v>0</v>
      </c>
      <c r="BG118" s="187">
        <f t="shared" si="16"/>
        <v>0</v>
      </c>
      <c r="BH118" s="187">
        <f t="shared" si="17"/>
        <v>0</v>
      </c>
      <c r="BI118" s="187">
        <f t="shared" si="18"/>
        <v>0</v>
      </c>
      <c r="BJ118" s="19" t="s">
        <v>79</v>
      </c>
      <c r="BK118" s="187">
        <f t="shared" si="19"/>
        <v>2277</v>
      </c>
      <c r="BL118" s="19" t="s">
        <v>295</v>
      </c>
      <c r="BM118" s="186" t="s">
        <v>803</v>
      </c>
    </row>
    <row r="119" spans="1:65" s="2" customFormat="1" ht="16.5" customHeight="1">
      <c r="A119" s="36"/>
      <c r="B119" s="37"/>
      <c r="C119" s="175" t="s">
        <v>406</v>
      </c>
      <c r="D119" s="175" t="s">
        <v>158</v>
      </c>
      <c r="E119" s="176" t="s">
        <v>1512</v>
      </c>
      <c r="F119" s="177" t="s">
        <v>1513</v>
      </c>
      <c r="G119" s="178" t="s">
        <v>1514</v>
      </c>
      <c r="H119" s="179">
        <v>3</v>
      </c>
      <c r="I119" s="180">
        <v>188</v>
      </c>
      <c r="J119" s="181">
        <f t="shared" si="10"/>
        <v>564</v>
      </c>
      <c r="K119" s="177" t="s">
        <v>19</v>
      </c>
      <c r="L119" s="41"/>
      <c r="M119" s="182" t="s">
        <v>19</v>
      </c>
      <c r="N119" s="183" t="s">
        <v>42</v>
      </c>
      <c r="O119" s="66"/>
      <c r="P119" s="184">
        <f t="shared" si="11"/>
        <v>0</v>
      </c>
      <c r="Q119" s="184">
        <v>0</v>
      </c>
      <c r="R119" s="184">
        <f t="shared" si="12"/>
        <v>0</v>
      </c>
      <c r="S119" s="184">
        <v>0</v>
      </c>
      <c r="T119" s="185">
        <f t="shared" si="13"/>
        <v>0</v>
      </c>
      <c r="U119" s="36"/>
      <c r="V119" s="36"/>
      <c r="W119" s="36"/>
      <c r="X119" s="36"/>
      <c r="Y119" s="36"/>
      <c r="Z119" s="36"/>
      <c r="AA119" s="36"/>
      <c r="AB119" s="36"/>
      <c r="AC119" s="36"/>
      <c r="AD119" s="36"/>
      <c r="AE119" s="36"/>
      <c r="AR119" s="186" t="s">
        <v>295</v>
      </c>
      <c r="AT119" s="186" t="s">
        <v>158</v>
      </c>
      <c r="AU119" s="186" t="s">
        <v>79</v>
      </c>
      <c r="AY119" s="19" t="s">
        <v>155</v>
      </c>
      <c r="BE119" s="187">
        <f t="shared" si="14"/>
        <v>564</v>
      </c>
      <c r="BF119" s="187">
        <f t="shared" si="15"/>
        <v>0</v>
      </c>
      <c r="BG119" s="187">
        <f t="shared" si="16"/>
        <v>0</v>
      </c>
      <c r="BH119" s="187">
        <f t="shared" si="17"/>
        <v>0</v>
      </c>
      <c r="BI119" s="187">
        <f t="shared" si="18"/>
        <v>0</v>
      </c>
      <c r="BJ119" s="19" t="s">
        <v>79</v>
      </c>
      <c r="BK119" s="187">
        <f t="shared" si="19"/>
        <v>564</v>
      </c>
      <c r="BL119" s="19" t="s">
        <v>295</v>
      </c>
      <c r="BM119" s="186" t="s">
        <v>814</v>
      </c>
    </row>
    <row r="120" spans="1:65" s="2" customFormat="1" ht="16.5" customHeight="1">
      <c r="A120" s="36"/>
      <c r="B120" s="37"/>
      <c r="C120" s="175" t="s">
        <v>410</v>
      </c>
      <c r="D120" s="175" t="s">
        <v>158</v>
      </c>
      <c r="E120" s="176" t="s">
        <v>1515</v>
      </c>
      <c r="F120" s="177" t="s">
        <v>1516</v>
      </c>
      <c r="G120" s="178" t="s">
        <v>426</v>
      </c>
      <c r="H120" s="179">
        <v>25</v>
      </c>
      <c r="I120" s="180">
        <v>34</v>
      </c>
      <c r="J120" s="181">
        <f t="shared" si="10"/>
        <v>850</v>
      </c>
      <c r="K120" s="177" t="s">
        <v>19</v>
      </c>
      <c r="L120" s="41"/>
      <c r="M120" s="182" t="s">
        <v>19</v>
      </c>
      <c r="N120" s="183" t="s">
        <v>42</v>
      </c>
      <c r="O120" s="66"/>
      <c r="P120" s="184">
        <f t="shared" si="11"/>
        <v>0</v>
      </c>
      <c r="Q120" s="184">
        <v>0</v>
      </c>
      <c r="R120" s="184">
        <f t="shared" si="12"/>
        <v>0</v>
      </c>
      <c r="S120" s="184">
        <v>0</v>
      </c>
      <c r="T120" s="185">
        <f t="shared" si="13"/>
        <v>0</v>
      </c>
      <c r="U120" s="36"/>
      <c r="V120" s="36"/>
      <c r="W120" s="36"/>
      <c r="X120" s="36"/>
      <c r="Y120" s="36"/>
      <c r="Z120" s="36"/>
      <c r="AA120" s="36"/>
      <c r="AB120" s="36"/>
      <c r="AC120" s="36"/>
      <c r="AD120" s="36"/>
      <c r="AE120" s="36"/>
      <c r="AR120" s="186" t="s">
        <v>295</v>
      </c>
      <c r="AT120" s="186" t="s">
        <v>158</v>
      </c>
      <c r="AU120" s="186" t="s">
        <v>79</v>
      </c>
      <c r="AY120" s="19" t="s">
        <v>155</v>
      </c>
      <c r="BE120" s="187">
        <f t="shared" si="14"/>
        <v>850</v>
      </c>
      <c r="BF120" s="187">
        <f t="shared" si="15"/>
        <v>0</v>
      </c>
      <c r="BG120" s="187">
        <f t="shared" si="16"/>
        <v>0</v>
      </c>
      <c r="BH120" s="187">
        <f t="shared" si="17"/>
        <v>0</v>
      </c>
      <c r="BI120" s="187">
        <f t="shared" si="18"/>
        <v>0</v>
      </c>
      <c r="BJ120" s="19" t="s">
        <v>79</v>
      </c>
      <c r="BK120" s="187">
        <f t="shared" si="19"/>
        <v>850</v>
      </c>
      <c r="BL120" s="19" t="s">
        <v>295</v>
      </c>
      <c r="BM120" s="186" t="s">
        <v>824</v>
      </c>
    </row>
    <row r="121" spans="1:65" s="2" customFormat="1" ht="16.5" customHeight="1">
      <c r="A121" s="36"/>
      <c r="B121" s="37"/>
      <c r="C121" s="175" t="s">
        <v>417</v>
      </c>
      <c r="D121" s="175" t="s">
        <v>158</v>
      </c>
      <c r="E121" s="176" t="s">
        <v>1517</v>
      </c>
      <c r="F121" s="177" t="s">
        <v>1518</v>
      </c>
      <c r="G121" s="178" t="s">
        <v>343</v>
      </c>
      <c r="H121" s="179">
        <v>108</v>
      </c>
      <c r="I121" s="180">
        <v>29</v>
      </c>
      <c r="J121" s="181">
        <f t="shared" si="10"/>
        <v>3132</v>
      </c>
      <c r="K121" s="177" t="s">
        <v>19</v>
      </c>
      <c r="L121" s="41"/>
      <c r="M121" s="182" t="s">
        <v>19</v>
      </c>
      <c r="N121" s="183" t="s">
        <v>42</v>
      </c>
      <c r="O121" s="66"/>
      <c r="P121" s="184">
        <f t="shared" si="11"/>
        <v>0</v>
      </c>
      <c r="Q121" s="184">
        <v>0</v>
      </c>
      <c r="R121" s="184">
        <f t="shared" si="12"/>
        <v>0</v>
      </c>
      <c r="S121" s="184">
        <v>0</v>
      </c>
      <c r="T121" s="185">
        <f t="shared" si="13"/>
        <v>0</v>
      </c>
      <c r="U121" s="36"/>
      <c r="V121" s="36"/>
      <c r="W121" s="36"/>
      <c r="X121" s="36"/>
      <c r="Y121" s="36"/>
      <c r="Z121" s="36"/>
      <c r="AA121" s="36"/>
      <c r="AB121" s="36"/>
      <c r="AC121" s="36"/>
      <c r="AD121" s="36"/>
      <c r="AE121" s="36"/>
      <c r="AR121" s="186" t="s">
        <v>295</v>
      </c>
      <c r="AT121" s="186" t="s">
        <v>158</v>
      </c>
      <c r="AU121" s="186" t="s">
        <v>79</v>
      </c>
      <c r="AY121" s="19" t="s">
        <v>155</v>
      </c>
      <c r="BE121" s="187">
        <f t="shared" si="14"/>
        <v>3132</v>
      </c>
      <c r="BF121" s="187">
        <f t="shared" si="15"/>
        <v>0</v>
      </c>
      <c r="BG121" s="187">
        <f t="shared" si="16"/>
        <v>0</v>
      </c>
      <c r="BH121" s="187">
        <f t="shared" si="17"/>
        <v>0</v>
      </c>
      <c r="BI121" s="187">
        <f t="shared" si="18"/>
        <v>0</v>
      </c>
      <c r="BJ121" s="19" t="s">
        <v>79</v>
      </c>
      <c r="BK121" s="187">
        <f t="shared" si="19"/>
        <v>3132</v>
      </c>
      <c r="BL121" s="19" t="s">
        <v>295</v>
      </c>
      <c r="BM121" s="186" t="s">
        <v>835</v>
      </c>
    </row>
    <row r="122" spans="1:65" s="2" customFormat="1" ht="16.5" customHeight="1">
      <c r="A122" s="36"/>
      <c r="B122" s="37"/>
      <c r="C122" s="175" t="s">
        <v>423</v>
      </c>
      <c r="D122" s="175" t="s">
        <v>158</v>
      </c>
      <c r="E122" s="176" t="s">
        <v>1519</v>
      </c>
      <c r="F122" s="177" t="s">
        <v>1520</v>
      </c>
      <c r="G122" s="178" t="s">
        <v>343</v>
      </c>
      <c r="H122" s="179">
        <v>108</v>
      </c>
      <c r="I122" s="180">
        <v>22</v>
      </c>
      <c r="J122" s="181">
        <f t="shared" si="10"/>
        <v>2376</v>
      </c>
      <c r="K122" s="177" t="s">
        <v>19</v>
      </c>
      <c r="L122" s="41"/>
      <c r="M122" s="182" t="s">
        <v>19</v>
      </c>
      <c r="N122" s="183" t="s">
        <v>42</v>
      </c>
      <c r="O122" s="66"/>
      <c r="P122" s="184">
        <f t="shared" si="11"/>
        <v>0</v>
      </c>
      <c r="Q122" s="184">
        <v>0</v>
      </c>
      <c r="R122" s="184">
        <f t="shared" si="12"/>
        <v>0</v>
      </c>
      <c r="S122" s="184">
        <v>0</v>
      </c>
      <c r="T122" s="185">
        <f t="shared" si="13"/>
        <v>0</v>
      </c>
      <c r="U122" s="36"/>
      <c r="V122" s="36"/>
      <c r="W122" s="36"/>
      <c r="X122" s="36"/>
      <c r="Y122" s="36"/>
      <c r="Z122" s="36"/>
      <c r="AA122" s="36"/>
      <c r="AB122" s="36"/>
      <c r="AC122" s="36"/>
      <c r="AD122" s="36"/>
      <c r="AE122" s="36"/>
      <c r="AR122" s="186" t="s">
        <v>295</v>
      </c>
      <c r="AT122" s="186" t="s">
        <v>158</v>
      </c>
      <c r="AU122" s="186" t="s">
        <v>79</v>
      </c>
      <c r="AY122" s="19" t="s">
        <v>155</v>
      </c>
      <c r="BE122" s="187">
        <f t="shared" si="14"/>
        <v>2376</v>
      </c>
      <c r="BF122" s="187">
        <f t="shared" si="15"/>
        <v>0</v>
      </c>
      <c r="BG122" s="187">
        <f t="shared" si="16"/>
        <v>0</v>
      </c>
      <c r="BH122" s="187">
        <f t="shared" si="17"/>
        <v>0</v>
      </c>
      <c r="BI122" s="187">
        <f t="shared" si="18"/>
        <v>0</v>
      </c>
      <c r="BJ122" s="19" t="s">
        <v>79</v>
      </c>
      <c r="BK122" s="187">
        <f t="shared" si="19"/>
        <v>2376</v>
      </c>
      <c r="BL122" s="19" t="s">
        <v>295</v>
      </c>
      <c r="BM122" s="186" t="s">
        <v>843</v>
      </c>
    </row>
    <row r="123" spans="1:65" s="2" customFormat="1" ht="16.5" customHeight="1">
      <c r="A123" s="36"/>
      <c r="B123" s="37"/>
      <c r="C123" s="175" t="s">
        <v>430</v>
      </c>
      <c r="D123" s="175" t="s">
        <v>158</v>
      </c>
      <c r="E123" s="176" t="s">
        <v>1521</v>
      </c>
      <c r="F123" s="177" t="s">
        <v>1522</v>
      </c>
      <c r="G123" s="178" t="s">
        <v>413</v>
      </c>
      <c r="H123" s="179">
        <v>3</v>
      </c>
      <c r="I123" s="180">
        <v>673</v>
      </c>
      <c r="J123" s="181">
        <f t="shared" si="10"/>
        <v>2019</v>
      </c>
      <c r="K123" s="177" t="s">
        <v>19</v>
      </c>
      <c r="L123" s="41"/>
      <c r="M123" s="182" t="s">
        <v>19</v>
      </c>
      <c r="N123" s="183" t="s">
        <v>42</v>
      </c>
      <c r="O123" s="66"/>
      <c r="P123" s="184">
        <f t="shared" si="11"/>
        <v>0</v>
      </c>
      <c r="Q123" s="184">
        <v>0</v>
      </c>
      <c r="R123" s="184">
        <f t="shared" si="12"/>
        <v>0</v>
      </c>
      <c r="S123" s="184">
        <v>0</v>
      </c>
      <c r="T123" s="185">
        <f t="shared" si="13"/>
        <v>0</v>
      </c>
      <c r="U123" s="36"/>
      <c r="V123" s="36"/>
      <c r="W123" s="36"/>
      <c r="X123" s="36"/>
      <c r="Y123" s="36"/>
      <c r="Z123" s="36"/>
      <c r="AA123" s="36"/>
      <c r="AB123" s="36"/>
      <c r="AC123" s="36"/>
      <c r="AD123" s="36"/>
      <c r="AE123" s="36"/>
      <c r="AR123" s="186" t="s">
        <v>295</v>
      </c>
      <c r="AT123" s="186" t="s">
        <v>158</v>
      </c>
      <c r="AU123" s="186" t="s">
        <v>79</v>
      </c>
      <c r="AY123" s="19" t="s">
        <v>155</v>
      </c>
      <c r="BE123" s="187">
        <f t="shared" si="14"/>
        <v>2019</v>
      </c>
      <c r="BF123" s="187">
        <f t="shared" si="15"/>
        <v>0</v>
      </c>
      <c r="BG123" s="187">
        <f t="shared" si="16"/>
        <v>0</v>
      </c>
      <c r="BH123" s="187">
        <f t="shared" si="17"/>
        <v>0</v>
      </c>
      <c r="BI123" s="187">
        <f t="shared" si="18"/>
        <v>0</v>
      </c>
      <c r="BJ123" s="19" t="s">
        <v>79</v>
      </c>
      <c r="BK123" s="187">
        <f t="shared" si="19"/>
        <v>2019</v>
      </c>
      <c r="BL123" s="19" t="s">
        <v>295</v>
      </c>
      <c r="BM123" s="186" t="s">
        <v>851</v>
      </c>
    </row>
    <row r="124" spans="1:65" s="2" customFormat="1" ht="16.5" customHeight="1">
      <c r="A124" s="36"/>
      <c r="B124" s="37"/>
      <c r="C124" s="175" t="s">
        <v>437</v>
      </c>
      <c r="D124" s="175" t="s">
        <v>158</v>
      </c>
      <c r="E124" s="176" t="s">
        <v>1523</v>
      </c>
      <c r="F124" s="177" t="s">
        <v>1524</v>
      </c>
      <c r="G124" s="178" t="s">
        <v>386</v>
      </c>
      <c r="H124" s="179">
        <v>6</v>
      </c>
      <c r="I124" s="180">
        <v>350</v>
      </c>
      <c r="J124" s="181">
        <f t="shared" si="10"/>
        <v>2100</v>
      </c>
      <c r="K124" s="177" t="s">
        <v>19</v>
      </c>
      <c r="L124" s="41"/>
      <c r="M124" s="182" t="s">
        <v>19</v>
      </c>
      <c r="N124" s="183" t="s">
        <v>42</v>
      </c>
      <c r="O124" s="66"/>
      <c r="P124" s="184">
        <f t="shared" si="11"/>
        <v>0</v>
      </c>
      <c r="Q124" s="184">
        <v>0</v>
      </c>
      <c r="R124" s="184">
        <f t="shared" si="12"/>
        <v>0</v>
      </c>
      <c r="S124" s="184">
        <v>0</v>
      </c>
      <c r="T124" s="185">
        <f t="shared" si="13"/>
        <v>0</v>
      </c>
      <c r="U124" s="36"/>
      <c r="V124" s="36"/>
      <c r="W124" s="36"/>
      <c r="X124" s="36"/>
      <c r="Y124" s="36"/>
      <c r="Z124" s="36"/>
      <c r="AA124" s="36"/>
      <c r="AB124" s="36"/>
      <c r="AC124" s="36"/>
      <c r="AD124" s="36"/>
      <c r="AE124" s="36"/>
      <c r="AR124" s="186" t="s">
        <v>295</v>
      </c>
      <c r="AT124" s="186" t="s">
        <v>158</v>
      </c>
      <c r="AU124" s="186" t="s">
        <v>79</v>
      </c>
      <c r="AY124" s="19" t="s">
        <v>155</v>
      </c>
      <c r="BE124" s="187">
        <f t="shared" si="14"/>
        <v>2100</v>
      </c>
      <c r="BF124" s="187">
        <f t="shared" si="15"/>
        <v>0</v>
      </c>
      <c r="BG124" s="187">
        <f t="shared" si="16"/>
        <v>0</v>
      </c>
      <c r="BH124" s="187">
        <f t="shared" si="17"/>
        <v>0</v>
      </c>
      <c r="BI124" s="187">
        <f t="shared" si="18"/>
        <v>0</v>
      </c>
      <c r="BJ124" s="19" t="s">
        <v>79</v>
      </c>
      <c r="BK124" s="187">
        <f t="shared" si="19"/>
        <v>2100</v>
      </c>
      <c r="BL124" s="19" t="s">
        <v>295</v>
      </c>
      <c r="BM124" s="186" t="s">
        <v>859</v>
      </c>
    </row>
    <row r="125" spans="2:63" s="12" customFormat="1" ht="25.9" customHeight="1">
      <c r="B125" s="159"/>
      <c r="C125" s="160"/>
      <c r="D125" s="161" t="s">
        <v>70</v>
      </c>
      <c r="E125" s="162" t="s">
        <v>381</v>
      </c>
      <c r="F125" s="162" t="s">
        <v>1525</v>
      </c>
      <c r="G125" s="160"/>
      <c r="H125" s="160"/>
      <c r="I125" s="163"/>
      <c r="J125" s="164">
        <f>BK125</f>
        <v>179081</v>
      </c>
      <c r="K125" s="160"/>
      <c r="L125" s="165"/>
      <c r="M125" s="166"/>
      <c r="N125" s="167"/>
      <c r="O125" s="167"/>
      <c r="P125" s="168">
        <f>SUM(P126:P145)</f>
        <v>0</v>
      </c>
      <c r="Q125" s="167"/>
      <c r="R125" s="168">
        <f>SUM(R126:R145)</f>
        <v>0</v>
      </c>
      <c r="S125" s="167"/>
      <c r="T125" s="169">
        <f>SUM(T126:T145)</f>
        <v>0</v>
      </c>
      <c r="AR125" s="170" t="s">
        <v>81</v>
      </c>
      <c r="AT125" s="171" t="s">
        <v>70</v>
      </c>
      <c r="AU125" s="171" t="s">
        <v>71</v>
      </c>
      <c r="AY125" s="170" t="s">
        <v>155</v>
      </c>
      <c r="BK125" s="172">
        <f>SUM(BK126:BK145)</f>
        <v>179081</v>
      </c>
    </row>
    <row r="126" spans="1:65" s="2" customFormat="1" ht="16.5" customHeight="1">
      <c r="A126" s="36"/>
      <c r="B126" s="37"/>
      <c r="C126" s="175" t="s">
        <v>445</v>
      </c>
      <c r="D126" s="175" t="s">
        <v>158</v>
      </c>
      <c r="E126" s="176" t="s">
        <v>1526</v>
      </c>
      <c r="F126" s="177" t="s">
        <v>1527</v>
      </c>
      <c r="G126" s="178" t="s">
        <v>386</v>
      </c>
      <c r="H126" s="179">
        <v>2</v>
      </c>
      <c r="I126" s="180">
        <v>8441</v>
      </c>
      <c r="J126" s="181">
        <f aca="true" t="shared" si="20" ref="J126:J145">ROUND(I126*H126,2)</f>
        <v>16882</v>
      </c>
      <c r="K126" s="177" t="s">
        <v>19</v>
      </c>
      <c r="L126" s="41"/>
      <c r="M126" s="182" t="s">
        <v>19</v>
      </c>
      <c r="N126" s="183" t="s">
        <v>42</v>
      </c>
      <c r="O126" s="66"/>
      <c r="P126" s="184">
        <f aca="true" t="shared" si="21" ref="P126:P145">O126*H126</f>
        <v>0</v>
      </c>
      <c r="Q126" s="184">
        <v>0</v>
      </c>
      <c r="R126" s="184">
        <f aca="true" t="shared" si="22" ref="R126:R145">Q126*H126</f>
        <v>0</v>
      </c>
      <c r="S126" s="184">
        <v>0</v>
      </c>
      <c r="T126" s="185">
        <f aca="true" t="shared" si="23" ref="T126:T145">S126*H126</f>
        <v>0</v>
      </c>
      <c r="U126" s="36"/>
      <c r="V126" s="36"/>
      <c r="W126" s="36"/>
      <c r="X126" s="36"/>
      <c r="Y126" s="36"/>
      <c r="Z126" s="36"/>
      <c r="AA126" s="36"/>
      <c r="AB126" s="36"/>
      <c r="AC126" s="36"/>
      <c r="AD126" s="36"/>
      <c r="AE126" s="36"/>
      <c r="AR126" s="186" t="s">
        <v>295</v>
      </c>
      <c r="AT126" s="186" t="s">
        <v>158</v>
      </c>
      <c r="AU126" s="186" t="s">
        <v>79</v>
      </c>
      <c r="AY126" s="19" t="s">
        <v>155</v>
      </c>
      <c r="BE126" s="187">
        <f aca="true" t="shared" si="24" ref="BE126:BE145">IF(N126="základní",J126,0)</f>
        <v>16882</v>
      </c>
      <c r="BF126" s="187">
        <f aca="true" t="shared" si="25" ref="BF126:BF145">IF(N126="snížená",J126,0)</f>
        <v>0</v>
      </c>
      <c r="BG126" s="187">
        <f aca="true" t="shared" si="26" ref="BG126:BG145">IF(N126="zákl. přenesená",J126,0)</f>
        <v>0</v>
      </c>
      <c r="BH126" s="187">
        <f aca="true" t="shared" si="27" ref="BH126:BH145">IF(N126="sníž. přenesená",J126,0)</f>
        <v>0</v>
      </c>
      <c r="BI126" s="187">
        <f aca="true" t="shared" si="28" ref="BI126:BI145">IF(N126="nulová",J126,0)</f>
        <v>0</v>
      </c>
      <c r="BJ126" s="19" t="s">
        <v>79</v>
      </c>
      <c r="BK126" s="187">
        <f aca="true" t="shared" si="29" ref="BK126:BK145">ROUND(I126*H126,2)</f>
        <v>16882</v>
      </c>
      <c r="BL126" s="19" t="s">
        <v>295</v>
      </c>
      <c r="BM126" s="186" t="s">
        <v>867</v>
      </c>
    </row>
    <row r="127" spans="1:65" s="2" customFormat="1" ht="16.5" customHeight="1">
      <c r="A127" s="36"/>
      <c r="B127" s="37"/>
      <c r="C127" s="175" t="s">
        <v>449</v>
      </c>
      <c r="D127" s="175" t="s">
        <v>158</v>
      </c>
      <c r="E127" s="176" t="s">
        <v>1528</v>
      </c>
      <c r="F127" s="177" t="s">
        <v>1529</v>
      </c>
      <c r="G127" s="178" t="s">
        <v>426</v>
      </c>
      <c r="H127" s="179">
        <v>2</v>
      </c>
      <c r="I127" s="180">
        <v>5411</v>
      </c>
      <c r="J127" s="181">
        <f t="shared" si="20"/>
        <v>10822</v>
      </c>
      <c r="K127" s="177" t="s">
        <v>19</v>
      </c>
      <c r="L127" s="41"/>
      <c r="M127" s="182" t="s">
        <v>19</v>
      </c>
      <c r="N127" s="183" t="s">
        <v>42</v>
      </c>
      <c r="O127" s="66"/>
      <c r="P127" s="184">
        <f t="shared" si="21"/>
        <v>0</v>
      </c>
      <c r="Q127" s="184">
        <v>0</v>
      </c>
      <c r="R127" s="184">
        <f t="shared" si="22"/>
        <v>0</v>
      </c>
      <c r="S127" s="184">
        <v>0</v>
      </c>
      <c r="T127" s="185">
        <f t="shared" si="23"/>
        <v>0</v>
      </c>
      <c r="U127" s="36"/>
      <c r="V127" s="36"/>
      <c r="W127" s="36"/>
      <c r="X127" s="36"/>
      <c r="Y127" s="36"/>
      <c r="Z127" s="36"/>
      <c r="AA127" s="36"/>
      <c r="AB127" s="36"/>
      <c r="AC127" s="36"/>
      <c r="AD127" s="36"/>
      <c r="AE127" s="36"/>
      <c r="AR127" s="186" t="s">
        <v>295</v>
      </c>
      <c r="AT127" s="186" t="s">
        <v>158</v>
      </c>
      <c r="AU127" s="186" t="s">
        <v>79</v>
      </c>
      <c r="AY127" s="19" t="s">
        <v>155</v>
      </c>
      <c r="BE127" s="187">
        <f t="shared" si="24"/>
        <v>10822</v>
      </c>
      <c r="BF127" s="187">
        <f t="shared" si="25"/>
        <v>0</v>
      </c>
      <c r="BG127" s="187">
        <f t="shared" si="26"/>
        <v>0</v>
      </c>
      <c r="BH127" s="187">
        <f t="shared" si="27"/>
        <v>0</v>
      </c>
      <c r="BI127" s="187">
        <f t="shared" si="28"/>
        <v>0</v>
      </c>
      <c r="BJ127" s="19" t="s">
        <v>79</v>
      </c>
      <c r="BK127" s="187">
        <f t="shared" si="29"/>
        <v>10822</v>
      </c>
      <c r="BL127" s="19" t="s">
        <v>295</v>
      </c>
      <c r="BM127" s="186" t="s">
        <v>875</v>
      </c>
    </row>
    <row r="128" spans="1:65" s="2" customFormat="1" ht="16.5" customHeight="1">
      <c r="A128" s="36"/>
      <c r="B128" s="37"/>
      <c r="C128" s="175" t="s">
        <v>457</v>
      </c>
      <c r="D128" s="175" t="s">
        <v>158</v>
      </c>
      <c r="E128" s="176" t="s">
        <v>1530</v>
      </c>
      <c r="F128" s="177" t="s">
        <v>1531</v>
      </c>
      <c r="G128" s="178" t="s">
        <v>426</v>
      </c>
      <c r="H128" s="179">
        <v>6</v>
      </c>
      <c r="I128" s="180">
        <v>2066</v>
      </c>
      <c r="J128" s="181">
        <f t="shared" si="20"/>
        <v>12396</v>
      </c>
      <c r="K128" s="177" t="s">
        <v>19</v>
      </c>
      <c r="L128" s="41"/>
      <c r="M128" s="182" t="s">
        <v>19</v>
      </c>
      <c r="N128" s="183" t="s">
        <v>42</v>
      </c>
      <c r="O128" s="66"/>
      <c r="P128" s="184">
        <f t="shared" si="21"/>
        <v>0</v>
      </c>
      <c r="Q128" s="184">
        <v>0</v>
      </c>
      <c r="R128" s="184">
        <f t="shared" si="22"/>
        <v>0</v>
      </c>
      <c r="S128" s="184">
        <v>0</v>
      </c>
      <c r="T128" s="185">
        <f t="shared" si="23"/>
        <v>0</v>
      </c>
      <c r="U128" s="36"/>
      <c r="V128" s="36"/>
      <c r="W128" s="36"/>
      <c r="X128" s="36"/>
      <c r="Y128" s="36"/>
      <c r="Z128" s="36"/>
      <c r="AA128" s="36"/>
      <c r="AB128" s="36"/>
      <c r="AC128" s="36"/>
      <c r="AD128" s="36"/>
      <c r="AE128" s="36"/>
      <c r="AR128" s="186" t="s">
        <v>295</v>
      </c>
      <c r="AT128" s="186" t="s">
        <v>158</v>
      </c>
      <c r="AU128" s="186" t="s">
        <v>79</v>
      </c>
      <c r="AY128" s="19" t="s">
        <v>155</v>
      </c>
      <c r="BE128" s="187">
        <f t="shared" si="24"/>
        <v>12396</v>
      </c>
      <c r="BF128" s="187">
        <f t="shared" si="25"/>
        <v>0</v>
      </c>
      <c r="BG128" s="187">
        <f t="shared" si="26"/>
        <v>0</v>
      </c>
      <c r="BH128" s="187">
        <f t="shared" si="27"/>
        <v>0</v>
      </c>
      <c r="BI128" s="187">
        <f t="shared" si="28"/>
        <v>0</v>
      </c>
      <c r="BJ128" s="19" t="s">
        <v>79</v>
      </c>
      <c r="BK128" s="187">
        <f t="shared" si="29"/>
        <v>12396</v>
      </c>
      <c r="BL128" s="19" t="s">
        <v>295</v>
      </c>
      <c r="BM128" s="186" t="s">
        <v>882</v>
      </c>
    </row>
    <row r="129" spans="1:65" s="2" customFormat="1" ht="16.5" customHeight="1">
      <c r="A129" s="36"/>
      <c r="B129" s="37"/>
      <c r="C129" s="175" t="s">
        <v>461</v>
      </c>
      <c r="D129" s="175" t="s">
        <v>158</v>
      </c>
      <c r="E129" s="176" t="s">
        <v>1532</v>
      </c>
      <c r="F129" s="177" t="s">
        <v>1533</v>
      </c>
      <c r="G129" s="178" t="s">
        <v>386</v>
      </c>
      <c r="H129" s="179">
        <v>2</v>
      </c>
      <c r="I129" s="180">
        <v>843</v>
      </c>
      <c r="J129" s="181">
        <f t="shared" si="20"/>
        <v>1686</v>
      </c>
      <c r="K129" s="177" t="s">
        <v>19</v>
      </c>
      <c r="L129" s="41"/>
      <c r="M129" s="182" t="s">
        <v>19</v>
      </c>
      <c r="N129" s="183" t="s">
        <v>42</v>
      </c>
      <c r="O129" s="66"/>
      <c r="P129" s="184">
        <f t="shared" si="21"/>
        <v>0</v>
      </c>
      <c r="Q129" s="184">
        <v>0</v>
      </c>
      <c r="R129" s="184">
        <f t="shared" si="22"/>
        <v>0</v>
      </c>
      <c r="S129" s="184">
        <v>0</v>
      </c>
      <c r="T129" s="185">
        <f t="shared" si="23"/>
        <v>0</v>
      </c>
      <c r="U129" s="36"/>
      <c r="V129" s="36"/>
      <c r="W129" s="36"/>
      <c r="X129" s="36"/>
      <c r="Y129" s="36"/>
      <c r="Z129" s="36"/>
      <c r="AA129" s="36"/>
      <c r="AB129" s="36"/>
      <c r="AC129" s="36"/>
      <c r="AD129" s="36"/>
      <c r="AE129" s="36"/>
      <c r="AR129" s="186" t="s">
        <v>295</v>
      </c>
      <c r="AT129" s="186" t="s">
        <v>158</v>
      </c>
      <c r="AU129" s="186" t="s">
        <v>79</v>
      </c>
      <c r="AY129" s="19" t="s">
        <v>155</v>
      </c>
      <c r="BE129" s="187">
        <f t="shared" si="24"/>
        <v>1686</v>
      </c>
      <c r="BF129" s="187">
        <f t="shared" si="25"/>
        <v>0</v>
      </c>
      <c r="BG129" s="187">
        <f t="shared" si="26"/>
        <v>0</v>
      </c>
      <c r="BH129" s="187">
        <f t="shared" si="27"/>
        <v>0</v>
      </c>
      <c r="BI129" s="187">
        <f t="shared" si="28"/>
        <v>0</v>
      </c>
      <c r="BJ129" s="19" t="s">
        <v>79</v>
      </c>
      <c r="BK129" s="187">
        <f t="shared" si="29"/>
        <v>1686</v>
      </c>
      <c r="BL129" s="19" t="s">
        <v>295</v>
      </c>
      <c r="BM129" s="186" t="s">
        <v>890</v>
      </c>
    </row>
    <row r="130" spans="1:65" s="2" customFormat="1" ht="16.5" customHeight="1">
      <c r="A130" s="36"/>
      <c r="B130" s="37"/>
      <c r="C130" s="175" t="s">
        <v>465</v>
      </c>
      <c r="D130" s="175" t="s">
        <v>158</v>
      </c>
      <c r="E130" s="176" t="s">
        <v>1534</v>
      </c>
      <c r="F130" s="177" t="s">
        <v>1535</v>
      </c>
      <c r="G130" s="178" t="s">
        <v>386</v>
      </c>
      <c r="H130" s="179">
        <v>7</v>
      </c>
      <c r="I130" s="180">
        <v>2477</v>
      </c>
      <c r="J130" s="181">
        <f t="shared" si="20"/>
        <v>17339</v>
      </c>
      <c r="K130" s="177" t="s">
        <v>19</v>
      </c>
      <c r="L130" s="41"/>
      <c r="M130" s="182" t="s">
        <v>19</v>
      </c>
      <c r="N130" s="183" t="s">
        <v>42</v>
      </c>
      <c r="O130" s="66"/>
      <c r="P130" s="184">
        <f t="shared" si="21"/>
        <v>0</v>
      </c>
      <c r="Q130" s="184">
        <v>0</v>
      </c>
      <c r="R130" s="184">
        <f t="shared" si="22"/>
        <v>0</v>
      </c>
      <c r="S130" s="184">
        <v>0</v>
      </c>
      <c r="T130" s="185">
        <f t="shared" si="23"/>
        <v>0</v>
      </c>
      <c r="U130" s="36"/>
      <c r="V130" s="36"/>
      <c r="W130" s="36"/>
      <c r="X130" s="36"/>
      <c r="Y130" s="36"/>
      <c r="Z130" s="36"/>
      <c r="AA130" s="36"/>
      <c r="AB130" s="36"/>
      <c r="AC130" s="36"/>
      <c r="AD130" s="36"/>
      <c r="AE130" s="36"/>
      <c r="AR130" s="186" t="s">
        <v>295</v>
      </c>
      <c r="AT130" s="186" t="s">
        <v>158</v>
      </c>
      <c r="AU130" s="186" t="s">
        <v>79</v>
      </c>
      <c r="AY130" s="19" t="s">
        <v>155</v>
      </c>
      <c r="BE130" s="187">
        <f t="shared" si="24"/>
        <v>17339</v>
      </c>
      <c r="BF130" s="187">
        <f t="shared" si="25"/>
        <v>0</v>
      </c>
      <c r="BG130" s="187">
        <f t="shared" si="26"/>
        <v>0</v>
      </c>
      <c r="BH130" s="187">
        <f t="shared" si="27"/>
        <v>0</v>
      </c>
      <c r="BI130" s="187">
        <f t="shared" si="28"/>
        <v>0</v>
      </c>
      <c r="BJ130" s="19" t="s">
        <v>79</v>
      </c>
      <c r="BK130" s="187">
        <f t="shared" si="29"/>
        <v>17339</v>
      </c>
      <c r="BL130" s="19" t="s">
        <v>295</v>
      </c>
      <c r="BM130" s="186" t="s">
        <v>897</v>
      </c>
    </row>
    <row r="131" spans="1:65" s="2" customFormat="1" ht="16.5" customHeight="1">
      <c r="A131" s="36"/>
      <c r="B131" s="37"/>
      <c r="C131" s="175" t="s">
        <v>469</v>
      </c>
      <c r="D131" s="175" t="s">
        <v>158</v>
      </c>
      <c r="E131" s="176" t="s">
        <v>1536</v>
      </c>
      <c r="F131" s="177" t="s">
        <v>1537</v>
      </c>
      <c r="G131" s="178" t="s">
        <v>386</v>
      </c>
      <c r="H131" s="179">
        <v>7</v>
      </c>
      <c r="I131" s="180">
        <v>801</v>
      </c>
      <c r="J131" s="181">
        <f t="shared" si="20"/>
        <v>5607</v>
      </c>
      <c r="K131" s="177" t="s">
        <v>19</v>
      </c>
      <c r="L131" s="41"/>
      <c r="M131" s="182" t="s">
        <v>19</v>
      </c>
      <c r="N131" s="183" t="s">
        <v>42</v>
      </c>
      <c r="O131" s="66"/>
      <c r="P131" s="184">
        <f t="shared" si="21"/>
        <v>0</v>
      </c>
      <c r="Q131" s="184">
        <v>0</v>
      </c>
      <c r="R131" s="184">
        <f t="shared" si="22"/>
        <v>0</v>
      </c>
      <c r="S131" s="184">
        <v>0</v>
      </c>
      <c r="T131" s="185">
        <f t="shared" si="23"/>
        <v>0</v>
      </c>
      <c r="U131" s="36"/>
      <c r="V131" s="36"/>
      <c r="W131" s="36"/>
      <c r="X131" s="36"/>
      <c r="Y131" s="36"/>
      <c r="Z131" s="36"/>
      <c r="AA131" s="36"/>
      <c r="AB131" s="36"/>
      <c r="AC131" s="36"/>
      <c r="AD131" s="36"/>
      <c r="AE131" s="36"/>
      <c r="AR131" s="186" t="s">
        <v>295</v>
      </c>
      <c r="AT131" s="186" t="s">
        <v>158</v>
      </c>
      <c r="AU131" s="186" t="s">
        <v>79</v>
      </c>
      <c r="AY131" s="19" t="s">
        <v>155</v>
      </c>
      <c r="BE131" s="187">
        <f t="shared" si="24"/>
        <v>5607</v>
      </c>
      <c r="BF131" s="187">
        <f t="shared" si="25"/>
        <v>0</v>
      </c>
      <c r="BG131" s="187">
        <f t="shared" si="26"/>
        <v>0</v>
      </c>
      <c r="BH131" s="187">
        <f t="shared" si="27"/>
        <v>0</v>
      </c>
      <c r="BI131" s="187">
        <f t="shared" si="28"/>
        <v>0</v>
      </c>
      <c r="BJ131" s="19" t="s">
        <v>79</v>
      </c>
      <c r="BK131" s="187">
        <f t="shared" si="29"/>
        <v>5607</v>
      </c>
      <c r="BL131" s="19" t="s">
        <v>295</v>
      </c>
      <c r="BM131" s="186" t="s">
        <v>906</v>
      </c>
    </row>
    <row r="132" spans="1:65" s="2" customFormat="1" ht="16.5" customHeight="1">
      <c r="A132" s="36"/>
      <c r="B132" s="37"/>
      <c r="C132" s="175" t="s">
        <v>473</v>
      </c>
      <c r="D132" s="175" t="s">
        <v>158</v>
      </c>
      <c r="E132" s="176" t="s">
        <v>1538</v>
      </c>
      <c r="F132" s="177" t="s">
        <v>1539</v>
      </c>
      <c r="G132" s="178" t="s">
        <v>426</v>
      </c>
      <c r="H132" s="179">
        <v>7</v>
      </c>
      <c r="I132" s="180">
        <v>537</v>
      </c>
      <c r="J132" s="181">
        <f t="shared" si="20"/>
        <v>3759</v>
      </c>
      <c r="K132" s="177" t="s">
        <v>19</v>
      </c>
      <c r="L132" s="41"/>
      <c r="M132" s="182" t="s">
        <v>19</v>
      </c>
      <c r="N132" s="183" t="s">
        <v>42</v>
      </c>
      <c r="O132" s="66"/>
      <c r="P132" s="184">
        <f t="shared" si="21"/>
        <v>0</v>
      </c>
      <c r="Q132" s="184">
        <v>0</v>
      </c>
      <c r="R132" s="184">
        <f t="shared" si="22"/>
        <v>0</v>
      </c>
      <c r="S132" s="184">
        <v>0</v>
      </c>
      <c r="T132" s="185">
        <f t="shared" si="23"/>
        <v>0</v>
      </c>
      <c r="U132" s="36"/>
      <c r="V132" s="36"/>
      <c r="W132" s="36"/>
      <c r="X132" s="36"/>
      <c r="Y132" s="36"/>
      <c r="Z132" s="36"/>
      <c r="AA132" s="36"/>
      <c r="AB132" s="36"/>
      <c r="AC132" s="36"/>
      <c r="AD132" s="36"/>
      <c r="AE132" s="36"/>
      <c r="AR132" s="186" t="s">
        <v>295</v>
      </c>
      <c r="AT132" s="186" t="s">
        <v>158</v>
      </c>
      <c r="AU132" s="186" t="s">
        <v>79</v>
      </c>
      <c r="AY132" s="19" t="s">
        <v>155</v>
      </c>
      <c r="BE132" s="187">
        <f t="shared" si="24"/>
        <v>3759</v>
      </c>
      <c r="BF132" s="187">
        <f t="shared" si="25"/>
        <v>0</v>
      </c>
      <c r="BG132" s="187">
        <f t="shared" si="26"/>
        <v>0</v>
      </c>
      <c r="BH132" s="187">
        <f t="shared" si="27"/>
        <v>0</v>
      </c>
      <c r="BI132" s="187">
        <f t="shared" si="28"/>
        <v>0</v>
      </c>
      <c r="BJ132" s="19" t="s">
        <v>79</v>
      </c>
      <c r="BK132" s="187">
        <f t="shared" si="29"/>
        <v>3759</v>
      </c>
      <c r="BL132" s="19" t="s">
        <v>295</v>
      </c>
      <c r="BM132" s="186" t="s">
        <v>914</v>
      </c>
    </row>
    <row r="133" spans="1:65" s="2" customFormat="1" ht="16.5" customHeight="1">
      <c r="A133" s="36"/>
      <c r="B133" s="37"/>
      <c r="C133" s="175" t="s">
        <v>479</v>
      </c>
      <c r="D133" s="175" t="s">
        <v>158</v>
      </c>
      <c r="E133" s="176" t="s">
        <v>1540</v>
      </c>
      <c r="F133" s="177" t="s">
        <v>1541</v>
      </c>
      <c r="G133" s="178" t="s">
        <v>426</v>
      </c>
      <c r="H133" s="179">
        <v>1</v>
      </c>
      <c r="I133" s="180">
        <v>4494</v>
      </c>
      <c r="J133" s="181">
        <f t="shared" si="20"/>
        <v>4494</v>
      </c>
      <c r="K133" s="177" t="s">
        <v>19</v>
      </c>
      <c r="L133" s="41"/>
      <c r="M133" s="182" t="s">
        <v>19</v>
      </c>
      <c r="N133" s="183" t="s">
        <v>42</v>
      </c>
      <c r="O133" s="66"/>
      <c r="P133" s="184">
        <f t="shared" si="21"/>
        <v>0</v>
      </c>
      <c r="Q133" s="184">
        <v>0</v>
      </c>
      <c r="R133" s="184">
        <f t="shared" si="22"/>
        <v>0</v>
      </c>
      <c r="S133" s="184">
        <v>0</v>
      </c>
      <c r="T133" s="185">
        <f t="shared" si="23"/>
        <v>0</v>
      </c>
      <c r="U133" s="36"/>
      <c r="V133" s="36"/>
      <c r="W133" s="36"/>
      <c r="X133" s="36"/>
      <c r="Y133" s="36"/>
      <c r="Z133" s="36"/>
      <c r="AA133" s="36"/>
      <c r="AB133" s="36"/>
      <c r="AC133" s="36"/>
      <c r="AD133" s="36"/>
      <c r="AE133" s="36"/>
      <c r="AR133" s="186" t="s">
        <v>295</v>
      </c>
      <c r="AT133" s="186" t="s">
        <v>158</v>
      </c>
      <c r="AU133" s="186" t="s">
        <v>79</v>
      </c>
      <c r="AY133" s="19" t="s">
        <v>155</v>
      </c>
      <c r="BE133" s="187">
        <f t="shared" si="24"/>
        <v>4494</v>
      </c>
      <c r="BF133" s="187">
        <f t="shared" si="25"/>
        <v>0</v>
      </c>
      <c r="BG133" s="187">
        <f t="shared" si="26"/>
        <v>0</v>
      </c>
      <c r="BH133" s="187">
        <f t="shared" si="27"/>
        <v>0</v>
      </c>
      <c r="BI133" s="187">
        <f t="shared" si="28"/>
        <v>0</v>
      </c>
      <c r="BJ133" s="19" t="s">
        <v>79</v>
      </c>
      <c r="BK133" s="187">
        <f t="shared" si="29"/>
        <v>4494</v>
      </c>
      <c r="BL133" s="19" t="s">
        <v>295</v>
      </c>
      <c r="BM133" s="186" t="s">
        <v>924</v>
      </c>
    </row>
    <row r="134" spans="1:65" s="2" customFormat="1" ht="16.5" customHeight="1">
      <c r="A134" s="36"/>
      <c r="B134" s="37"/>
      <c r="C134" s="175" t="s">
        <v>491</v>
      </c>
      <c r="D134" s="175" t="s">
        <v>158</v>
      </c>
      <c r="E134" s="176" t="s">
        <v>1542</v>
      </c>
      <c r="F134" s="177" t="s">
        <v>1543</v>
      </c>
      <c r="G134" s="178" t="s">
        <v>386</v>
      </c>
      <c r="H134" s="179">
        <v>1</v>
      </c>
      <c r="I134" s="180">
        <v>39880</v>
      </c>
      <c r="J134" s="181">
        <f t="shared" si="20"/>
        <v>39880</v>
      </c>
      <c r="K134" s="177" t="s">
        <v>19</v>
      </c>
      <c r="L134" s="41"/>
      <c r="M134" s="182" t="s">
        <v>19</v>
      </c>
      <c r="N134" s="183" t="s">
        <v>42</v>
      </c>
      <c r="O134" s="66"/>
      <c r="P134" s="184">
        <f t="shared" si="21"/>
        <v>0</v>
      </c>
      <c r="Q134" s="184">
        <v>0</v>
      </c>
      <c r="R134" s="184">
        <f t="shared" si="22"/>
        <v>0</v>
      </c>
      <c r="S134" s="184">
        <v>0</v>
      </c>
      <c r="T134" s="185">
        <f t="shared" si="23"/>
        <v>0</v>
      </c>
      <c r="U134" s="36"/>
      <c r="V134" s="36"/>
      <c r="W134" s="36"/>
      <c r="X134" s="36"/>
      <c r="Y134" s="36"/>
      <c r="Z134" s="36"/>
      <c r="AA134" s="36"/>
      <c r="AB134" s="36"/>
      <c r="AC134" s="36"/>
      <c r="AD134" s="36"/>
      <c r="AE134" s="36"/>
      <c r="AR134" s="186" t="s">
        <v>295</v>
      </c>
      <c r="AT134" s="186" t="s">
        <v>158</v>
      </c>
      <c r="AU134" s="186" t="s">
        <v>79</v>
      </c>
      <c r="AY134" s="19" t="s">
        <v>155</v>
      </c>
      <c r="BE134" s="187">
        <f t="shared" si="24"/>
        <v>39880</v>
      </c>
      <c r="BF134" s="187">
        <f t="shared" si="25"/>
        <v>0</v>
      </c>
      <c r="BG134" s="187">
        <f t="shared" si="26"/>
        <v>0</v>
      </c>
      <c r="BH134" s="187">
        <f t="shared" si="27"/>
        <v>0</v>
      </c>
      <c r="BI134" s="187">
        <f t="shared" si="28"/>
        <v>0</v>
      </c>
      <c r="BJ134" s="19" t="s">
        <v>79</v>
      </c>
      <c r="BK134" s="187">
        <f t="shared" si="29"/>
        <v>39880</v>
      </c>
      <c r="BL134" s="19" t="s">
        <v>295</v>
      </c>
      <c r="BM134" s="186" t="s">
        <v>934</v>
      </c>
    </row>
    <row r="135" spans="1:65" s="2" customFormat="1" ht="16.5" customHeight="1">
      <c r="A135" s="36"/>
      <c r="B135" s="37"/>
      <c r="C135" s="175" t="s">
        <v>497</v>
      </c>
      <c r="D135" s="175" t="s">
        <v>158</v>
      </c>
      <c r="E135" s="176" t="s">
        <v>1544</v>
      </c>
      <c r="F135" s="177" t="s">
        <v>1545</v>
      </c>
      <c r="G135" s="178" t="s">
        <v>413</v>
      </c>
      <c r="H135" s="179">
        <v>2</v>
      </c>
      <c r="I135" s="180">
        <v>1312</v>
      </c>
      <c r="J135" s="181">
        <f t="shared" si="20"/>
        <v>2624</v>
      </c>
      <c r="K135" s="177" t="s">
        <v>19</v>
      </c>
      <c r="L135" s="41"/>
      <c r="M135" s="182" t="s">
        <v>19</v>
      </c>
      <c r="N135" s="183" t="s">
        <v>42</v>
      </c>
      <c r="O135" s="66"/>
      <c r="P135" s="184">
        <f t="shared" si="21"/>
        <v>0</v>
      </c>
      <c r="Q135" s="184">
        <v>0</v>
      </c>
      <c r="R135" s="184">
        <f t="shared" si="22"/>
        <v>0</v>
      </c>
      <c r="S135" s="184">
        <v>0</v>
      </c>
      <c r="T135" s="185">
        <f t="shared" si="23"/>
        <v>0</v>
      </c>
      <c r="U135" s="36"/>
      <c r="V135" s="36"/>
      <c r="W135" s="36"/>
      <c r="X135" s="36"/>
      <c r="Y135" s="36"/>
      <c r="Z135" s="36"/>
      <c r="AA135" s="36"/>
      <c r="AB135" s="36"/>
      <c r="AC135" s="36"/>
      <c r="AD135" s="36"/>
      <c r="AE135" s="36"/>
      <c r="AR135" s="186" t="s">
        <v>295</v>
      </c>
      <c r="AT135" s="186" t="s">
        <v>158</v>
      </c>
      <c r="AU135" s="186" t="s">
        <v>79</v>
      </c>
      <c r="AY135" s="19" t="s">
        <v>155</v>
      </c>
      <c r="BE135" s="187">
        <f t="shared" si="24"/>
        <v>2624</v>
      </c>
      <c r="BF135" s="187">
        <f t="shared" si="25"/>
        <v>0</v>
      </c>
      <c r="BG135" s="187">
        <f t="shared" si="26"/>
        <v>0</v>
      </c>
      <c r="BH135" s="187">
        <f t="shared" si="27"/>
        <v>0</v>
      </c>
      <c r="BI135" s="187">
        <f t="shared" si="28"/>
        <v>0</v>
      </c>
      <c r="BJ135" s="19" t="s">
        <v>79</v>
      </c>
      <c r="BK135" s="187">
        <f t="shared" si="29"/>
        <v>2624</v>
      </c>
      <c r="BL135" s="19" t="s">
        <v>295</v>
      </c>
      <c r="BM135" s="186" t="s">
        <v>942</v>
      </c>
    </row>
    <row r="136" spans="1:65" s="2" customFormat="1" ht="16.5" customHeight="1">
      <c r="A136" s="36"/>
      <c r="B136" s="37"/>
      <c r="C136" s="175" t="s">
        <v>501</v>
      </c>
      <c r="D136" s="175" t="s">
        <v>158</v>
      </c>
      <c r="E136" s="176" t="s">
        <v>1546</v>
      </c>
      <c r="F136" s="177" t="s">
        <v>1547</v>
      </c>
      <c r="G136" s="178" t="s">
        <v>386</v>
      </c>
      <c r="H136" s="179">
        <v>23</v>
      </c>
      <c r="I136" s="180">
        <v>233</v>
      </c>
      <c r="J136" s="181">
        <f t="shared" si="20"/>
        <v>5359</v>
      </c>
      <c r="K136" s="177" t="s">
        <v>19</v>
      </c>
      <c r="L136" s="41"/>
      <c r="M136" s="182" t="s">
        <v>19</v>
      </c>
      <c r="N136" s="183" t="s">
        <v>42</v>
      </c>
      <c r="O136" s="66"/>
      <c r="P136" s="184">
        <f t="shared" si="21"/>
        <v>0</v>
      </c>
      <c r="Q136" s="184">
        <v>0</v>
      </c>
      <c r="R136" s="184">
        <f t="shared" si="22"/>
        <v>0</v>
      </c>
      <c r="S136" s="184">
        <v>0</v>
      </c>
      <c r="T136" s="185">
        <f t="shared" si="23"/>
        <v>0</v>
      </c>
      <c r="U136" s="36"/>
      <c r="V136" s="36"/>
      <c r="W136" s="36"/>
      <c r="X136" s="36"/>
      <c r="Y136" s="36"/>
      <c r="Z136" s="36"/>
      <c r="AA136" s="36"/>
      <c r="AB136" s="36"/>
      <c r="AC136" s="36"/>
      <c r="AD136" s="36"/>
      <c r="AE136" s="36"/>
      <c r="AR136" s="186" t="s">
        <v>295</v>
      </c>
      <c r="AT136" s="186" t="s">
        <v>158</v>
      </c>
      <c r="AU136" s="186" t="s">
        <v>79</v>
      </c>
      <c r="AY136" s="19" t="s">
        <v>155</v>
      </c>
      <c r="BE136" s="187">
        <f t="shared" si="24"/>
        <v>5359</v>
      </c>
      <c r="BF136" s="187">
        <f t="shared" si="25"/>
        <v>0</v>
      </c>
      <c r="BG136" s="187">
        <f t="shared" si="26"/>
        <v>0</v>
      </c>
      <c r="BH136" s="187">
        <f t="shared" si="27"/>
        <v>0</v>
      </c>
      <c r="BI136" s="187">
        <f t="shared" si="28"/>
        <v>0</v>
      </c>
      <c r="BJ136" s="19" t="s">
        <v>79</v>
      </c>
      <c r="BK136" s="187">
        <f t="shared" si="29"/>
        <v>5359</v>
      </c>
      <c r="BL136" s="19" t="s">
        <v>295</v>
      </c>
      <c r="BM136" s="186" t="s">
        <v>952</v>
      </c>
    </row>
    <row r="137" spans="1:65" s="2" customFormat="1" ht="16.5" customHeight="1">
      <c r="A137" s="36"/>
      <c r="B137" s="37"/>
      <c r="C137" s="175" t="s">
        <v>506</v>
      </c>
      <c r="D137" s="175" t="s">
        <v>158</v>
      </c>
      <c r="E137" s="176" t="s">
        <v>1548</v>
      </c>
      <c r="F137" s="177" t="s">
        <v>1549</v>
      </c>
      <c r="G137" s="178" t="s">
        <v>386</v>
      </c>
      <c r="H137" s="179">
        <v>1</v>
      </c>
      <c r="I137" s="180">
        <v>3477</v>
      </c>
      <c r="J137" s="181">
        <f t="shared" si="20"/>
        <v>3477</v>
      </c>
      <c r="K137" s="177" t="s">
        <v>19</v>
      </c>
      <c r="L137" s="41"/>
      <c r="M137" s="182" t="s">
        <v>19</v>
      </c>
      <c r="N137" s="183" t="s">
        <v>42</v>
      </c>
      <c r="O137" s="66"/>
      <c r="P137" s="184">
        <f t="shared" si="21"/>
        <v>0</v>
      </c>
      <c r="Q137" s="184">
        <v>0</v>
      </c>
      <c r="R137" s="184">
        <f t="shared" si="22"/>
        <v>0</v>
      </c>
      <c r="S137" s="184">
        <v>0</v>
      </c>
      <c r="T137" s="185">
        <f t="shared" si="23"/>
        <v>0</v>
      </c>
      <c r="U137" s="36"/>
      <c r="V137" s="36"/>
      <c r="W137" s="36"/>
      <c r="X137" s="36"/>
      <c r="Y137" s="36"/>
      <c r="Z137" s="36"/>
      <c r="AA137" s="36"/>
      <c r="AB137" s="36"/>
      <c r="AC137" s="36"/>
      <c r="AD137" s="36"/>
      <c r="AE137" s="36"/>
      <c r="AR137" s="186" t="s">
        <v>295</v>
      </c>
      <c r="AT137" s="186" t="s">
        <v>158</v>
      </c>
      <c r="AU137" s="186" t="s">
        <v>79</v>
      </c>
      <c r="AY137" s="19" t="s">
        <v>155</v>
      </c>
      <c r="BE137" s="187">
        <f t="shared" si="24"/>
        <v>3477</v>
      </c>
      <c r="BF137" s="187">
        <f t="shared" si="25"/>
        <v>0</v>
      </c>
      <c r="BG137" s="187">
        <f t="shared" si="26"/>
        <v>0</v>
      </c>
      <c r="BH137" s="187">
        <f t="shared" si="27"/>
        <v>0</v>
      </c>
      <c r="BI137" s="187">
        <f t="shared" si="28"/>
        <v>0</v>
      </c>
      <c r="BJ137" s="19" t="s">
        <v>79</v>
      </c>
      <c r="BK137" s="187">
        <f t="shared" si="29"/>
        <v>3477</v>
      </c>
      <c r="BL137" s="19" t="s">
        <v>295</v>
      </c>
      <c r="BM137" s="186" t="s">
        <v>961</v>
      </c>
    </row>
    <row r="138" spans="1:65" s="2" customFormat="1" ht="16.5" customHeight="1">
      <c r="A138" s="36"/>
      <c r="B138" s="37"/>
      <c r="C138" s="175" t="s">
        <v>520</v>
      </c>
      <c r="D138" s="175" t="s">
        <v>158</v>
      </c>
      <c r="E138" s="176" t="s">
        <v>1550</v>
      </c>
      <c r="F138" s="177" t="s">
        <v>1551</v>
      </c>
      <c r="G138" s="178" t="s">
        <v>386</v>
      </c>
      <c r="H138" s="179">
        <v>7</v>
      </c>
      <c r="I138" s="180">
        <v>1794</v>
      </c>
      <c r="J138" s="181">
        <f t="shared" si="20"/>
        <v>12558</v>
      </c>
      <c r="K138" s="177" t="s">
        <v>19</v>
      </c>
      <c r="L138" s="41"/>
      <c r="M138" s="182" t="s">
        <v>19</v>
      </c>
      <c r="N138" s="183" t="s">
        <v>42</v>
      </c>
      <c r="O138" s="66"/>
      <c r="P138" s="184">
        <f t="shared" si="21"/>
        <v>0</v>
      </c>
      <c r="Q138" s="184">
        <v>0</v>
      </c>
      <c r="R138" s="184">
        <f t="shared" si="22"/>
        <v>0</v>
      </c>
      <c r="S138" s="184">
        <v>0</v>
      </c>
      <c r="T138" s="185">
        <f t="shared" si="23"/>
        <v>0</v>
      </c>
      <c r="U138" s="36"/>
      <c r="V138" s="36"/>
      <c r="W138" s="36"/>
      <c r="X138" s="36"/>
      <c r="Y138" s="36"/>
      <c r="Z138" s="36"/>
      <c r="AA138" s="36"/>
      <c r="AB138" s="36"/>
      <c r="AC138" s="36"/>
      <c r="AD138" s="36"/>
      <c r="AE138" s="36"/>
      <c r="AR138" s="186" t="s">
        <v>295</v>
      </c>
      <c r="AT138" s="186" t="s">
        <v>158</v>
      </c>
      <c r="AU138" s="186" t="s">
        <v>79</v>
      </c>
      <c r="AY138" s="19" t="s">
        <v>155</v>
      </c>
      <c r="BE138" s="187">
        <f t="shared" si="24"/>
        <v>12558</v>
      </c>
      <c r="BF138" s="187">
        <f t="shared" si="25"/>
        <v>0</v>
      </c>
      <c r="BG138" s="187">
        <f t="shared" si="26"/>
        <v>0</v>
      </c>
      <c r="BH138" s="187">
        <f t="shared" si="27"/>
        <v>0</v>
      </c>
      <c r="BI138" s="187">
        <f t="shared" si="28"/>
        <v>0</v>
      </c>
      <c r="BJ138" s="19" t="s">
        <v>79</v>
      </c>
      <c r="BK138" s="187">
        <f t="shared" si="29"/>
        <v>12558</v>
      </c>
      <c r="BL138" s="19" t="s">
        <v>295</v>
      </c>
      <c r="BM138" s="186" t="s">
        <v>969</v>
      </c>
    </row>
    <row r="139" spans="1:65" s="2" customFormat="1" ht="16.5" customHeight="1">
      <c r="A139" s="36"/>
      <c r="B139" s="37"/>
      <c r="C139" s="175" t="s">
        <v>535</v>
      </c>
      <c r="D139" s="175" t="s">
        <v>158</v>
      </c>
      <c r="E139" s="176" t="s">
        <v>1552</v>
      </c>
      <c r="F139" s="177" t="s">
        <v>1553</v>
      </c>
      <c r="G139" s="178" t="s">
        <v>386</v>
      </c>
      <c r="H139" s="179">
        <v>2</v>
      </c>
      <c r="I139" s="180">
        <v>4686</v>
      </c>
      <c r="J139" s="181">
        <f t="shared" si="20"/>
        <v>9372</v>
      </c>
      <c r="K139" s="177" t="s">
        <v>19</v>
      </c>
      <c r="L139" s="41"/>
      <c r="M139" s="182" t="s">
        <v>19</v>
      </c>
      <c r="N139" s="183" t="s">
        <v>42</v>
      </c>
      <c r="O139" s="66"/>
      <c r="P139" s="184">
        <f t="shared" si="21"/>
        <v>0</v>
      </c>
      <c r="Q139" s="184">
        <v>0</v>
      </c>
      <c r="R139" s="184">
        <f t="shared" si="22"/>
        <v>0</v>
      </c>
      <c r="S139" s="184">
        <v>0</v>
      </c>
      <c r="T139" s="185">
        <f t="shared" si="23"/>
        <v>0</v>
      </c>
      <c r="U139" s="36"/>
      <c r="V139" s="36"/>
      <c r="W139" s="36"/>
      <c r="X139" s="36"/>
      <c r="Y139" s="36"/>
      <c r="Z139" s="36"/>
      <c r="AA139" s="36"/>
      <c r="AB139" s="36"/>
      <c r="AC139" s="36"/>
      <c r="AD139" s="36"/>
      <c r="AE139" s="36"/>
      <c r="AR139" s="186" t="s">
        <v>295</v>
      </c>
      <c r="AT139" s="186" t="s">
        <v>158</v>
      </c>
      <c r="AU139" s="186" t="s">
        <v>79</v>
      </c>
      <c r="AY139" s="19" t="s">
        <v>155</v>
      </c>
      <c r="BE139" s="187">
        <f t="shared" si="24"/>
        <v>9372</v>
      </c>
      <c r="BF139" s="187">
        <f t="shared" si="25"/>
        <v>0</v>
      </c>
      <c r="BG139" s="187">
        <f t="shared" si="26"/>
        <v>0</v>
      </c>
      <c r="BH139" s="187">
        <f t="shared" si="27"/>
        <v>0</v>
      </c>
      <c r="BI139" s="187">
        <f t="shared" si="28"/>
        <v>0</v>
      </c>
      <c r="BJ139" s="19" t="s">
        <v>79</v>
      </c>
      <c r="BK139" s="187">
        <f t="shared" si="29"/>
        <v>9372</v>
      </c>
      <c r="BL139" s="19" t="s">
        <v>295</v>
      </c>
      <c r="BM139" s="186" t="s">
        <v>978</v>
      </c>
    </row>
    <row r="140" spans="1:65" s="2" customFormat="1" ht="16.5" customHeight="1">
      <c r="A140" s="36"/>
      <c r="B140" s="37"/>
      <c r="C140" s="175" t="s">
        <v>539</v>
      </c>
      <c r="D140" s="175" t="s">
        <v>158</v>
      </c>
      <c r="E140" s="176" t="s">
        <v>1554</v>
      </c>
      <c r="F140" s="177" t="s">
        <v>1555</v>
      </c>
      <c r="G140" s="178" t="s">
        <v>413</v>
      </c>
      <c r="H140" s="179">
        <v>2</v>
      </c>
      <c r="I140" s="180">
        <v>1212</v>
      </c>
      <c r="J140" s="181">
        <f t="shared" si="20"/>
        <v>2424</v>
      </c>
      <c r="K140" s="177" t="s">
        <v>19</v>
      </c>
      <c r="L140" s="41"/>
      <c r="M140" s="182" t="s">
        <v>19</v>
      </c>
      <c r="N140" s="183" t="s">
        <v>42</v>
      </c>
      <c r="O140" s="66"/>
      <c r="P140" s="184">
        <f t="shared" si="21"/>
        <v>0</v>
      </c>
      <c r="Q140" s="184">
        <v>0</v>
      </c>
      <c r="R140" s="184">
        <f t="shared" si="22"/>
        <v>0</v>
      </c>
      <c r="S140" s="184">
        <v>0</v>
      </c>
      <c r="T140" s="185">
        <f t="shared" si="23"/>
        <v>0</v>
      </c>
      <c r="U140" s="36"/>
      <c r="V140" s="36"/>
      <c r="W140" s="36"/>
      <c r="X140" s="36"/>
      <c r="Y140" s="36"/>
      <c r="Z140" s="36"/>
      <c r="AA140" s="36"/>
      <c r="AB140" s="36"/>
      <c r="AC140" s="36"/>
      <c r="AD140" s="36"/>
      <c r="AE140" s="36"/>
      <c r="AR140" s="186" t="s">
        <v>295</v>
      </c>
      <c r="AT140" s="186" t="s">
        <v>158</v>
      </c>
      <c r="AU140" s="186" t="s">
        <v>79</v>
      </c>
      <c r="AY140" s="19" t="s">
        <v>155</v>
      </c>
      <c r="BE140" s="187">
        <f t="shared" si="24"/>
        <v>2424</v>
      </c>
      <c r="BF140" s="187">
        <f t="shared" si="25"/>
        <v>0</v>
      </c>
      <c r="BG140" s="187">
        <f t="shared" si="26"/>
        <v>0</v>
      </c>
      <c r="BH140" s="187">
        <f t="shared" si="27"/>
        <v>0</v>
      </c>
      <c r="BI140" s="187">
        <f t="shared" si="28"/>
        <v>0</v>
      </c>
      <c r="BJ140" s="19" t="s">
        <v>79</v>
      </c>
      <c r="BK140" s="187">
        <f t="shared" si="29"/>
        <v>2424</v>
      </c>
      <c r="BL140" s="19" t="s">
        <v>295</v>
      </c>
      <c r="BM140" s="186" t="s">
        <v>987</v>
      </c>
    </row>
    <row r="141" spans="1:65" s="2" customFormat="1" ht="16.5" customHeight="1">
      <c r="A141" s="36"/>
      <c r="B141" s="37"/>
      <c r="C141" s="175" t="s">
        <v>545</v>
      </c>
      <c r="D141" s="175" t="s">
        <v>158</v>
      </c>
      <c r="E141" s="176" t="s">
        <v>1556</v>
      </c>
      <c r="F141" s="177" t="s">
        <v>1557</v>
      </c>
      <c r="G141" s="178" t="s">
        <v>413</v>
      </c>
      <c r="H141" s="179">
        <v>1</v>
      </c>
      <c r="I141" s="180">
        <v>437</v>
      </c>
      <c r="J141" s="181">
        <f t="shared" si="20"/>
        <v>437</v>
      </c>
      <c r="K141" s="177" t="s">
        <v>19</v>
      </c>
      <c r="L141" s="41"/>
      <c r="M141" s="182" t="s">
        <v>19</v>
      </c>
      <c r="N141" s="183" t="s">
        <v>42</v>
      </c>
      <c r="O141" s="66"/>
      <c r="P141" s="184">
        <f t="shared" si="21"/>
        <v>0</v>
      </c>
      <c r="Q141" s="184">
        <v>0</v>
      </c>
      <c r="R141" s="184">
        <f t="shared" si="22"/>
        <v>0</v>
      </c>
      <c r="S141" s="184">
        <v>0</v>
      </c>
      <c r="T141" s="185">
        <f t="shared" si="23"/>
        <v>0</v>
      </c>
      <c r="U141" s="36"/>
      <c r="V141" s="36"/>
      <c r="W141" s="36"/>
      <c r="X141" s="36"/>
      <c r="Y141" s="36"/>
      <c r="Z141" s="36"/>
      <c r="AA141" s="36"/>
      <c r="AB141" s="36"/>
      <c r="AC141" s="36"/>
      <c r="AD141" s="36"/>
      <c r="AE141" s="36"/>
      <c r="AR141" s="186" t="s">
        <v>295</v>
      </c>
      <c r="AT141" s="186" t="s">
        <v>158</v>
      </c>
      <c r="AU141" s="186" t="s">
        <v>79</v>
      </c>
      <c r="AY141" s="19" t="s">
        <v>155</v>
      </c>
      <c r="BE141" s="187">
        <f t="shared" si="24"/>
        <v>437</v>
      </c>
      <c r="BF141" s="187">
        <f t="shared" si="25"/>
        <v>0</v>
      </c>
      <c r="BG141" s="187">
        <f t="shared" si="26"/>
        <v>0</v>
      </c>
      <c r="BH141" s="187">
        <f t="shared" si="27"/>
        <v>0</v>
      </c>
      <c r="BI141" s="187">
        <f t="shared" si="28"/>
        <v>0</v>
      </c>
      <c r="BJ141" s="19" t="s">
        <v>79</v>
      </c>
      <c r="BK141" s="187">
        <f t="shared" si="29"/>
        <v>437</v>
      </c>
      <c r="BL141" s="19" t="s">
        <v>295</v>
      </c>
      <c r="BM141" s="186" t="s">
        <v>996</v>
      </c>
    </row>
    <row r="142" spans="1:65" s="2" customFormat="1" ht="16.5" customHeight="1">
      <c r="A142" s="36"/>
      <c r="B142" s="37"/>
      <c r="C142" s="175" t="s">
        <v>799</v>
      </c>
      <c r="D142" s="175" t="s">
        <v>158</v>
      </c>
      <c r="E142" s="176" t="s">
        <v>1558</v>
      </c>
      <c r="F142" s="177" t="s">
        <v>1559</v>
      </c>
      <c r="G142" s="178" t="s">
        <v>413</v>
      </c>
      <c r="H142" s="179">
        <v>7</v>
      </c>
      <c r="I142" s="180">
        <v>1571</v>
      </c>
      <c r="J142" s="181">
        <f t="shared" si="20"/>
        <v>10997</v>
      </c>
      <c r="K142" s="177" t="s">
        <v>19</v>
      </c>
      <c r="L142" s="41"/>
      <c r="M142" s="182" t="s">
        <v>19</v>
      </c>
      <c r="N142" s="183" t="s">
        <v>42</v>
      </c>
      <c r="O142" s="66"/>
      <c r="P142" s="184">
        <f t="shared" si="21"/>
        <v>0</v>
      </c>
      <c r="Q142" s="184">
        <v>0</v>
      </c>
      <c r="R142" s="184">
        <f t="shared" si="22"/>
        <v>0</v>
      </c>
      <c r="S142" s="184">
        <v>0</v>
      </c>
      <c r="T142" s="185">
        <f t="shared" si="23"/>
        <v>0</v>
      </c>
      <c r="U142" s="36"/>
      <c r="V142" s="36"/>
      <c r="W142" s="36"/>
      <c r="X142" s="36"/>
      <c r="Y142" s="36"/>
      <c r="Z142" s="36"/>
      <c r="AA142" s="36"/>
      <c r="AB142" s="36"/>
      <c r="AC142" s="36"/>
      <c r="AD142" s="36"/>
      <c r="AE142" s="36"/>
      <c r="AR142" s="186" t="s">
        <v>295</v>
      </c>
      <c r="AT142" s="186" t="s">
        <v>158</v>
      </c>
      <c r="AU142" s="186" t="s">
        <v>79</v>
      </c>
      <c r="AY142" s="19" t="s">
        <v>155</v>
      </c>
      <c r="BE142" s="187">
        <f t="shared" si="24"/>
        <v>10997</v>
      </c>
      <c r="BF142" s="187">
        <f t="shared" si="25"/>
        <v>0</v>
      </c>
      <c r="BG142" s="187">
        <f t="shared" si="26"/>
        <v>0</v>
      </c>
      <c r="BH142" s="187">
        <f t="shared" si="27"/>
        <v>0</v>
      </c>
      <c r="BI142" s="187">
        <f t="shared" si="28"/>
        <v>0</v>
      </c>
      <c r="BJ142" s="19" t="s">
        <v>79</v>
      </c>
      <c r="BK142" s="187">
        <f t="shared" si="29"/>
        <v>10997</v>
      </c>
      <c r="BL142" s="19" t="s">
        <v>295</v>
      </c>
      <c r="BM142" s="186" t="s">
        <v>1007</v>
      </c>
    </row>
    <row r="143" spans="1:65" s="2" customFormat="1" ht="16.5" customHeight="1">
      <c r="A143" s="36"/>
      <c r="B143" s="37"/>
      <c r="C143" s="175" t="s">
        <v>803</v>
      </c>
      <c r="D143" s="175" t="s">
        <v>158</v>
      </c>
      <c r="E143" s="176" t="s">
        <v>1560</v>
      </c>
      <c r="F143" s="177" t="s">
        <v>1561</v>
      </c>
      <c r="G143" s="178" t="s">
        <v>413</v>
      </c>
      <c r="H143" s="179">
        <v>10</v>
      </c>
      <c r="I143" s="180">
        <v>1411</v>
      </c>
      <c r="J143" s="181">
        <f t="shared" si="20"/>
        <v>14110</v>
      </c>
      <c r="K143" s="177" t="s">
        <v>19</v>
      </c>
      <c r="L143" s="41"/>
      <c r="M143" s="182" t="s">
        <v>19</v>
      </c>
      <c r="N143" s="183" t="s">
        <v>42</v>
      </c>
      <c r="O143" s="66"/>
      <c r="P143" s="184">
        <f t="shared" si="21"/>
        <v>0</v>
      </c>
      <c r="Q143" s="184">
        <v>0</v>
      </c>
      <c r="R143" s="184">
        <f t="shared" si="22"/>
        <v>0</v>
      </c>
      <c r="S143" s="184">
        <v>0</v>
      </c>
      <c r="T143" s="185">
        <f t="shared" si="23"/>
        <v>0</v>
      </c>
      <c r="U143" s="36"/>
      <c r="V143" s="36"/>
      <c r="W143" s="36"/>
      <c r="X143" s="36"/>
      <c r="Y143" s="36"/>
      <c r="Z143" s="36"/>
      <c r="AA143" s="36"/>
      <c r="AB143" s="36"/>
      <c r="AC143" s="36"/>
      <c r="AD143" s="36"/>
      <c r="AE143" s="36"/>
      <c r="AR143" s="186" t="s">
        <v>295</v>
      </c>
      <c r="AT143" s="186" t="s">
        <v>158</v>
      </c>
      <c r="AU143" s="186" t="s">
        <v>79</v>
      </c>
      <c r="AY143" s="19" t="s">
        <v>155</v>
      </c>
      <c r="BE143" s="187">
        <f t="shared" si="24"/>
        <v>14110</v>
      </c>
      <c r="BF143" s="187">
        <f t="shared" si="25"/>
        <v>0</v>
      </c>
      <c r="BG143" s="187">
        <f t="shared" si="26"/>
        <v>0</v>
      </c>
      <c r="BH143" s="187">
        <f t="shared" si="27"/>
        <v>0</v>
      </c>
      <c r="BI143" s="187">
        <f t="shared" si="28"/>
        <v>0</v>
      </c>
      <c r="BJ143" s="19" t="s">
        <v>79</v>
      </c>
      <c r="BK143" s="187">
        <f t="shared" si="29"/>
        <v>14110</v>
      </c>
      <c r="BL143" s="19" t="s">
        <v>295</v>
      </c>
      <c r="BM143" s="186" t="s">
        <v>1022</v>
      </c>
    </row>
    <row r="144" spans="1:65" s="2" customFormat="1" ht="16.5" customHeight="1">
      <c r="A144" s="36"/>
      <c r="B144" s="37"/>
      <c r="C144" s="175" t="s">
        <v>810</v>
      </c>
      <c r="D144" s="175" t="s">
        <v>158</v>
      </c>
      <c r="E144" s="176" t="s">
        <v>1562</v>
      </c>
      <c r="F144" s="177" t="s">
        <v>1563</v>
      </c>
      <c r="G144" s="178" t="s">
        <v>413</v>
      </c>
      <c r="H144" s="179">
        <v>2</v>
      </c>
      <c r="I144" s="180">
        <v>741</v>
      </c>
      <c r="J144" s="181">
        <f t="shared" si="20"/>
        <v>1482</v>
      </c>
      <c r="K144" s="177" t="s">
        <v>19</v>
      </c>
      <c r="L144" s="41"/>
      <c r="M144" s="182" t="s">
        <v>19</v>
      </c>
      <c r="N144" s="183" t="s">
        <v>42</v>
      </c>
      <c r="O144" s="66"/>
      <c r="P144" s="184">
        <f t="shared" si="21"/>
        <v>0</v>
      </c>
      <c r="Q144" s="184">
        <v>0</v>
      </c>
      <c r="R144" s="184">
        <f t="shared" si="22"/>
        <v>0</v>
      </c>
      <c r="S144" s="184">
        <v>0</v>
      </c>
      <c r="T144" s="185">
        <f t="shared" si="23"/>
        <v>0</v>
      </c>
      <c r="U144" s="36"/>
      <c r="V144" s="36"/>
      <c r="W144" s="36"/>
      <c r="X144" s="36"/>
      <c r="Y144" s="36"/>
      <c r="Z144" s="36"/>
      <c r="AA144" s="36"/>
      <c r="AB144" s="36"/>
      <c r="AC144" s="36"/>
      <c r="AD144" s="36"/>
      <c r="AE144" s="36"/>
      <c r="AR144" s="186" t="s">
        <v>295</v>
      </c>
      <c r="AT144" s="186" t="s">
        <v>158</v>
      </c>
      <c r="AU144" s="186" t="s">
        <v>79</v>
      </c>
      <c r="AY144" s="19" t="s">
        <v>155</v>
      </c>
      <c r="BE144" s="187">
        <f t="shared" si="24"/>
        <v>1482</v>
      </c>
      <c r="BF144" s="187">
        <f t="shared" si="25"/>
        <v>0</v>
      </c>
      <c r="BG144" s="187">
        <f t="shared" si="26"/>
        <v>0</v>
      </c>
      <c r="BH144" s="187">
        <f t="shared" si="27"/>
        <v>0</v>
      </c>
      <c r="BI144" s="187">
        <f t="shared" si="28"/>
        <v>0</v>
      </c>
      <c r="BJ144" s="19" t="s">
        <v>79</v>
      </c>
      <c r="BK144" s="187">
        <f t="shared" si="29"/>
        <v>1482</v>
      </c>
      <c r="BL144" s="19" t="s">
        <v>295</v>
      </c>
      <c r="BM144" s="186" t="s">
        <v>1031</v>
      </c>
    </row>
    <row r="145" spans="1:65" s="2" customFormat="1" ht="16.5" customHeight="1">
      <c r="A145" s="36"/>
      <c r="B145" s="37"/>
      <c r="C145" s="175" t="s">
        <v>814</v>
      </c>
      <c r="D145" s="175" t="s">
        <v>158</v>
      </c>
      <c r="E145" s="176" t="s">
        <v>1564</v>
      </c>
      <c r="F145" s="177" t="s">
        <v>1565</v>
      </c>
      <c r="G145" s="178" t="s">
        <v>413</v>
      </c>
      <c r="H145" s="179">
        <v>2</v>
      </c>
      <c r="I145" s="180">
        <v>1688</v>
      </c>
      <c r="J145" s="181">
        <f t="shared" si="20"/>
        <v>3376</v>
      </c>
      <c r="K145" s="177" t="s">
        <v>19</v>
      </c>
      <c r="L145" s="41"/>
      <c r="M145" s="182" t="s">
        <v>19</v>
      </c>
      <c r="N145" s="183" t="s">
        <v>42</v>
      </c>
      <c r="O145" s="66"/>
      <c r="P145" s="184">
        <f t="shared" si="21"/>
        <v>0</v>
      </c>
      <c r="Q145" s="184">
        <v>0</v>
      </c>
      <c r="R145" s="184">
        <f t="shared" si="22"/>
        <v>0</v>
      </c>
      <c r="S145" s="184">
        <v>0</v>
      </c>
      <c r="T145" s="185">
        <f t="shared" si="23"/>
        <v>0</v>
      </c>
      <c r="U145" s="36"/>
      <c r="V145" s="36"/>
      <c r="W145" s="36"/>
      <c r="X145" s="36"/>
      <c r="Y145" s="36"/>
      <c r="Z145" s="36"/>
      <c r="AA145" s="36"/>
      <c r="AB145" s="36"/>
      <c r="AC145" s="36"/>
      <c r="AD145" s="36"/>
      <c r="AE145" s="36"/>
      <c r="AR145" s="186" t="s">
        <v>295</v>
      </c>
      <c r="AT145" s="186" t="s">
        <v>158</v>
      </c>
      <c r="AU145" s="186" t="s">
        <v>79</v>
      </c>
      <c r="AY145" s="19" t="s">
        <v>155</v>
      </c>
      <c r="BE145" s="187">
        <f t="shared" si="24"/>
        <v>3376</v>
      </c>
      <c r="BF145" s="187">
        <f t="shared" si="25"/>
        <v>0</v>
      </c>
      <c r="BG145" s="187">
        <f t="shared" si="26"/>
        <v>0</v>
      </c>
      <c r="BH145" s="187">
        <f t="shared" si="27"/>
        <v>0</v>
      </c>
      <c r="BI145" s="187">
        <f t="shared" si="28"/>
        <v>0</v>
      </c>
      <c r="BJ145" s="19" t="s">
        <v>79</v>
      </c>
      <c r="BK145" s="187">
        <f t="shared" si="29"/>
        <v>3376</v>
      </c>
      <c r="BL145" s="19" t="s">
        <v>295</v>
      </c>
      <c r="BM145" s="186" t="s">
        <v>1041</v>
      </c>
    </row>
    <row r="146" spans="2:63" s="12" customFormat="1" ht="25.9" customHeight="1">
      <c r="B146" s="159"/>
      <c r="C146" s="160"/>
      <c r="D146" s="161" t="s">
        <v>70</v>
      </c>
      <c r="E146" s="162" t="s">
        <v>1566</v>
      </c>
      <c r="F146" s="162" t="s">
        <v>1567</v>
      </c>
      <c r="G146" s="160"/>
      <c r="H146" s="160"/>
      <c r="I146" s="163"/>
      <c r="J146" s="164">
        <f>BK146</f>
        <v>4723</v>
      </c>
      <c r="K146" s="160"/>
      <c r="L146" s="165"/>
      <c r="M146" s="166"/>
      <c r="N146" s="167"/>
      <c r="O146" s="167"/>
      <c r="P146" s="168">
        <f>SUM(P147:P151)</f>
        <v>0</v>
      </c>
      <c r="Q146" s="167"/>
      <c r="R146" s="168">
        <f>SUM(R147:R151)</f>
        <v>0</v>
      </c>
      <c r="S146" s="167"/>
      <c r="T146" s="169">
        <f>SUM(T147:T151)</f>
        <v>0</v>
      </c>
      <c r="AR146" s="170" t="s">
        <v>81</v>
      </c>
      <c r="AT146" s="171" t="s">
        <v>70</v>
      </c>
      <c r="AU146" s="171" t="s">
        <v>71</v>
      </c>
      <c r="AY146" s="170" t="s">
        <v>155</v>
      </c>
      <c r="BK146" s="172">
        <f>SUM(BK147:BK151)</f>
        <v>4723</v>
      </c>
    </row>
    <row r="147" spans="1:65" s="2" customFormat="1" ht="16.5" customHeight="1">
      <c r="A147" s="36"/>
      <c r="B147" s="37"/>
      <c r="C147" s="175" t="s">
        <v>820</v>
      </c>
      <c r="D147" s="175" t="s">
        <v>158</v>
      </c>
      <c r="E147" s="176" t="s">
        <v>1568</v>
      </c>
      <c r="F147" s="177" t="s">
        <v>1569</v>
      </c>
      <c r="G147" s="178" t="s">
        <v>413</v>
      </c>
      <c r="H147" s="179">
        <v>2</v>
      </c>
      <c r="I147" s="180">
        <v>271</v>
      </c>
      <c r="J147" s="181">
        <f>ROUND(I147*H147,2)</f>
        <v>542</v>
      </c>
      <c r="K147" s="177" t="s">
        <v>19</v>
      </c>
      <c r="L147" s="41"/>
      <c r="M147" s="182" t="s">
        <v>19</v>
      </c>
      <c r="N147" s="183" t="s">
        <v>42</v>
      </c>
      <c r="O147" s="66"/>
      <c r="P147" s="184">
        <f>O147*H147</f>
        <v>0</v>
      </c>
      <c r="Q147" s="184">
        <v>0</v>
      </c>
      <c r="R147" s="184">
        <f>Q147*H147</f>
        <v>0</v>
      </c>
      <c r="S147" s="184">
        <v>0</v>
      </c>
      <c r="T147" s="185">
        <f>S147*H147</f>
        <v>0</v>
      </c>
      <c r="U147" s="36"/>
      <c r="V147" s="36"/>
      <c r="W147" s="36"/>
      <c r="X147" s="36"/>
      <c r="Y147" s="36"/>
      <c r="Z147" s="36"/>
      <c r="AA147" s="36"/>
      <c r="AB147" s="36"/>
      <c r="AC147" s="36"/>
      <c r="AD147" s="36"/>
      <c r="AE147" s="36"/>
      <c r="AR147" s="186" t="s">
        <v>295</v>
      </c>
      <c r="AT147" s="186" t="s">
        <v>158</v>
      </c>
      <c r="AU147" s="186" t="s">
        <v>79</v>
      </c>
      <c r="AY147" s="19" t="s">
        <v>155</v>
      </c>
      <c r="BE147" s="187">
        <f>IF(N147="základní",J147,0)</f>
        <v>542</v>
      </c>
      <c r="BF147" s="187">
        <f>IF(N147="snížená",J147,0)</f>
        <v>0</v>
      </c>
      <c r="BG147" s="187">
        <f>IF(N147="zákl. přenesená",J147,0)</f>
        <v>0</v>
      </c>
      <c r="BH147" s="187">
        <f>IF(N147="sníž. přenesená",J147,0)</f>
        <v>0</v>
      </c>
      <c r="BI147" s="187">
        <f>IF(N147="nulová",J147,0)</f>
        <v>0</v>
      </c>
      <c r="BJ147" s="19" t="s">
        <v>79</v>
      </c>
      <c r="BK147" s="187">
        <f>ROUND(I147*H147,2)</f>
        <v>542</v>
      </c>
      <c r="BL147" s="19" t="s">
        <v>295</v>
      </c>
      <c r="BM147" s="186" t="s">
        <v>1049</v>
      </c>
    </row>
    <row r="148" spans="1:65" s="2" customFormat="1" ht="16.5" customHeight="1">
      <c r="A148" s="36"/>
      <c r="B148" s="37"/>
      <c r="C148" s="175" t="s">
        <v>824</v>
      </c>
      <c r="D148" s="175" t="s">
        <v>158</v>
      </c>
      <c r="E148" s="176" t="s">
        <v>1570</v>
      </c>
      <c r="F148" s="177" t="s">
        <v>1571</v>
      </c>
      <c r="G148" s="178" t="s">
        <v>413</v>
      </c>
      <c r="H148" s="179">
        <v>2</v>
      </c>
      <c r="I148" s="180">
        <v>299</v>
      </c>
      <c r="J148" s="181">
        <f>ROUND(I148*H148,2)</f>
        <v>598</v>
      </c>
      <c r="K148" s="177" t="s">
        <v>19</v>
      </c>
      <c r="L148" s="41"/>
      <c r="M148" s="182" t="s">
        <v>19</v>
      </c>
      <c r="N148" s="183" t="s">
        <v>42</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295</v>
      </c>
      <c r="AT148" s="186" t="s">
        <v>158</v>
      </c>
      <c r="AU148" s="186" t="s">
        <v>79</v>
      </c>
      <c r="AY148" s="19" t="s">
        <v>155</v>
      </c>
      <c r="BE148" s="187">
        <f>IF(N148="základní",J148,0)</f>
        <v>598</v>
      </c>
      <c r="BF148" s="187">
        <f>IF(N148="snížená",J148,0)</f>
        <v>0</v>
      </c>
      <c r="BG148" s="187">
        <f>IF(N148="zákl. přenesená",J148,0)</f>
        <v>0</v>
      </c>
      <c r="BH148" s="187">
        <f>IF(N148="sníž. přenesená",J148,0)</f>
        <v>0</v>
      </c>
      <c r="BI148" s="187">
        <f>IF(N148="nulová",J148,0)</f>
        <v>0</v>
      </c>
      <c r="BJ148" s="19" t="s">
        <v>79</v>
      </c>
      <c r="BK148" s="187">
        <f>ROUND(I148*H148,2)</f>
        <v>598</v>
      </c>
      <c r="BL148" s="19" t="s">
        <v>295</v>
      </c>
      <c r="BM148" s="186" t="s">
        <v>1074</v>
      </c>
    </row>
    <row r="149" spans="1:65" s="2" customFormat="1" ht="16.5" customHeight="1">
      <c r="A149" s="36"/>
      <c r="B149" s="37"/>
      <c r="C149" s="175" t="s">
        <v>829</v>
      </c>
      <c r="D149" s="175" t="s">
        <v>158</v>
      </c>
      <c r="E149" s="176" t="s">
        <v>1572</v>
      </c>
      <c r="F149" s="177" t="s">
        <v>1573</v>
      </c>
      <c r="G149" s="178" t="s">
        <v>413</v>
      </c>
      <c r="H149" s="179">
        <v>1</v>
      </c>
      <c r="I149" s="180">
        <v>844</v>
      </c>
      <c r="J149" s="181">
        <f>ROUND(I149*H149,2)</f>
        <v>844</v>
      </c>
      <c r="K149" s="177" t="s">
        <v>19</v>
      </c>
      <c r="L149" s="41"/>
      <c r="M149" s="182" t="s">
        <v>19</v>
      </c>
      <c r="N149" s="183" t="s">
        <v>42</v>
      </c>
      <c r="O149" s="66"/>
      <c r="P149" s="184">
        <f>O149*H149</f>
        <v>0</v>
      </c>
      <c r="Q149" s="184">
        <v>0</v>
      </c>
      <c r="R149" s="184">
        <f>Q149*H149</f>
        <v>0</v>
      </c>
      <c r="S149" s="184">
        <v>0</v>
      </c>
      <c r="T149" s="185">
        <f>S149*H149</f>
        <v>0</v>
      </c>
      <c r="U149" s="36"/>
      <c r="V149" s="36"/>
      <c r="W149" s="36"/>
      <c r="X149" s="36"/>
      <c r="Y149" s="36"/>
      <c r="Z149" s="36"/>
      <c r="AA149" s="36"/>
      <c r="AB149" s="36"/>
      <c r="AC149" s="36"/>
      <c r="AD149" s="36"/>
      <c r="AE149" s="36"/>
      <c r="AR149" s="186" t="s">
        <v>295</v>
      </c>
      <c r="AT149" s="186" t="s">
        <v>158</v>
      </c>
      <c r="AU149" s="186" t="s">
        <v>79</v>
      </c>
      <c r="AY149" s="19" t="s">
        <v>155</v>
      </c>
      <c r="BE149" s="187">
        <f>IF(N149="základní",J149,0)</f>
        <v>844</v>
      </c>
      <c r="BF149" s="187">
        <f>IF(N149="snížená",J149,0)</f>
        <v>0</v>
      </c>
      <c r="BG149" s="187">
        <f>IF(N149="zákl. přenesená",J149,0)</f>
        <v>0</v>
      </c>
      <c r="BH149" s="187">
        <f>IF(N149="sníž. přenesená",J149,0)</f>
        <v>0</v>
      </c>
      <c r="BI149" s="187">
        <f>IF(N149="nulová",J149,0)</f>
        <v>0</v>
      </c>
      <c r="BJ149" s="19" t="s">
        <v>79</v>
      </c>
      <c r="BK149" s="187">
        <f>ROUND(I149*H149,2)</f>
        <v>844</v>
      </c>
      <c r="BL149" s="19" t="s">
        <v>295</v>
      </c>
      <c r="BM149" s="186" t="s">
        <v>1083</v>
      </c>
    </row>
    <row r="150" spans="1:65" s="2" customFormat="1" ht="16.5" customHeight="1">
      <c r="A150" s="36"/>
      <c r="B150" s="37"/>
      <c r="C150" s="175" t="s">
        <v>835</v>
      </c>
      <c r="D150" s="175" t="s">
        <v>158</v>
      </c>
      <c r="E150" s="176" t="s">
        <v>1574</v>
      </c>
      <c r="F150" s="177" t="s">
        <v>1575</v>
      </c>
      <c r="G150" s="178" t="s">
        <v>413</v>
      </c>
      <c r="H150" s="179">
        <v>3</v>
      </c>
      <c r="I150" s="180">
        <v>347</v>
      </c>
      <c r="J150" s="181">
        <f>ROUND(I150*H150,2)</f>
        <v>1041</v>
      </c>
      <c r="K150" s="177" t="s">
        <v>19</v>
      </c>
      <c r="L150" s="41"/>
      <c r="M150" s="182" t="s">
        <v>19</v>
      </c>
      <c r="N150" s="183" t="s">
        <v>42</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295</v>
      </c>
      <c r="AT150" s="186" t="s">
        <v>158</v>
      </c>
      <c r="AU150" s="186" t="s">
        <v>79</v>
      </c>
      <c r="AY150" s="19" t="s">
        <v>155</v>
      </c>
      <c r="BE150" s="187">
        <f>IF(N150="základní",J150,0)</f>
        <v>1041</v>
      </c>
      <c r="BF150" s="187">
        <f>IF(N150="snížená",J150,0)</f>
        <v>0</v>
      </c>
      <c r="BG150" s="187">
        <f>IF(N150="zákl. přenesená",J150,0)</f>
        <v>0</v>
      </c>
      <c r="BH150" s="187">
        <f>IF(N150="sníž. přenesená",J150,0)</f>
        <v>0</v>
      </c>
      <c r="BI150" s="187">
        <f>IF(N150="nulová",J150,0)</f>
        <v>0</v>
      </c>
      <c r="BJ150" s="19" t="s">
        <v>79</v>
      </c>
      <c r="BK150" s="187">
        <f>ROUND(I150*H150,2)</f>
        <v>1041</v>
      </c>
      <c r="BL150" s="19" t="s">
        <v>295</v>
      </c>
      <c r="BM150" s="186" t="s">
        <v>1576</v>
      </c>
    </row>
    <row r="151" spans="1:65" s="2" customFormat="1" ht="16.5" customHeight="1">
      <c r="A151" s="36"/>
      <c r="B151" s="37"/>
      <c r="C151" s="175" t="s">
        <v>839</v>
      </c>
      <c r="D151" s="175" t="s">
        <v>158</v>
      </c>
      <c r="E151" s="176" t="s">
        <v>1577</v>
      </c>
      <c r="F151" s="177" t="s">
        <v>1578</v>
      </c>
      <c r="G151" s="178" t="s">
        <v>413</v>
      </c>
      <c r="H151" s="179">
        <v>3</v>
      </c>
      <c r="I151" s="180">
        <v>566</v>
      </c>
      <c r="J151" s="181">
        <f>ROUND(I151*H151,2)</f>
        <v>1698</v>
      </c>
      <c r="K151" s="177" t="s">
        <v>19</v>
      </c>
      <c r="L151" s="41"/>
      <c r="M151" s="182" t="s">
        <v>19</v>
      </c>
      <c r="N151" s="183" t="s">
        <v>42</v>
      </c>
      <c r="O151" s="66"/>
      <c r="P151" s="184">
        <f>O151*H151</f>
        <v>0</v>
      </c>
      <c r="Q151" s="184">
        <v>0</v>
      </c>
      <c r="R151" s="184">
        <f>Q151*H151</f>
        <v>0</v>
      </c>
      <c r="S151" s="184">
        <v>0</v>
      </c>
      <c r="T151" s="185">
        <f>S151*H151</f>
        <v>0</v>
      </c>
      <c r="U151" s="36"/>
      <c r="V151" s="36"/>
      <c r="W151" s="36"/>
      <c r="X151" s="36"/>
      <c r="Y151" s="36"/>
      <c r="Z151" s="36"/>
      <c r="AA151" s="36"/>
      <c r="AB151" s="36"/>
      <c r="AC151" s="36"/>
      <c r="AD151" s="36"/>
      <c r="AE151" s="36"/>
      <c r="AR151" s="186" t="s">
        <v>295</v>
      </c>
      <c r="AT151" s="186" t="s">
        <v>158</v>
      </c>
      <c r="AU151" s="186" t="s">
        <v>79</v>
      </c>
      <c r="AY151" s="19" t="s">
        <v>155</v>
      </c>
      <c r="BE151" s="187">
        <f>IF(N151="základní",J151,0)</f>
        <v>1698</v>
      </c>
      <c r="BF151" s="187">
        <f>IF(N151="snížená",J151,0)</f>
        <v>0</v>
      </c>
      <c r="BG151" s="187">
        <f>IF(N151="zákl. přenesená",J151,0)</f>
        <v>0</v>
      </c>
      <c r="BH151" s="187">
        <f>IF(N151="sníž. přenesená",J151,0)</f>
        <v>0</v>
      </c>
      <c r="BI151" s="187">
        <f>IF(N151="nulová",J151,0)</f>
        <v>0</v>
      </c>
      <c r="BJ151" s="19" t="s">
        <v>79</v>
      </c>
      <c r="BK151" s="187">
        <f>ROUND(I151*H151,2)</f>
        <v>1698</v>
      </c>
      <c r="BL151" s="19" t="s">
        <v>295</v>
      </c>
      <c r="BM151" s="186" t="s">
        <v>1579</v>
      </c>
    </row>
    <row r="152" spans="2:63" s="12" customFormat="1" ht="25.9" customHeight="1">
      <c r="B152" s="159"/>
      <c r="C152" s="160"/>
      <c r="D152" s="161" t="s">
        <v>70</v>
      </c>
      <c r="E152" s="162" t="s">
        <v>1580</v>
      </c>
      <c r="F152" s="162" t="s">
        <v>1581</v>
      </c>
      <c r="G152" s="160"/>
      <c r="H152" s="160"/>
      <c r="I152" s="163"/>
      <c r="J152" s="164">
        <f>BK152</f>
        <v>36490</v>
      </c>
      <c r="K152" s="160"/>
      <c r="L152" s="165"/>
      <c r="M152" s="166"/>
      <c r="N152" s="167"/>
      <c r="O152" s="167"/>
      <c r="P152" s="168">
        <f>SUM(P153:P158)</f>
        <v>0</v>
      </c>
      <c r="Q152" s="167"/>
      <c r="R152" s="168">
        <f>SUM(R153:R158)</f>
        <v>0</v>
      </c>
      <c r="S152" s="167"/>
      <c r="T152" s="169">
        <f>SUM(T153:T158)</f>
        <v>0</v>
      </c>
      <c r="AR152" s="170" t="s">
        <v>79</v>
      </c>
      <c r="AT152" s="171" t="s">
        <v>70</v>
      </c>
      <c r="AU152" s="171" t="s">
        <v>71</v>
      </c>
      <c r="AY152" s="170" t="s">
        <v>155</v>
      </c>
      <c r="BK152" s="172">
        <f>SUM(BK153:BK158)</f>
        <v>36490</v>
      </c>
    </row>
    <row r="153" spans="1:65" s="2" customFormat="1" ht="16.5" customHeight="1">
      <c r="A153" s="36"/>
      <c r="B153" s="37"/>
      <c r="C153" s="175" t="s">
        <v>843</v>
      </c>
      <c r="D153" s="175" t="s">
        <v>158</v>
      </c>
      <c r="E153" s="176" t="s">
        <v>1582</v>
      </c>
      <c r="F153" s="177" t="s">
        <v>1583</v>
      </c>
      <c r="G153" s="178" t="s">
        <v>386</v>
      </c>
      <c r="H153" s="179">
        <v>10</v>
      </c>
      <c r="I153" s="180">
        <v>1950</v>
      </c>
      <c r="J153" s="181">
        <f aca="true" t="shared" si="30" ref="J153:J158">ROUND(I153*H153,2)</f>
        <v>19500</v>
      </c>
      <c r="K153" s="177" t="s">
        <v>19</v>
      </c>
      <c r="L153" s="41"/>
      <c r="M153" s="182" t="s">
        <v>19</v>
      </c>
      <c r="N153" s="183" t="s">
        <v>42</v>
      </c>
      <c r="O153" s="66"/>
      <c r="P153" s="184">
        <f aca="true" t="shared" si="31" ref="P153:P158">O153*H153</f>
        <v>0</v>
      </c>
      <c r="Q153" s="184">
        <v>0</v>
      </c>
      <c r="R153" s="184">
        <f aca="true" t="shared" si="32" ref="R153:R158">Q153*H153</f>
        <v>0</v>
      </c>
      <c r="S153" s="184">
        <v>0</v>
      </c>
      <c r="T153" s="185">
        <f aca="true" t="shared" si="33" ref="T153:T158">S153*H153</f>
        <v>0</v>
      </c>
      <c r="U153" s="36"/>
      <c r="V153" s="36"/>
      <c r="W153" s="36"/>
      <c r="X153" s="36"/>
      <c r="Y153" s="36"/>
      <c r="Z153" s="36"/>
      <c r="AA153" s="36"/>
      <c r="AB153" s="36"/>
      <c r="AC153" s="36"/>
      <c r="AD153" s="36"/>
      <c r="AE153" s="36"/>
      <c r="AR153" s="186" t="s">
        <v>162</v>
      </c>
      <c r="AT153" s="186" t="s">
        <v>158</v>
      </c>
      <c r="AU153" s="186" t="s">
        <v>79</v>
      </c>
      <c r="AY153" s="19" t="s">
        <v>155</v>
      </c>
      <c r="BE153" s="187">
        <f aca="true" t="shared" si="34" ref="BE153:BE158">IF(N153="základní",J153,0)</f>
        <v>19500</v>
      </c>
      <c r="BF153" s="187">
        <f aca="true" t="shared" si="35" ref="BF153:BF158">IF(N153="snížená",J153,0)</f>
        <v>0</v>
      </c>
      <c r="BG153" s="187">
        <f aca="true" t="shared" si="36" ref="BG153:BG158">IF(N153="zákl. přenesená",J153,0)</f>
        <v>0</v>
      </c>
      <c r="BH153" s="187">
        <f aca="true" t="shared" si="37" ref="BH153:BH158">IF(N153="sníž. přenesená",J153,0)</f>
        <v>0</v>
      </c>
      <c r="BI153" s="187">
        <f aca="true" t="shared" si="38" ref="BI153:BI158">IF(N153="nulová",J153,0)</f>
        <v>0</v>
      </c>
      <c r="BJ153" s="19" t="s">
        <v>79</v>
      </c>
      <c r="BK153" s="187">
        <f aca="true" t="shared" si="39" ref="BK153:BK158">ROUND(I153*H153,2)</f>
        <v>19500</v>
      </c>
      <c r="BL153" s="19" t="s">
        <v>162</v>
      </c>
      <c r="BM153" s="186" t="s">
        <v>1584</v>
      </c>
    </row>
    <row r="154" spans="1:65" s="2" customFormat="1" ht="24.2" customHeight="1">
      <c r="A154" s="36"/>
      <c r="B154" s="37"/>
      <c r="C154" s="175" t="s">
        <v>847</v>
      </c>
      <c r="D154" s="175" t="s">
        <v>158</v>
      </c>
      <c r="E154" s="176" t="s">
        <v>1585</v>
      </c>
      <c r="F154" s="177" t="s">
        <v>1586</v>
      </c>
      <c r="G154" s="178" t="s">
        <v>1587</v>
      </c>
      <c r="H154" s="179">
        <v>1</v>
      </c>
      <c r="I154" s="180">
        <v>2350</v>
      </c>
      <c r="J154" s="181">
        <f t="shared" si="30"/>
        <v>2350</v>
      </c>
      <c r="K154" s="177" t="s">
        <v>19</v>
      </c>
      <c r="L154" s="41"/>
      <c r="M154" s="182" t="s">
        <v>19</v>
      </c>
      <c r="N154" s="183" t="s">
        <v>42</v>
      </c>
      <c r="O154" s="66"/>
      <c r="P154" s="184">
        <f t="shared" si="31"/>
        <v>0</v>
      </c>
      <c r="Q154" s="184">
        <v>0</v>
      </c>
      <c r="R154" s="184">
        <f t="shared" si="32"/>
        <v>0</v>
      </c>
      <c r="S154" s="184">
        <v>0</v>
      </c>
      <c r="T154" s="185">
        <f t="shared" si="33"/>
        <v>0</v>
      </c>
      <c r="U154" s="36"/>
      <c r="V154" s="36"/>
      <c r="W154" s="36"/>
      <c r="X154" s="36"/>
      <c r="Y154" s="36"/>
      <c r="Z154" s="36"/>
      <c r="AA154" s="36"/>
      <c r="AB154" s="36"/>
      <c r="AC154" s="36"/>
      <c r="AD154" s="36"/>
      <c r="AE154" s="36"/>
      <c r="AR154" s="186" t="s">
        <v>162</v>
      </c>
      <c r="AT154" s="186" t="s">
        <v>158</v>
      </c>
      <c r="AU154" s="186" t="s">
        <v>79</v>
      </c>
      <c r="AY154" s="19" t="s">
        <v>155</v>
      </c>
      <c r="BE154" s="187">
        <f t="shared" si="34"/>
        <v>2350</v>
      </c>
      <c r="BF154" s="187">
        <f t="shared" si="35"/>
        <v>0</v>
      </c>
      <c r="BG154" s="187">
        <f t="shared" si="36"/>
        <v>0</v>
      </c>
      <c r="BH154" s="187">
        <f t="shared" si="37"/>
        <v>0</v>
      </c>
      <c r="BI154" s="187">
        <f t="shared" si="38"/>
        <v>0</v>
      </c>
      <c r="BJ154" s="19" t="s">
        <v>79</v>
      </c>
      <c r="BK154" s="187">
        <f t="shared" si="39"/>
        <v>2350</v>
      </c>
      <c r="BL154" s="19" t="s">
        <v>162</v>
      </c>
      <c r="BM154" s="186" t="s">
        <v>1588</v>
      </c>
    </row>
    <row r="155" spans="1:65" s="2" customFormat="1" ht="16.5" customHeight="1">
      <c r="A155" s="36"/>
      <c r="B155" s="37"/>
      <c r="C155" s="175" t="s">
        <v>851</v>
      </c>
      <c r="D155" s="175" t="s">
        <v>158</v>
      </c>
      <c r="E155" s="176" t="s">
        <v>1589</v>
      </c>
      <c r="F155" s="177" t="s">
        <v>1590</v>
      </c>
      <c r="G155" s="178" t="s">
        <v>386</v>
      </c>
      <c r="H155" s="179">
        <v>1</v>
      </c>
      <c r="I155" s="180">
        <v>6500</v>
      </c>
      <c r="J155" s="181">
        <f t="shared" si="30"/>
        <v>6500</v>
      </c>
      <c r="K155" s="177" t="s">
        <v>19</v>
      </c>
      <c r="L155" s="41"/>
      <c r="M155" s="182" t="s">
        <v>19</v>
      </c>
      <c r="N155" s="183" t="s">
        <v>42</v>
      </c>
      <c r="O155" s="66"/>
      <c r="P155" s="184">
        <f t="shared" si="31"/>
        <v>0</v>
      </c>
      <c r="Q155" s="184">
        <v>0</v>
      </c>
      <c r="R155" s="184">
        <f t="shared" si="32"/>
        <v>0</v>
      </c>
      <c r="S155" s="184">
        <v>0</v>
      </c>
      <c r="T155" s="185">
        <f t="shared" si="33"/>
        <v>0</v>
      </c>
      <c r="U155" s="36"/>
      <c r="V155" s="36"/>
      <c r="W155" s="36"/>
      <c r="X155" s="36"/>
      <c r="Y155" s="36"/>
      <c r="Z155" s="36"/>
      <c r="AA155" s="36"/>
      <c r="AB155" s="36"/>
      <c r="AC155" s="36"/>
      <c r="AD155" s="36"/>
      <c r="AE155" s="36"/>
      <c r="AR155" s="186" t="s">
        <v>162</v>
      </c>
      <c r="AT155" s="186" t="s">
        <v>158</v>
      </c>
      <c r="AU155" s="186" t="s">
        <v>79</v>
      </c>
      <c r="AY155" s="19" t="s">
        <v>155</v>
      </c>
      <c r="BE155" s="187">
        <f t="shared" si="34"/>
        <v>6500</v>
      </c>
      <c r="BF155" s="187">
        <f t="shared" si="35"/>
        <v>0</v>
      </c>
      <c r="BG155" s="187">
        <f t="shared" si="36"/>
        <v>0</v>
      </c>
      <c r="BH155" s="187">
        <f t="shared" si="37"/>
        <v>0</v>
      </c>
      <c r="BI155" s="187">
        <f t="shared" si="38"/>
        <v>0</v>
      </c>
      <c r="BJ155" s="19" t="s">
        <v>79</v>
      </c>
      <c r="BK155" s="187">
        <f t="shared" si="39"/>
        <v>6500</v>
      </c>
      <c r="BL155" s="19" t="s">
        <v>162</v>
      </c>
      <c r="BM155" s="186" t="s">
        <v>1591</v>
      </c>
    </row>
    <row r="156" spans="1:65" s="2" customFormat="1" ht="16.5" customHeight="1">
      <c r="A156" s="36"/>
      <c r="B156" s="37"/>
      <c r="C156" s="175" t="s">
        <v>855</v>
      </c>
      <c r="D156" s="175" t="s">
        <v>158</v>
      </c>
      <c r="E156" s="176" t="s">
        <v>1592</v>
      </c>
      <c r="F156" s="177" t="s">
        <v>1593</v>
      </c>
      <c r="G156" s="178" t="s">
        <v>386</v>
      </c>
      <c r="H156" s="179">
        <v>1</v>
      </c>
      <c r="I156" s="180">
        <v>5500</v>
      </c>
      <c r="J156" s="181">
        <f t="shared" si="30"/>
        <v>5500</v>
      </c>
      <c r="K156" s="177" t="s">
        <v>19</v>
      </c>
      <c r="L156" s="41"/>
      <c r="M156" s="182" t="s">
        <v>19</v>
      </c>
      <c r="N156" s="183" t="s">
        <v>42</v>
      </c>
      <c r="O156" s="66"/>
      <c r="P156" s="184">
        <f t="shared" si="31"/>
        <v>0</v>
      </c>
      <c r="Q156" s="184">
        <v>0</v>
      </c>
      <c r="R156" s="184">
        <f t="shared" si="32"/>
        <v>0</v>
      </c>
      <c r="S156" s="184">
        <v>0</v>
      </c>
      <c r="T156" s="185">
        <f t="shared" si="33"/>
        <v>0</v>
      </c>
      <c r="U156" s="36"/>
      <c r="V156" s="36"/>
      <c r="W156" s="36"/>
      <c r="X156" s="36"/>
      <c r="Y156" s="36"/>
      <c r="Z156" s="36"/>
      <c r="AA156" s="36"/>
      <c r="AB156" s="36"/>
      <c r="AC156" s="36"/>
      <c r="AD156" s="36"/>
      <c r="AE156" s="36"/>
      <c r="AR156" s="186" t="s">
        <v>162</v>
      </c>
      <c r="AT156" s="186" t="s">
        <v>158</v>
      </c>
      <c r="AU156" s="186" t="s">
        <v>79</v>
      </c>
      <c r="AY156" s="19" t="s">
        <v>155</v>
      </c>
      <c r="BE156" s="187">
        <f t="shared" si="34"/>
        <v>5500</v>
      </c>
      <c r="BF156" s="187">
        <f t="shared" si="35"/>
        <v>0</v>
      </c>
      <c r="BG156" s="187">
        <f t="shared" si="36"/>
        <v>0</v>
      </c>
      <c r="BH156" s="187">
        <f t="shared" si="37"/>
        <v>0</v>
      </c>
      <c r="BI156" s="187">
        <f t="shared" si="38"/>
        <v>0</v>
      </c>
      <c r="BJ156" s="19" t="s">
        <v>79</v>
      </c>
      <c r="BK156" s="187">
        <f t="shared" si="39"/>
        <v>5500</v>
      </c>
      <c r="BL156" s="19" t="s">
        <v>162</v>
      </c>
      <c r="BM156" s="186" t="s">
        <v>656</v>
      </c>
    </row>
    <row r="157" spans="1:65" s="2" customFormat="1" ht="16.5" customHeight="1">
      <c r="A157" s="36"/>
      <c r="B157" s="37"/>
      <c r="C157" s="175" t="s">
        <v>859</v>
      </c>
      <c r="D157" s="175" t="s">
        <v>158</v>
      </c>
      <c r="E157" s="176" t="s">
        <v>1594</v>
      </c>
      <c r="F157" s="177" t="s">
        <v>1595</v>
      </c>
      <c r="G157" s="178" t="s">
        <v>173</v>
      </c>
      <c r="H157" s="179">
        <v>3</v>
      </c>
      <c r="I157" s="180">
        <v>330</v>
      </c>
      <c r="J157" s="181">
        <f t="shared" si="30"/>
        <v>990</v>
      </c>
      <c r="K157" s="177" t="s">
        <v>19</v>
      </c>
      <c r="L157" s="41"/>
      <c r="M157" s="182" t="s">
        <v>19</v>
      </c>
      <c r="N157" s="183" t="s">
        <v>42</v>
      </c>
      <c r="O157" s="66"/>
      <c r="P157" s="184">
        <f t="shared" si="31"/>
        <v>0</v>
      </c>
      <c r="Q157" s="184">
        <v>0</v>
      </c>
      <c r="R157" s="184">
        <f t="shared" si="32"/>
        <v>0</v>
      </c>
      <c r="S157" s="184">
        <v>0</v>
      </c>
      <c r="T157" s="185">
        <f t="shared" si="33"/>
        <v>0</v>
      </c>
      <c r="U157" s="36"/>
      <c r="V157" s="36"/>
      <c r="W157" s="36"/>
      <c r="X157" s="36"/>
      <c r="Y157" s="36"/>
      <c r="Z157" s="36"/>
      <c r="AA157" s="36"/>
      <c r="AB157" s="36"/>
      <c r="AC157" s="36"/>
      <c r="AD157" s="36"/>
      <c r="AE157" s="36"/>
      <c r="AR157" s="186" t="s">
        <v>162</v>
      </c>
      <c r="AT157" s="186" t="s">
        <v>158</v>
      </c>
      <c r="AU157" s="186" t="s">
        <v>79</v>
      </c>
      <c r="AY157" s="19" t="s">
        <v>155</v>
      </c>
      <c r="BE157" s="187">
        <f t="shared" si="34"/>
        <v>990</v>
      </c>
      <c r="BF157" s="187">
        <f t="shared" si="35"/>
        <v>0</v>
      </c>
      <c r="BG157" s="187">
        <f t="shared" si="36"/>
        <v>0</v>
      </c>
      <c r="BH157" s="187">
        <f t="shared" si="37"/>
        <v>0</v>
      </c>
      <c r="BI157" s="187">
        <f t="shared" si="38"/>
        <v>0</v>
      </c>
      <c r="BJ157" s="19" t="s">
        <v>79</v>
      </c>
      <c r="BK157" s="187">
        <f t="shared" si="39"/>
        <v>990</v>
      </c>
      <c r="BL157" s="19" t="s">
        <v>162</v>
      </c>
      <c r="BM157" s="186" t="s">
        <v>1596</v>
      </c>
    </row>
    <row r="158" spans="1:65" s="2" customFormat="1" ht="16.5" customHeight="1">
      <c r="A158" s="36"/>
      <c r="B158" s="37"/>
      <c r="C158" s="175" t="s">
        <v>863</v>
      </c>
      <c r="D158" s="175" t="s">
        <v>158</v>
      </c>
      <c r="E158" s="176" t="s">
        <v>1597</v>
      </c>
      <c r="F158" s="177" t="s">
        <v>1598</v>
      </c>
      <c r="G158" s="178" t="s">
        <v>173</v>
      </c>
      <c r="H158" s="179">
        <v>3</v>
      </c>
      <c r="I158" s="180">
        <v>550</v>
      </c>
      <c r="J158" s="181">
        <f t="shared" si="30"/>
        <v>1650</v>
      </c>
      <c r="K158" s="177" t="s">
        <v>19</v>
      </c>
      <c r="L158" s="41"/>
      <c r="M158" s="182" t="s">
        <v>19</v>
      </c>
      <c r="N158" s="183" t="s">
        <v>42</v>
      </c>
      <c r="O158" s="66"/>
      <c r="P158" s="184">
        <f t="shared" si="31"/>
        <v>0</v>
      </c>
      <c r="Q158" s="184">
        <v>0</v>
      </c>
      <c r="R158" s="184">
        <f t="shared" si="32"/>
        <v>0</v>
      </c>
      <c r="S158" s="184">
        <v>0</v>
      </c>
      <c r="T158" s="185">
        <f t="shared" si="33"/>
        <v>0</v>
      </c>
      <c r="U158" s="36"/>
      <c r="V158" s="36"/>
      <c r="W158" s="36"/>
      <c r="X158" s="36"/>
      <c r="Y158" s="36"/>
      <c r="Z158" s="36"/>
      <c r="AA158" s="36"/>
      <c r="AB158" s="36"/>
      <c r="AC158" s="36"/>
      <c r="AD158" s="36"/>
      <c r="AE158" s="36"/>
      <c r="AR158" s="186" t="s">
        <v>162</v>
      </c>
      <c r="AT158" s="186" t="s">
        <v>158</v>
      </c>
      <c r="AU158" s="186" t="s">
        <v>79</v>
      </c>
      <c r="AY158" s="19" t="s">
        <v>155</v>
      </c>
      <c r="BE158" s="187">
        <f t="shared" si="34"/>
        <v>1650</v>
      </c>
      <c r="BF158" s="187">
        <f t="shared" si="35"/>
        <v>0</v>
      </c>
      <c r="BG158" s="187">
        <f t="shared" si="36"/>
        <v>0</v>
      </c>
      <c r="BH158" s="187">
        <f t="shared" si="37"/>
        <v>0</v>
      </c>
      <c r="BI158" s="187">
        <f t="shared" si="38"/>
        <v>0</v>
      </c>
      <c r="BJ158" s="19" t="s">
        <v>79</v>
      </c>
      <c r="BK158" s="187">
        <f t="shared" si="39"/>
        <v>1650</v>
      </c>
      <c r="BL158" s="19" t="s">
        <v>162</v>
      </c>
      <c r="BM158" s="186" t="s">
        <v>1599</v>
      </c>
    </row>
    <row r="159" spans="2:63" s="12" customFormat="1" ht="25.9" customHeight="1">
      <c r="B159" s="159"/>
      <c r="C159" s="160"/>
      <c r="D159" s="161" t="s">
        <v>70</v>
      </c>
      <c r="E159" s="162" t="s">
        <v>543</v>
      </c>
      <c r="F159" s="162" t="s">
        <v>544</v>
      </c>
      <c r="G159" s="160"/>
      <c r="H159" s="160"/>
      <c r="I159" s="163"/>
      <c r="J159" s="164">
        <f>BK159</f>
        <v>51000</v>
      </c>
      <c r="K159" s="160"/>
      <c r="L159" s="165"/>
      <c r="M159" s="166"/>
      <c r="N159" s="167"/>
      <c r="O159" s="167"/>
      <c r="P159" s="168">
        <f>P160</f>
        <v>0</v>
      </c>
      <c r="Q159" s="167"/>
      <c r="R159" s="168">
        <f>R160</f>
        <v>0</v>
      </c>
      <c r="S159" s="167"/>
      <c r="T159" s="169">
        <f>T160</f>
        <v>0</v>
      </c>
      <c r="AR159" s="170" t="s">
        <v>162</v>
      </c>
      <c r="AT159" s="171" t="s">
        <v>70</v>
      </c>
      <c r="AU159" s="171" t="s">
        <v>71</v>
      </c>
      <c r="AY159" s="170" t="s">
        <v>155</v>
      </c>
      <c r="BK159" s="172">
        <f>BK160</f>
        <v>51000</v>
      </c>
    </row>
    <row r="160" spans="1:65" s="2" customFormat="1" ht="16.5" customHeight="1">
      <c r="A160" s="36"/>
      <c r="B160" s="37"/>
      <c r="C160" s="175" t="s">
        <v>867</v>
      </c>
      <c r="D160" s="175" t="s">
        <v>158</v>
      </c>
      <c r="E160" s="176" t="s">
        <v>546</v>
      </c>
      <c r="F160" s="177" t="s">
        <v>547</v>
      </c>
      <c r="G160" s="178" t="s">
        <v>548</v>
      </c>
      <c r="H160" s="179">
        <v>170</v>
      </c>
      <c r="I160" s="180">
        <v>300</v>
      </c>
      <c r="J160" s="181">
        <f>ROUND(I160*H160,2)</f>
        <v>51000</v>
      </c>
      <c r="K160" s="177" t="s">
        <v>19</v>
      </c>
      <c r="L160" s="41"/>
      <c r="M160" s="232" t="s">
        <v>19</v>
      </c>
      <c r="N160" s="233" t="s">
        <v>42</v>
      </c>
      <c r="O160" s="234"/>
      <c r="P160" s="235">
        <f>O160*H160</f>
        <v>0</v>
      </c>
      <c r="Q160" s="235">
        <v>0</v>
      </c>
      <c r="R160" s="235">
        <f>Q160*H160</f>
        <v>0</v>
      </c>
      <c r="S160" s="235">
        <v>0</v>
      </c>
      <c r="T160" s="236">
        <f>S160*H160</f>
        <v>0</v>
      </c>
      <c r="U160" s="36"/>
      <c r="V160" s="36"/>
      <c r="W160" s="36"/>
      <c r="X160" s="36"/>
      <c r="Y160" s="36"/>
      <c r="Z160" s="36"/>
      <c r="AA160" s="36"/>
      <c r="AB160" s="36"/>
      <c r="AC160" s="36"/>
      <c r="AD160" s="36"/>
      <c r="AE160" s="36"/>
      <c r="AR160" s="186" t="s">
        <v>549</v>
      </c>
      <c r="AT160" s="186" t="s">
        <v>158</v>
      </c>
      <c r="AU160" s="186" t="s">
        <v>79</v>
      </c>
      <c r="AY160" s="19" t="s">
        <v>155</v>
      </c>
      <c r="BE160" s="187">
        <f>IF(N160="základní",J160,0)</f>
        <v>51000</v>
      </c>
      <c r="BF160" s="187">
        <f>IF(N160="snížená",J160,0)</f>
        <v>0</v>
      </c>
      <c r="BG160" s="187">
        <f>IF(N160="zákl. přenesená",J160,0)</f>
        <v>0</v>
      </c>
      <c r="BH160" s="187">
        <f>IF(N160="sníž. přenesená",J160,0)</f>
        <v>0</v>
      </c>
      <c r="BI160" s="187">
        <f>IF(N160="nulová",J160,0)</f>
        <v>0</v>
      </c>
      <c r="BJ160" s="19" t="s">
        <v>79</v>
      </c>
      <c r="BK160" s="187">
        <f>ROUND(I160*H160,2)</f>
        <v>51000</v>
      </c>
      <c r="BL160" s="19" t="s">
        <v>549</v>
      </c>
      <c r="BM160" s="186" t="s">
        <v>1600</v>
      </c>
    </row>
    <row r="161" spans="1:31" s="2" customFormat="1" ht="6.95" customHeight="1">
      <c r="A161" s="36"/>
      <c r="B161" s="49"/>
      <c r="C161" s="50"/>
      <c r="D161" s="50"/>
      <c r="E161" s="50"/>
      <c r="F161" s="50"/>
      <c r="G161" s="50"/>
      <c r="H161" s="50"/>
      <c r="I161" s="50"/>
      <c r="J161" s="50"/>
      <c r="K161" s="50"/>
      <c r="L161" s="41"/>
      <c r="M161" s="36"/>
      <c r="O161" s="36"/>
      <c r="P161" s="36"/>
      <c r="Q161" s="36"/>
      <c r="R161" s="36"/>
      <c r="S161" s="36"/>
      <c r="T161" s="36"/>
      <c r="U161" s="36"/>
      <c r="V161" s="36"/>
      <c r="W161" s="36"/>
      <c r="X161" s="36"/>
      <c r="Y161" s="36"/>
      <c r="Z161" s="36"/>
      <c r="AA161" s="36"/>
      <c r="AB161" s="36"/>
      <c r="AC161" s="36"/>
      <c r="AD161" s="36"/>
      <c r="AE161" s="36"/>
    </row>
  </sheetData>
  <sheetProtection password="CC35" sheet="1" objects="1" scenarios="1" formatColumns="0" formatRows="0" autoFilter="0"/>
  <autoFilter ref="C86:K160"/>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0"/>
  <sheetViews>
    <sheetView showGridLines="0" workbookViewId="0" topLeftCell="A1">
      <selection activeCell="V24" sqref="V2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96</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1601</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ROUND(J88,2)</f>
        <v>667563</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ROUND((SUM(BE88:BE139)),2)</f>
        <v>667563</v>
      </c>
      <c r="G33" s="36"/>
      <c r="H33" s="36"/>
      <c r="I33" s="120">
        <v>0.21</v>
      </c>
      <c r="J33" s="119">
        <f>ROUND(((SUM(BE88:BE139))*I33),2)</f>
        <v>140188.23</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ROUND((SUM(BF88:BF139)),2)</f>
        <v>0</v>
      </c>
      <c r="G34" s="36"/>
      <c r="H34" s="36"/>
      <c r="I34" s="120">
        <v>0.15</v>
      </c>
      <c r="J34" s="119">
        <f>ROUND(((SUM(BF88:BF139))*I34),2)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ROUND((SUM(BG88:BG139)),2)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ROUND((SUM(BH88:BH139)),2)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ROUND((SUM(BI88:BI139)),2)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807751.23</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06 - D.1.4.2. - VZT, chlazení</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J88</f>
        <v>667563</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1602</v>
      </c>
      <c r="E60" s="139"/>
      <c r="F60" s="139"/>
      <c r="G60" s="139"/>
      <c r="H60" s="139"/>
      <c r="I60" s="139"/>
      <c r="J60" s="140">
        <f>J89</f>
        <v>141998</v>
      </c>
      <c r="K60" s="137"/>
      <c r="L60" s="141"/>
    </row>
    <row r="61" spans="2:12" s="9" customFormat="1" ht="24.95" customHeight="1">
      <c r="B61" s="136"/>
      <c r="C61" s="137"/>
      <c r="D61" s="138" t="s">
        <v>1603</v>
      </c>
      <c r="E61" s="139"/>
      <c r="F61" s="139"/>
      <c r="G61" s="139"/>
      <c r="H61" s="139"/>
      <c r="I61" s="139"/>
      <c r="J61" s="140">
        <f>J97</f>
        <v>3529</v>
      </c>
      <c r="K61" s="137"/>
      <c r="L61" s="141"/>
    </row>
    <row r="62" spans="2:12" s="9" customFormat="1" ht="24.95" customHeight="1">
      <c r="B62" s="136"/>
      <c r="C62" s="137"/>
      <c r="D62" s="138" t="s">
        <v>1604</v>
      </c>
      <c r="E62" s="139"/>
      <c r="F62" s="139"/>
      <c r="G62" s="139"/>
      <c r="H62" s="139"/>
      <c r="I62" s="139"/>
      <c r="J62" s="140">
        <f>J101</f>
        <v>1952</v>
      </c>
      <c r="K62" s="137"/>
      <c r="L62" s="141"/>
    </row>
    <row r="63" spans="2:12" s="9" customFormat="1" ht="24.95" customHeight="1">
      <c r="B63" s="136"/>
      <c r="C63" s="137"/>
      <c r="D63" s="138" t="s">
        <v>1605</v>
      </c>
      <c r="E63" s="139"/>
      <c r="F63" s="139"/>
      <c r="G63" s="139"/>
      <c r="H63" s="139"/>
      <c r="I63" s="139"/>
      <c r="J63" s="140">
        <f>J105</f>
        <v>12932</v>
      </c>
      <c r="K63" s="137"/>
      <c r="L63" s="141"/>
    </row>
    <row r="64" spans="2:12" s="9" customFormat="1" ht="24.95" customHeight="1">
      <c r="B64" s="136"/>
      <c r="C64" s="137"/>
      <c r="D64" s="138" t="s">
        <v>1606</v>
      </c>
      <c r="E64" s="139"/>
      <c r="F64" s="139"/>
      <c r="G64" s="139"/>
      <c r="H64" s="139"/>
      <c r="I64" s="139"/>
      <c r="J64" s="140">
        <f>J109</f>
        <v>1952</v>
      </c>
      <c r="K64" s="137"/>
      <c r="L64" s="141"/>
    </row>
    <row r="65" spans="2:12" s="9" customFormat="1" ht="24.95" customHeight="1">
      <c r="B65" s="136"/>
      <c r="C65" s="137"/>
      <c r="D65" s="138" t="s">
        <v>1607</v>
      </c>
      <c r="E65" s="139"/>
      <c r="F65" s="139"/>
      <c r="G65" s="139"/>
      <c r="H65" s="139"/>
      <c r="I65" s="139"/>
      <c r="J65" s="140">
        <f>J113</f>
        <v>226435</v>
      </c>
      <c r="K65" s="137"/>
      <c r="L65" s="141"/>
    </row>
    <row r="66" spans="2:12" s="9" customFormat="1" ht="24.95" customHeight="1">
      <c r="B66" s="136"/>
      <c r="C66" s="137"/>
      <c r="D66" s="138" t="s">
        <v>1608</v>
      </c>
      <c r="E66" s="139"/>
      <c r="F66" s="139"/>
      <c r="G66" s="139"/>
      <c r="H66" s="139"/>
      <c r="I66" s="139"/>
      <c r="J66" s="140">
        <f>J121</f>
        <v>199865</v>
      </c>
      <c r="K66" s="137"/>
      <c r="L66" s="141"/>
    </row>
    <row r="67" spans="2:12" s="9" customFormat="1" ht="24.95" customHeight="1">
      <c r="B67" s="136"/>
      <c r="C67" s="137"/>
      <c r="D67" s="138" t="s">
        <v>139</v>
      </c>
      <c r="E67" s="139"/>
      <c r="F67" s="139"/>
      <c r="G67" s="139"/>
      <c r="H67" s="139"/>
      <c r="I67" s="139"/>
      <c r="J67" s="140">
        <f>J130</f>
        <v>45000</v>
      </c>
      <c r="K67" s="137"/>
      <c r="L67" s="141"/>
    </row>
    <row r="68" spans="2:12" s="9" customFormat="1" ht="24.95" customHeight="1">
      <c r="B68" s="136"/>
      <c r="C68" s="137"/>
      <c r="D68" s="138" t="s">
        <v>1609</v>
      </c>
      <c r="E68" s="139"/>
      <c r="F68" s="139"/>
      <c r="G68" s="139"/>
      <c r="H68" s="139"/>
      <c r="I68" s="139"/>
      <c r="J68" s="140">
        <f>J132</f>
        <v>33900</v>
      </c>
      <c r="K68" s="137"/>
      <c r="L68" s="141"/>
    </row>
    <row r="69" spans="1:31" s="2" customFormat="1" ht="21.75"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08"/>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08"/>
      <c r="S74" s="36"/>
      <c r="T74" s="36"/>
      <c r="U74" s="36"/>
      <c r="V74" s="36"/>
      <c r="W74" s="36"/>
      <c r="X74" s="36"/>
      <c r="Y74" s="36"/>
      <c r="Z74" s="36"/>
      <c r="AA74" s="36"/>
      <c r="AB74" s="36"/>
      <c r="AC74" s="36"/>
      <c r="AD74" s="36"/>
      <c r="AE74" s="36"/>
    </row>
    <row r="75" spans="1:31" s="2" customFormat="1" ht="24.95" customHeight="1">
      <c r="A75" s="36"/>
      <c r="B75" s="37"/>
      <c r="C75" s="25" t="s">
        <v>140</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75" t="str">
        <f>E7</f>
        <v>Zesílení stropních desek ve východní části přístavby, vč. souvisejících stavebních úprav</v>
      </c>
      <c r="F78" s="376"/>
      <c r="G78" s="376"/>
      <c r="H78" s="376"/>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116</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6.5" customHeight="1">
      <c r="A80" s="36"/>
      <c r="B80" s="37"/>
      <c r="C80" s="38"/>
      <c r="D80" s="38"/>
      <c r="E80" s="368" t="str">
        <f>E9</f>
        <v>06 - D.1.4.2. - VZT, chlazení</v>
      </c>
      <c r="F80" s="374"/>
      <c r="G80" s="374"/>
      <c r="H80" s="374"/>
      <c r="I80" s="38"/>
      <c r="J80" s="38"/>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F12</f>
        <v xml:space="preserve"> </v>
      </c>
      <c r="G82" s="38"/>
      <c r="H82" s="38"/>
      <c r="I82" s="31" t="s">
        <v>23</v>
      </c>
      <c r="J82" s="61">
        <f>IF(J12="","",J12)</f>
        <v>44236</v>
      </c>
      <c r="K82" s="38"/>
      <c r="L82" s="108"/>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5.2" customHeight="1">
      <c r="A84" s="36"/>
      <c r="B84" s="37"/>
      <c r="C84" s="31" t="s">
        <v>24</v>
      </c>
      <c r="D84" s="38"/>
      <c r="E84" s="38"/>
      <c r="F84" s="29" t="str">
        <f>E15</f>
        <v>Beskydské divadlo Nový Jičín,p.o.</v>
      </c>
      <c r="G84" s="38"/>
      <c r="H84" s="38"/>
      <c r="I84" s="31" t="s">
        <v>31</v>
      </c>
      <c r="J84" s="34" t="str">
        <f>E21</f>
        <v xml:space="preserve"> </v>
      </c>
      <c r="K84" s="38"/>
      <c r="L84" s="108"/>
      <c r="S84" s="36"/>
      <c r="T84" s="36"/>
      <c r="U84" s="36"/>
      <c r="V84" s="36"/>
      <c r="W84" s="36"/>
      <c r="X84" s="36"/>
      <c r="Y84" s="36"/>
      <c r="Z84" s="36"/>
      <c r="AA84" s="36"/>
      <c r="AB84" s="36"/>
      <c r="AC84" s="36"/>
      <c r="AD84" s="36"/>
      <c r="AE84" s="36"/>
    </row>
    <row r="85" spans="1:31" s="2" customFormat="1" ht="15.2" customHeight="1">
      <c r="A85" s="36"/>
      <c r="B85" s="37"/>
      <c r="C85" s="31" t="s">
        <v>29</v>
      </c>
      <c r="D85" s="38"/>
      <c r="E85" s="38"/>
      <c r="F85" s="29" t="str">
        <f>IF(E18="","",E18)</f>
        <v>Vyplň údaj</v>
      </c>
      <c r="G85" s="38"/>
      <c r="H85" s="38"/>
      <c r="I85" s="31" t="s">
        <v>34</v>
      </c>
      <c r="J85" s="34" t="str">
        <f>E24</f>
        <v xml:space="preserve"> </v>
      </c>
      <c r="K85" s="38"/>
      <c r="L85" s="108"/>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11" customFormat="1" ht="29.25" customHeight="1">
      <c r="A87" s="148"/>
      <c r="B87" s="149"/>
      <c r="C87" s="150" t="s">
        <v>141</v>
      </c>
      <c r="D87" s="151" t="s">
        <v>56</v>
      </c>
      <c r="E87" s="151" t="s">
        <v>52</v>
      </c>
      <c r="F87" s="151" t="s">
        <v>53</v>
      </c>
      <c r="G87" s="151" t="s">
        <v>142</v>
      </c>
      <c r="H87" s="151" t="s">
        <v>143</v>
      </c>
      <c r="I87" s="151" t="s">
        <v>144</v>
      </c>
      <c r="J87" s="151" t="s">
        <v>120</v>
      </c>
      <c r="K87" s="152" t="s">
        <v>145</v>
      </c>
      <c r="L87" s="153"/>
      <c r="M87" s="70" t="s">
        <v>19</v>
      </c>
      <c r="N87" s="71" t="s">
        <v>41</v>
      </c>
      <c r="O87" s="71" t="s">
        <v>146</v>
      </c>
      <c r="P87" s="71" t="s">
        <v>147</v>
      </c>
      <c r="Q87" s="71" t="s">
        <v>148</v>
      </c>
      <c r="R87" s="71" t="s">
        <v>149</v>
      </c>
      <c r="S87" s="71" t="s">
        <v>150</v>
      </c>
      <c r="T87" s="72" t="s">
        <v>151</v>
      </c>
      <c r="U87" s="148"/>
      <c r="V87" s="148"/>
      <c r="W87" s="148"/>
      <c r="X87" s="148"/>
      <c r="Y87" s="148"/>
      <c r="Z87" s="148"/>
      <c r="AA87" s="148"/>
      <c r="AB87" s="148"/>
      <c r="AC87" s="148"/>
      <c r="AD87" s="148"/>
      <c r="AE87" s="148"/>
    </row>
    <row r="88" spans="1:63" s="2" customFormat="1" ht="22.9" customHeight="1">
      <c r="A88" s="36"/>
      <c r="B88" s="37"/>
      <c r="C88" s="77" t="s">
        <v>152</v>
      </c>
      <c r="D88" s="38"/>
      <c r="E88" s="38"/>
      <c r="F88" s="38"/>
      <c r="G88" s="38"/>
      <c r="H88" s="38"/>
      <c r="I88" s="38"/>
      <c r="J88" s="154">
        <f>BK88</f>
        <v>667563</v>
      </c>
      <c r="K88" s="38"/>
      <c r="L88" s="41"/>
      <c r="M88" s="73"/>
      <c r="N88" s="155"/>
      <c r="O88" s="74"/>
      <c r="P88" s="156">
        <f>P89+P97+P101+P105+P109+P113+P121+P130+P132</f>
        <v>0</v>
      </c>
      <c r="Q88" s="74"/>
      <c r="R88" s="156">
        <f>R89+R97+R101+R105+R109+R113+R121+R130+R132</f>
        <v>0</v>
      </c>
      <c r="S88" s="74"/>
      <c r="T88" s="157">
        <f>T89+T97+T101+T105+T109+T113+T121+T130+T132</f>
        <v>0</v>
      </c>
      <c r="U88" s="36"/>
      <c r="V88" s="36"/>
      <c r="W88" s="36"/>
      <c r="X88" s="36"/>
      <c r="Y88" s="36"/>
      <c r="Z88" s="36"/>
      <c r="AA88" s="36"/>
      <c r="AB88" s="36"/>
      <c r="AC88" s="36"/>
      <c r="AD88" s="36"/>
      <c r="AE88" s="36"/>
      <c r="AT88" s="19" t="s">
        <v>70</v>
      </c>
      <c r="AU88" s="19" t="s">
        <v>121</v>
      </c>
      <c r="BK88" s="158">
        <f>BK89+BK97+BK101+BK105+BK109+BK113+BK121+BK130+BK132</f>
        <v>667563</v>
      </c>
    </row>
    <row r="89" spans="2:63" s="12" customFormat="1" ht="25.9" customHeight="1">
      <c r="B89" s="159"/>
      <c r="C89" s="160"/>
      <c r="D89" s="161" t="s">
        <v>70</v>
      </c>
      <c r="E89" s="162" t="s">
        <v>76</v>
      </c>
      <c r="F89" s="162" t="s">
        <v>1610</v>
      </c>
      <c r="G89" s="160"/>
      <c r="H89" s="160"/>
      <c r="I89" s="163"/>
      <c r="J89" s="164">
        <f>BK89</f>
        <v>141998</v>
      </c>
      <c r="K89" s="160"/>
      <c r="L89" s="165"/>
      <c r="M89" s="166"/>
      <c r="N89" s="167"/>
      <c r="O89" s="167"/>
      <c r="P89" s="168">
        <f>SUM(P90:P96)</f>
        <v>0</v>
      </c>
      <c r="Q89" s="167"/>
      <c r="R89" s="168">
        <f>SUM(R90:R96)</f>
        <v>0</v>
      </c>
      <c r="S89" s="167"/>
      <c r="T89" s="169">
        <f>SUM(T90:T96)</f>
        <v>0</v>
      </c>
      <c r="AR89" s="170" t="s">
        <v>79</v>
      </c>
      <c r="AT89" s="171" t="s">
        <v>70</v>
      </c>
      <c r="AU89" s="171" t="s">
        <v>71</v>
      </c>
      <c r="AY89" s="170" t="s">
        <v>155</v>
      </c>
      <c r="BK89" s="172">
        <f>SUM(BK90:BK96)</f>
        <v>141998</v>
      </c>
    </row>
    <row r="90" spans="1:65" s="2" customFormat="1" ht="16.5" customHeight="1">
      <c r="A90" s="36"/>
      <c r="B90" s="37"/>
      <c r="C90" s="175" t="s">
        <v>79</v>
      </c>
      <c r="D90" s="175" t="s">
        <v>158</v>
      </c>
      <c r="E90" s="176" t="s">
        <v>1611</v>
      </c>
      <c r="F90" s="177" t="s">
        <v>1612</v>
      </c>
      <c r="G90" s="178" t="s">
        <v>426</v>
      </c>
      <c r="H90" s="179">
        <v>1</v>
      </c>
      <c r="I90" s="180">
        <v>3360</v>
      </c>
      <c r="J90" s="181">
        <f aca="true" t="shared" si="0" ref="J90:J96">ROUND(I90*H90,2)</f>
        <v>3360</v>
      </c>
      <c r="K90" s="177" t="s">
        <v>19</v>
      </c>
      <c r="L90" s="41"/>
      <c r="M90" s="182" t="s">
        <v>19</v>
      </c>
      <c r="N90" s="183" t="s">
        <v>42</v>
      </c>
      <c r="O90" s="66"/>
      <c r="P90" s="184">
        <f aca="true" t="shared" si="1" ref="P90:P96">O90*H90</f>
        <v>0</v>
      </c>
      <c r="Q90" s="184">
        <v>0</v>
      </c>
      <c r="R90" s="184">
        <f aca="true" t="shared" si="2" ref="R90:R96">Q90*H90</f>
        <v>0</v>
      </c>
      <c r="S90" s="184">
        <v>0</v>
      </c>
      <c r="T90" s="185">
        <f aca="true" t="shared" si="3" ref="T90:T96">S90*H90</f>
        <v>0</v>
      </c>
      <c r="U90" s="36"/>
      <c r="V90" s="36"/>
      <c r="W90" s="36"/>
      <c r="X90" s="36"/>
      <c r="Y90" s="36"/>
      <c r="Z90" s="36"/>
      <c r="AA90" s="36"/>
      <c r="AB90" s="36"/>
      <c r="AC90" s="36"/>
      <c r="AD90" s="36"/>
      <c r="AE90" s="36"/>
      <c r="AR90" s="186" t="s">
        <v>162</v>
      </c>
      <c r="AT90" s="186" t="s">
        <v>158</v>
      </c>
      <c r="AU90" s="186" t="s">
        <v>79</v>
      </c>
      <c r="AY90" s="19" t="s">
        <v>155</v>
      </c>
      <c r="BE90" s="187">
        <f aca="true" t="shared" si="4" ref="BE90:BE96">IF(N90="základní",J90,0)</f>
        <v>3360</v>
      </c>
      <c r="BF90" s="187">
        <f aca="true" t="shared" si="5" ref="BF90:BF96">IF(N90="snížená",J90,0)</f>
        <v>0</v>
      </c>
      <c r="BG90" s="187">
        <f aca="true" t="shared" si="6" ref="BG90:BG96">IF(N90="zákl. přenesená",J90,0)</f>
        <v>0</v>
      </c>
      <c r="BH90" s="187">
        <f aca="true" t="shared" si="7" ref="BH90:BH96">IF(N90="sníž. přenesená",J90,0)</f>
        <v>0</v>
      </c>
      <c r="BI90" s="187">
        <f aca="true" t="shared" si="8" ref="BI90:BI96">IF(N90="nulová",J90,0)</f>
        <v>0</v>
      </c>
      <c r="BJ90" s="19" t="s">
        <v>79</v>
      </c>
      <c r="BK90" s="187">
        <f aca="true" t="shared" si="9" ref="BK90:BK96">ROUND(I90*H90,2)</f>
        <v>3360</v>
      </c>
      <c r="BL90" s="19" t="s">
        <v>162</v>
      </c>
      <c r="BM90" s="186" t="s">
        <v>81</v>
      </c>
    </row>
    <row r="91" spans="1:65" s="2" customFormat="1" ht="16.5" customHeight="1">
      <c r="A91" s="36"/>
      <c r="B91" s="37"/>
      <c r="C91" s="175" t="s">
        <v>81</v>
      </c>
      <c r="D91" s="175" t="s">
        <v>158</v>
      </c>
      <c r="E91" s="176" t="s">
        <v>1613</v>
      </c>
      <c r="F91" s="177" t="s">
        <v>1614</v>
      </c>
      <c r="G91" s="178" t="s">
        <v>426</v>
      </c>
      <c r="H91" s="179">
        <v>1</v>
      </c>
      <c r="I91" s="180">
        <v>1833</v>
      </c>
      <c r="J91" s="181">
        <f t="shared" si="0"/>
        <v>1833</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1833</v>
      </c>
      <c r="BF91" s="187">
        <f t="shared" si="5"/>
        <v>0</v>
      </c>
      <c r="BG91" s="187">
        <f t="shared" si="6"/>
        <v>0</v>
      </c>
      <c r="BH91" s="187">
        <f t="shared" si="7"/>
        <v>0</v>
      </c>
      <c r="BI91" s="187">
        <f t="shared" si="8"/>
        <v>0</v>
      </c>
      <c r="BJ91" s="19" t="s">
        <v>79</v>
      </c>
      <c r="BK91" s="187">
        <f t="shared" si="9"/>
        <v>1833</v>
      </c>
      <c r="BL91" s="19" t="s">
        <v>162</v>
      </c>
      <c r="BM91" s="186" t="s">
        <v>162</v>
      </c>
    </row>
    <row r="92" spans="1:65" s="2" customFormat="1" ht="16.5" customHeight="1">
      <c r="A92" s="36"/>
      <c r="B92" s="37"/>
      <c r="C92" s="175" t="s">
        <v>179</v>
      </c>
      <c r="D92" s="175" t="s">
        <v>158</v>
      </c>
      <c r="E92" s="176" t="s">
        <v>1615</v>
      </c>
      <c r="F92" s="177" t="s">
        <v>1616</v>
      </c>
      <c r="G92" s="178" t="s">
        <v>426</v>
      </c>
      <c r="H92" s="179">
        <v>3</v>
      </c>
      <c r="I92" s="180">
        <v>2877</v>
      </c>
      <c r="J92" s="181">
        <f t="shared" si="0"/>
        <v>8631</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162</v>
      </c>
      <c r="AT92" s="186" t="s">
        <v>158</v>
      </c>
      <c r="AU92" s="186" t="s">
        <v>79</v>
      </c>
      <c r="AY92" s="19" t="s">
        <v>155</v>
      </c>
      <c r="BE92" s="187">
        <f t="shared" si="4"/>
        <v>8631</v>
      </c>
      <c r="BF92" s="187">
        <f t="shared" si="5"/>
        <v>0</v>
      </c>
      <c r="BG92" s="187">
        <f t="shared" si="6"/>
        <v>0</v>
      </c>
      <c r="BH92" s="187">
        <f t="shared" si="7"/>
        <v>0</v>
      </c>
      <c r="BI92" s="187">
        <f t="shared" si="8"/>
        <v>0</v>
      </c>
      <c r="BJ92" s="19" t="s">
        <v>79</v>
      </c>
      <c r="BK92" s="187">
        <f t="shared" si="9"/>
        <v>8631</v>
      </c>
      <c r="BL92" s="19" t="s">
        <v>162</v>
      </c>
      <c r="BM92" s="186" t="s">
        <v>156</v>
      </c>
    </row>
    <row r="93" spans="1:65" s="2" customFormat="1" ht="16.5" customHeight="1">
      <c r="A93" s="36"/>
      <c r="B93" s="37"/>
      <c r="C93" s="175" t="s">
        <v>162</v>
      </c>
      <c r="D93" s="175" t="s">
        <v>158</v>
      </c>
      <c r="E93" s="176" t="s">
        <v>1617</v>
      </c>
      <c r="F93" s="177" t="s">
        <v>1618</v>
      </c>
      <c r="G93" s="178" t="s">
        <v>426</v>
      </c>
      <c r="H93" s="179">
        <v>3</v>
      </c>
      <c r="I93" s="180">
        <v>1688</v>
      </c>
      <c r="J93" s="181">
        <f t="shared" si="0"/>
        <v>5064</v>
      </c>
      <c r="K93" s="177" t="s">
        <v>19</v>
      </c>
      <c r="L93" s="41"/>
      <c r="M93" s="182" t="s">
        <v>19</v>
      </c>
      <c r="N93" s="183" t="s">
        <v>42</v>
      </c>
      <c r="O93" s="66"/>
      <c r="P93" s="184">
        <f t="shared" si="1"/>
        <v>0</v>
      </c>
      <c r="Q93" s="184">
        <v>0</v>
      </c>
      <c r="R93" s="184">
        <f t="shared" si="2"/>
        <v>0</v>
      </c>
      <c r="S93" s="184">
        <v>0</v>
      </c>
      <c r="T93" s="185">
        <f t="shared" si="3"/>
        <v>0</v>
      </c>
      <c r="U93" s="36"/>
      <c r="V93" s="36"/>
      <c r="W93" s="36"/>
      <c r="X93" s="36"/>
      <c r="Y93" s="36"/>
      <c r="Z93" s="36"/>
      <c r="AA93" s="36"/>
      <c r="AB93" s="36"/>
      <c r="AC93" s="36"/>
      <c r="AD93" s="36"/>
      <c r="AE93" s="36"/>
      <c r="AR93" s="186" t="s">
        <v>162</v>
      </c>
      <c r="AT93" s="186" t="s">
        <v>158</v>
      </c>
      <c r="AU93" s="186" t="s">
        <v>79</v>
      </c>
      <c r="AY93" s="19" t="s">
        <v>155</v>
      </c>
      <c r="BE93" s="187">
        <f t="shared" si="4"/>
        <v>5064</v>
      </c>
      <c r="BF93" s="187">
        <f t="shared" si="5"/>
        <v>0</v>
      </c>
      <c r="BG93" s="187">
        <f t="shared" si="6"/>
        <v>0</v>
      </c>
      <c r="BH93" s="187">
        <f t="shared" si="7"/>
        <v>0</v>
      </c>
      <c r="BI93" s="187">
        <f t="shared" si="8"/>
        <v>0</v>
      </c>
      <c r="BJ93" s="19" t="s">
        <v>79</v>
      </c>
      <c r="BK93" s="187">
        <f t="shared" si="9"/>
        <v>5064</v>
      </c>
      <c r="BL93" s="19" t="s">
        <v>162</v>
      </c>
      <c r="BM93" s="186" t="s">
        <v>269</v>
      </c>
    </row>
    <row r="94" spans="1:65" s="2" customFormat="1" ht="16.5" customHeight="1">
      <c r="A94" s="36"/>
      <c r="B94" s="37"/>
      <c r="C94" s="175" t="s">
        <v>187</v>
      </c>
      <c r="D94" s="175" t="s">
        <v>158</v>
      </c>
      <c r="E94" s="176" t="s">
        <v>1619</v>
      </c>
      <c r="F94" s="177" t="s">
        <v>1620</v>
      </c>
      <c r="G94" s="178" t="s">
        <v>161</v>
      </c>
      <c r="H94" s="179">
        <v>120</v>
      </c>
      <c r="I94" s="180">
        <v>522</v>
      </c>
      <c r="J94" s="181">
        <f t="shared" si="0"/>
        <v>62640</v>
      </c>
      <c r="K94" s="177" t="s">
        <v>19</v>
      </c>
      <c r="L94" s="41"/>
      <c r="M94" s="182" t="s">
        <v>19</v>
      </c>
      <c r="N94" s="183" t="s">
        <v>42</v>
      </c>
      <c r="O94" s="66"/>
      <c r="P94" s="184">
        <f t="shared" si="1"/>
        <v>0</v>
      </c>
      <c r="Q94" s="184">
        <v>0</v>
      </c>
      <c r="R94" s="184">
        <f t="shared" si="2"/>
        <v>0</v>
      </c>
      <c r="S94" s="184">
        <v>0</v>
      </c>
      <c r="T94" s="185">
        <f t="shared" si="3"/>
        <v>0</v>
      </c>
      <c r="U94" s="36"/>
      <c r="V94" s="36"/>
      <c r="W94" s="36"/>
      <c r="X94" s="36"/>
      <c r="Y94" s="36"/>
      <c r="Z94" s="36"/>
      <c r="AA94" s="36"/>
      <c r="AB94" s="36"/>
      <c r="AC94" s="36"/>
      <c r="AD94" s="36"/>
      <c r="AE94" s="36"/>
      <c r="AR94" s="186" t="s">
        <v>162</v>
      </c>
      <c r="AT94" s="186" t="s">
        <v>158</v>
      </c>
      <c r="AU94" s="186" t="s">
        <v>79</v>
      </c>
      <c r="AY94" s="19" t="s">
        <v>155</v>
      </c>
      <c r="BE94" s="187">
        <f t="shared" si="4"/>
        <v>62640</v>
      </c>
      <c r="BF94" s="187">
        <f t="shared" si="5"/>
        <v>0</v>
      </c>
      <c r="BG94" s="187">
        <f t="shared" si="6"/>
        <v>0</v>
      </c>
      <c r="BH94" s="187">
        <f t="shared" si="7"/>
        <v>0</v>
      </c>
      <c r="BI94" s="187">
        <f t="shared" si="8"/>
        <v>0</v>
      </c>
      <c r="BJ94" s="19" t="s">
        <v>79</v>
      </c>
      <c r="BK94" s="187">
        <f t="shared" si="9"/>
        <v>62640</v>
      </c>
      <c r="BL94" s="19" t="s">
        <v>162</v>
      </c>
      <c r="BM94" s="186" t="s">
        <v>106</v>
      </c>
    </row>
    <row r="95" spans="1:65" s="2" customFormat="1" ht="21.75" customHeight="1">
      <c r="A95" s="36"/>
      <c r="B95" s="37"/>
      <c r="C95" s="175" t="s">
        <v>156</v>
      </c>
      <c r="D95" s="175" t="s">
        <v>158</v>
      </c>
      <c r="E95" s="176" t="s">
        <v>1621</v>
      </c>
      <c r="F95" s="177" t="s">
        <v>1622</v>
      </c>
      <c r="G95" s="178" t="s">
        <v>161</v>
      </c>
      <c r="H95" s="179">
        <v>60</v>
      </c>
      <c r="I95" s="180">
        <v>612</v>
      </c>
      <c r="J95" s="181">
        <f t="shared" si="0"/>
        <v>36720</v>
      </c>
      <c r="K95" s="177" t="s">
        <v>19</v>
      </c>
      <c r="L95" s="41"/>
      <c r="M95" s="182" t="s">
        <v>19</v>
      </c>
      <c r="N95" s="183" t="s">
        <v>42</v>
      </c>
      <c r="O95" s="66"/>
      <c r="P95" s="184">
        <f t="shared" si="1"/>
        <v>0</v>
      </c>
      <c r="Q95" s="184">
        <v>0</v>
      </c>
      <c r="R95" s="184">
        <f t="shared" si="2"/>
        <v>0</v>
      </c>
      <c r="S95" s="184">
        <v>0</v>
      </c>
      <c r="T95" s="185">
        <f t="shared" si="3"/>
        <v>0</v>
      </c>
      <c r="U95" s="36"/>
      <c r="V95" s="36"/>
      <c r="W95" s="36"/>
      <c r="X95" s="36"/>
      <c r="Y95" s="36"/>
      <c r="Z95" s="36"/>
      <c r="AA95" s="36"/>
      <c r="AB95" s="36"/>
      <c r="AC95" s="36"/>
      <c r="AD95" s="36"/>
      <c r="AE95" s="36"/>
      <c r="AR95" s="186" t="s">
        <v>162</v>
      </c>
      <c r="AT95" s="186" t="s">
        <v>158</v>
      </c>
      <c r="AU95" s="186" t="s">
        <v>79</v>
      </c>
      <c r="AY95" s="19" t="s">
        <v>155</v>
      </c>
      <c r="BE95" s="187">
        <f t="shared" si="4"/>
        <v>36720</v>
      </c>
      <c r="BF95" s="187">
        <f t="shared" si="5"/>
        <v>0</v>
      </c>
      <c r="BG95" s="187">
        <f t="shared" si="6"/>
        <v>0</v>
      </c>
      <c r="BH95" s="187">
        <f t="shared" si="7"/>
        <v>0</v>
      </c>
      <c r="BI95" s="187">
        <f t="shared" si="8"/>
        <v>0</v>
      </c>
      <c r="BJ95" s="19" t="s">
        <v>79</v>
      </c>
      <c r="BK95" s="187">
        <f t="shared" si="9"/>
        <v>36720</v>
      </c>
      <c r="BL95" s="19" t="s">
        <v>162</v>
      </c>
      <c r="BM95" s="186" t="s">
        <v>112</v>
      </c>
    </row>
    <row r="96" spans="1:65" s="2" customFormat="1" ht="16.5" customHeight="1">
      <c r="A96" s="36"/>
      <c r="B96" s="37"/>
      <c r="C96" s="175" t="s">
        <v>239</v>
      </c>
      <c r="D96" s="175" t="s">
        <v>158</v>
      </c>
      <c r="E96" s="176" t="s">
        <v>1623</v>
      </c>
      <c r="F96" s="177" t="s">
        <v>1624</v>
      </c>
      <c r="G96" s="178" t="s">
        <v>161</v>
      </c>
      <c r="H96" s="179">
        <v>95</v>
      </c>
      <c r="I96" s="180">
        <v>250</v>
      </c>
      <c r="J96" s="181">
        <f t="shared" si="0"/>
        <v>23750</v>
      </c>
      <c r="K96" s="177" t="s">
        <v>19</v>
      </c>
      <c r="L96" s="41"/>
      <c r="M96" s="182" t="s">
        <v>19</v>
      </c>
      <c r="N96" s="183" t="s">
        <v>42</v>
      </c>
      <c r="O96" s="66"/>
      <c r="P96" s="184">
        <f t="shared" si="1"/>
        <v>0</v>
      </c>
      <c r="Q96" s="184">
        <v>0</v>
      </c>
      <c r="R96" s="184">
        <f t="shared" si="2"/>
        <v>0</v>
      </c>
      <c r="S96" s="184">
        <v>0</v>
      </c>
      <c r="T96" s="185">
        <f t="shared" si="3"/>
        <v>0</v>
      </c>
      <c r="U96" s="36"/>
      <c r="V96" s="36"/>
      <c r="W96" s="36"/>
      <c r="X96" s="36"/>
      <c r="Y96" s="36"/>
      <c r="Z96" s="36"/>
      <c r="AA96" s="36"/>
      <c r="AB96" s="36"/>
      <c r="AC96" s="36"/>
      <c r="AD96" s="36"/>
      <c r="AE96" s="36"/>
      <c r="AR96" s="186" t="s">
        <v>162</v>
      </c>
      <c r="AT96" s="186" t="s">
        <v>158</v>
      </c>
      <c r="AU96" s="186" t="s">
        <v>79</v>
      </c>
      <c r="AY96" s="19" t="s">
        <v>155</v>
      </c>
      <c r="BE96" s="187">
        <f t="shared" si="4"/>
        <v>23750</v>
      </c>
      <c r="BF96" s="187">
        <f t="shared" si="5"/>
        <v>0</v>
      </c>
      <c r="BG96" s="187">
        <f t="shared" si="6"/>
        <v>0</v>
      </c>
      <c r="BH96" s="187">
        <f t="shared" si="7"/>
        <v>0</v>
      </c>
      <c r="BI96" s="187">
        <f t="shared" si="8"/>
        <v>0</v>
      </c>
      <c r="BJ96" s="19" t="s">
        <v>79</v>
      </c>
      <c r="BK96" s="187">
        <f t="shared" si="9"/>
        <v>23750</v>
      </c>
      <c r="BL96" s="19" t="s">
        <v>162</v>
      </c>
      <c r="BM96" s="186" t="s">
        <v>335</v>
      </c>
    </row>
    <row r="97" spans="2:63" s="12" customFormat="1" ht="25.9" customHeight="1">
      <c r="B97" s="159"/>
      <c r="C97" s="160"/>
      <c r="D97" s="161" t="s">
        <v>70</v>
      </c>
      <c r="E97" s="162" t="s">
        <v>82</v>
      </c>
      <c r="F97" s="162" t="s">
        <v>1625</v>
      </c>
      <c r="G97" s="160"/>
      <c r="H97" s="160"/>
      <c r="I97" s="163"/>
      <c r="J97" s="164">
        <f>BK97</f>
        <v>3529</v>
      </c>
      <c r="K97" s="160"/>
      <c r="L97" s="165"/>
      <c r="M97" s="166"/>
      <c r="N97" s="167"/>
      <c r="O97" s="167"/>
      <c r="P97" s="168">
        <f>SUM(P98:P100)</f>
        <v>0</v>
      </c>
      <c r="Q97" s="167"/>
      <c r="R97" s="168">
        <f>SUM(R98:R100)</f>
        <v>0</v>
      </c>
      <c r="S97" s="167"/>
      <c r="T97" s="169">
        <f>SUM(T98:T100)</f>
        <v>0</v>
      </c>
      <c r="AR97" s="170" t="s">
        <v>79</v>
      </c>
      <c r="AT97" s="171" t="s">
        <v>70</v>
      </c>
      <c r="AU97" s="171" t="s">
        <v>71</v>
      </c>
      <c r="AY97" s="170" t="s">
        <v>155</v>
      </c>
      <c r="BK97" s="172">
        <f>SUM(BK98:BK100)</f>
        <v>3529</v>
      </c>
    </row>
    <row r="98" spans="1:65" s="2" customFormat="1" ht="21.75" customHeight="1">
      <c r="A98" s="36"/>
      <c r="B98" s="37"/>
      <c r="C98" s="175" t="s">
        <v>269</v>
      </c>
      <c r="D98" s="175" t="s">
        <v>158</v>
      </c>
      <c r="E98" s="176" t="s">
        <v>1626</v>
      </c>
      <c r="F98" s="177" t="s">
        <v>1627</v>
      </c>
      <c r="G98" s="178" t="s">
        <v>426</v>
      </c>
      <c r="H98" s="179">
        <v>1</v>
      </c>
      <c r="I98" s="180">
        <v>1477</v>
      </c>
      <c r="J98" s="181">
        <f>ROUND(I98*H98,2)</f>
        <v>1477</v>
      </c>
      <c r="K98" s="177" t="s">
        <v>19</v>
      </c>
      <c r="L98" s="41"/>
      <c r="M98" s="182" t="s">
        <v>19</v>
      </c>
      <c r="N98" s="183" t="s">
        <v>42</v>
      </c>
      <c r="O98" s="66"/>
      <c r="P98" s="184">
        <f>O98*H98</f>
        <v>0</v>
      </c>
      <c r="Q98" s="184">
        <v>0</v>
      </c>
      <c r="R98" s="184">
        <f>Q98*H98</f>
        <v>0</v>
      </c>
      <c r="S98" s="184">
        <v>0</v>
      </c>
      <c r="T98" s="185">
        <f>S98*H98</f>
        <v>0</v>
      </c>
      <c r="U98" s="36"/>
      <c r="V98" s="36"/>
      <c r="W98" s="36"/>
      <c r="X98" s="36"/>
      <c r="Y98" s="36"/>
      <c r="Z98" s="36"/>
      <c r="AA98" s="36"/>
      <c r="AB98" s="36"/>
      <c r="AC98" s="36"/>
      <c r="AD98" s="36"/>
      <c r="AE98" s="36"/>
      <c r="AR98" s="186" t="s">
        <v>162</v>
      </c>
      <c r="AT98" s="186" t="s">
        <v>158</v>
      </c>
      <c r="AU98" s="186" t="s">
        <v>79</v>
      </c>
      <c r="AY98" s="19" t="s">
        <v>155</v>
      </c>
      <c r="BE98" s="187">
        <f>IF(N98="základní",J98,0)</f>
        <v>1477</v>
      </c>
      <c r="BF98" s="187">
        <f>IF(N98="snížená",J98,0)</f>
        <v>0</v>
      </c>
      <c r="BG98" s="187">
        <f>IF(N98="zákl. přenesená",J98,0)</f>
        <v>0</v>
      </c>
      <c r="BH98" s="187">
        <f>IF(N98="sníž. přenesená",J98,0)</f>
        <v>0</v>
      </c>
      <c r="BI98" s="187">
        <f>IF(N98="nulová",J98,0)</f>
        <v>0</v>
      </c>
      <c r="BJ98" s="19" t="s">
        <v>79</v>
      </c>
      <c r="BK98" s="187">
        <f>ROUND(I98*H98,2)</f>
        <v>1477</v>
      </c>
      <c r="BL98" s="19" t="s">
        <v>162</v>
      </c>
      <c r="BM98" s="186" t="s">
        <v>295</v>
      </c>
    </row>
    <row r="99" spans="1:65" s="2" customFormat="1" ht="16.5" customHeight="1">
      <c r="A99" s="36"/>
      <c r="B99" s="37"/>
      <c r="C99" s="175" t="s">
        <v>169</v>
      </c>
      <c r="D99" s="175" t="s">
        <v>158</v>
      </c>
      <c r="E99" s="176" t="s">
        <v>1628</v>
      </c>
      <c r="F99" s="177" t="s">
        <v>1629</v>
      </c>
      <c r="G99" s="178" t="s">
        <v>426</v>
      </c>
      <c r="H99" s="179">
        <v>1</v>
      </c>
      <c r="I99" s="180">
        <v>399</v>
      </c>
      <c r="J99" s="181">
        <f>ROUND(I99*H99,2)</f>
        <v>399</v>
      </c>
      <c r="K99" s="177" t="s">
        <v>19</v>
      </c>
      <c r="L99" s="41"/>
      <c r="M99" s="182" t="s">
        <v>19</v>
      </c>
      <c r="N99" s="183" t="s">
        <v>42</v>
      </c>
      <c r="O99" s="66"/>
      <c r="P99" s="184">
        <f>O99*H99</f>
        <v>0</v>
      </c>
      <c r="Q99" s="184">
        <v>0</v>
      </c>
      <c r="R99" s="184">
        <f>Q99*H99</f>
        <v>0</v>
      </c>
      <c r="S99" s="184">
        <v>0</v>
      </c>
      <c r="T99" s="185">
        <f>S99*H99</f>
        <v>0</v>
      </c>
      <c r="U99" s="36"/>
      <c r="V99" s="36"/>
      <c r="W99" s="36"/>
      <c r="X99" s="36"/>
      <c r="Y99" s="36"/>
      <c r="Z99" s="36"/>
      <c r="AA99" s="36"/>
      <c r="AB99" s="36"/>
      <c r="AC99" s="36"/>
      <c r="AD99" s="36"/>
      <c r="AE99" s="36"/>
      <c r="AR99" s="186" t="s">
        <v>162</v>
      </c>
      <c r="AT99" s="186" t="s">
        <v>158</v>
      </c>
      <c r="AU99" s="186" t="s">
        <v>79</v>
      </c>
      <c r="AY99" s="19" t="s">
        <v>155</v>
      </c>
      <c r="BE99" s="187">
        <f>IF(N99="základní",J99,0)</f>
        <v>399</v>
      </c>
      <c r="BF99" s="187">
        <f>IF(N99="snížená",J99,0)</f>
        <v>0</v>
      </c>
      <c r="BG99" s="187">
        <f>IF(N99="zákl. přenesená",J99,0)</f>
        <v>0</v>
      </c>
      <c r="BH99" s="187">
        <f>IF(N99="sníž. přenesená",J99,0)</f>
        <v>0</v>
      </c>
      <c r="BI99" s="187">
        <f>IF(N99="nulová",J99,0)</f>
        <v>0</v>
      </c>
      <c r="BJ99" s="19" t="s">
        <v>79</v>
      </c>
      <c r="BK99" s="187">
        <f>ROUND(I99*H99,2)</f>
        <v>399</v>
      </c>
      <c r="BL99" s="19" t="s">
        <v>162</v>
      </c>
      <c r="BM99" s="186" t="s">
        <v>357</v>
      </c>
    </row>
    <row r="100" spans="1:65" s="2" customFormat="1" ht="16.5" customHeight="1">
      <c r="A100" s="36"/>
      <c r="B100" s="37"/>
      <c r="C100" s="175" t="s">
        <v>106</v>
      </c>
      <c r="D100" s="175" t="s">
        <v>158</v>
      </c>
      <c r="E100" s="176" t="s">
        <v>1630</v>
      </c>
      <c r="F100" s="177" t="s">
        <v>1631</v>
      </c>
      <c r="G100" s="178" t="s">
        <v>1458</v>
      </c>
      <c r="H100" s="179">
        <v>3</v>
      </c>
      <c r="I100" s="180">
        <v>551</v>
      </c>
      <c r="J100" s="181">
        <f>ROUND(I100*H100,2)</f>
        <v>1653</v>
      </c>
      <c r="K100" s="177" t="s">
        <v>19</v>
      </c>
      <c r="L100" s="41"/>
      <c r="M100" s="182" t="s">
        <v>19</v>
      </c>
      <c r="N100" s="183" t="s">
        <v>42</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162</v>
      </c>
      <c r="AT100" s="186" t="s">
        <v>158</v>
      </c>
      <c r="AU100" s="186" t="s">
        <v>79</v>
      </c>
      <c r="AY100" s="19" t="s">
        <v>155</v>
      </c>
      <c r="BE100" s="187">
        <f>IF(N100="základní",J100,0)</f>
        <v>1653</v>
      </c>
      <c r="BF100" s="187">
        <f>IF(N100="snížená",J100,0)</f>
        <v>0</v>
      </c>
      <c r="BG100" s="187">
        <f>IF(N100="zákl. přenesená",J100,0)</f>
        <v>0</v>
      </c>
      <c r="BH100" s="187">
        <f>IF(N100="sníž. přenesená",J100,0)</f>
        <v>0</v>
      </c>
      <c r="BI100" s="187">
        <f>IF(N100="nulová",J100,0)</f>
        <v>0</v>
      </c>
      <c r="BJ100" s="19" t="s">
        <v>79</v>
      </c>
      <c r="BK100" s="187">
        <f>ROUND(I100*H100,2)</f>
        <v>1653</v>
      </c>
      <c r="BL100" s="19" t="s">
        <v>162</v>
      </c>
      <c r="BM100" s="186" t="s">
        <v>367</v>
      </c>
    </row>
    <row r="101" spans="2:63" s="12" customFormat="1" ht="25.9" customHeight="1">
      <c r="B101" s="159"/>
      <c r="C101" s="160"/>
      <c r="D101" s="161" t="s">
        <v>70</v>
      </c>
      <c r="E101" s="162" t="s">
        <v>85</v>
      </c>
      <c r="F101" s="162" t="s">
        <v>1632</v>
      </c>
      <c r="G101" s="160"/>
      <c r="H101" s="160"/>
      <c r="I101" s="163"/>
      <c r="J101" s="164">
        <f>BK101</f>
        <v>1952</v>
      </c>
      <c r="K101" s="160"/>
      <c r="L101" s="165"/>
      <c r="M101" s="166"/>
      <c r="N101" s="167"/>
      <c r="O101" s="167"/>
      <c r="P101" s="168">
        <f>SUM(P102:P104)</f>
        <v>0</v>
      </c>
      <c r="Q101" s="167"/>
      <c r="R101" s="168">
        <f>SUM(R102:R104)</f>
        <v>0</v>
      </c>
      <c r="S101" s="167"/>
      <c r="T101" s="169">
        <f>SUM(T102:T104)</f>
        <v>0</v>
      </c>
      <c r="AR101" s="170" t="s">
        <v>79</v>
      </c>
      <c r="AT101" s="171" t="s">
        <v>70</v>
      </c>
      <c r="AU101" s="171" t="s">
        <v>71</v>
      </c>
      <c r="AY101" s="170" t="s">
        <v>155</v>
      </c>
      <c r="BK101" s="172">
        <f>SUM(BK102:BK104)</f>
        <v>1952</v>
      </c>
    </row>
    <row r="102" spans="1:65" s="2" customFormat="1" ht="16.5" customHeight="1">
      <c r="A102" s="36"/>
      <c r="B102" s="37"/>
      <c r="C102" s="175" t="s">
        <v>109</v>
      </c>
      <c r="D102" s="175" t="s">
        <v>158</v>
      </c>
      <c r="E102" s="176" t="s">
        <v>1633</v>
      </c>
      <c r="F102" s="177" t="s">
        <v>1634</v>
      </c>
      <c r="G102" s="178" t="s">
        <v>426</v>
      </c>
      <c r="H102" s="179">
        <v>1</v>
      </c>
      <c r="I102" s="180">
        <v>1276</v>
      </c>
      <c r="J102" s="181">
        <f>ROUND(I102*H102,2)</f>
        <v>1276</v>
      </c>
      <c r="K102" s="177" t="s">
        <v>19</v>
      </c>
      <c r="L102" s="41"/>
      <c r="M102" s="182" t="s">
        <v>19</v>
      </c>
      <c r="N102" s="183" t="s">
        <v>42</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162</v>
      </c>
      <c r="AT102" s="186" t="s">
        <v>158</v>
      </c>
      <c r="AU102" s="186" t="s">
        <v>79</v>
      </c>
      <c r="AY102" s="19" t="s">
        <v>155</v>
      </c>
      <c r="BE102" s="187">
        <f>IF(N102="základní",J102,0)</f>
        <v>1276</v>
      </c>
      <c r="BF102" s="187">
        <f>IF(N102="snížená",J102,0)</f>
        <v>0</v>
      </c>
      <c r="BG102" s="187">
        <f>IF(N102="zákl. přenesená",J102,0)</f>
        <v>0</v>
      </c>
      <c r="BH102" s="187">
        <f>IF(N102="sníž. přenesená",J102,0)</f>
        <v>0</v>
      </c>
      <c r="BI102" s="187">
        <f>IF(N102="nulová",J102,0)</f>
        <v>0</v>
      </c>
      <c r="BJ102" s="19" t="s">
        <v>79</v>
      </c>
      <c r="BK102" s="187">
        <f>ROUND(I102*H102,2)</f>
        <v>1276</v>
      </c>
      <c r="BL102" s="19" t="s">
        <v>162</v>
      </c>
      <c r="BM102" s="186" t="s">
        <v>383</v>
      </c>
    </row>
    <row r="103" spans="1:65" s="2" customFormat="1" ht="16.5" customHeight="1">
      <c r="A103" s="36"/>
      <c r="B103" s="37"/>
      <c r="C103" s="175" t="s">
        <v>112</v>
      </c>
      <c r="D103" s="175" t="s">
        <v>158</v>
      </c>
      <c r="E103" s="176" t="s">
        <v>1635</v>
      </c>
      <c r="F103" s="177" t="s">
        <v>1629</v>
      </c>
      <c r="G103" s="178" t="s">
        <v>426</v>
      </c>
      <c r="H103" s="179">
        <v>1</v>
      </c>
      <c r="I103" s="180">
        <v>399</v>
      </c>
      <c r="J103" s="181">
        <f>ROUND(I103*H103,2)</f>
        <v>399</v>
      </c>
      <c r="K103" s="177" t="s">
        <v>19</v>
      </c>
      <c r="L103" s="41"/>
      <c r="M103" s="182" t="s">
        <v>19</v>
      </c>
      <c r="N103" s="183" t="s">
        <v>42</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162</v>
      </c>
      <c r="AT103" s="186" t="s">
        <v>158</v>
      </c>
      <c r="AU103" s="186" t="s">
        <v>79</v>
      </c>
      <c r="AY103" s="19" t="s">
        <v>155</v>
      </c>
      <c r="BE103" s="187">
        <f>IF(N103="základní",J103,0)</f>
        <v>399</v>
      </c>
      <c r="BF103" s="187">
        <f>IF(N103="snížená",J103,0)</f>
        <v>0</v>
      </c>
      <c r="BG103" s="187">
        <f>IF(N103="zákl. přenesená",J103,0)</f>
        <v>0</v>
      </c>
      <c r="BH103" s="187">
        <f>IF(N103="sníž. přenesená",J103,0)</f>
        <v>0</v>
      </c>
      <c r="BI103" s="187">
        <f>IF(N103="nulová",J103,0)</f>
        <v>0</v>
      </c>
      <c r="BJ103" s="19" t="s">
        <v>79</v>
      </c>
      <c r="BK103" s="187">
        <f>ROUND(I103*H103,2)</f>
        <v>399</v>
      </c>
      <c r="BL103" s="19" t="s">
        <v>162</v>
      </c>
      <c r="BM103" s="186" t="s">
        <v>393</v>
      </c>
    </row>
    <row r="104" spans="1:65" s="2" customFormat="1" ht="16.5" customHeight="1">
      <c r="A104" s="36"/>
      <c r="B104" s="37"/>
      <c r="C104" s="175" t="s">
        <v>308</v>
      </c>
      <c r="D104" s="175" t="s">
        <v>158</v>
      </c>
      <c r="E104" s="176" t="s">
        <v>1636</v>
      </c>
      <c r="F104" s="177" t="s">
        <v>1637</v>
      </c>
      <c r="G104" s="178" t="s">
        <v>1458</v>
      </c>
      <c r="H104" s="179">
        <v>1</v>
      </c>
      <c r="I104" s="180">
        <v>277</v>
      </c>
      <c r="J104" s="181">
        <f>ROUND(I104*H104,2)</f>
        <v>277</v>
      </c>
      <c r="K104" s="177" t="s">
        <v>19</v>
      </c>
      <c r="L104" s="41"/>
      <c r="M104" s="182" t="s">
        <v>19</v>
      </c>
      <c r="N104" s="183" t="s">
        <v>42</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162</v>
      </c>
      <c r="AT104" s="186" t="s">
        <v>158</v>
      </c>
      <c r="AU104" s="186" t="s">
        <v>79</v>
      </c>
      <c r="AY104" s="19" t="s">
        <v>155</v>
      </c>
      <c r="BE104" s="187">
        <f>IF(N104="základní",J104,0)</f>
        <v>277</v>
      </c>
      <c r="BF104" s="187">
        <f>IF(N104="snížená",J104,0)</f>
        <v>0</v>
      </c>
      <c r="BG104" s="187">
        <f>IF(N104="zákl. přenesená",J104,0)</f>
        <v>0</v>
      </c>
      <c r="BH104" s="187">
        <f>IF(N104="sníž. přenesená",J104,0)</f>
        <v>0</v>
      </c>
      <c r="BI104" s="187">
        <f>IF(N104="nulová",J104,0)</f>
        <v>0</v>
      </c>
      <c r="BJ104" s="19" t="s">
        <v>79</v>
      </c>
      <c r="BK104" s="187">
        <f>ROUND(I104*H104,2)</f>
        <v>277</v>
      </c>
      <c r="BL104" s="19" t="s">
        <v>162</v>
      </c>
      <c r="BM104" s="186" t="s">
        <v>402</v>
      </c>
    </row>
    <row r="105" spans="2:63" s="12" customFormat="1" ht="25.9" customHeight="1">
      <c r="B105" s="159"/>
      <c r="C105" s="160"/>
      <c r="D105" s="161" t="s">
        <v>70</v>
      </c>
      <c r="E105" s="162" t="s">
        <v>88</v>
      </c>
      <c r="F105" s="162" t="s">
        <v>1638</v>
      </c>
      <c r="G105" s="160"/>
      <c r="H105" s="160"/>
      <c r="I105" s="163"/>
      <c r="J105" s="164">
        <f>BK105</f>
        <v>12932</v>
      </c>
      <c r="K105" s="160"/>
      <c r="L105" s="165"/>
      <c r="M105" s="166"/>
      <c r="N105" s="167"/>
      <c r="O105" s="167"/>
      <c r="P105" s="168">
        <f>SUM(P106:P108)</f>
        <v>0</v>
      </c>
      <c r="Q105" s="167"/>
      <c r="R105" s="168">
        <f>SUM(R106:R108)</f>
        <v>0</v>
      </c>
      <c r="S105" s="167"/>
      <c r="T105" s="169">
        <f>SUM(T106:T108)</f>
        <v>0</v>
      </c>
      <c r="AR105" s="170" t="s">
        <v>79</v>
      </c>
      <c r="AT105" s="171" t="s">
        <v>70</v>
      </c>
      <c r="AU105" s="171" t="s">
        <v>71</v>
      </c>
      <c r="AY105" s="170" t="s">
        <v>155</v>
      </c>
      <c r="BK105" s="172">
        <f>SUM(BK106:BK108)</f>
        <v>12932</v>
      </c>
    </row>
    <row r="106" spans="1:65" s="2" customFormat="1" ht="21.75" customHeight="1">
      <c r="A106" s="36"/>
      <c r="B106" s="37"/>
      <c r="C106" s="175" t="s">
        <v>335</v>
      </c>
      <c r="D106" s="175" t="s">
        <v>158</v>
      </c>
      <c r="E106" s="176" t="s">
        <v>1639</v>
      </c>
      <c r="F106" s="177" t="s">
        <v>1640</v>
      </c>
      <c r="G106" s="178" t="s">
        <v>426</v>
      </c>
      <c r="H106" s="179">
        <v>2</v>
      </c>
      <c r="I106" s="180">
        <v>1477</v>
      </c>
      <c r="J106" s="181">
        <f>ROUND(I106*H106,2)</f>
        <v>2954</v>
      </c>
      <c r="K106" s="177" t="s">
        <v>19</v>
      </c>
      <c r="L106" s="41"/>
      <c r="M106" s="182" t="s">
        <v>19</v>
      </c>
      <c r="N106" s="183" t="s">
        <v>42</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162</v>
      </c>
      <c r="AT106" s="186" t="s">
        <v>158</v>
      </c>
      <c r="AU106" s="186" t="s">
        <v>79</v>
      </c>
      <c r="AY106" s="19" t="s">
        <v>155</v>
      </c>
      <c r="BE106" s="187">
        <f>IF(N106="základní",J106,0)</f>
        <v>2954</v>
      </c>
      <c r="BF106" s="187">
        <f>IF(N106="snížená",J106,0)</f>
        <v>0</v>
      </c>
      <c r="BG106" s="187">
        <f>IF(N106="zákl. přenesená",J106,0)</f>
        <v>0</v>
      </c>
      <c r="BH106" s="187">
        <f>IF(N106="sníž. přenesená",J106,0)</f>
        <v>0</v>
      </c>
      <c r="BI106" s="187">
        <f>IF(N106="nulová",J106,0)</f>
        <v>0</v>
      </c>
      <c r="BJ106" s="19" t="s">
        <v>79</v>
      </c>
      <c r="BK106" s="187">
        <f>ROUND(I106*H106,2)</f>
        <v>2954</v>
      </c>
      <c r="BL106" s="19" t="s">
        <v>162</v>
      </c>
      <c r="BM106" s="186" t="s">
        <v>410</v>
      </c>
    </row>
    <row r="107" spans="1:65" s="2" customFormat="1" ht="16.5" customHeight="1">
      <c r="A107" s="36"/>
      <c r="B107" s="37"/>
      <c r="C107" s="175" t="s">
        <v>8</v>
      </c>
      <c r="D107" s="175" t="s">
        <v>158</v>
      </c>
      <c r="E107" s="176" t="s">
        <v>1641</v>
      </c>
      <c r="F107" s="177" t="s">
        <v>1629</v>
      </c>
      <c r="G107" s="178" t="s">
        <v>426</v>
      </c>
      <c r="H107" s="179">
        <v>2</v>
      </c>
      <c r="I107" s="180">
        <v>399</v>
      </c>
      <c r="J107" s="181">
        <f>ROUND(I107*H107,2)</f>
        <v>798</v>
      </c>
      <c r="K107" s="177" t="s">
        <v>19</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162</v>
      </c>
      <c r="AT107" s="186" t="s">
        <v>158</v>
      </c>
      <c r="AU107" s="186" t="s">
        <v>79</v>
      </c>
      <c r="AY107" s="19" t="s">
        <v>155</v>
      </c>
      <c r="BE107" s="187">
        <f>IF(N107="základní",J107,0)</f>
        <v>798</v>
      </c>
      <c r="BF107" s="187">
        <f>IF(N107="snížená",J107,0)</f>
        <v>0</v>
      </c>
      <c r="BG107" s="187">
        <f>IF(N107="zákl. přenesená",J107,0)</f>
        <v>0</v>
      </c>
      <c r="BH107" s="187">
        <f>IF(N107="sníž. přenesená",J107,0)</f>
        <v>0</v>
      </c>
      <c r="BI107" s="187">
        <f>IF(N107="nulová",J107,0)</f>
        <v>0</v>
      </c>
      <c r="BJ107" s="19" t="s">
        <v>79</v>
      </c>
      <c r="BK107" s="187">
        <f>ROUND(I107*H107,2)</f>
        <v>798</v>
      </c>
      <c r="BL107" s="19" t="s">
        <v>162</v>
      </c>
      <c r="BM107" s="186" t="s">
        <v>423</v>
      </c>
    </row>
    <row r="108" spans="1:65" s="2" customFormat="1" ht="16.5" customHeight="1">
      <c r="A108" s="36"/>
      <c r="B108" s="37"/>
      <c r="C108" s="175" t="s">
        <v>295</v>
      </c>
      <c r="D108" s="175" t="s">
        <v>158</v>
      </c>
      <c r="E108" s="176" t="s">
        <v>1642</v>
      </c>
      <c r="F108" s="177" t="s">
        <v>1643</v>
      </c>
      <c r="G108" s="178" t="s">
        <v>1458</v>
      </c>
      <c r="H108" s="179">
        <v>15</v>
      </c>
      <c r="I108" s="180">
        <v>612</v>
      </c>
      <c r="J108" s="181">
        <f>ROUND(I108*H108,2)</f>
        <v>9180</v>
      </c>
      <c r="K108" s="177" t="s">
        <v>19</v>
      </c>
      <c r="L108" s="41"/>
      <c r="M108" s="182" t="s">
        <v>19</v>
      </c>
      <c r="N108" s="183" t="s">
        <v>42</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162</v>
      </c>
      <c r="AT108" s="186" t="s">
        <v>158</v>
      </c>
      <c r="AU108" s="186" t="s">
        <v>79</v>
      </c>
      <c r="AY108" s="19" t="s">
        <v>155</v>
      </c>
      <c r="BE108" s="187">
        <f>IF(N108="základní",J108,0)</f>
        <v>9180</v>
      </c>
      <c r="BF108" s="187">
        <f>IF(N108="snížená",J108,0)</f>
        <v>0</v>
      </c>
      <c r="BG108" s="187">
        <f>IF(N108="zákl. přenesená",J108,0)</f>
        <v>0</v>
      </c>
      <c r="BH108" s="187">
        <f>IF(N108="sníž. přenesená",J108,0)</f>
        <v>0</v>
      </c>
      <c r="BI108" s="187">
        <f>IF(N108="nulová",J108,0)</f>
        <v>0</v>
      </c>
      <c r="BJ108" s="19" t="s">
        <v>79</v>
      </c>
      <c r="BK108" s="187">
        <f>ROUND(I108*H108,2)</f>
        <v>9180</v>
      </c>
      <c r="BL108" s="19" t="s">
        <v>162</v>
      </c>
      <c r="BM108" s="186" t="s">
        <v>437</v>
      </c>
    </row>
    <row r="109" spans="2:63" s="12" customFormat="1" ht="25.9" customHeight="1">
      <c r="B109" s="159"/>
      <c r="C109" s="160"/>
      <c r="D109" s="161" t="s">
        <v>70</v>
      </c>
      <c r="E109" s="162" t="s">
        <v>91</v>
      </c>
      <c r="F109" s="162" t="s">
        <v>1644</v>
      </c>
      <c r="G109" s="160"/>
      <c r="H109" s="160"/>
      <c r="I109" s="163"/>
      <c r="J109" s="164">
        <f>BK109</f>
        <v>1952</v>
      </c>
      <c r="K109" s="160"/>
      <c r="L109" s="165"/>
      <c r="M109" s="166"/>
      <c r="N109" s="167"/>
      <c r="O109" s="167"/>
      <c r="P109" s="168">
        <f>SUM(P110:P112)</f>
        <v>0</v>
      </c>
      <c r="Q109" s="167"/>
      <c r="R109" s="168">
        <f>SUM(R110:R112)</f>
        <v>0</v>
      </c>
      <c r="S109" s="167"/>
      <c r="T109" s="169">
        <f>SUM(T110:T112)</f>
        <v>0</v>
      </c>
      <c r="AR109" s="170" t="s">
        <v>79</v>
      </c>
      <c r="AT109" s="171" t="s">
        <v>70</v>
      </c>
      <c r="AU109" s="171" t="s">
        <v>71</v>
      </c>
      <c r="AY109" s="170" t="s">
        <v>155</v>
      </c>
      <c r="BK109" s="172">
        <f>SUM(BK110:BK112)</f>
        <v>1952</v>
      </c>
    </row>
    <row r="110" spans="1:65" s="2" customFormat="1" ht="16.5" customHeight="1">
      <c r="A110" s="36"/>
      <c r="B110" s="37"/>
      <c r="C110" s="175" t="s">
        <v>353</v>
      </c>
      <c r="D110" s="175" t="s">
        <v>158</v>
      </c>
      <c r="E110" s="176" t="s">
        <v>1645</v>
      </c>
      <c r="F110" s="177" t="s">
        <v>1634</v>
      </c>
      <c r="G110" s="178" t="s">
        <v>426</v>
      </c>
      <c r="H110" s="179">
        <v>1</v>
      </c>
      <c r="I110" s="180">
        <v>1276</v>
      </c>
      <c r="J110" s="181">
        <f>ROUND(I110*H110,2)</f>
        <v>1276</v>
      </c>
      <c r="K110" s="177" t="s">
        <v>19</v>
      </c>
      <c r="L110" s="41"/>
      <c r="M110" s="182" t="s">
        <v>19</v>
      </c>
      <c r="N110" s="183" t="s">
        <v>42</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162</v>
      </c>
      <c r="AT110" s="186" t="s">
        <v>158</v>
      </c>
      <c r="AU110" s="186" t="s">
        <v>79</v>
      </c>
      <c r="AY110" s="19" t="s">
        <v>155</v>
      </c>
      <c r="BE110" s="187">
        <f>IF(N110="základní",J110,0)</f>
        <v>1276</v>
      </c>
      <c r="BF110" s="187">
        <f>IF(N110="snížená",J110,0)</f>
        <v>0</v>
      </c>
      <c r="BG110" s="187">
        <f>IF(N110="zákl. přenesená",J110,0)</f>
        <v>0</v>
      </c>
      <c r="BH110" s="187">
        <f>IF(N110="sníž. přenesená",J110,0)</f>
        <v>0</v>
      </c>
      <c r="BI110" s="187">
        <f>IF(N110="nulová",J110,0)</f>
        <v>0</v>
      </c>
      <c r="BJ110" s="19" t="s">
        <v>79</v>
      </c>
      <c r="BK110" s="187">
        <f>ROUND(I110*H110,2)</f>
        <v>1276</v>
      </c>
      <c r="BL110" s="19" t="s">
        <v>162</v>
      </c>
      <c r="BM110" s="186" t="s">
        <v>449</v>
      </c>
    </row>
    <row r="111" spans="1:65" s="2" customFormat="1" ht="16.5" customHeight="1">
      <c r="A111" s="36"/>
      <c r="B111" s="37"/>
      <c r="C111" s="175" t="s">
        <v>357</v>
      </c>
      <c r="D111" s="175" t="s">
        <v>158</v>
      </c>
      <c r="E111" s="176" t="s">
        <v>1646</v>
      </c>
      <c r="F111" s="177" t="s">
        <v>1629</v>
      </c>
      <c r="G111" s="178" t="s">
        <v>426</v>
      </c>
      <c r="H111" s="179">
        <v>1</v>
      </c>
      <c r="I111" s="180">
        <v>399</v>
      </c>
      <c r="J111" s="181">
        <f>ROUND(I111*H111,2)</f>
        <v>399</v>
      </c>
      <c r="K111" s="177" t="s">
        <v>19</v>
      </c>
      <c r="L111" s="41"/>
      <c r="M111" s="182" t="s">
        <v>19</v>
      </c>
      <c r="N111" s="183" t="s">
        <v>42</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162</v>
      </c>
      <c r="AT111" s="186" t="s">
        <v>158</v>
      </c>
      <c r="AU111" s="186" t="s">
        <v>79</v>
      </c>
      <c r="AY111" s="19" t="s">
        <v>155</v>
      </c>
      <c r="BE111" s="187">
        <f>IF(N111="základní",J111,0)</f>
        <v>399</v>
      </c>
      <c r="BF111" s="187">
        <f>IF(N111="snížená",J111,0)</f>
        <v>0</v>
      </c>
      <c r="BG111" s="187">
        <f>IF(N111="zákl. přenesená",J111,0)</f>
        <v>0</v>
      </c>
      <c r="BH111" s="187">
        <f>IF(N111="sníž. přenesená",J111,0)</f>
        <v>0</v>
      </c>
      <c r="BI111" s="187">
        <f>IF(N111="nulová",J111,0)</f>
        <v>0</v>
      </c>
      <c r="BJ111" s="19" t="s">
        <v>79</v>
      </c>
      <c r="BK111" s="187">
        <f>ROUND(I111*H111,2)</f>
        <v>399</v>
      </c>
      <c r="BL111" s="19" t="s">
        <v>162</v>
      </c>
      <c r="BM111" s="186" t="s">
        <v>461</v>
      </c>
    </row>
    <row r="112" spans="1:65" s="2" customFormat="1" ht="16.5" customHeight="1">
      <c r="A112" s="36"/>
      <c r="B112" s="37"/>
      <c r="C112" s="175" t="s">
        <v>361</v>
      </c>
      <c r="D112" s="175" t="s">
        <v>158</v>
      </c>
      <c r="E112" s="176" t="s">
        <v>1647</v>
      </c>
      <c r="F112" s="177" t="s">
        <v>1637</v>
      </c>
      <c r="G112" s="178" t="s">
        <v>1458</v>
      </c>
      <c r="H112" s="179">
        <v>1</v>
      </c>
      <c r="I112" s="180">
        <v>277</v>
      </c>
      <c r="J112" s="181">
        <f>ROUND(I112*H112,2)</f>
        <v>277</v>
      </c>
      <c r="K112" s="177" t="s">
        <v>19</v>
      </c>
      <c r="L112" s="41"/>
      <c r="M112" s="182" t="s">
        <v>19</v>
      </c>
      <c r="N112" s="183" t="s">
        <v>42</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162</v>
      </c>
      <c r="AT112" s="186" t="s">
        <v>158</v>
      </c>
      <c r="AU112" s="186" t="s">
        <v>79</v>
      </c>
      <c r="AY112" s="19" t="s">
        <v>155</v>
      </c>
      <c r="BE112" s="187">
        <f>IF(N112="základní",J112,0)</f>
        <v>277</v>
      </c>
      <c r="BF112" s="187">
        <f>IF(N112="snížená",J112,0)</f>
        <v>0</v>
      </c>
      <c r="BG112" s="187">
        <f>IF(N112="zákl. přenesená",J112,0)</f>
        <v>0</v>
      </c>
      <c r="BH112" s="187">
        <f>IF(N112="sníž. přenesená",J112,0)</f>
        <v>0</v>
      </c>
      <c r="BI112" s="187">
        <f>IF(N112="nulová",J112,0)</f>
        <v>0</v>
      </c>
      <c r="BJ112" s="19" t="s">
        <v>79</v>
      </c>
      <c r="BK112" s="187">
        <f>ROUND(I112*H112,2)</f>
        <v>277</v>
      </c>
      <c r="BL112" s="19" t="s">
        <v>162</v>
      </c>
      <c r="BM112" s="186" t="s">
        <v>1648</v>
      </c>
    </row>
    <row r="113" spans="2:63" s="12" customFormat="1" ht="25.9" customHeight="1">
      <c r="B113" s="159"/>
      <c r="C113" s="160"/>
      <c r="D113" s="161" t="s">
        <v>70</v>
      </c>
      <c r="E113" s="162" t="s">
        <v>94</v>
      </c>
      <c r="F113" s="162" t="s">
        <v>1649</v>
      </c>
      <c r="G113" s="160"/>
      <c r="H113" s="160"/>
      <c r="I113" s="163"/>
      <c r="J113" s="164">
        <f>BK113</f>
        <v>226435</v>
      </c>
      <c r="K113" s="160"/>
      <c r="L113" s="165"/>
      <c r="M113" s="166"/>
      <c r="N113" s="167"/>
      <c r="O113" s="167"/>
      <c r="P113" s="168">
        <f>SUM(P114:P120)</f>
        <v>0</v>
      </c>
      <c r="Q113" s="167"/>
      <c r="R113" s="168">
        <f>SUM(R114:R120)</f>
        <v>0</v>
      </c>
      <c r="S113" s="167"/>
      <c r="T113" s="169">
        <f>SUM(T114:T120)</f>
        <v>0</v>
      </c>
      <c r="AR113" s="170" t="s">
        <v>79</v>
      </c>
      <c r="AT113" s="171" t="s">
        <v>70</v>
      </c>
      <c r="AU113" s="171" t="s">
        <v>71</v>
      </c>
      <c r="AY113" s="170" t="s">
        <v>155</v>
      </c>
      <c r="BK113" s="172">
        <f>SUM(BK114:BK120)</f>
        <v>226435</v>
      </c>
    </row>
    <row r="114" spans="1:65" s="2" customFormat="1" ht="16.5" customHeight="1">
      <c r="A114" s="36"/>
      <c r="B114" s="37"/>
      <c r="C114" s="175" t="s">
        <v>367</v>
      </c>
      <c r="D114" s="175" t="s">
        <v>158</v>
      </c>
      <c r="E114" s="176" t="s">
        <v>1650</v>
      </c>
      <c r="F114" s="177" t="s">
        <v>1651</v>
      </c>
      <c r="G114" s="178" t="s">
        <v>426</v>
      </c>
      <c r="H114" s="179">
        <v>1</v>
      </c>
      <c r="I114" s="180">
        <v>60310</v>
      </c>
      <c r="J114" s="181">
        <f aca="true" t="shared" si="10" ref="J114:J120">ROUND(I114*H114,2)</f>
        <v>60310</v>
      </c>
      <c r="K114" s="177" t="s">
        <v>19</v>
      </c>
      <c r="L114" s="41"/>
      <c r="M114" s="182" t="s">
        <v>19</v>
      </c>
      <c r="N114" s="183" t="s">
        <v>42</v>
      </c>
      <c r="O114" s="66"/>
      <c r="P114" s="184">
        <f aca="true" t="shared" si="11" ref="P114:P120">O114*H114</f>
        <v>0</v>
      </c>
      <c r="Q114" s="184">
        <v>0</v>
      </c>
      <c r="R114" s="184">
        <f aca="true" t="shared" si="12" ref="R114:R120">Q114*H114</f>
        <v>0</v>
      </c>
      <c r="S114" s="184">
        <v>0</v>
      </c>
      <c r="T114" s="185">
        <f aca="true" t="shared" si="13" ref="T114:T120">S114*H114</f>
        <v>0</v>
      </c>
      <c r="U114" s="36"/>
      <c r="V114" s="36"/>
      <c r="W114" s="36"/>
      <c r="X114" s="36"/>
      <c r="Y114" s="36"/>
      <c r="Z114" s="36"/>
      <c r="AA114" s="36"/>
      <c r="AB114" s="36"/>
      <c r="AC114" s="36"/>
      <c r="AD114" s="36"/>
      <c r="AE114" s="36"/>
      <c r="AR114" s="186" t="s">
        <v>162</v>
      </c>
      <c r="AT114" s="186" t="s">
        <v>158</v>
      </c>
      <c r="AU114" s="186" t="s">
        <v>79</v>
      </c>
      <c r="AY114" s="19" t="s">
        <v>155</v>
      </c>
      <c r="BE114" s="187">
        <f aca="true" t="shared" si="14" ref="BE114:BE120">IF(N114="základní",J114,0)</f>
        <v>60310</v>
      </c>
      <c r="BF114" s="187">
        <f aca="true" t="shared" si="15" ref="BF114:BF120">IF(N114="snížená",J114,0)</f>
        <v>0</v>
      </c>
      <c r="BG114" s="187">
        <f aca="true" t="shared" si="16" ref="BG114:BG120">IF(N114="zákl. přenesená",J114,0)</f>
        <v>0</v>
      </c>
      <c r="BH114" s="187">
        <f aca="true" t="shared" si="17" ref="BH114:BH120">IF(N114="sníž. přenesená",J114,0)</f>
        <v>0</v>
      </c>
      <c r="BI114" s="187">
        <f aca="true" t="shared" si="18" ref="BI114:BI120">IF(N114="nulová",J114,0)</f>
        <v>0</v>
      </c>
      <c r="BJ114" s="19" t="s">
        <v>79</v>
      </c>
      <c r="BK114" s="187">
        <f aca="true" t="shared" si="19" ref="BK114:BK120">ROUND(I114*H114,2)</f>
        <v>60310</v>
      </c>
      <c r="BL114" s="19" t="s">
        <v>162</v>
      </c>
      <c r="BM114" s="186" t="s">
        <v>479</v>
      </c>
    </row>
    <row r="115" spans="1:65" s="2" customFormat="1" ht="21.75" customHeight="1">
      <c r="A115" s="36"/>
      <c r="B115" s="37"/>
      <c r="C115" s="175" t="s">
        <v>7</v>
      </c>
      <c r="D115" s="175" t="s">
        <v>158</v>
      </c>
      <c r="E115" s="176" t="s">
        <v>1652</v>
      </c>
      <c r="F115" s="177" t="s">
        <v>1653</v>
      </c>
      <c r="G115" s="178" t="s">
        <v>426</v>
      </c>
      <c r="H115" s="179">
        <v>1</v>
      </c>
      <c r="I115" s="180">
        <v>4115</v>
      </c>
      <c r="J115" s="181">
        <f t="shared" si="10"/>
        <v>4115</v>
      </c>
      <c r="K115" s="177" t="s">
        <v>19</v>
      </c>
      <c r="L115" s="41"/>
      <c r="M115" s="182" t="s">
        <v>19</v>
      </c>
      <c r="N115" s="183" t="s">
        <v>42</v>
      </c>
      <c r="O115" s="66"/>
      <c r="P115" s="184">
        <f t="shared" si="11"/>
        <v>0</v>
      </c>
      <c r="Q115" s="184">
        <v>0</v>
      </c>
      <c r="R115" s="184">
        <f t="shared" si="12"/>
        <v>0</v>
      </c>
      <c r="S115" s="184">
        <v>0</v>
      </c>
      <c r="T115" s="185">
        <f t="shared" si="13"/>
        <v>0</v>
      </c>
      <c r="U115" s="36"/>
      <c r="V115" s="36"/>
      <c r="W115" s="36"/>
      <c r="X115" s="36"/>
      <c r="Y115" s="36"/>
      <c r="Z115" s="36"/>
      <c r="AA115" s="36"/>
      <c r="AB115" s="36"/>
      <c r="AC115" s="36"/>
      <c r="AD115" s="36"/>
      <c r="AE115" s="36"/>
      <c r="AR115" s="186" t="s">
        <v>162</v>
      </c>
      <c r="AT115" s="186" t="s">
        <v>158</v>
      </c>
      <c r="AU115" s="186" t="s">
        <v>79</v>
      </c>
      <c r="AY115" s="19" t="s">
        <v>155</v>
      </c>
      <c r="BE115" s="187">
        <f t="shared" si="14"/>
        <v>4115</v>
      </c>
      <c r="BF115" s="187">
        <f t="shared" si="15"/>
        <v>0</v>
      </c>
      <c r="BG115" s="187">
        <f t="shared" si="16"/>
        <v>0</v>
      </c>
      <c r="BH115" s="187">
        <f t="shared" si="17"/>
        <v>0</v>
      </c>
      <c r="BI115" s="187">
        <f t="shared" si="18"/>
        <v>0</v>
      </c>
      <c r="BJ115" s="19" t="s">
        <v>79</v>
      </c>
      <c r="BK115" s="187">
        <f t="shared" si="19"/>
        <v>4115</v>
      </c>
      <c r="BL115" s="19" t="s">
        <v>162</v>
      </c>
      <c r="BM115" s="186" t="s">
        <v>497</v>
      </c>
    </row>
    <row r="116" spans="1:65" s="2" customFormat="1" ht="16.5" customHeight="1">
      <c r="A116" s="36"/>
      <c r="B116" s="37"/>
      <c r="C116" s="175" t="s">
        <v>383</v>
      </c>
      <c r="D116" s="175" t="s">
        <v>158</v>
      </c>
      <c r="E116" s="176" t="s">
        <v>1654</v>
      </c>
      <c r="F116" s="177" t="s">
        <v>1655</v>
      </c>
      <c r="G116" s="178" t="s">
        <v>426</v>
      </c>
      <c r="H116" s="179">
        <v>5</v>
      </c>
      <c r="I116" s="180">
        <v>9980</v>
      </c>
      <c r="J116" s="181">
        <f t="shared" si="10"/>
        <v>49900</v>
      </c>
      <c r="K116" s="177" t="s">
        <v>19</v>
      </c>
      <c r="L116" s="41"/>
      <c r="M116" s="182" t="s">
        <v>19</v>
      </c>
      <c r="N116" s="183" t="s">
        <v>42</v>
      </c>
      <c r="O116" s="66"/>
      <c r="P116" s="184">
        <f t="shared" si="11"/>
        <v>0</v>
      </c>
      <c r="Q116" s="184">
        <v>0</v>
      </c>
      <c r="R116" s="184">
        <f t="shared" si="12"/>
        <v>0</v>
      </c>
      <c r="S116" s="184">
        <v>0</v>
      </c>
      <c r="T116" s="185">
        <f t="shared" si="13"/>
        <v>0</v>
      </c>
      <c r="U116" s="36"/>
      <c r="V116" s="36"/>
      <c r="W116" s="36"/>
      <c r="X116" s="36"/>
      <c r="Y116" s="36"/>
      <c r="Z116" s="36"/>
      <c r="AA116" s="36"/>
      <c r="AB116" s="36"/>
      <c r="AC116" s="36"/>
      <c r="AD116" s="36"/>
      <c r="AE116" s="36"/>
      <c r="AR116" s="186" t="s">
        <v>162</v>
      </c>
      <c r="AT116" s="186" t="s">
        <v>158</v>
      </c>
      <c r="AU116" s="186" t="s">
        <v>79</v>
      </c>
      <c r="AY116" s="19" t="s">
        <v>155</v>
      </c>
      <c r="BE116" s="187">
        <f t="shared" si="14"/>
        <v>49900</v>
      </c>
      <c r="BF116" s="187">
        <f t="shared" si="15"/>
        <v>0</v>
      </c>
      <c r="BG116" s="187">
        <f t="shared" si="16"/>
        <v>0</v>
      </c>
      <c r="BH116" s="187">
        <f t="shared" si="17"/>
        <v>0</v>
      </c>
      <c r="BI116" s="187">
        <f t="shared" si="18"/>
        <v>0</v>
      </c>
      <c r="BJ116" s="19" t="s">
        <v>79</v>
      </c>
      <c r="BK116" s="187">
        <f t="shared" si="19"/>
        <v>49900</v>
      </c>
      <c r="BL116" s="19" t="s">
        <v>162</v>
      </c>
      <c r="BM116" s="186" t="s">
        <v>506</v>
      </c>
    </row>
    <row r="117" spans="1:65" s="2" customFormat="1" ht="16.5" customHeight="1">
      <c r="A117" s="36"/>
      <c r="B117" s="37"/>
      <c r="C117" s="175" t="s">
        <v>389</v>
      </c>
      <c r="D117" s="175" t="s">
        <v>158</v>
      </c>
      <c r="E117" s="176" t="s">
        <v>1656</v>
      </c>
      <c r="F117" s="177" t="s">
        <v>1657</v>
      </c>
      <c r="G117" s="178" t="s">
        <v>1458</v>
      </c>
      <c r="H117" s="179">
        <v>90</v>
      </c>
      <c r="I117" s="180">
        <v>660</v>
      </c>
      <c r="J117" s="181">
        <f t="shared" si="10"/>
        <v>59400</v>
      </c>
      <c r="K117" s="177" t="s">
        <v>19</v>
      </c>
      <c r="L117" s="41"/>
      <c r="M117" s="182" t="s">
        <v>19</v>
      </c>
      <c r="N117" s="183" t="s">
        <v>42</v>
      </c>
      <c r="O117" s="66"/>
      <c r="P117" s="184">
        <f t="shared" si="11"/>
        <v>0</v>
      </c>
      <c r="Q117" s="184">
        <v>0</v>
      </c>
      <c r="R117" s="184">
        <f t="shared" si="12"/>
        <v>0</v>
      </c>
      <c r="S117" s="184">
        <v>0</v>
      </c>
      <c r="T117" s="185">
        <f t="shared" si="13"/>
        <v>0</v>
      </c>
      <c r="U117" s="36"/>
      <c r="V117" s="36"/>
      <c r="W117" s="36"/>
      <c r="X117" s="36"/>
      <c r="Y117" s="36"/>
      <c r="Z117" s="36"/>
      <c r="AA117" s="36"/>
      <c r="AB117" s="36"/>
      <c r="AC117" s="36"/>
      <c r="AD117" s="36"/>
      <c r="AE117" s="36"/>
      <c r="AR117" s="186" t="s">
        <v>162</v>
      </c>
      <c r="AT117" s="186" t="s">
        <v>158</v>
      </c>
      <c r="AU117" s="186" t="s">
        <v>79</v>
      </c>
      <c r="AY117" s="19" t="s">
        <v>155</v>
      </c>
      <c r="BE117" s="187">
        <f t="shared" si="14"/>
        <v>59400</v>
      </c>
      <c r="BF117" s="187">
        <f t="shared" si="15"/>
        <v>0</v>
      </c>
      <c r="BG117" s="187">
        <f t="shared" si="16"/>
        <v>0</v>
      </c>
      <c r="BH117" s="187">
        <f t="shared" si="17"/>
        <v>0</v>
      </c>
      <c r="BI117" s="187">
        <f t="shared" si="18"/>
        <v>0</v>
      </c>
      <c r="BJ117" s="19" t="s">
        <v>79</v>
      </c>
      <c r="BK117" s="187">
        <f t="shared" si="19"/>
        <v>59400</v>
      </c>
      <c r="BL117" s="19" t="s">
        <v>162</v>
      </c>
      <c r="BM117" s="186" t="s">
        <v>535</v>
      </c>
    </row>
    <row r="118" spans="1:65" s="2" customFormat="1" ht="16.5" customHeight="1">
      <c r="A118" s="36"/>
      <c r="B118" s="37"/>
      <c r="C118" s="175" t="s">
        <v>393</v>
      </c>
      <c r="D118" s="175" t="s">
        <v>158</v>
      </c>
      <c r="E118" s="176" t="s">
        <v>1658</v>
      </c>
      <c r="F118" s="177" t="s">
        <v>1659</v>
      </c>
      <c r="G118" s="178" t="s">
        <v>684</v>
      </c>
      <c r="H118" s="179">
        <v>1</v>
      </c>
      <c r="I118" s="180">
        <v>1840</v>
      </c>
      <c r="J118" s="181">
        <f t="shared" si="10"/>
        <v>1840</v>
      </c>
      <c r="K118" s="177" t="s">
        <v>19</v>
      </c>
      <c r="L118" s="41"/>
      <c r="M118" s="182" t="s">
        <v>19</v>
      </c>
      <c r="N118" s="183" t="s">
        <v>42</v>
      </c>
      <c r="O118" s="66"/>
      <c r="P118" s="184">
        <f t="shared" si="11"/>
        <v>0</v>
      </c>
      <c r="Q118" s="184">
        <v>0</v>
      </c>
      <c r="R118" s="184">
        <f t="shared" si="12"/>
        <v>0</v>
      </c>
      <c r="S118" s="184">
        <v>0</v>
      </c>
      <c r="T118" s="185">
        <f t="shared" si="13"/>
        <v>0</v>
      </c>
      <c r="U118" s="36"/>
      <c r="V118" s="36"/>
      <c r="W118" s="36"/>
      <c r="X118" s="36"/>
      <c r="Y118" s="36"/>
      <c r="Z118" s="36"/>
      <c r="AA118" s="36"/>
      <c r="AB118" s="36"/>
      <c r="AC118" s="36"/>
      <c r="AD118" s="36"/>
      <c r="AE118" s="36"/>
      <c r="AR118" s="186" t="s">
        <v>162</v>
      </c>
      <c r="AT118" s="186" t="s">
        <v>158</v>
      </c>
      <c r="AU118" s="186" t="s">
        <v>79</v>
      </c>
      <c r="AY118" s="19" t="s">
        <v>155</v>
      </c>
      <c r="BE118" s="187">
        <f t="shared" si="14"/>
        <v>1840</v>
      </c>
      <c r="BF118" s="187">
        <f t="shared" si="15"/>
        <v>0</v>
      </c>
      <c r="BG118" s="187">
        <f t="shared" si="16"/>
        <v>0</v>
      </c>
      <c r="BH118" s="187">
        <f t="shared" si="17"/>
        <v>0</v>
      </c>
      <c r="BI118" s="187">
        <f t="shared" si="18"/>
        <v>0</v>
      </c>
      <c r="BJ118" s="19" t="s">
        <v>79</v>
      </c>
      <c r="BK118" s="187">
        <f t="shared" si="19"/>
        <v>1840</v>
      </c>
      <c r="BL118" s="19" t="s">
        <v>162</v>
      </c>
      <c r="BM118" s="186" t="s">
        <v>545</v>
      </c>
    </row>
    <row r="119" spans="1:65" s="2" customFormat="1" ht="16.5" customHeight="1">
      <c r="A119" s="36"/>
      <c r="B119" s="37"/>
      <c r="C119" s="175" t="s">
        <v>397</v>
      </c>
      <c r="D119" s="175" t="s">
        <v>158</v>
      </c>
      <c r="E119" s="176" t="s">
        <v>1660</v>
      </c>
      <c r="F119" s="177" t="s">
        <v>1661</v>
      </c>
      <c r="G119" s="178" t="s">
        <v>426</v>
      </c>
      <c r="H119" s="179">
        <v>1</v>
      </c>
      <c r="I119" s="180">
        <v>33500</v>
      </c>
      <c r="J119" s="181">
        <f t="shared" si="10"/>
        <v>33500</v>
      </c>
      <c r="K119" s="177" t="s">
        <v>19</v>
      </c>
      <c r="L119" s="41"/>
      <c r="M119" s="182" t="s">
        <v>19</v>
      </c>
      <c r="N119" s="183" t="s">
        <v>42</v>
      </c>
      <c r="O119" s="66"/>
      <c r="P119" s="184">
        <f t="shared" si="11"/>
        <v>0</v>
      </c>
      <c r="Q119" s="184">
        <v>0</v>
      </c>
      <c r="R119" s="184">
        <f t="shared" si="12"/>
        <v>0</v>
      </c>
      <c r="S119" s="184">
        <v>0</v>
      </c>
      <c r="T119" s="185">
        <f t="shared" si="13"/>
        <v>0</v>
      </c>
      <c r="U119" s="36"/>
      <c r="V119" s="36"/>
      <c r="W119" s="36"/>
      <c r="X119" s="36"/>
      <c r="Y119" s="36"/>
      <c r="Z119" s="36"/>
      <c r="AA119" s="36"/>
      <c r="AB119" s="36"/>
      <c r="AC119" s="36"/>
      <c r="AD119" s="36"/>
      <c r="AE119" s="36"/>
      <c r="AR119" s="186" t="s">
        <v>162</v>
      </c>
      <c r="AT119" s="186" t="s">
        <v>158</v>
      </c>
      <c r="AU119" s="186" t="s">
        <v>79</v>
      </c>
      <c r="AY119" s="19" t="s">
        <v>155</v>
      </c>
      <c r="BE119" s="187">
        <f t="shared" si="14"/>
        <v>33500</v>
      </c>
      <c r="BF119" s="187">
        <f t="shared" si="15"/>
        <v>0</v>
      </c>
      <c r="BG119" s="187">
        <f t="shared" si="16"/>
        <v>0</v>
      </c>
      <c r="BH119" s="187">
        <f t="shared" si="17"/>
        <v>0</v>
      </c>
      <c r="BI119" s="187">
        <f t="shared" si="18"/>
        <v>0</v>
      </c>
      <c r="BJ119" s="19" t="s">
        <v>79</v>
      </c>
      <c r="BK119" s="187">
        <f t="shared" si="19"/>
        <v>33500</v>
      </c>
      <c r="BL119" s="19" t="s">
        <v>162</v>
      </c>
      <c r="BM119" s="186" t="s">
        <v>803</v>
      </c>
    </row>
    <row r="120" spans="1:65" s="2" customFormat="1" ht="21.75" customHeight="1">
      <c r="A120" s="36"/>
      <c r="B120" s="37"/>
      <c r="C120" s="175" t="s">
        <v>402</v>
      </c>
      <c r="D120" s="175" t="s">
        <v>158</v>
      </c>
      <c r="E120" s="176" t="s">
        <v>1662</v>
      </c>
      <c r="F120" s="177" t="s">
        <v>1663</v>
      </c>
      <c r="G120" s="178" t="s">
        <v>1458</v>
      </c>
      <c r="H120" s="179">
        <v>30</v>
      </c>
      <c r="I120" s="180">
        <v>579</v>
      </c>
      <c r="J120" s="181">
        <f t="shared" si="10"/>
        <v>17370</v>
      </c>
      <c r="K120" s="177" t="s">
        <v>19</v>
      </c>
      <c r="L120" s="41"/>
      <c r="M120" s="182" t="s">
        <v>19</v>
      </c>
      <c r="N120" s="183" t="s">
        <v>42</v>
      </c>
      <c r="O120" s="66"/>
      <c r="P120" s="184">
        <f t="shared" si="11"/>
        <v>0</v>
      </c>
      <c r="Q120" s="184">
        <v>0</v>
      </c>
      <c r="R120" s="184">
        <f t="shared" si="12"/>
        <v>0</v>
      </c>
      <c r="S120" s="184">
        <v>0</v>
      </c>
      <c r="T120" s="185">
        <f t="shared" si="13"/>
        <v>0</v>
      </c>
      <c r="U120" s="36"/>
      <c r="V120" s="36"/>
      <c r="W120" s="36"/>
      <c r="X120" s="36"/>
      <c r="Y120" s="36"/>
      <c r="Z120" s="36"/>
      <c r="AA120" s="36"/>
      <c r="AB120" s="36"/>
      <c r="AC120" s="36"/>
      <c r="AD120" s="36"/>
      <c r="AE120" s="36"/>
      <c r="AR120" s="186" t="s">
        <v>162</v>
      </c>
      <c r="AT120" s="186" t="s">
        <v>158</v>
      </c>
      <c r="AU120" s="186" t="s">
        <v>79</v>
      </c>
      <c r="AY120" s="19" t="s">
        <v>155</v>
      </c>
      <c r="BE120" s="187">
        <f t="shared" si="14"/>
        <v>17370</v>
      </c>
      <c r="BF120" s="187">
        <f t="shared" si="15"/>
        <v>0</v>
      </c>
      <c r="BG120" s="187">
        <f t="shared" si="16"/>
        <v>0</v>
      </c>
      <c r="BH120" s="187">
        <f t="shared" si="17"/>
        <v>0</v>
      </c>
      <c r="BI120" s="187">
        <f t="shared" si="18"/>
        <v>0</v>
      </c>
      <c r="BJ120" s="19" t="s">
        <v>79</v>
      </c>
      <c r="BK120" s="187">
        <f t="shared" si="19"/>
        <v>17370</v>
      </c>
      <c r="BL120" s="19" t="s">
        <v>162</v>
      </c>
      <c r="BM120" s="186" t="s">
        <v>814</v>
      </c>
    </row>
    <row r="121" spans="2:63" s="12" customFormat="1" ht="25.9" customHeight="1">
      <c r="B121" s="159"/>
      <c r="C121" s="160"/>
      <c r="D121" s="161" t="s">
        <v>70</v>
      </c>
      <c r="E121" s="162" t="s">
        <v>97</v>
      </c>
      <c r="F121" s="162" t="s">
        <v>1664</v>
      </c>
      <c r="G121" s="160"/>
      <c r="H121" s="160"/>
      <c r="I121" s="163"/>
      <c r="J121" s="164">
        <f>BK121</f>
        <v>199865</v>
      </c>
      <c r="K121" s="160"/>
      <c r="L121" s="165"/>
      <c r="M121" s="166"/>
      <c r="N121" s="167"/>
      <c r="O121" s="167"/>
      <c r="P121" s="168">
        <f>SUM(P122:P129)</f>
        <v>0</v>
      </c>
      <c r="Q121" s="167"/>
      <c r="R121" s="168">
        <f>SUM(R122:R129)</f>
        <v>0</v>
      </c>
      <c r="S121" s="167"/>
      <c r="T121" s="169">
        <f>SUM(T122:T129)</f>
        <v>0</v>
      </c>
      <c r="AR121" s="170" t="s">
        <v>79</v>
      </c>
      <c r="AT121" s="171" t="s">
        <v>70</v>
      </c>
      <c r="AU121" s="171" t="s">
        <v>71</v>
      </c>
      <c r="AY121" s="170" t="s">
        <v>155</v>
      </c>
      <c r="BK121" s="172">
        <f>SUM(BK122:BK129)</f>
        <v>199865</v>
      </c>
    </row>
    <row r="122" spans="1:65" s="2" customFormat="1" ht="16.5" customHeight="1">
      <c r="A122" s="36"/>
      <c r="B122" s="37"/>
      <c r="C122" s="175" t="s">
        <v>406</v>
      </c>
      <c r="D122" s="175" t="s">
        <v>158</v>
      </c>
      <c r="E122" s="176" t="s">
        <v>1665</v>
      </c>
      <c r="F122" s="177" t="s">
        <v>1651</v>
      </c>
      <c r="G122" s="178" t="s">
        <v>426</v>
      </c>
      <c r="H122" s="179">
        <v>1</v>
      </c>
      <c r="I122" s="180">
        <v>60310</v>
      </c>
      <c r="J122" s="181">
        <f aca="true" t="shared" si="20" ref="J122:J129">ROUND(I122*H122,2)</f>
        <v>60310</v>
      </c>
      <c r="K122" s="177" t="s">
        <v>19</v>
      </c>
      <c r="L122" s="41"/>
      <c r="M122" s="182" t="s">
        <v>19</v>
      </c>
      <c r="N122" s="183" t="s">
        <v>42</v>
      </c>
      <c r="O122" s="66"/>
      <c r="P122" s="184">
        <f aca="true" t="shared" si="21" ref="P122:P129">O122*H122</f>
        <v>0</v>
      </c>
      <c r="Q122" s="184">
        <v>0</v>
      </c>
      <c r="R122" s="184">
        <f aca="true" t="shared" si="22" ref="R122:R129">Q122*H122</f>
        <v>0</v>
      </c>
      <c r="S122" s="184">
        <v>0</v>
      </c>
      <c r="T122" s="185">
        <f aca="true" t="shared" si="23" ref="T122:T129">S122*H122</f>
        <v>0</v>
      </c>
      <c r="U122" s="36"/>
      <c r="V122" s="36"/>
      <c r="W122" s="36"/>
      <c r="X122" s="36"/>
      <c r="Y122" s="36"/>
      <c r="Z122" s="36"/>
      <c r="AA122" s="36"/>
      <c r="AB122" s="36"/>
      <c r="AC122" s="36"/>
      <c r="AD122" s="36"/>
      <c r="AE122" s="36"/>
      <c r="AR122" s="186" t="s">
        <v>162</v>
      </c>
      <c r="AT122" s="186" t="s">
        <v>158</v>
      </c>
      <c r="AU122" s="186" t="s">
        <v>79</v>
      </c>
      <c r="AY122" s="19" t="s">
        <v>155</v>
      </c>
      <c r="BE122" s="187">
        <f aca="true" t="shared" si="24" ref="BE122:BE129">IF(N122="základní",J122,0)</f>
        <v>60310</v>
      </c>
      <c r="BF122" s="187">
        <f aca="true" t="shared" si="25" ref="BF122:BF129">IF(N122="snížená",J122,0)</f>
        <v>0</v>
      </c>
      <c r="BG122" s="187">
        <f aca="true" t="shared" si="26" ref="BG122:BG129">IF(N122="zákl. přenesená",J122,0)</f>
        <v>0</v>
      </c>
      <c r="BH122" s="187">
        <f aca="true" t="shared" si="27" ref="BH122:BH129">IF(N122="sníž. přenesená",J122,0)</f>
        <v>0</v>
      </c>
      <c r="BI122" s="187">
        <f aca="true" t="shared" si="28" ref="BI122:BI129">IF(N122="nulová",J122,0)</f>
        <v>0</v>
      </c>
      <c r="BJ122" s="19" t="s">
        <v>79</v>
      </c>
      <c r="BK122" s="187">
        <f aca="true" t="shared" si="29" ref="BK122:BK129">ROUND(I122*H122,2)</f>
        <v>60310</v>
      </c>
      <c r="BL122" s="19" t="s">
        <v>162</v>
      </c>
      <c r="BM122" s="186" t="s">
        <v>824</v>
      </c>
    </row>
    <row r="123" spans="1:65" s="2" customFormat="1" ht="21.75" customHeight="1">
      <c r="A123" s="36"/>
      <c r="B123" s="37"/>
      <c r="C123" s="175" t="s">
        <v>410</v>
      </c>
      <c r="D123" s="175" t="s">
        <v>158</v>
      </c>
      <c r="E123" s="176" t="s">
        <v>1666</v>
      </c>
      <c r="F123" s="177" t="s">
        <v>1653</v>
      </c>
      <c r="G123" s="178" t="s">
        <v>426</v>
      </c>
      <c r="H123" s="179">
        <v>1</v>
      </c>
      <c r="I123" s="180">
        <v>4115</v>
      </c>
      <c r="J123" s="181">
        <f t="shared" si="20"/>
        <v>4115</v>
      </c>
      <c r="K123" s="177" t="s">
        <v>19</v>
      </c>
      <c r="L123" s="41"/>
      <c r="M123" s="182" t="s">
        <v>19</v>
      </c>
      <c r="N123" s="183" t="s">
        <v>42</v>
      </c>
      <c r="O123" s="66"/>
      <c r="P123" s="184">
        <f t="shared" si="21"/>
        <v>0</v>
      </c>
      <c r="Q123" s="184">
        <v>0</v>
      </c>
      <c r="R123" s="184">
        <f t="shared" si="22"/>
        <v>0</v>
      </c>
      <c r="S123" s="184">
        <v>0</v>
      </c>
      <c r="T123" s="185">
        <f t="shared" si="23"/>
        <v>0</v>
      </c>
      <c r="U123" s="36"/>
      <c r="V123" s="36"/>
      <c r="W123" s="36"/>
      <c r="X123" s="36"/>
      <c r="Y123" s="36"/>
      <c r="Z123" s="36"/>
      <c r="AA123" s="36"/>
      <c r="AB123" s="36"/>
      <c r="AC123" s="36"/>
      <c r="AD123" s="36"/>
      <c r="AE123" s="36"/>
      <c r="AR123" s="186" t="s">
        <v>162</v>
      </c>
      <c r="AT123" s="186" t="s">
        <v>158</v>
      </c>
      <c r="AU123" s="186" t="s">
        <v>79</v>
      </c>
      <c r="AY123" s="19" t="s">
        <v>155</v>
      </c>
      <c r="BE123" s="187">
        <f t="shared" si="24"/>
        <v>4115</v>
      </c>
      <c r="BF123" s="187">
        <f t="shared" si="25"/>
        <v>0</v>
      </c>
      <c r="BG123" s="187">
        <f t="shared" si="26"/>
        <v>0</v>
      </c>
      <c r="BH123" s="187">
        <f t="shared" si="27"/>
        <v>0</v>
      </c>
      <c r="BI123" s="187">
        <f t="shared" si="28"/>
        <v>0</v>
      </c>
      <c r="BJ123" s="19" t="s">
        <v>79</v>
      </c>
      <c r="BK123" s="187">
        <f t="shared" si="29"/>
        <v>4115</v>
      </c>
      <c r="BL123" s="19" t="s">
        <v>162</v>
      </c>
      <c r="BM123" s="186" t="s">
        <v>835</v>
      </c>
    </row>
    <row r="124" spans="1:65" s="2" customFormat="1" ht="16.5" customHeight="1">
      <c r="A124" s="36"/>
      <c r="B124" s="37"/>
      <c r="C124" s="175" t="s">
        <v>417</v>
      </c>
      <c r="D124" s="175" t="s">
        <v>158</v>
      </c>
      <c r="E124" s="176" t="s">
        <v>1667</v>
      </c>
      <c r="F124" s="177" t="s">
        <v>1668</v>
      </c>
      <c r="G124" s="178" t="s">
        <v>426</v>
      </c>
      <c r="H124" s="179">
        <v>1</v>
      </c>
      <c r="I124" s="180">
        <v>9990</v>
      </c>
      <c r="J124" s="181">
        <f t="shared" si="20"/>
        <v>9990</v>
      </c>
      <c r="K124" s="177" t="s">
        <v>19</v>
      </c>
      <c r="L124" s="41"/>
      <c r="M124" s="182" t="s">
        <v>19</v>
      </c>
      <c r="N124" s="183" t="s">
        <v>42</v>
      </c>
      <c r="O124" s="66"/>
      <c r="P124" s="184">
        <f t="shared" si="21"/>
        <v>0</v>
      </c>
      <c r="Q124" s="184">
        <v>0</v>
      </c>
      <c r="R124" s="184">
        <f t="shared" si="22"/>
        <v>0</v>
      </c>
      <c r="S124" s="184">
        <v>0</v>
      </c>
      <c r="T124" s="185">
        <f t="shared" si="23"/>
        <v>0</v>
      </c>
      <c r="U124" s="36"/>
      <c r="V124" s="36"/>
      <c r="W124" s="36"/>
      <c r="X124" s="36"/>
      <c r="Y124" s="36"/>
      <c r="Z124" s="36"/>
      <c r="AA124" s="36"/>
      <c r="AB124" s="36"/>
      <c r="AC124" s="36"/>
      <c r="AD124" s="36"/>
      <c r="AE124" s="36"/>
      <c r="AR124" s="186" t="s">
        <v>162</v>
      </c>
      <c r="AT124" s="186" t="s">
        <v>158</v>
      </c>
      <c r="AU124" s="186" t="s">
        <v>79</v>
      </c>
      <c r="AY124" s="19" t="s">
        <v>155</v>
      </c>
      <c r="BE124" s="187">
        <f t="shared" si="24"/>
        <v>9990</v>
      </c>
      <c r="BF124" s="187">
        <f t="shared" si="25"/>
        <v>0</v>
      </c>
      <c r="BG124" s="187">
        <f t="shared" si="26"/>
        <v>0</v>
      </c>
      <c r="BH124" s="187">
        <f t="shared" si="27"/>
        <v>0</v>
      </c>
      <c r="BI124" s="187">
        <f t="shared" si="28"/>
        <v>0</v>
      </c>
      <c r="BJ124" s="19" t="s">
        <v>79</v>
      </c>
      <c r="BK124" s="187">
        <f t="shared" si="29"/>
        <v>9990</v>
      </c>
      <c r="BL124" s="19" t="s">
        <v>162</v>
      </c>
      <c r="BM124" s="186" t="s">
        <v>843</v>
      </c>
    </row>
    <row r="125" spans="1:65" s="2" customFormat="1" ht="16.5" customHeight="1">
      <c r="A125" s="36"/>
      <c r="B125" s="37"/>
      <c r="C125" s="175" t="s">
        <v>423</v>
      </c>
      <c r="D125" s="175" t="s">
        <v>158</v>
      </c>
      <c r="E125" s="176" t="s">
        <v>1669</v>
      </c>
      <c r="F125" s="177" t="s">
        <v>1655</v>
      </c>
      <c r="G125" s="178" t="s">
        <v>426</v>
      </c>
      <c r="H125" s="179">
        <v>3</v>
      </c>
      <c r="I125" s="180">
        <v>9980</v>
      </c>
      <c r="J125" s="181">
        <f t="shared" si="20"/>
        <v>29940</v>
      </c>
      <c r="K125" s="177" t="s">
        <v>19</v>
      </c>
      <c r="L125" s="41"/>
      <c r="M125" s="182" t="s">
        <v>19</v>
      </c>
      <c r="N125" s="183" t="s">
        <v>42</v>
      </c>
      <c r="O125" s="66"/>
      <c r="P125" s="184">
        <f t="shared" si="21"/>
        <v>0</v>
      </c>
      <c r="Q125" s="184">
        <v>0</v>
      </c>
      <c r="R125" s="184">
        <f t="shared" si="22"/>
        <v>0</v>
      </c>
      <c r="S125" s="184">
        <v>0</v>
      </c>
      <c r="T125" s="185">
        <f t="shared" si="23"/>
        <v>0</v>
      </c>
      <c r="U125" s="36"/>
      <c r="V125" s="36"/>
      <c r="W125" s="36"/>
      <c r="X125" s="36"/>
      <c r="Y125" s="36"/>
      <c r="Z125" s="36"/>
      <c r="AA125" s="36"/>
      <c r="AB125" s="36"/>
      <c r="AC125" s="36"/>
      <c r="AD125" s="36"/>
      <c r="AE125" s="36"/>
      <c r="AR125" s="186" t="s">
        <v>162</v>
      </c>
      <c r="AT125" s="186" t="s">
        <v>158</v>
      </c>
      <c r="AU125" s="186" t="s">
        <v>79</v>
      </c>
      <c r="AY125" s="19" t="s">
        <v>155</v>
      </c>
      <c r="BE125" s="187">
        <f t="shared" si="24"/>
        <v>29940</v>
      </c>
      <c r="BF125" s="187">
        <f t="shared" si="25"/>
        <v>0</v>
      </c>
      <c r="BG125" s="187">
        <f t="shared" si="26"/>
        <v>0</v>
      </c>
      <c r="BH125" s="187">
        <f t="shared" si="27"/>
        <v>0</v>
      </c>
      <c r="BI125" s="187">
        <f t="shared" si="28"/>
        <v>0</v>
      </c>
      <c r="BJ125" s="19" t="s">
        <v>79</v>
      </c>
      <c r="BK125" s="187">
        <f t="shared" si="29"/>
        <v>29940</v>
      </c>
      <c r="BL125" s="19" t="s">
        <v>162</v>
      </c>
      <c r="BM125" s="186" t="s">
        <v>851</v>
      </c>
    </row>
    <row r="126" spans="1:65" s="2" customFormat="1" ht="16.5" customHeight="1">
      <c r="A126" s="36"/>
      <c r="B126" s="37"/>
      <c r="C126" s="175" t="s">
        <v>430</v>
      </c>
      <c r="D126" s="175" t="s">
        <v>158</v>
      </c>
      <c r="E126" s="176" t="s">
        <v>1670</v>
      </c>
      <c r="F126" s="177" t="s">
        <v>1657</v>
      </c>
      <c r="G126" s="178" t="s">
        <v>1458</v>
      </c>
      <c r="H126" s="179">
        <v>75</v>
      </c>
      <c r="I126" s="180">
        <v>660</v>
      </c>
      <c r="J126" s="181">
        <f t="shared" si="20"/>
        <v>49500</v>
      </c>
      <c r="K126" s="177" t="s">
        <v>19</v>
      </c>
      <c r="L126" s="41"/>
      <c r="M126" s="182" t="s">
        <v>19</v>
      </c>
      <c r="N126" s="183" t="s">
        <v>42</v>
      </c>
      <c r="O126" s="66"/>
      <c r="P126" s="184">
        <f t="shared" si="21"/>
        <v>0</v>
      </c>
      <c r="Q126" s="184">
        <v>0</v>
      </c>
      <c r="R126" s="184">
        <f t="shared" si="22"/>
        <v>0</v>
      </c>
      <c r="S126" s="184">
        <v>0</v>
      </c>
      <c r="T126" s="185">
        <f t="shared" si="23"/>
        <v>0</v>
      </c>
      <c r="U126" s="36"/>
      <c r="V126" s="36"/>
      <c r="W126" s="36"/>
      <c r="X126" s="36"/>
      <c r="Y126" s="36"/>
      <c r="Z126" s="36"/>
      <c r="AA126" s="36"/>
      <c r="AB126" s="36"/>
      <c r="AC126" s="36"/>
      <c r="AD126" s="36"/>
      <c r="AE126" s="36"/>
      <c r="AR126" s="186" t="s">
        <v>162</v>
      </c>
      <c r="AT126" s="186" t="s">
        <v>158</v>
      </c>
      <c r="AU126" s="186" t="s">
        <v>79</v>
      </c>
      <c r="AY126" s="19" t="s">
        <v>155</v>
      </c>
      <c r="BE126" s="187">
        <f t="shared" si="24"/>
        <v>49500</v>
      </c>
      <c r="BF126" s="187">
        <f t="shared" si="25"/>
        <v>0</v>
      </c>
      <c r="BG126" s="187">
        <f t="shared" si="26"/>
        <v>0</v>
      </c>
      <c r="BH126" s="187">
        <f t="shared" si="27"/>
        <v>0</v>
      </c>
      <c r="BI126" s="187">
        <f t="shared" si="28"/>
        <v>0</v>
      </c>
      <c r="BJ126" s="19" t="s">
        <v>79</v>
      </c>
      <c r="BK126" s="187">
        <f t="shared" si="29"/>
        <v>49500</v>
      </c>
      <c r="BL126" s="19" t="s">
        <v>162</v>
      </c>
      <c r="BM126" s="186" t="s">
        <v>859</v>
      </c>
    </row>
    <row r="127" spans="1:65" s="2" customFormat="1" ht="16.5" customHeight="1">
      <c r="A127" s="36"/>
      <c r="B127" s="37"/>
      <c r="C127" s="175" t="s">
        <v>437</v>
      </c>
      <c r="D127" s="175" t="s">
        <v>158</v>
      </c>
      <c r="E127" s="176" t="s">
        <v>1671</v>
      </c>
      <c r="F127" s="177" t="s">
        <v>1659</v>
      </c>
      <c r="G127" s="178" t="s">
        <v>684</v>
      </c>
      <c r="H127" s="179">
        <v>1</v>
      </c>
      <c r="I127" s="180">
        <v>1840</v>
      </c>
      <c r="J127" s="181">
        <f t="shared" si="20"/>
        <v>1840</v>
      </c>
      <c r="K127" s="177" t="s">
        <v>19</v>
      </c>
      <c r="L127" s="41"/>
      <c r="M127" s="182" t="s">
        <v>19</v>
      </c>
      <c r="N127" s="183" t="s">
        <v>42</v>
      </c>
      <c r="O127" s="66"/>
      <c r="P127" s="184">
        <f t="shared" si="21"/>
        <v>0</v>
      </c>
      <c r="Q127" s="184">
        <v>0</v>
      </c>
      <c r="R127" s="184">
        <f t="shared" si="22"/>
        <v>0</v>
      </c>
      <c r="S127" s="184">
        <v>0</v>
      </c>
      <c r="T127" s="185">
        <f t="shared" si="23"/>
        <v>0</v>
      </c>
      <c r="U127" s="36"/>
      <c r="V127" s="36"/>
      <c r="W127" s="36"/>
      <c r="X127" s="36"/>
      <c r="Y127" s="36"/>
      <c r="Z127" s="36"/>
      <c r="AA127" s="36"/>
      <c r="AB127" s="36"/>
      <c r="AC127" s="36"/>
      <c r="AD127" s="36"/>
      <c r="AE127" s="36"/>
      <c r="AR127" s="186" t="s">
        <v>162</v>
      </c>
      <c r="AT127" s="186" t="s">
        <v>158</v>
      </c>
      <c r="AU127" s="186" t="s">
        <v>79</v>
      </c>
      <c r="AY127" s="19" t="s">
        <v>155</v>
      </c>
      <c r="BE127" s="187">
        <f t="shared" si="24"/>
        <v>1840</v>
      </c>
      <c r="BF127" s="187">
        <f t="shared" si="25"/>
        <v>0</v>
      </c>
      <c r="BG127" s="187">
        <f t="shared" si="26"/>
        <v>0</v>
      </c>
      <c r="BH127" s="187">
        <f t="shared" si="27"/>
        <v>0</v>
      </c>
      <c r="BI127" s="187">
        <f t="shared" si="28"/>
        <v>0</v>
      </c>
      <c r="BJ127" s="19" t="s">
        <v>79</v>
      </c>
      <c r="BK127" s="187">
        <f t="shared" si="29"/>
        <v>1840</v>
      </c>
      <c r="BL127" s="19" t="s">
        <v>162</v>
      </c>
      <c r="BM127" s="186" t="s">
        <v>867</v>
      </c>
    </row>
    <row r="128" spans="1:65" s="2" customFormat="1" ht="16.5" customHeight="1">
      <c r="A128" s="36"/>
      <c r="B128" s="37"/>
      <c r="C128" s="175" t="s">
        <v>445</v>
      </c>
      <c r="D128" s="175" t="s">
        <v>158</v>
      </c>
      <c r="E128" s="176" t="s">
        <v>1672</v>
      </c>
      <c r="F128" s="177" t="s">
        <v>1661</v>
      </c>
      <c r="G128" s="178" t="s">
        <v>426</v>
      </c>
      <c r="H128" s="179">
        <v>1</v>
      </c>
      <c r="I128" s="180">
        <v>26800</v>
      </c>
      <c r="J128" s="181">
        <f t="shared" si="20"/>
        <v>26800</v>
      </c>
      <c r="K128" s="177" t="s">
        <v>19</v>
      </c>
      <c r="L128" s="41"/>
      <c r="M128" s="182" t="s">
        <v>19</v>
      </c>
      <c r="N128" s="183" t="s">
        <v>42</v>
      </c>
      <c r="O128" s="66"/>
      <c r="P128" s="184">
        <f t="shared" si="21"/>
        <v>0</v>
      </c>
      <c r="Q128" s="184">
        <v>0</v>
      </c>
      <c r="R128" s="184">
        <f t="shared" si="22"/>
        <v>0</v>
      </c>
      <c r="S128" s="184">
        <v>0</v>
      </c>
      <c r="T128" s="185">
        <f t="shared" si="23"/>
        <v>0</v>
      </c>
      <c r="U128" s="36"/>
      <c r="V128" s="36"/>
      <c r="W128" s="36"/>
      <c r="X128" s="36"/>
      <c r="Y128" s="36"/>
      <c r="Z128" s="36"/>
      <c r="AA128" s="36"/>
      <c r="AB128" s="36"/>
      <c r="AC128" s="36"/>
      <c r="AD128" s="36"/>
      <c r="AE128" s="36"/>
      <c r="AR128" s="186" t="s">
        <v>162</v>
      </c>
      <c r="AT128" s="186" t="s">
        <v>158</v>
      </c>
      <c r="AU128" s="186" t="s">
        <v>79</v>
      </c>
      <c r="AY128" s="19" t="s">
        <v>155</v>
      </c>
      <c r="BE128" s="187">
        <f t="shared" si="24"/>
        <v>26800</v>
      </c>
      <c r="BF128" s="187">
        <f t="shared" si="25"/>
        <v>0</v>
      </c>
      <c r="BG128" s="187">
        <f t="shared" si="26"/>
        <v>0</v>
      </c>
      <c r="BH128" s="187">
        <f t="shared" si="27"/>
        <v>0</v>
      </c>
      <c r="BI128" s="187">
        <f t="shared" si="28"/>
        <v>0</v>
      </c>
      <c r="BJ128" s="19" t="s">
        <v>79</v>
      </c>
      <c r="BK128" s="187">
        <f t="shared" si="29"/>
        <v>26800</v>
      </c>
      <c r="BL128" s="19" t="s">
        <v>162</v>
      </c>
      <c r="BM128" s="186" t="s">
        <v>875</v>
      </c>
    </row>
    <row r="129" spans="1:65" s="2" customFormat="1" ht="21.75" customHeight="1">
      <c r="A129" s="36"/>
      <c r="B129" s="37"/>
      <c r="C129" s="175" t="s">
        <v>449</v>
      </c>
      <c r="D129" s="175" t="s">
        <v>158</v>
      </c>
      <c r="E129" s="176" t="s">
        <v>1673</v>
      </c>
      <c r="F129" s="177" t="s">
        <v>1663</v>
      </c>
      <c r="G129" s="178" t="s">
        <v>1458</v>
      </c>
      <c r="H129" s="179">
        <v>30</v>
      </c>
      <c r="I129" s="180">
        <v>579</v>
      </c>
      <c r="J129" s="181">
        <f t="shared" si="20"/>
        <v>17370</v>
      </c>
      <c r="K129" s="177" t="s">
        <v>19</v>
      </c>
      <c r="L129" s="41"/>
      <c r="M129" s="182" t="s">
        <v>19</v>
      </c>
      <c r="N129" s="183" t="s">
        <v>42</v>
      </c>
      <c r="O129" s="66"/>
      <c r="P129" s="184">
        <f t="shared" si="21"/>
        <v>0</v>
      </c>
      <c r="Q129" s="184">
        <v>0</v>
      </c>
      <c r="R129" s="184">
        <f t="shared" si="22"/>
        <v>0</v>
      </c>
      <c r="S129" s="184">
        <v>0</v>
      </c>
      <c r="T129" s="185">
        <f t="shared" si="23"/>
        <v>0</v>
      </c>
      <c r="U129" s="36"/>
      <c r="V129" s="36"/>
      <c r="W129" s="36"/>
      <c r="X129" s="36"/>
      <c r="Y129" s="36"/>
      <c r="Z129" s="36"/>
      <c r="AA129" s="36"/>
      <c r="AB129" s="36"/>
      <c r="AC129" s="36"/>
      <c r="AD129" s="36"/>
      <c r="AE129" s="36"/>
      <c r="AR129" s="186" t="s">
        <v>162</v>
      </c>
      <c r="AT129" s="186" t="s">
        <v>158</v>
      </c>
      <c r="AU129" s="186" t="s">
        <v>79</v>
      </c>
      <c r="AY129" s="19" t="s">
        <v>155</v>
      </c>
      <c r="BE129" s="187">
        <f t="shared" si="24"/>
        <v>17370</v>
      </c>
      <c r="BF129" s="187">
        <f t="shared" si="25"/>
        <v>0</v>
      </c>
      <c r="BG129" s="187">
        <f t="shared" si="26"/>
        <v>0</v>
      </c>
      <c r="BH129" s="187">
        <f t="shared" si="27"/>
        <v>0</v>
      </c>
      <c r="BI129" s="187">
        <f t="shared" si="28"/>
        <v>0</v>
      </c>
      <c r="BJ129" s="19" t="s">
        <v>79</v>
      </c>
      <c r="BK129" s="187">
        <f t="shared" si="29"/>
        <v>17370</v>
      </c>
      <c r="BL129" s="19" t="s">
        <v>162</v>
      </c>
      <c r="BM129" s="186" t="s">
        <v>882</v>
      </c>
    </row>
    <row r="130" spans="2:63" s="12" customFormat="1" ht="25.9" customHeight="1">
      <c r="B130" s="159"/>
      <c r="C130" s="160"/>
      <c r="D130" s="161" t="s">
        <v>70</v>
      </c>
      <c r="E130" s="162" t="s">
        <v>543</v>
      </c>
      <c r="F130" s="162" t="s">
        <v>544</v>
      </c>
      <c r="G130" s="160"/>
      <c r="H130" s="160"/>
      <c r="I130" s="163"/>
      <c r="J130" s="164">
        <f>BK130</f>
        <v>45000</v>
      </c>
      <c r="K130" s="160"/>
      <c r="L130" s="165"/>
      <c r="M130" s="166"/>
      <c r="N130" s="167"/>
      <c r="O130" s="167"/>
      <c r="P130" s="168">
        <f>P131</f>
        <v>0</v>
      </c>
      <c r="Q130" s="167"/>
      <c r="R130" s="168">
        <f>R131</f>
        <v>0</v>
      </c>
      <c r="S130" s="167"/>
      <c r="T130" s="169">
        <f>T131</f>
        <v>0</v>
      </c>
      <c r="AR130" s="170" t="s">
        <v>162</v>
      </c>
      <c r="AT130" s="171" t="s">
        <v>70</v>
      </c>
      <c r="AU130" s="171" t="s">
        <v>71</v>
      </c>
      <c r="AY130" s="170" t="s">
        <v>155</v>
      </c>
      <c r="BK130" s="172">
        <f>BK131</f>
        <v>45000</v>
      </c>
    </row>
    <row r="131" spans="1:65" s="2" customFormat="1" ht="16.5" customHeight="1">
      <c r="A131" s="36"/>
      <c r="B131" s="37"/>
      <c r="C131" s="175" t="s">
        <v>457</v>
      </c>
      <c r="D131" s="175" t="s">
        <v>158</v>
      </c>
      <c r="E131" s="176" t="s">
        <v>546</v>
      </c>
      <c r="F131" s="177" t="s">
        <v>547</v>
      </c>
      <c r="G131" s="178" t="s">
        <v>548</v>
      </c>
      <c r="H131" s="179">
        <v>150</v>
      </c>
      <c r="I131" s="180">
        <v>300</v>
      </c>
      <c r="J131" s="181">
        <f>ROUND(I131*H131,2)</f>
        <v>45000</v>
      </c>
      <c r="K131" s="177" t="s">
        <v>19</v>
      </c>
      <c r="L131" s="41"/>
      <c r="M131" s="182" t="s">
        <v>19</v>
      </c>
      <c r="N131" s="183" t="s">
        <v>42</v>
      </c>
      <c r="O131" s="66"/>
      <c r="P131" s="184">
        <f>O131*H131</f>
        <v>0</v>
      </c>
      <c r="Q131" s="184">
        <v>0</v>
      </c>
      <c r="R131" s="184">
        <f>Q131*H131</f>
        <v>0</v>
      </c>
      <c r="S131" s="184">
        <v>0</v>
      </c>
      <c r="T131" s="185">
        <f>S131*H131</f>
        <v>0</v>
      </c>
      <c r="U131" s="36"/>
      <c r="V131" s="36"/>
      <c r="W131" s="36"/>
      <c r="X131" s="36"/>
      <c r="Y131" s="36"/>
      <c r="Z131" s="36"/>
      <c r="AA131" s="36"/>
      <c r="AB131" s="36"/>
      <c r="AC131" s="36"/>
      <c r="AD131" s="36"/>
      <c r="AE131" s="36"/>
      <c r="AR131" s="186" t="s">
        <v>549</v>
      </c>
      <c r="AT131" s="186" t="s">
        <v>158</v>
      </c>
      <c r="AU131" s="186" t="s">
        <v>79</v>
      </c>
      <c r="AY131" s="19" t="s">
        <v>155</v>
      </c>
      <c r="BE131" s="187">
        <f>IF(N131="základní",J131,0)</f>
        <v>45000</v>
      </c>
      <c r="BF131" s="187">
        <f>IF(N131="snížená",J131,0)</f>
        <v>0</v>
      </c>
      <c r="BG131" s="187">
        <f>IF(N131="zákl. přenesená",J131,0)</f>
        <v>0</v>
      </c>
      <c r="BH131" s="187">
        <f>IF(N131="sníž. přenesená",J131,0)</f>
        <v>0</v>
      </c>
      <c r="BI131" s="187">
        <f>IF(N131="nulová",J131,0)</f>
        <v>0</v>
      </c>
      <c r="BJ131" s="19" t="s">
        <v>79</v>
      </c>
      <c r="BK131" s="187">
        <f>ROUND(I131*H131,2)</f>
        <v>45000</v>
      </c>
      <c r="BL131" s="19" t="s">
        <v>549</v>
      </c>
      <c r="BM131" s="186" t="s">
        <v>1674</v>
      </c>
    </row>
    <row r="132" spans="2:63" s="12" customFormat="1" ht="25.9" customHeight="1">
      <c r="B132" s="159"/>
      <c r="C132" s="160"/>
      <c r="D132" s="161" t="s">
        <v>70</v>
      </c>
      <c r="E132" s="162" t="s">
        <v>1675</v>
      </c>
      <c r="F132" s="162" t="s">
        <v>1581</v>
      </c>
      <c r="G132" s="160"/>
      <c r="H132" s="160"/>
      <c r="I132" s="163"/>
      <c r="J132" s="164">
        <f>BK132</f>
        <v>33900</v>
      </c>
      <c r="K132" s="160"/>
      <c r="L132" s="165"/>
      <c r="M132" s="166"/>
      <c r="N132" s="167"/>
      <c r="O132" s="167"/>
      <c r="P132" s="168">
        <f>SUM(P133:P139)</f>
        <v>0</v>
      </c>
      <c r="Q132" s="167"/>
      <c r="R132" s="168">
        <f>SUM(R133:R139)</f>
        <v>0</v>
      </c>
      <c r="S132" s="167"/>
      <c r="T132" s="169">
        <f>SUM(T133:T139)</f>
        <v>0</v>
      </c>
      <c r="AR132" s="170" t="s">
        <v>162</v>
      </c>
      <c r="AT132" s="171" t="s">
        <v>70</v>
      </c>
      <c r="AU132" s="171" t="s">
        <v>71</v>
      </c>
      <c r="AY132" s="170" t="s">
        <v>155</v>
      </c>
      <c r="BK132" s="172">
        <f>SUM(BK133:BK139)</f>
        <v>33900</v>
      </c>
    </row>
    <row r="133" spans="1:65" s="2" customFormat="1" ht="21.75" customHeight="1">
      <c r="A133" s="36"/>
      <c r="B133" s="37"/>
      <c r="C133" s="175" t="s">
        <v>461</v>
      </c>
      <c r="D133" s="175" t="s">
        <v>158</v>
      </c>
      <c r="E133" s="176" t="s">
        <v>1676</v>
      </c>
      <c r="F133" s="177" t="s">
        <v>1677</v>
      </c>
      <c r="G133" s="178" t="s">
        <v>904</v>
      </c>
      <c r="H133" s="179">
        <v>1</v>
      </c>
      <c r="I133" s="180">
        <v>8700</v>
      </c>
      <c r="J133" s="181">
        <f aca="true" t="shared" si="30" ref="J133:J139">ROUND(I133*H133,2)</f>
        <v>8700</v>
      </c>
      <c r="K133" s="177" t="s">
        <v>19</v>
      </c>
      <c r="L133" s="41"/>
      <c r="M133" s="182" t="s">
        <v>19</v>
      </c>
      <c r="N133" s="183" t="s">
        <v>42</v>
      </c>
      <c r="O133" s="66"/>
      <c r="P133" s="184">
        <f aca="true" t="shared" si="31" ref="P133:P139">O133*H133</f>
        <v>0</v>
      </c>
      <c r="Q133" s="184">
        <v>0</v>
      </c>
      <c r="R133" s="184">
        <f aca="true" t="shared" si="32" ref="R133:R139">Q133*H133</f>
        <v>0</v>
      </c>
      <c r="S133" s="184">
        <v>0</v>
      </c>
      <c r="T133" s="185">
        <f aca="true" t="shared" si="33" ref="T133:T139">S133*H133</f>
        <v>0</v>
      </c>
      <c r="U133" s="36"/>
      <c r="V133" s="36"/>
      <c r="W133" s="36"/>
      <c r="X133" s="36"/>
      <c r="Y133" s="36"/>
      <c r="Z133" s="36"/>
      <c r="AA133" s="36"/>
      <c r="AB133" s="36"/>
      <c r="AC133" s="36"/>
      <c r="AD133" s="36"/>
      <c r="AE133" s="36"/>
      <c r="AR133" s="186" t="s">
        <v>549</v>
      </c>
      <c r="AT133" s="186" t="s">
        <v>158</v>
      </c>
      <c r="AU133" s="186" t="s">
        <v>79</v>
      </c>
      <c r="AY133" s="19" t="s">
        <v>155</v>
      </c>
      <c r="BE133" s="187">
        <f aca="true" t="shared" si="34" ref="BE133:BE139">IF(N133="základní",J133,0)</f>
        <v>8700</v>
      </c>
      <c r="BF133" s="187">
        <f aca="true" t="shared" si="35" ref="BF133:BF139">IF(N133="snížená",J133,0)</f>
        <v>0</v>
      </c>
      <c r="BG133" s="187">
        <f aca="true" t="shared" si="36" ref="BG133:BG139">IF(N133="zákl. přenesená",J133,0)</f>
        <v>0</v>
      </c>
      <c r="BH133" s="187">
        <f aca="true" t="shared" si="37" ref="BH133:BH139">IF(N133="sníž. přenesená",J133,0)</f>
        <v>0</v>
      </c>
      <c r="BI133" s="187">
        <f aca="true" t="shared" si="38" ref="BI133:BI139">IF(N133="nulová",J133,0)</f>
        <v>0</v>
      </c>
      <c r="BJ133" s="19" t="s">
        <v>79</v>
      </c>
      <c r="BK133" s="187">
        <f aca="true" t="shared" si="39" ref="BK133:BK139">ROUND(I133*H133,2)</f>
        <v>8700</v>
      </c>
      <c r="BL133" s="19" t="s">
        <v>549</v>
      </c>
      <c r="BM133" s="186" t="s">
        <v>1678</v>
      </c>
    </row>
    <row r="134" spans="1:65" s="2" customFormat="1" ht="16.5" customHeight="1">
      <c r="A134" s="36"/>
      <c r="B134" s="37"/>
      <c r="C134" s="175" t="s">
        <v>465</v>
      </c>
      <c r="D134" s="175" t="s">
        <v>158</v>
      </c>
      <c r="E134" s="176" t="s">
        <v>1679</v>
      </c>
      <c r="F134" s="177" t="s">
        <v>1680</v>
      </c>
      <c r="G134" s="178" t="s">
        <v>904</v>
      </c>
      <c r="H134" s="179">
        <v>1</v>
      </c>
      <c r="I134" s="180">
        <v>6900</v>
      </c>
      <c r="J134" s="181">
        <f t="shared" si="30"/>
        <v>6900</v>
      </c>
      <c r="K134" s="177" t="s">
        <v>19</v>
      </c>
      <c r="L134" s="41"/>
      <c r="M134" s="182" t="s">
        <v>19</v>
      </c>
      <c r="N134" s="183" t="s">
        <v>42</v>
      </c>
      <c r="O134" s="66"/>
      <c r="P134" s="184">
        <f t="shared" si="31"/>
        <v>0</v>
      </c>
      <c r="Q134" s="184">
        <v>0</v>
      </c>
      <c r="R134" s="184">
        <f t="shared" si="32"/>
        <v>0</v>
      </c>
      <c r="S134" s="184">
        <v>0</v>
      </c>
      <c r="T134" s="185">
        <f t="shared" si="33"/>
        <v>0</v>
      </c>
      <c r="U134" s="36"/>
      <c r="V134" s="36"/>
      <c r="W134" s="36"/>
      <c r="X134" s="36"/>
      <c r="Y134" s="36"/>
      <c r="Z134" s="36"/>
      <c r="AA134" s="36"/>
      <c r="AB134" s="36"/>
      <c r="AC134" s="36"/>
      <c r="AD134" s="36"/>
      <c r="AE134" s="36"/>
      <c r="AR134" s="186" t="s">
        <v>549</v>
      </c>
      <c r="AT134" s="186" t="s">
        <v>158</v>
      </c>
      <c r="AU134" s="186" t="s">
        <v>79</v>
      </c>
      <c r="AY134" s="19" t="s">
        <v>155</v>
      </c>
      <c r="BE134" s="187">
        <f t="shared" si="34"/>
        <v>6900</v>
      </c>
      <c r="BF134" s="187">
        <f t="shared" si="35"/>
        <v>0</v>
      </c>
      <c r="BG134" s="187">
        <f t="shared" si="36"/>
        <v>0</v>
      </c>
      <c r="BH134" s="187">
        <f t="shared" si="37"/>
        <v>0</v>
      </c>
      <c r="BI134" s="187">
        <f t="shared" si="38"/>
        <v>0</v>
      </c>
      <c r="BJ134" s="19" t="s">
        <v>79</v>
      </c>
      <c r="BK134" s="187">
        <f t="shared" si="39"/>
        <v>6900</v>
      </c>
      <c r="BL134" s="19" t="s">
        <v>549</v>
      </c>
      <c r="BM134" s="186" t="s">
        <v>1681</v>
      </c>
    </row>
    <row r="135" spans="1:65" s="2" customFormat="1" ht="16.5" customHeight="1">
      <c r="A135" s="36"/>
      <c r="B135" s="37"/>
      <c r="C135" s="175" t="s">
        <v>469</v>
      </c>
      <c r="D135" s="175" t="s">
        <v>158</v>
      </c>
      <c r="E135" s="176" t="s">
        <v>1682</v>
      </c>
      <c r="F135" s="177" t="s">
        <v>1683</v>
      </c>
      <c r="G135" s="178" t="s">
        <v>904</v>
      </c>
      <c r="H135" s="179">
        <v>1</v>
      </c>
      <c r="I135" s="180">
        <v>6500</v>
      </c>
      <c r="J135" s="181">
        <f t="shared" si="30"/>
        <v>6500</v>
      </c>
      <c r="K135" s="177" t="s">
        <v>19</v>
      </c>
      <c r="L135" s="41"/>
      <c r="M135" s="182" t="s">
        <v>19</v>
      </c>
      <c r="N135" s="183" t="s">
        <v>42</v>
      </c>
      <c r="O135" s="66"/>
      <c r="P135" s="184">
        <f t="shared" si="31"/>
        <v>0</v>
      </c>
      <c r="Q135" s="184">
        <v>0</v>
      </c>
      <c r="R135" s="184">
        <f t="shared" si="32"/>
        <v>0</v>
      </c>
      <c r="S135" s="184">
        <v>0</v>
      </c>
      <c r="T135" s="185">
        <f t="shared" si="33"/>
        <v>0</v>
      </c>
      <c r="U135" s="36"/>
      <c r="V135" s="36"/>
      <c r="W135" s="36"/>
      <c r="X135" s="36"/>
      <c r="Y135" s="36"/>
      <c r="Z135" s="36"/>
      <c r="AA135" s="36"/>
      <c r="AB135" s="36"/>
      <c r="AC135" s="36"/>
      <c r="AD135" s="36"/>
      <c r="AE135" s="36"/>
      <c r="AR135" s="186" t="s">
        <v>549</v>
      </c>
      <c r="AT135" s="186" t="s">
        <v>158</v>
      </c>
      <c r="AU135" s="186" t="s">
        <v>79</v>
      </c>
      <c r="AY135" s="19" t="s">
        <v>155</v>
      </c>
      <c r="BE135" s="187">
        <f t="shared" si="34"/>
        <v>6500</v>
      </c>
      <c r="BF135" s="187">
        <f t="shared" si="35"/>
        <v>0</v>
      </c>
      <c r="BG135" s="187">
        <f t="shared" si="36"/>
        <v>0</v>
      </c>
      <c r="BH135" s="187">
        <f t="shared" si="37"/>
        <v>0</v>
      </c>
      <c r="BI135" s="187">
        <f t="shared" si="38"/>
        <v>0</v>
      </c>
      <c r="BJ135" s="19" t="s">
        <v>79</v>
      </c>
      <c r="BK135" s="187">
        <f t="shared" si="39"/>
        <v>6500</v>
      </c>
      <c r="BL135" s="19" t="s">
        <v>549</v>
      </c>
      <c r="BM135" s="186" t="s">
        <v>1684</v>
      </c>
    </row>
    <row r="136" spans="1:65" s="2" customFormat="1" ht="16.5" customHeight="1">
      <c r="A136" s="36"/>
      <c r="B136" s="37"/>
      <c r="C136" s="175" t="s">
        <v>473</v>
      </c>
      <c r="D136" s="175" t="s">
        <v>158</v>
      </c>
      <c r="E136" s="176" t="s">
        <v>1685</v>
      </c>
      <c r="F136" s="177" t="s">
        <v>1686</v>
      </c>
      <c r="G136" s="178" t="s">
        <v>904</v>
      </c>
      <c r="H136" s="179">
        <v>1</v>
      </c>
      <c r="I136" s="180">
        <v>1200</v>
      </c>
      <c r="J136" s="181">
        <f t="shared" si="30"/>
        <v>1200</v>
      </c>
      <c r="K136" s="177" t="s">
        <v>19</v>
      </c>
      <c r="L136" s="41"/>
      <c r="M136" s="182" t="s">
        <v>19</v>
      </c>
      <c r="N136" s="183" t="s">
        <v>42</v>
      </c>
      <c r="O136" s="66"/>
      <c r="P136" s="184">
        <f t="shared" si="31"/>
        <v>0</v>
      </c>
      <c r="Q136" s="184">
        <v>0</v>
      </c>
      <c r="R136" s="184">
        <f t="shared" si="32"/>
        <v>0</v>
      </c>
      <c r="S136" s="184">
        <v>0</v>
      </c>
      <c r="T136" s="185">
        <f t="shared" si="33"/>
        <v>0</v>
      </c>
      <c r="U136" s="36"/>
      <c r="V136" s="36"/>
      <c r="W136" s="36"/>
      <c r="X136" s="36"/>
      <c r="Y136" s="36"/>
      <c r="Z136" s="36"/>
      <c r="AA136" s="36"/>
      <c r="AB136" s="36"/>
      <c r="AC136" s="36"/>
      <c r="AD136" s="36"/>
      <c r="AE136" s="36"/>
      <c r="AR136" s="186" t="s">
        <v>549</v>
      </c>
      <c r="AT136" s="186" t="s">
        <v>158</v>
      </c>
      <c r="AU136" s="186" t="s">
        <v>79</v>
      </c>
      <c r="AY136" s="19" t="s">
        <v>155</v>
      </c>
      <c r="BE136" s="187">
        <f t="shared" si="34"/>
        <v>1200</v>
      </c>
      <c r="BF136" s="187">
        <f t="shared" si="35"/>
        <v>0</v>
      </c>
      <c r="BG136" s="187">
        <f t="shared" si="36"/>
        <v>0</v>
      </c>
      <c r="BH136" s="187">
        <f t="shared" si="37"/>
        <v>0</v>
      </c>
      <c r="BI136" s="187">
        <f t="shared" si="38"/>
        <v>0</v>
      </c>
      <c r="BJ136" s="19" t="s">
        <v>79</v>
      </c>
      <c r="BK136" s="187">
        <f t="shared" si="39"/>
        <v>1200</v>
      </c>
      <c r="BL136" s="19" t="s">
        <v>549</v>
      </c>
      <c r="BM136" s="186" t="s">
        <v>1687</v>
      </c>
    </row>
    <row r="137" spans="1:65" s="2" customFormat="1" ht="16.5" customHeight="1">
      <c r="A137" s="36"/>
      <c r="B137" s="37"/>
      <c r="C137" s="175" t="s">
        <v>479</v>
      </c>
      <c r="D137" s="175" t="s">
        <v>158</v>
      </c>
      <c r="E137" s="176" t="s">
        <v>1688</v>
      </c>
      <c r="F137" s="177" t="s">
        <v>1689</v>
      </c>
      <c r="G137" s="178" t="s">
        <v>904</v>
      </c>
      <c r="H137" s="179">
        <v>1</v>
      </c>
      <c r="I137" s="180">
        <v>1500</v>
      </c>
      <c r="J137" s="181">
        <f t="shared" si="30"/>
        <v>1500</v>
      </c>
      <c r="K137" s="177" t="s">
        <v>19</v>
      </c>
      <c r="L137" s="41"/>
      <c r="M137" s="182" t="s">
        <v>19</v>
      </c>
      <c r="N137" s="183" t="s">
        <v>42</v>
      </c>
      <c r="O137" s="66"/>
      <c r="P137" s="184">
        <f t="shared" si="31"/>
        <v>0</v>
      </c>
      <c r="Q137" s="184">
        <v>0</v>
      </c>
      <c r="R137" s="184">
        <f t="shared" si="32"/>
        <v>0</v>
      </c>
      <c r="S137" s="184">
        <v>0</v>
      </c>
      <c r="T137" s="185">
        <f t="shared" si="33"/>
        <v>0</v>
      </c>
      <c r="U137" s="36"/>
      <c r="V137" s="36"/>
      <c r="W137" s="36"/>
      <c r="X137" s="36"/>
      <c r="Y137" s="36"/>
      <c r="Z137" s="36"/>
      <c r="AA137" s="36"/>
      <c r="AB137" s="36"/>
      <c r="AC137" s="36"/>
      <c r="AD137" s="36"/>
      <c r="AE137" s="36"/>
      <c r="AR137" s="186" t="s">
        <v>549</v>
      </c>
      <c r="AT137" s="186" t="s">
        <v>158</v>
      </c>
      <c r="AU137" s="186" t="s">
        <v>79</v>
      </c>
      <c r="AY137" s="19" t="s">
        <v>155</v>
      </c>
      <c r="BE137" s="187">
        <f t="shared" si="34"/>
        <v>1500</v>
      </c>
      <c r="BF137" s="187">
        <f t="shared" si="35"/>
        <v>0</v>
      </c>
      <c r="BG137" s="187">
        <f t="shared" si="36"/>
        <v>0</v>
      </c>
      <c r="BH137" s="187">
        <f t="shared" si="37"/>
        <v>0</v>
      </c>
      <c r="BI137" s="187">
        <f t="shared" si="38"/>
        <v>0</v>
      </c>
      <c r="BJ137" s="19" t="s">
        <v>79</v>
      </c>
      <c r="BK137" s="187">
        <f t="shared" si="39"/>
        <v>1500</v>
      </c>
      <c r="BL137" s="19" t="s">
        <v>549</v>
      </c>
      <c r="BM137" s="186" t="s">
        <v>1690</v>
      </c>
    </row>
    <row r="138" spans="1:65" s="2" customFormat="1" ht="24">
      <c r="A138" s="36"/>
      <c r="B138" s="37"/>
      <c r="C138" s="175" t="s">
        <v>491</v>
      </c>
      <c r="D138" s="175" t="s">
        <v>158</v>
      </c>
      <c r="E138" s="176" t="s">
        <v>1691</v>
      </c>
      <c r="F138" s="177" t="s">
        <v>1692</v>
      </c>
      <c r="G138" s="178" t="s">
        <v>904</v>
      </c>
      <c r="H138" s="179">
        <v>1</v>
      </c>
      <c r="I138" s="180">
        <v>3500</v>
      </c>
      <c r="J138" s="181">
        <f t="shared" si="30"/>
        <v>3500</v>
      </c>
      <c r="K138" s="177" t="s">
        <v>19</v>
      </c>
      <c r="L138" s="41"/>
      <c r="M138" s="182" t="s">
        <v>19</v>
      </c>
      <c r="N138" s="183" t="s">
        <v>42</v>
      </c>
      <c r="O138" s="66"/>
      <c r="P138" s="184">
        <f t="shared" si="31"/>
        <v>0</v>
      </c>
      <c r="Q138" s="184">
        <v>0</v>
      </c>
      <c r="R138" s="184">
        <f t="shared" si="32"/>
        <v>0</v>
      </c>
      <c r="S138" s="184">
        <v>0</v>
      </c>
      <c r="T138" s="185">
        <f t="shared" si="33"/>
        <v>0</v>
      </c>
      <c r="U138" s="36"/>
      <c r="V138" s="36"/>
      <c r="W138" s="36"/>
      <c r="X138" s="36"/>
      <c r="Y138" s="36"/>
      <c r="Z138" s="36"/>
      <c r="AA138" s="36"/>
      <c r="AB138" s="36"/>
      <c r="AC138" s="36"/>
      <c r="AD138" s="36"/>
      <c r="AE138" s="36"/>
      <c r="AR138" s="186" t="s">
        <v>549</v>
      </c>
      <c r="AT138" s="186" t="s">
        <v>158</v>
      </c>
      <c r="AU138" s="186" t="s">
        <v>79</v>
      </c>
      <c r="AY138" s="19" t="s">
        <v>155</v>
      </c>
      <c r="BE138" s="187">
        <f t="shared" si="34"/>
        <v>3500</v>
      </c>
      <c r="BF138" s="187">
        <f t="shared" si="35"/>
        <v>0</v>
      </c>
      <c r="BG138" s="187">
        <f t="shared" si="36"/>
        <v>0</v>
      </c>
      <c r="BH138" s="187">
        <f t="shared" si="37"/>
        <v>0</v>
      </c>
      <c r="BI138" s="187">
        <f t="shared" si="38"/>
        <v>0</v>
      </c>
      <c r="BJ138" s="19" t="s">
        <v>79</v>
      </c>
      <c r="BK138" s="187">
        <f t="shared" si="39"/>
        <v>3500</v>
      </c>
      <c r="BL138" s="19" t="s">
        <v>549</v>
      </c>
      <c r="BM138" s="186" t="s">
        <v>1693</v>
      </c>
    </row>
    <row r="139" spans="1:65" s="2" customFormat="1" ht="16.5" customHeight="1">
      <c r="A139" s="36"/>
      <c r="B139" s="37"/>
      <c r="C139" s="175" t="s">
        <v>497</v>
      </c>
      <c r="D139" s="175" t="s">
        <v>158</v>
      </c>
      <c r="E139" s="176" t="s">
        <v>1694</v>
      </c>
      <c r="F139" s="177" t="s">
        <v>1695</v>
      </c>
      <c r="G139" s="178" t="s">
        <v>904</v>
      </c>
      <c r="H139" s="179">
        <v>1</v>
      </c>
      <c r="I139" s="180">
        <v>5600</v>
      </c>
      <c r="J139" s="181">
        <f t="shared" si="30"/>
        <v>5600</v>
      </c>
      <c r="K139" s="177" t="s">
        <v>19</v>
      </c>
      <c r="L139" s="41"/>
      <c r="M139" s="232" t="s">
        <v>19</v>
      </c>
      <c r="N139" s="233" t="s">
        <v>42</v>
      </c>
      <c r="O139" s="234"/>
      <c r="P139" s="235">
        <f t="shared" si="31"/>
        <v>0</v>
      </c>
      <c r="Q139" s="235">
        <v>0</v>
      </c>
      <c r="R139" s="235">
        <f t="shared" si="32"/>
        <v>0</v>
      </c>
      <c r="S139" s="235">
        <v>0</v>
      </c>
      <c r="T139" s="236">
        <f t="shared" si="33"/>
        <v>0</v>
      </c>
      <c r="U139" s="36"/>
      <c r="V139" s="36"/>
      <c r="W139" s="36"/>
      <c r="X139" s="36"/>
      <c r="Y139" s="36"/>
      <c r="Z139" s="36"/>
      <c r="AA139" s="36"/>
      <c r="AB139" s="36"/>
      <c r="AC139" s="36"/>
      <c r="AD139" s="36"/>
      <c r="AE139" s="36"/>
      <c r="AR139" s="186" t="s">
        <v>549</v>
      </c>
      <c r="AT139" s="186" t="s">
        <v>158</v>
      </c>
      <c r="AU139" s="186" t="s">
        <v>79</v>
      </c>
      <c r="AY139" s="19" t="s">
        <v>155</v>
      </c>
      <c r="BE139" s="187">
        <f t="shared" si="34"/>
        <v>5600</v>
      </c>
      <c r="BF139" s="187">
        <f t="shared" si="35"/>
        <v>0</v>
      </c>
      <c r="BG139" s="187">
        <f t="shared" si="36"/>
        <v>0</v>
      </c>
      <c r="BH139" s="187">
        <f t="shared" si="37"/>
        <v>0</v>
      </c>
      <c r="BI139" s="187">
        <f t="shared" si="38"/>
        <v>0</v>
      </c>
      <c r="BJ139" s="19" t="s">
        <v>79</v>
      </c>
      <c r="BK139" s="187">
        <f t="shared" si="39"/>
        <v>5600</v>
      </c>
      <c r="BL139" s="19" t="s">
        <v>549</v>
      </c>
      <c r="BM139" s="186" t="s">
        <v>1696</v>
      </c>
    </row>
    <row r="140" spans="1:31" s="2" customFormat="1" ht="6.95" customHeight="1">
      <c r="A140" s="36"/>
      <c r="B140" s="49"/>
      <c r="C140" s="50"/>
      <c r="D140" s="50"/>
      <c r="E140" s="50"/>
      <c r="F140" s="50"/>
      <c r="G140" s="50"/>
      <c r="H140" s="50"/>
      <c r="I140" s="50"/>
      <c r="J140" s="50"/>
      <c r="K140" s="50"/>
      <c r="L140" s="41"/>
      <c r="M140" s="36"/>
      <c r="O140" s="36"/>
      <c r="P140" s="36"/>
      <c r="Q140" s="36"/>
      <c r="R140" s="36"/>
      <c r="S140" s="36"/>
      <c r="T140" s="36"/>
      <c r="U140" s="36"/>
      <c r="V140" s="36"/>
      <c r="W140" s="36"/>
      <c r="X140" s="36"/>
      <c r="Y140" s="36"/>
      <c r="Z140" s="36"/>
      <c r="AA140" s="36"/>
      <c r="AB140" s="36"/>
      <c r="AC140" s="36"/>
      <c r="AD140" s="36"/>
      <c r="AE140" s="36"/>
    </row>
  </sheetData>
  <sheetProtection password="CC35" sheet="1" objects="1" scenarios="1" formatColumns="0" formatRows="0" autoFilter="0"/>
  <autoFilter ref="C87:K139"/>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1"/>
  <sheetViews>
    <sheetView showGridLines="0" workbookViewId="0" topLeftCell="A1">
      <selection activeCell="V24" sqref="V2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99</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1697</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ROUND(J85,2)</f>
        <v>171563</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ROUND((SUM(BE85:BE120)),2)</f>
        <v>171563</v>
      </c>
      <c r="G33" s="36"/>
      <c r="H33" s="36"/>
      <c r="I33" s="120">
        <v>0.21</v>
      </c>
      <c r="J33" s="119">
        <f>ROUND(((SUM(BE85:BE120))*I33),2)</f>
        <v>36028.23</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ROUND((SUM(BF85:BF120)),2)</f>
        <v>0</v>
      </c>
      <c r="G34" s="36"/>
      <c r="H34" s="36"/>
      <c r="I34" s="120">
        <v>0.15</v>
      </c>
      <c r="J34" s="119">
        <f>ROUND(((SUM(BF85:BF120))*I34),2)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ROUND((SUM(BG85:BG120)),2)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ROUND((SUM(BH85:BH120)),2)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ROUND((SUM(BI85:BI120)),2)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207591.23</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07 - D.1.4.2. - vytápění</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J85</f>
        <v>171563</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1443</v>
      </c>
      <c r="E60" s="139"/>
      <c r="F60" s="139"/>
      <c r="G60" s="139"/>
      <c r="H60" s="139"/>
      <c r="I60" s="139"/>
      <c r="J60" s="140">
        <f>J86</f>
        <v>21482</v>
      </c>
      <c r="K60" s="137"/>
      <c r="L60" s="141"/>
    </row>
    <row r="61" spans="2:12" s="9" customFormat="1" ht="24.95" customHeight="1">
      <c r="B61" s="136"/>
      <c r="C61" s="137"/>
      <c r="D61" s="138" t="s">
        <v>1698</v>
      </c>
      <c r="E61" s="139"/>
      <c r="F61" s="139"/>
      <c r="G61" s="139"/>
      <c r="H61" s="139"/>
      <c r="I61" s="139"/>
      <c r="J61" s="140">
        <f>J93</f>
        <v>20990</v>
      </c>
      <c r="K61" s="137"/>
      <c r="L61" s="141"/>
    </row>
    <row r="62" spans="2:12" s="9" customFormat="1" ht="24.95" customHeight="1">
      <c r="B62" s="136"/>
      <c r="C62" s="137"/>
      <c r="D62" s="138" t="s">
        <v>1447</v>
      </c>
      <c r="E62" s="139"/>
      <c r="F62" s="139"/>
      <c r="G62" s="139"/>
      <c r="H62" s="139"/>
      <c r="I62" s="139"/>
      <c r="J62" s="140">
        <f>J100</f>
        <v>54874</v>
      </c>
      <c r="K62" s="137"/>
      <c r="L62" s="141"/>
    </row>
    <row r="63" spans="2:12" s="9" customFormat="1" ht="24.95" customHeight="1">
      <c r="B63" s="136"/>
      <c r="C63" s="137"/>
      <c r="D63" s="138" t="s">
        <v>1448</v>
      </c>
      <c r="E63" s="139"/>
      <c r="F63" s="139"/>
      <c r="G63" s="139"/>
      <c r="H63" s="139"/>
      <c r="I63" s="139"/>
      <c r="J63" s="140">
        <f>J106</f>
        <v>33417</v>
      </c>
      <c r="K63" s="137"/>
      <c r="L63" s="141"/>
    </row>
    <row r="64" spans="2:12" s="9" customFormat="1" ht="24.95" customHeight="1">
      <c r="B64" s="136"/>
      <c r="C64" s="137"/>
      <c r="D64" s="138" t="s">
        <v>1699</v>
      </c>
      <c r="E64" s="139"/>
      <c r="F64" s="139"/>
      <c r="G64" s="139"/>
      <c r="H64" s="139"/>
      <c r="I64" s="139"/>
      <c r="J64" s="140">
        <f>J111</f>
        <v>10800</v>
      </c>
      <c r="K64" s="137"/>
      <c r="L64" s="141"/>
    </row>
    <row r="65" spans="2:12" s="9" customFormat="1" ht="24.95" customHeight="1">
      <c r="B65" s="136"/>
      <c r="C65" s="137"/>
      <c r="D65" s="138" t="s">
        <v>139</v>
      </c>
      <c r="E65" s="139"/>
      <c r="F65" s="139"/>
      <c r="G65" s="139"/>
      <c r="H65" s="139"/>
      <c r="I65" s="139"/>
      <c r="J65" s="140">
        <f>J119</f>
        <v>30000</v>
      </c>
      <c r="K65" s="137"/>
      <c r="L65" s="141"/>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140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5" t="str">
        <f>E7</f>
        <v>Zesílení stropních desek ve východní části přístavby, vč. souvisejících stavebních úprav</v>
      </c>
      <c r="F75" s="376"/>
      <c r="G75" s="376"/>
      <c r="H75" s="376"/>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116</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8" t="str">
        <f>E9</f>
        <v>07 - D.1.4.2. - vytápění</v>
      </c>
      <c r="F77" s="374"/>
      <c r="G77" s="374"/>
      <c r="H77" s="374"/>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f>IF(J12="","",J12)</f>
        <v>44236</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24</v>
      </c>
      <c r="D81" s="38"/>
      <c r="E81" s="38"/>
      <c r="F81" s="29" t="str">
        <f>E15</f>
        <v>Beskydské divadlo Nový Jičín,p.o.</v>
      </c>
      <c r="G81" s="38"/>
      <c r="H81" s="38"/>
      <c r="I81" s="31" t="s">
        <v>31</v>
      </c>
      <c r="J81" s="34" t="str">
        <f>E21</f>
        <v xml:space="preserve"> </v>
      </c>
      <c r="K81" s="38"/>
      <c r="L81" s="108"/>
      <c r="S81" s="36"/>
      <c r="T81" s="36"/>
      <c r="U81" s="36"/>
      <c r="V81" s="36"/>
      <c r="W81" s="36"/>
      <c r="X81" s="36"/>
      <c r="Y81" s="36"/>
      <c r="Z81" s="36"/>
      <c r="AA81" s="36"/>
      <c r="AB81" s="36"/>
      <c r="AC81" s="36"/>
      <c r="AD81" s="36"/>
      <c r="AE81" s="36"/>
    </row>
    <row r="82" spans="1:31" s="2" customFormat="1" ht="15.2" customHeight="1">
      <c r="A82" s="36"/>
      <c r="B82" s="37"/>
      <c r="C82" s="31" t="s">
        <v>29</v>
      </c>
      <c r="D82" s="38"/>
      <c r="E82" s="38"/>
      <c r="F82" s="29" t="str">
        <f>IF(E18="","",E18)</f>
        <v>Vyplň údaj</v>
      </c>
      <c r="G82" s="38"/>
      <c r="H82" s="38"/>
      <c r="I82" s="31" t="s">
        <v>34</v>
      </c>
      <c r="J82" s="34" t="str">
        <f>E24</f>
        <v xml:space="preserve"> </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141</v>
      </c>
      <c r="D84" s="151" t="s">
        <v>56</v>
      </c>
      <c r="E84" s="151" t="s">
        <v>52</v>
      </c>
      <c r="F84" s="151" t="s">
        <v>53</v>
      </c>
      <c r="G84" s="151" t="s">
        <v>142</v>
      </c>
      <c r="H84" s="151" t="s">
        <v>143</v>
      </c>
      <c r="I84" s="151" t="s">
        <v>144</v>
      </c>
      <c r="J84" s="151" t="s">
        <v>120</v>
      </c>
      <c r="K84" s="152" t="s">
        <v>145</v>
      </c>
      <c r="L84" s="153"/>
      <c r="M84" s="70" t="s">
        <v>19</v>
      </c>
      <c r="N84" s="71" t="s">
        <v>41</v>
      </c>
      <c r="O84" s="71" t="s">
        <v>146</v>
      </c>
      <c r="P84" s="71" t="s">
        <v>147</v>
      </c>
      <c r="Q84" s="71" t="s">
        <v>148</v>
      </c>
      <c r="R84" s="71" t="s">
        <v>149</v>
      </c>
      <c r="S84" s="71" t="s">
        <v>150</v>
      </c>
      <c r="T84" s="72" t="s">
        <v>151</v>
      </c>
      <c r="U84" s="148"/>
      <c r="V84" s="148"/>
      <c r="W84" s="148"/>
      <c r="X84" s="148"/>
      <c r="Y84" s="148"/>
      <c r="Z84" s="148"/>
      <c r="AA84" s="148"/>
      <c r="AB84" s="148"/>
      <c r="AC84" s="148"/>
      <c r="AD84" s="148"/>
      <c r="AE84" s="148"/>
    </row>
    <row r="85" spans="1:63" s="2" customFormat="1" ht="22.9" customHeight="1">
      <c r="A85" s="36"/>
      <c r="B85" s="37"/>
      <c r="C85" s="77" t="s">
        <v>152</v>
      </c>
      <c r="D85" s="38"/>
      <c r="E85" s="38"/>
      <c r="F85" s="38"/>
      <c r="G85" s="38"/>
      <c r="H85" s="38"/>
      <c r="I85" s="38"/>
      <c r="J85" s="154">
        <f>BK85</f>
        <v>171563</v>
      </c>
      <c r="K85" s="38"/>
      <c r="L85" s="41"/>
      <c r="M85" s="73"/>
      <c r="N85" s="155"/>
      <c r="O85" s="74"/>
      <c r="P85" s="156">
        <f>P86+P93+P100+P106+P111+P119</f>
        <v>0</v>
      </c>
      <c r="Q85" s="74"/>
      <c r="R85" s="156">
        <f>R86+R93+R100+R106+R111+R119</f>
        <v>0</v>
      </c>
      <c r="S85" s="74"/>
      <c r="T85" s="157">
        <f>T86+T93+T100+T106+T111+T119</f>
        <v>0</v>
      </c>
      <c r="U85" s="36"/>
      <c r="V85" s="36"/>
      <c r="W85" s="36"/>
      <c r="X85" s="36"/>
      <c r="Y85" s="36"/>
      <c r="Z85" s="36"/>
      <c r="AA85" s="36"/>
      <c r="AB85" s="36"/>
      <c r="AC85" s="36"/>
      <c r="AD85" s="36"/>
      <c r="AE85" s="36"/>
      <c r="AT85" s="19" t="s">
        <v>70</v>
      </c>
      <c r="AU85" s="19" t="s">
        <v>121</v>
      </c>
      <c r="BK85" s="158">
        <f>BK86+BK93+BK100+BK106+BK111+BK119</f>
        <v>171563</v>
      </c>
    </row>
    <row r="86" spans="2:63" s="12" customFormat="1" ht="25.9" customHeight="1">
      <c r="B86" s="159"/>
      <c r="C86" s="160"/>
      <c r="D86" s="161" t="s">
        <v>70</v>
      </c>
      <c r="E86" s="162" t="s">
        <v>1450</v>
      </c>
      <c r="F86" s="162" t="s">
        <v>1451</v>
      </c>
      <c r="G86" s="160"/>
      <c r="H86" s="160"/>
      <c r="I86" s="163"/>
      <c r="J86" s="164">
        <f>BK86</f>
        <v>21482</v>
      </c>
      <c r="K86" s="160"/>
      <c r="L86" s="165"/>
      <c r="M86" s="166"/>
      <c r="N86" s="167"/>
      <c r="O86" s="167"/>
      <c r="P86" s="168">
        <f>SUM(P87:P92)</f>
        <v>0</v>
      </c>
      <c r="Q86" s="167"/>
      <c r="R86" s="168">
        <f>SUM(R87:R92)</f>
        <v>0</v>
      </c>
      <c r="S86" s="167"/>
      <c r="T86" s="169">
        <f>SUM(T87:T92)</f>
        <v>0</v>
      </c>
      <c r="AR86" s="170" t="s">
        <v>79</v>
      </c>
      <c r="AT86" s="171" t="s">
        <v>70</v>
      </c>
      <c r="AU86" s="171" t="s">
        <v>71</v>
      </c>
      <c r="AY86" s="170" t="s">
        <v>155</v>
      </c>
      <c r="BK86" s="172">
        <f>SUM(BK87:BK92)</f>
        <v>21482</v>
      </c>
    </row>
    <row r="87" spans="1:65" s="2" customFormat="1" ht="16.5" customHeight="1">
      <c r="A87" s="36"/>
      <c r="B87" s="37"/>
      <c r="C87" s="175" t="s">
        <v>79</v>
      </c>
      <c r="D87" s="175" t="s">
        <v>158</v>
      </c>
      <c r="E87" s="176" t="s">
        <v>1700</v>
      </c>
      <c r="F87" s="177" t="s">
        <v>1701</v>
      </c>
      <c r="G87" s="178" t="s">
        <v>426</v>
      </c>
      <c r="H87" s="179">
        <v>4</v>
      </c>
      <c r="I87" s="180">
        <v>1000</v>
      </c>
      <c r="J87" s="181">
        <f aca="true" t="shared" si="0" ref="J87:J92">ROUND(I87*H87,2)</f>
        <v>4000</v>
      </c>
      <c r="K87" s="177" t="s">
        <v>19</v>
      </c>
      <c r="L87" s="41"/>
      <c r="M87" s="182" t="s">
        <v>19</v>
      </c>
      <c r="N87" s="183" t="s">
        <v>42</v>
      </c>
      <c r="O87" s="66"/>
      <c r="P87" s="184">
        <f aca="true" t="shared" si="1" ref="P87:P92">O87*H87</f>
        <v>0</v>
      </c>
      <c r="Q87" s="184">
        <v>0</v>
      </c>
      <c r="R87" s="184">
        <f aca="true" t="shared" si="2" ref="R87:R92">Q87*H87</f>
        <v>0</v>
      </c>
      <c r="S87" s="184">
        <v>0</v>
      </c>
      <c r="T87" s="185">
        <f aca="true" t="shared" si="3" ref="T87:T92">S87*H87</f>
        <v>0</v>
      </c>
      <c r="U87" s="36"/>
      <c r="V87" s="36"/>
      <c r="W87" s="36"/>
      <c r="X87" s="36"/>
      <c r="Y87" s="36"/>
      <c r="Z87" s="36"/>
      <c r="AA87" s="36"/>
      <c r="AB87" s="36"/>
      <c r="AC87" s="36"/>
      <c r="AD87" s="36"/>
      <c r="AE87" s="36"/>
      <c r="AR87" s="186" t="s">
        <v>162</v>
      </c>
      <c r="AT87" s="186" t="s">
        <v>158</v>
      </c>
      <c r="AU87" s="186" t="s">
        <v>79</v>
      </c>
      <c r="AY87" s="19" t="s">
        <v>155</v>
      </c>
      <c r="BE87" s="187">
        <f aca="true" t="shared" si="4" ref="BE87:BE92">IF(N87="základní",J87,0)</f>
        <v>4000</v>
      </c>
      <c r="BF87" s="187">
        <f aca="true" t="shared" si="5" ref="BF87:BF92">IF(N87="snížená",J87,0)</f>
        <v>0</v>
      </c>
      <c r="BG87" s="187">
        <f aca="true" t="shared" si="6" ref="BG87:BG92">IF(N87="zákl. přenesená",J87,0)</f>
        <v>0</v>
      </c>
      <c r="BH87" s="187">
        <f aca="true" t="shared" si="7" ref="BH87:BH92">IF(N87="sníž. přenesená",J87,0)</f>
        <v>0</v>
      </c>
      <c r="BI87" s="187">
        <f aca="true" t="shared" si="8" ref="BI87:BI92">IF(N87="nulová",J87,0)</f>
        <v>0</v>
      </c>
      <c r="BJ87" s="19" t="s">
        <v>79</v>
      </c>
      <c r="BK87" s="187">
        <f aca="true" t="shared" si="9" ref="BK87:BK92">ROUND(I87*H87,2)</f>
        <v>4000</v>
      </c>
      <c r="BL87" s="19" t="s">
        <v>162</v>
      </c>
      <c r="BM87" s="186" t="s">
        <v>81</v>
      </c>
    </row>
    <row r="88" spans="1:65" s="2" customFormat="1" ht="16.5" customHeight="1">
      <c r="A88" s="36"/>
      <c r="B88" s="37"/>
      <c r="C88" s="175" t="s">
        <v>81</v>
      </c>
      <c r="D88" s="175" t="s">
        <v>158</v>
      </c>
      <c r="E88" s="176" t="s">
        <v>1702</v>
      </c>
      <c r="F88" s="177" t="s">
        <v>1703</v>
      </c>
      <c r="G88" s="178" t="s">
        <v>426</v>
      </c>
      <c r="H88" s="179">
        <v>19</v>
      </c>
      <c r="I88" s="180">
        <v>150</v>
      </c>
      <c r="J88" s="181">
        <f t="shared" si="0"/>
        <v>2850</v>
      </c>
      <c r="K88" s="177" t="s">
        <v>19</v>
      </c>
      <c r="L88" s="41"/>
      <c r="M88" s="182" t="s">
        <v>19</v>
      </c>
      <c r="N88" s="183" t="s">
        <v>42</v>
      </c>
      <c r="O88" s="66"/>
      <c r="P88" s="184">
        <f t="shared" si="1"/>
        <v>0</v>
      </c>
      <c r="Q88" s="184">
        <v>0</v>
      </c>
      <c r="R88" s="184">
        <f t="shared" si="2"/>
        <v>0</v>
      </c>
      <c r="S88" s="184">
        <v>0</v>
      </c>
      <c r="T88" s="185">
        <f t="shared" si="3"/>
        <v>0</v>
      </c>
      <c r="U88" s="36"/>
      <c r="V88" s="36"/>
      <c r="W88" s="36"/>
      <c r="X88" s="36"/>
      <c r="Y88" s="36"/>
      <c r="Z88" s="36"/>
      <c r="AA88" s="36"/>
      <c r="AB88" s="36"/>
      <c r="AC88" s="36"/>
      <c r="AD88" s="36"/>
      <c r="AE88" s="36"/>
      <c r="AR88" s="186" t="s">
        <v>162</v>
      </c>
      <c r="AT88" s="186" t="s">
        <v>158</v>
      </c>
      <c r="AU88" s="186" t="s">
        <v>79</v>
      </c>
      <c r="AY88" s="19" t="s">
        <v>155</v>
      </c>
      <c r="BE88" s="187">
        <f t="shared" si="4"/>
        <v>2850</v>
      </c>
      <c r="BF88" s="187">
        <f t="shared" si="5"/>
        <v>0</v>
      </c>
      <c r="BG88" s="187">
        <f t="shared" si="6"/>
        <v>0</v>
      </c>
      <c r="BH88" s="187">
        <f t="shared" si="7"/>
        <v>0</v>
      </c>
      <c r="BI88" s="187">
        <f t="shared" si="8"/>
        <v>0</v>
      </c>
      <c r="BJ88" s="19" t="s">
        <v>79</v>
      </c>
      <c r="BK88" s="187">
        <f t="shared" si="9"/>
        <v>2850</v>
      </c>
      <c r="BL88" s="19" t="s">
        <v>162</v>
      </c>
      <c r="BM88" s="186" t="s">
        <v>162</v>
      </c>
    </row>
    <row r="89" spans="1:65" s="2" customFormat="1" ht="16.5" customHeight="1">
      <c r="A89" s="36"/>
      <c r="B89" s="37"/>
      <c r="C89" s="175" t="s">
        <v>179</v>
      </c>
      <c r="D89" s="175" t="s">
        <v>158</v>
      </c>
      <c r="E89" s="176" t="s">
        <v>1704</v>
      </c>
      <c r="F89" s="177" t="s">
        <v>1705</v>
      </c>
      <c r="G89" s="178" t="s">
        <v>426</v>
      </c>
      <c r="H89" s="179">
        <v>22</v>
      </c>
      <c r="I89" s="180">
        <v>541</v>
      </c>
      <c r="J89" s="181">
        <f t="shared" si="0"/>
        <v>11902</v>
      </c>
      <c r="K89" s="177" t="s">
        <v>19</v>
      </c>
      <c r="L89" s="41"/>
      <c r="M89" s="182" t="s">
        <v>19</v>
      </c>
      <c r="N89" s="183" t="s">
        <v>42</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162</v>
      </c>
      <c r="AT89" s="186" t="s">
        <v>158</v>
      </c>
      <c r="AU89" s="186" t="s">
        <v>79</v>
      </c>
      <c r="AY89" s="19" t="s">
        <v>155</v>
      </c>
      <c r="BE89" s="187">
        <f t="shared" si="4"/>
        <v>11902</v>
      </c>
      <c r="BF89" s="187">
        <f t="shared" si="5"/>
        <v>0</v>
      </c>
      <c r="BG89" s="187">
        <f t="shared" si="6"/>
        <v>0</v>
      </c>
      <c r="BH89" s="187">
        <f t="shared" si="7"/>
        <v>0</v>
      </c>
      <c r="BI89" s="187">
        <f t="shared" si="8"/>
        <v>0</v>
      </c>
      <c r="BJ89" s="19" t="s">
        <v>79</v>
      </c>
      <c r="BK89" s="187">
        <f t="shared" si="9"/>
        <v>11902</v>
      </c>
      <c r="BL89" s="19" t="s">
        <v>162</v>
      </c>
      <c r="BM89" s="186" t="s">
        <v>156</v>
      </c>
    </row>
    <row r="90" spans="1:65" s="2" customFormat="1" ht="16.5" customHeight="1">
      <c r="A90" s="36"/>
      <c r="B90" s="37"/>
      <c r="C90" s="175" t="s">
        <v>162</v>
      </c>
      <c r="D90" s="175" t="s">
        <v>158</v>
      </c>
      <c r="E90" s="176" t="s">
        <v>1706</v>
      </c>
      <c r="F90" s="177" t="s">
        <v>1707</v>
      </c>
      <c r="G90" s="178" t="s">
        <v>426</v>
      </c>
      <c r="H90" s="179">
        <v>1</v>
      </c>
      <c r="I90" s="180">
        <v>950</v>
      </c>
      <c r="J90" s="181">
        <f t="shared" si="0"/>
        <v>950</v>
      </c>
      <c r="K90" s="177" t="s">
        <v>19</v>
      </c>
      <c r="L90" s="41"/>
      <c r="M90" s="182" t="s">
        <v>19</v>
      </c>
      <c r="N90" s="183" t="s">
        <v>42</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162</v>
      </c>
      <c r="AT90" s="186" t="s">
        <v>158</v>
      </c>
      <c r="AU90" s="186" t="s">
        <v>79</v>
      </c>
      <c r="AY90" s="19" t="s">
        <v>155</v>
      </c>
      <c r="BE90" s="187">
        <f t="shared" si="4"/>
        <v>950</v>
      </c>
      <c r="BF90" s="187">
        <f t="shared" si="5"/>
        <v>0</v>
      </c>
      <c r="BG90" s="187">
        <f t="shared" si="6"/>
        <v>0</v>
      </c>
      <c r="BH90" s="187">
        <f t="shared" si="7"/>
        <v>0</v>
      </c>
      <c r="BI90" s="187">
        <f t="shared" si="8"/>
        <v>0</v>
      </c>
      <c r="BJ90" s="19" t="s">
        <v>79</v>
      </c>
      <c r="BK90" s="187">
        <f t="shared" si="9"/>
        <v>950</v>
      </c>
      <c r="BL90" s="19" t="s">
        <v>162</v>
      </c>
      <c r="BM90" s="186" t="s">
        <v>269</v>
      </c>
    </row>
    <row r="91" spans="1:65" s="2" customFormat="1" ht="16.5" customHeight="1">
      <c r="A91" s="36"/>
      <c r="B91" s="37"/>
      <c r="C91" s="175" t="s">
        <v>187</v>
      </c>
      <c r="D91" s="175" t="s">
        <v>158</v>
      </c>
      <c r="E91" s="176" t="s">
        <v>1708</v>
      </c>
      <c r="F91" s="177" t="s">
        <v>1709</v>
      </c>
      <c r="G91" s="178" t="s">
        <v>343</v>
      </c>
      <c r="H91" s="179">
        <v>20</v>
      </c>
      <c r="I91" s="180">
        <v>65</v>
      </c>
      <c r="J91" s="181">
        <f t="shared" si="0"/>
        <v>1300</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1300</v>
      </c>
      <c r="BF91" s="187">
        <f t="shared" si="5"/>
        <v>0</v>
      </c>
      <c r="BG91" s="187">
        <f t="shared" si="6"/>
        <v>0</v>
      </c>
      <c r="BH91" s="187">
        <f t="shared" si="7"/>
        <v>0</v>
      </c>
      <c r="BI91" s="187">
        <f t="shared" si="8"/>
        <v>0</v>
      </c>
      <c r="BJ91" s="19" t="s">
        <v>79</v>
      </c>
      <c r="BK91" s="187">
        <f t="shared" si="9"/>
        <v>1300</v>
      </c>
      <c r="BL91" s="19" t="s">
        <v>162</v>
      </c>
      <c r="BM91" s="186" t="s">
        <v>106</v>
      </c>
    </row>
    <row r="92" spans="1:65" s="2" customFormat="1" ht="16.5" customHeight="1">
      <c r="A92" s="36"/>
      <c r="B92" s="37"/>
      <c r="C92" s="175" t="s">
        <v>156</v>
      </c>
      <c r="D92" s="175" t="s">
        <v>158</v>
      </c>
      <c r="E92" s="176" t="s">
        <v>1710</v>
      </c>
      <c r="F92" s="177" t="s">
        <v>1711</v>
      </c>
      <c r="G92" s="178" t="s">
        <v>343</v>
      </c>
      <c r="H92" s="179">
        <v>3</v>
      </c>
      <c r="I92" s="180">
        <v>160</v>
      </c>
      <c r="J92" s="181">
        <f t="shared" si="0"/>
        <v>480</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162</v>
      </c>
      <c r="AT92" s="186" t="s">
        <v>158</v>
      </c>
      <c r="AU92" s="186" t="s">
        <v>79</v>
      </c>
      <c r="AY92" s="19" t="s">
        <v>155</v>
      </c>
      <c r="BE92" s="187">
        <f t="shared" si="4"/>
        <v>480</v>
      </c>
      <c r="BF92" s="187">
        <f t="shared" si="5"/>
        <v>0</v>
      </c>
      <c r="BG92" s="187">
        <f t="shared" si="6"/>
        <v>0</v>
      </c>
      <c r="BH92" s="187">
        <f t="shared" si="7"/>
        <v>0</v>
      </c>
      <c r="BI92" s="187">
        <f t="shared" si="8"/>
        <v>0</v>
      </c>
      <c r="BJ92" s="19" t="s">
        <v>79</v>
      </c>
      <c r="BK92" s="187">
        <f t="shared" si="9"/>
        <v>480</v>
      </c>
      <c r="BL92" s="19" t="s">
        <v>162</v>
      </c>
      <c r="BM92" s="186" t="s">
        <v>112</v>
      </c>
    </row>
    <row r="93" spans="2:63" s="12" customFormat="1" ht="25.9" customHeight="1">
      <c r="B93" s="159"/>
      <c r="C93" s="160"/>
      <c r="D93" s="161" t="s">
        <v>70</v>
      </c>
      <c r="E93" s="162" t="s">
        <v>1712</v>
      </c>
      <c r="F93" s="162" t="s">
        <v>1713</v>
      </c>
      <c r="G93" s="160"/>
      <c r="H93" s="160"/>
      <c r="I93" s="163"/>
      <c r="J93" s="164">
        <f>BK93</f>
        <v>20990</v>
      </c>
      <c r="K93" s="160"/>
      <c r="L93" s="165"/>
      <c r="M93" s="166"/>
      <c r="N93" s="167"/>
      <c r="O93" s="167"/>
      <c r="P93" s="168">
        <f>SUM(P94:P99)</f>
        <v>0</v>
      </c>
      <c r="Q93" s="167"/>
      <c r="R93" s="168">
        <f>SUM(R94:R99)</f>
        <v>0</v>
      </c>
      <c r="S93" s="167"/>
      <c r="T93" s="169">
        <f>SUM(T94:T99)</f>
        <v>0</v>
      </c>
      <c r="AR93" s="170" t="s">
        <v>81</v>
      </c>
      <c r="AT93" s="171" t="s">
        <v>70</v>
      </c>
      <c r="AU93" s="171" t="s">
        <v>71</v>
      </c>
      <c r="AY93" s="170" t="s">
        <v>155</v>
      </c>
      <c r="BK93" s="172">
        <f>SUM(BK94:BK99)</f>
        <v>20990</v>
      </c>
    </row>
    <row r="94" spans="1:65" s="2" customFormat="1" ht="16.5" customHeight="1">
      <c r="A94" s="36"/>
      <c r="B94" s="37"/>
      <c r="C94" s="175" t="s">
        <v>239</v>
      </c>
      <c r="D94" s="175" t="s">
        <v>158</v>
      </c>
      <c r="E94" s="176" t="s">
        <v>1714</v>
      </c>
      <c r="F94" s="177" t="s">
        <v>1715</v>
      </c>
      <c r="G94" s="178" t="s">
        <v>343</v>
      </c>
      <c r="H94" s="179">
        <v>20</v>
      </c>
      <c r="I94" s="180">
        <v>377</v>
      </c>
      <c r="J94" s="181">
        <f aca="true" t="shared" si="10" ref="J94:J99">ROUND(I94*H94,2)</f>
        <v>7540</v>
      </c>
      <c r="K94" s="177" t="s">
        <v>19</v>
      </c>
      <c r="L94" s="41"/>
      <c r="M94" s="182" t="s">
        <v>19</v>
      </c>
      <c r="N94" s="183" t="s">
        <v>42</v>
      </c>
      <c r="O94" s="66"/>
      <c r="P94" s="184">
        <f aca="true" t="shared" si="11" ref="P94:P99">O94*H94</f>
        <v>0</v>
      </c>
      <c r="Q94" s="184">
        <v>0</v>
      </c>
      <c r="R94" s="184">
        <f aca="true" t="shared" si="12" ref="R94:R99">Q94*H94</f>
        <v>0</v>
      </c>
      <c r="S94" s="184">
        <v>0</v>
      </c>
      <c r="T94" s="185">
        <f aca="true" t="shared" si="13" ref="T94:T99">S94*H94</f>
        <v>0</v>
      </c>
      <c r="U94" s="36"/>
      <c r="V94" s="36"/>
      <c r="W94" s="36"/>
      <c r="X94" s="36"/>
      <c r="Y94" s="36"/>
      <c r="Z94" s="36"/>
      <c r="AA94" s="36"/>
      <c r="AB94" s="36"/>
      <c r="AC94" s="36"/>
      <c r="AD94" s="36"/>
      <c r="AE94" s="36"/>
      <c r="AR94" s="186" t="s">
        <v>295</v>
      </c>
      <c r="AT94" s="186" t="s">
        <v>158</v>
      </c>
      <c r="AU94" s="186" t="s">
        <v>79</v>
      </c>
      <c r="AY94" s="19" t="s">
        <v>155</v>
      </c>
      <c r="BE94" s="187">
        <f aca="true" t="shared" si="14" ref="BE94:BE99">IF(N94="základní",J94,0)</f>
        <v>7540</v>
      </c>
      <c r="BF94" s="187">
        <f aca="true" t="shared" si="15" ref="BF94:BF99">IF(N94="snížená",J94,0)</f>
        <v>0</v>
      </c>
      <c r="BG94" s="187">
        <f aca="true" t="shared" si="16" ref="BG94:BG99">IF(N94="zákl. přenesená",J94,0)</f>
        <v>0</v>
      </c>
      <c r="BH94" s="187">
        <f aca="true" t="shared" si="17" ref="BH94:BH99">IF(N94="sníž. přenesená",J94,0)</f>
        <v>0</v>
      </c>
      <c r="BI94" s="187">
        <f aca="true" t="shared" si="18" ref="BI94:BI99">IF(N94="nulová",J94,0)</f>
        <v>0</v>
      </c>
      <c r="BJ94" s="19" t="s">
        <v>79</v>
      </c>
      <c r="BK94" s="187">
        <f aca="true" t="shared" si="19" ref="BK94:BK99">ROUND(I94*H94,2)</f>
        <v>7540</v>
      </c>
      <c r="BL94" s="19" t="s">
        <v>295</v>
      </c>
      <c r="BM94" s="186" t="s">
        <v>335</v>
      </c>
    </row>
    <row r="95" spans="1:65" s="2" customFormat="1" ht="16.5" customHeight="1">
      <c r="A95" s="36"/>
      <c r="B95" s="37"/>
      <c r="C95" s="175" t="s">
        <v>269</v>
      </c>
      <c r="D95" s="175" t="s">
        <v>158</v>
      </c>
      <c r="E95" s="176" t="s">
        <v>1716</v>
      </c>
      <c r="F95" s="177" t="s">
        <v>1717</v>
      </c>
      <c r="G95" s="178" t="s">
        <v>426</v>
      </c>
      <c r="H95" s="179">
        <v>10</v>
      </c>
      <c r="I95" s="180">
        <v>77</v>
      </c>
      <c r="J95" s="181">
        <f t="shared" si="10"/>
        <v>770</v>
      </c>
      <c r="K95" s="177" t="s">
        <v>19</v>
      </c>
      <c r="L95" s="41"/>
      <c r="M95" s="182" t="s">
        <v>19</v>
      </c>
      <c r="N95" s="183" t="s">
        <v>42</v>
      </c>
      <c r="O95" s="66"/>
      <c r="P95" s="184">
        <f t="shared" si="11"/>
        <v>0</v>
      </c>
      <c r="Q95" s="184">
        <v>0</v>
      </c>
      <c r="R95" s="184">
        <f t="shared" si="12"/>
        <v>0</v>
      </c>
      <c r="S95" s="184">
        <v>0</v>
      </c>
      <c r="T95" s="185">
        <f t="shared" si="13"/>
        <v>0</v>
      </c>
      <c r="U95" s="36"/>
      <c r="V95" s="36"/>
      <c r="W95" s="36"/>
      <c r="X95" s="36"/>
      <c r="Y95" s="36"/>
      <c r="Z95" s="36"/>
      <c r="AA95" s="36"/>
      <c r="AB95" s="36"/>
      <c r="AC95" s="36"/>
      <c r="AD95" s="36"/>
      <c r="AE95" s="36"/>
      <c r="AR95" s="186" t="s">
        <v>295</v>
      </c>
      <c r="AT95" s="186" t="s">
        <v>158</v>
      </c>
      <c r="AU95" s="186" t="s">
        <v>79</v>
      </c>
      <c r="AY95" s="19" t="s">
        <v>155</v>
      </c>
      <c r="BE95" s="187">
        <f t="shared" si="14"/>
        <v>770</v>
      </c>
      <c r="BF95" s="187">
        <f t="shared" si="15"/>
        <v>0</v>
      </c>
      <c r="BG95" s="187">
        <f t="shared" si="16"/>
        <v>0</v>
      </c>
      <c r="BH95" s="187">
        <f t="shared" si="17"/>
        <v>0</v>
      </c>
      <c r="BI95" s="187">
        <f t="shared" si="18"/>
        <v>0</v>
      </c>
      <c r="BJ95" s="19" t="s">
        <v>79</v>
      </c>
      <c r="BK95" s="187">
        <f t="shared" si="19"/>
        <v>770</v>
      </c>
      <c r="BL95" s="19" t="s">
        <v>295</v>
      </c>
      <c r="BM95" s="186" t="s">
        <v>295</v>
      </c>
    </row>
    <row r="96" spans="1:65" s="2" customFormat="1" ht="16.5" customHeight="1">
      <c r="A96" s="36"/>
      <c r="B96" s="37"/>
      <c r="C96" s="175" t="s">
        <v>169</v>
      </c>
      <c r="D96" s="175" t="s">
        <v>158</v>
      </c>
      <c r="E96" s="176" t="s">
        <v>1718</v>
      </c>
      <c r="F96" s="177" t="s">
        <v>1719</v>
      </c>
      <c r="G96" s="178" t="s">
        <v>343</v>
      </c>
      <c r="H96" s="179">
        <v>20</v>
      </c>
      <c r="I96" s="180">
        <v>249</v>
      </c>
      <c r="J96" s="181">
        <f t="shared" si="10"/>
        <v>4980</v>
      </c>
      <c r="K96" s="177" t="s">
        <v>19</v>
      </c>
      <c r="L96" s="41"/>
      <c r="M96" s="182" t="s">
        <v>19</v>
      </c>
      <c r="N96" s="183" t="s">
        <v>42</v>
      </c>
      <c r="O96" s="66"/>
      <c r="P96" s="184">
        <f t="shared" si="11"/>
        <v>0</v>
      </c>
      <c r="Q96" s="184">
        <v>0</v>
      </c>
      <c r="R96" s="184">
        <f t="shared" si="12"/>
        <v>0</v>
      </c>
      <c r="S96" s="184">
        <v>0</v>
      </c>
      <c r="T96" s="185">
        <f t="shared" si="13"/>
        <v>0</v>
      </c>
      <c r="U96" s="36"/>
      <c r="V96" s="36"/>
      <c r="W96" s="36"/>
      <c r="X96" s="36"/>
      <c r="Y96" s="36"/>
      <c r="Z96" s="36"/>
      <c r="AA96" s="36"/>
      <c r="AB96" s="36"/>
      <c r="AC96" s="36"/>
      <c r="AD96" s="36"/>
      <c r="AE96" s="36"/>
      <c r="AR96" s="186" t="s">
        <v>295</v>
      </c>
      <c r="AT96" s="186" t="s">
        <v>158</v>
      </c>
      <c r="AU96" s="186" t="s">
        <v>79</v>
      </c>
      <c r="AY96" s="19" t="s">
        <v>155</v>
      </c>
      <c r="BE96" s="187">
        <f t="shared" si="14"/>
        <v>4980</v>
      </c>
      <c r="BF96" s="187">
        <f t="shared" si="15"/>
        <v>0</v>
      </c>
      <c r="BG96" s="187">
        <f t="shared" si="16"/>
        <v>0</v>
      </c>
      <c r="BH96" s="187">
        <f t="shared" si="17"/>
        <v>0</v>
      </c>
      <c r="BI96" s="187">
        <f t="shared" si="18"/>
        <v>0</v>
      </c>
      <c r="BJ96" s="19" t="s">
        <v>79</v>
      </c>
      <c r="BK96" s="187">
        <f t="shared" si="19"/>
        <v>4980</v>
      </c>
      <c r="BL96" s="19" t="s">
        <v>295</v>
      </c>
      <c r="BM96" s="186" t="s">
        <v>357</v>
      </c>
    </row>
    <row r="97" spans="1:65" s="2" customFormat="1" ht="16.5" customHeight="1">
      <c r="A97" s="36"/>
      <c r="B97" s="37"/>
      <c r="C97" s="175" t="s">
        <v>106</v>
      </c>
      <c r="D97" s="175" t="s">
        <v>158</v>
      </c>
      <c r="E97" s="176" t="s">
        <v>1720</v>
      </c>
      <c r="F97" s="177" t="s">
        <v>1721</v>
      </c>
      <c r="G97" s="178" t="s">
        <v>386</v>
      </c>
      <c r="H97" s="179">
        <v>1</v>
      </c>
      <c r="I97" s="180">
        <v>3700</v>
      </c>
      <c r="J97" s="181">
        <f t="shared" si="10"/>
        <v>3700</v>
      </c>
      <c r="K97" s="177" t="s">
        <v>19</v>
      </c>
      <c r="L97" s="41"/>
      <c r="M97" s="182" t="s">
        <v>19</v>
      </c>
      <c r="N97" s="183" t="s">
        <v>42</v>
      </c>
      <c r="O97" s="66"/>
      <c r="P97" s="184">
        <f t="shared" si="11"/>
        <v>0</v>
      </c>
      <c r="Q97" s="184">
        <v>0</v>
      </c>
      <c r="R97" s="184">
        <f t="shared" si="12"/>
        <v>0</v>
      </c>
      <c r="S97" s="184">
        <v>0</v>
      </c>
      <c r="T97" s="185">
        <f t="shared" si="13"/>
        <v>0</v>
      </c>
      <c r="U97" s="36"/>
      <c r="V97" s="36"/>
      <c r="W97" s="36"/>
      <c r="X97" s="36"/>
      <c r="Y97" s="36"/>
      <c r="Z97" s="36"/>
      <c r="AA97" s="36"/>
      <c r="AB97" s="36"/>
      <c r="AC97" s="36"/>
      <c r="AD97" s="36"/>
      <c r="AE97" s="36"/>
      <c r="AR97" s="186" t="s">
        <v>295</v>
      </c>
      <c r="AT97" s="186" t="s">
        <v>158</v>
      </c>
      <c r="AU97" s="186" t="s">
        <v>79</v>
      </c>
      <c r="AY97" s="19" t="s">
        <v>155</v>
      </c>
      <c r="BE97" s="187">
        <f t="shared" si="14"/>
        <v>3700</v>
      </c>
      <c r="BF97" s="187">
        <f t="shared" si="15"/>
        <v>0</v>
      </c>
      <c r="BG97" s="187">
        <f t="shared" si="16"/>
        <v>0</v>
      </c>
      <c r="BH97" s="187">
        <f t="shared" si="17"/>
        <v>0</v>
      </c>
      <c r="BI97" s="187">
        <f t="shared" si="18"/>
        <v>0</v>
      </c>
      <c r="BJ97" s="19" t="s">
        <v>79</v>
      </c>
      <c r="BK97" s="187">
        <f t="shared" si="19"/>
        <v>3700</v>
      </c>
      <c r="BL97" s="19" t="s">
        <v>295</v>
      </c>
      <c r="BM97" s="186" t="s">
        <v>367</v>
      </c>
    </row>
    <row r="98" spans="1:65" s="2" customFormat="1" ht="16.5" customHeight="1">
      <c r="A98" s="36"/>
      <c r="B98" s="37"/>
      <c r="C98" s="175" t="s">
        <v>109</v>
      </c>
      <c r="D98" s="175" t="s">
        <v>158</v>
      </c>
      <c r="E98" s="176" t="s">
        <v>1722</v>
      </c>
      <c r="F98" s="177" t="s">
        <v>1520</v>
      </c>
      <c r="G98" s="178" t="s">
        <v>343</v>
      </c>
      <c r="H98" s="179">
        <v>20</v>
      </c>
      <c r="I98" s="180">
        <v>45</v>
      </c>
      <c r="J98" s="181">
        <f t="shared" si="10"/>
        <v>900</v>
      </c>
      <c r="K98" s="177" t="s">
        <v>19</v>
      </c>
      <c r="L98" s="41"/>
      <c r="M98" s="182" t="s">
        <v>19</v>
      </c>
      <c r="N98" s="183" t="s">
        <v>42</v>
      </c>
      <c r="O98" s="66"/>
      <c r="P98" s="184">
        <f t="shared" si="11"/>
        <v>0</v>
      </c>
      <c r="Q98" s="184">
        <v>0</v>
      </c>
      <c r="R98" s="184">
        <f t="shared" si="12"/>
        <v>0</v>
      </c>
      <c r="S98" s="184">
        <v>0</v>
      </c>
      <c r="T98" s="185">
        <f t="shared" si="13"/>
        <v>0</v>
      </c>
      <c r="U98" s="36"/>
      <c r="V98" s="36"/>
      <c r="W98" s="36"/>
      <c r="X98" s="36"/>
      <c r="Y98" s="36"/>
      <c r="Z98" s="36"/>
      <c r="AA98" s="36"/>
      <c r="AB98" s="36"/>
      <c r="AC98" s="36"/>
      <c r="AD98" s="36"/>
      <c r="AE98" s="36"/>
      <c r="AR98" s="186" t="s">
        <v>295</v>
      </c>
      <c r="AT98" s="186" t="s">
        <v>158</v>
      </c>
      <c r="AU98" s="186" t="s">
        <v>79</v>
      </c>
      <c r="AY98" s="19" t="s">
        <v>155</v>
      </c>
      <c r="BE98" s="187">
        <f t="shared" si="14"/>
        <v>900</v>
      </c>
      <c r="BF98" s="187">
        <f t="shared" si="15"/>
        <v>0</v>
      </c>
      <c r="BG98" s="187">
        <f t="shared" si="16"/>
        <v>0</v>
      </c>
      <c r="BH98" s="187">
        <f t="shared" si="17"/>
        <v>0</v>
      </c>
      <c r="BI98" s="187">
        <f t="shared" si="18"/>
        <v>0</v>
      </c>
      <c r="BJ98" s="19" t="s">
        <v>79</v>
      </c>
      <c r="BK98" s="187">
        <f t="shared" si="19"/>
        <v>900</v>
      </c>
      <c r="BL98" s="19" t="s">
        <v>295</v>
      </c>
      <c r="BM98" s="186" t="s">
        <v>383</v>
      </c>
    </row>
    <row r="99" spans="1:65" s="2" customFormat="1" ht="16.5" customHeight="1">
      <c r="A99" s="36"/>
      <c r="B99" s="37"/>
      <c r="C99" s="175" t="s">
        <v>112</v>
      </c>
      <c r="D99" s="175" t="s">
        <v>158</v>
      </c>
      <c r="E99" s="176" t="s">
        <v>1723</v>
      </c>
      <c r="F99" s="177" t="s">
        <v>1724</v>
      </c>
      <c r="G99" s="178" t="s">
        <v>426</v>
      </c>
      <c r="H99" s="179">
        <v>2</v>
      </c>
      <c r="I99" s="180">
        <v>1550</v>
      </c>
      <c r="J99" s="181">
        <f t="shared" si="10"/>
        <v>3100</v>
      </c>
      <c r="K99" s="177" t="s">
        <v>19</v>
      </c>
      <c r="L99" s="41"/>
      <c r="M99" s="182" t="s">
        <v>19</v>
      </c>
      <c r="N99" s="183" t="s">
        <v>42</v>
      </c>
      <c r="O99" s="66"/>
      <c r="P99" s="184">
        <f t="shared" si="11"/>
        <v>0</v>
      </c>
      <c r="Q99" s="184">
        <v>0</v>
      </c>
      <c r="R99" s="184">
        <f t="shared" si="12"/>
        <v>0</v>
      </c>
      <c r="S99" s="184">
        <v>0</v>
      </c>
      <c r="T99" s="185">
        <f t="shared" si="13"/>
        <v>0</v>
      </c>
      <c r="U99" s="36"/>
      <c r="V99" s="36"/>
      <c r="W99" s="36"/>
      <c r="X99" s="36"/>
      <c r="Y99" s="36"/>
      <c r="Z99" s="36"/>
      <c r="AA99" s="36"/>
      <c r="AB99" s="36"/>
      <c r="AC99" s="36"/>
      <c r="AD99" s="36"/>
      <c r="AE99" s="36"/>
      <c r="AR99" s="186" t="s">
        <v>295</v>
      </c>
      <c r="AT99" s="186" t="s">
        <v>158</v>
      </c>
      <c r="AU99" s="186" t="s">
        <v>79</v>
      </c>
      <c r="AY99" s="19" t="s">
        <v>155</v>
      </c>
      <c r="BE99" s="187">
        <f t="shared" si="14"/>
        <v>3100</v>
      </c>
      <c r="BF99" s="187">
        <f t="shared" si="15"/>
        <v>0</v>
      </c>
      <c r="BG99" s="187">
        <f t="shared" si="16"/>
        <v>0</v>
      </c>
      <c r="BH99" s="187">
        <f t="shared" si="17"/>
        <v>0</v>
      </c>
      <c r="BI99" s="187">
        <f t="shared" si="18"/>
        <v>0</v>
      </c>
      <c r="BJ99" s="19" t="s">
        <v>79</v>
      </c>
      <c r="BK99" s="187">
        <f t="shared" si="19"/>
        <v>3100</v>
      </c>
      <c r="BL99" s="19" t="s">
        <v>295</v>
      </c>
      <c r="BM99" s="186" t="s">
        <v>393</v>
      </c>
    </row>
    <row r="100" spans="2:63" s="12" customFormat="1" ht="25.9" customHeight="1">
      <c r="B100" s="159"/>
      <c r="C100" s="160"/>
      <c r="D100" s="161" t="s">
        <v>70</v>
      </c>
      <c r="E100" s="162" t="s">
        <v>381</v>
      </c>
      <c r="F100" s="162" t="s">
        <v>1525</v>
      </c>
      <c r="G100" s="160"/>
      <c r="H100" s="160"/>
      <c r="I100" s="163"/>
      <c r="J100" s="164">
        <f>BK100</f>
        <v>54874</v>
      </c>
      <c r="K100" s="160"/>
      <c r="L100" s="165"/>
      <c r="M100" s="166"/>
      <c r="N100" s="167"/>
      <c r="O100" s="167"/>
      <c r="P100" s="168">
        <f>SUM(P101:P105)</f>
        <v>0</v>
      </c>
      <c r="Q100" s="167"/>
      <c r="R100" s="168">
        <f>SUM(R101:R105)</f>
        <v>0</v>
      </c>
      <c r="S100" s="167"/>
      <c r="T100" s="169">
        <f>SUM(T101:T105)</f>
        <v>0</v>
      </c>
      <c r="AR100" s="170" t="s">
        <v>81</v>
      </c>
      <c r="AT100" s="171" t="s">
        <v>70</v>
      </c>
      <c r="AU100" s="171" t="s">
        <v>71</v>
      </c>
      <c r="AY100" s="170" t="s">
        <v>155</v>
      </c>
      <c r="BK100" s="172">
        <f>SUM(BK101:BK105)</f>
        <v>54874</v>
      </c>
    </row>
    <row r="101" spans="1:65" s="2" customFormat="1" ht="16.5" customHeight="1">
      <c r="A101" s="36"/>
      <c r="B101" s="37"/>
      <c r="C101" s="175" t="s">
        <v>308</v>
      </c>
      <c r="D101" s="175" t="s">
        <v>158</v>
      </c>
      <c r="E101" s="176" t="s">
        <v>1725</v>
      </c>
      <c r="F101" s="177" t="s">
        <v>1726</v>
      </c>
      <c r="G101" s="178" t="s">
        <v>426</v>
      </c>
      <c r="H101" s="179">
        <v>1</v>
      </c>
      <c r="I101" s="180">
        <v>44640</v>
      </c>
      <c r="J101" s="181">
        <f>ROUND(I101*H101,2)</f>
        <v>44640</v>
      </c>
      <c r="K101" s="177" t="s">
        <v>19</v>
      </c>
      <c r="L101" s="41"/>
      <c r="M101" s="182" t="s">
        <v>19</v>
      </c>
      <c r="N101" s="183" t="s">
        <v>42</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295</v>
      </c>
      <c r="AT101" s="186" t="s">
        <v>158</v>
      </c>
      <c r="AU101" s="186" t="s">
        <v>79</v>
      </c>
      <c r="AY101" s="19" t="s">
        <v>155</v>
      </c>
      <c r="BE101" s="187">
        <f>IF(N101="základní",J101,0)</f>
        <v>44640</v>
      </c>
      <c r="BF101" s="187">
        <f>IF(N101="snížená",J101,0)</f>
        <v>0</v>
      </c>
      <c r="BG101" s="187">
        <f>IF(N101="zákl. přenesená",J101,0)</f>
        <v>0</v>
      </c>
      <c r="BH101" s="187">
        <f>IF(N101="sníž. přenesená",J101,0)</f>
        <v>0</v>
      </c>
      <c r="BI101" s="187">
        <f>IF(N101="nulová",J101,0)</f>
        <v>0</v>
      </c>
      <c r="BJ101" s="19" t="s">
        <v>79</v>
      </c>
      <c r="BK101" s="187">
        <f>ROUND(I101*H101,2)</f>
        <v>44640</v>
      </c>
      <c r="BL101" s="19" t="s">
        <v>295</v>
      </c>
      <c r="BM101" s="186" t="s">
        <v>402</v>
      </c>
    </row>
    <row r="102" spans="1:65" s="2" customFormat="1" ht="16.5" customHeight="1">
      <c r="A102" s="36"/>
      <c r="B102" s="37"/>
      <c r="C102" s="175" t="s">
        <v>335</v>
      </c>
      <c r="D102" s="175" t="s">
        <v>158</v>
      </c>
      <c r="E102" s="176" t="s">
        <v>1727</v>
      </c>
      <c r="F102" s="177" t="s">
        <v>1728</v>
      </c>
      <c r="G102" s="178" t="s">
        <v>343</v>
      </c>
      <c r="H102" s="179">
        <v>3</v>
      </c>
      <c r="I102" s="180">
        <v>1550</v>
      </c>
      <c r="J102" s="181">
        <f>ROUND(I102*H102,2)</f>
        <v>4650</v>
      </c>
      <c r="K102" s="177" t="s">
        <v>19</v>
      </c>
      <c r="L102" s="41"/>
      <c r="M102" s="182" t="s">
        <v>19</v>
      </c>
      <c r="N102" s="183" t="s">
        <v>42</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295</v>
      </c>
      <c r="AT102" s="186" t="s">
        <v>158</v>
      </c>
      <c r="AU102" s="186" t="s">
        <v>79</v>
      </c>
      <c r="AY102" s="19" t="s">
        <v>155</v>
      </c>
      <c r="BE102" s="187">
        <f>IF(N102="základní",J102,0)</f>
        <v>4650</v>
      </c>
      <c r="BF102" s="187">
        <f>IF(N102="snížená",J102,0)</f>
        <v>0</v>
      </c>
      <c r="BG102" s="187">
        <f>IF(N102="zákl. přenesená",J102,0)</f>
        <v>0</v>
      </c>
      <c r="BH102" s="187">
        <f>IF(N102="sníž. přenesená",J102,0)</f>
        <v>0</v>
      </c>
      <c r="BI102" s="187">
        <f>IF(N102="nulová",J102,0)</f>
        <v>0</v>
      </c>
      <c r="BJ102" s="19" t="s">
        <v>79</v>
      </c>
      <c r="BK102" s="187">
        <f>ROUND(I102*H102,2)</f>
        <v>4650</v>
      </c>
      <c r="BL102" s="19" t="s">
        <v>295</v>
      </c>
      <c r="BM102" s="186" t="s">
        <v>410</v>
      </c>
    </row>
    <row r="103" spans="1:65" s="2" customFormat="1" ht="16.5" customHeight="1">
      <c r="A103" s="36"/>
      <c r="B103" s="37"/>
      <c r="C103" s="175" t="s">
        <v>8</v>
      </c>
      <c r="D103" s="175" t="s">
        <v>158</v>
      </c>
      <c r="E103" s="176" t="s">
        <v>1729</v>
      </c>
      <c r="F103" s="177" t="s">
        <v>1730</v>
      </c>
      <c r="G103" s="178" t="s">
        <v>386</v>
      </c>
      <c r="H103" s="179">
        <v>1</v>
      </c>
      <c r="I103" s="180">
        <v>1350</v>
      </c>
      <c r="J103" s="181">
        <f>ROUND(I103*H103,2)</f>
        <v>1350</v>
      </c>
      <c r="K103" s="177" t="s">
        <v>19</v>
      </c>
      <c r="L103" s="41"/>
      <c r="M103" s="182" t="s">
        <v>19</v>
      </c>
      <c r="N103" s="183" t="s">
        <v>42</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295</v>
      </c>
      <c r="AT103" s="186" t="s">
        <v>158</v>
      </c>
      <c r="AU103" s="186" t="s">
        <v>79</v>
      </c>
      <c r="AY103" s="19" t="s">
        <v>155</v>
      </c>
      <c r="BE103" s="187">
        <f>IF(N103="základní",J103,0)</f>
        <v>1350</v>
      </c>
      <c r="BF103" s="187">
        <f>IF(N103="snížená",J103,0)</f>
        <v>0</v>
      </c>
      <c r="BG103" s="187">
        <f>IF(N103="zákl. přenesená",J103,0)</f>
        <v>0</v>
      </c>
      <c r="BH103" s="187">
        <f>IF(N103="sníž. přenesená",J103,0)</f>
        <v>0</v>
      </c>
      <c r="BI103" s="187">
        <f>IF(N103="nulová",J103,0)</f>
        <v>0</v>
      </c>
      <c r="BJ103" s="19" t="s">
        <v>79</v>
      </c>
      <c r="BK103" s="187">
        <f>ROUND(I103*H103,2)</f>
        <v>1350</v>
      </c>
      <c r="BL103" s="19" t="s">
        <v>295</v>
      </c>
      <c r="BM103" s="186" t="s">
        <v>423</v>
      </c>
    </row>
    <row r="104" spans="1:65" s="2" customFormat="1" ht="16.5" customHeight="1">
      <c r="A104" s="36"/>
      <c r="B104" s="37"/>
      <c r="C104" s="175" t="s">
        <v>295</v>
      </c>
      <c r="D104" s="175" t="s">
        <v>158</v>
      </c>
      <c r="E104" s="176" t="s">
        <v>1731</v>
      </c>
      <c r="F104" s="177" t="s">
        <v>1732</v>
      </c>
      <c r="G104" s="178" t="s">
        <v>426</v>
      </c>
      <c r="H104" s="179">
        <v>1</v>
      </c>
      <c r="I104" s="180">
        <v>2210</v>
      </c>
      <c r="J104" s="181">
        <f>ROUND(I104*H104,2)</f>
        <v>2210</v>
      </c>
      <c r="K104" s="177" t="s">
        <v>19</v>
      </c>
      <c r="L104" s="41"/>
      <c r="M104" s="182" t="s">
        <v>19</v>
      </c>
      <c r="N104" s="183" t="s">
        <v>42</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295</v>
      </c>
      <c r="AT104" s="186" t="s">
        <v>158</v>
      </c>
      <c r="AU104" s="186" t="s">
        <v>79</v>
      </c>
      <c r="AY104" s="19" t="s">
        <v>155</v>
      </c>
      <c r="BE104" s="187">
        <f>IF(N104="základní",J104,0)</f>
        <v>2210</v>
      </c>
      <c r="BF104" s="187">
        <f>IF(N104="snížená",J104,0)</f>
        <v>0</v>
      </c>
      <c r="BG104" s="187">
        <f>IF(N104="zákl. přenesená",J104,0)</f>
        <v>0</v>
      </c>
      <c r="BH104" s="187">
        <f>IF(N104="sníž. přenesená",J104,0)</f>
        <v>0</v>
      </c>
      <c r="BI104" s="187">
        <f>IF(N104="nulová",J104,0)</f>
        <v>0</v>
      </c>
      <c r="BJ104" s="19" t="s">
        <v>79</v>
      </c>
      <c r="BK104" s="187">
        <f>ROUND(I104*H104,2)</f>
        <v>2210</v>
      </c>
      <c r="BL104" s="19" t="s">
        <v>295</v>
      </c>
      <c r="BM104" s="186" t="s">
        <v>437</v>
      </c>
    </row>
    <row r="105" spans="1:65" s="2" customFormat="1" ht="16.5" customHeight="1">
      <c r="A105" s="36"/>
      <c r="B105" s="37"/>
      <c r="C105" s="175" t="s">
        <v>353</v>
      </c>
      <c r="D105" s="175" t="s">
        <v>158</v>
      </c>
      <c r="E105" s="176" t="s">
        <v>1733</v>
      </c>
      <c r="F105" s="177" t="s">
        <v>1734</v>
      </c>
      <c r="G105" s="178" t="s">
        <v>413</v>
      </c>
      <c r="H105" s="179">
        <v>2</v>
      </c>
      <c r="I105" s="180">
        <v>1012</v>
      </c>
      <c r="J105" s="181">
        <f>ROUND(I105*H105,2)</f>
        <v>2024</v>
      </c>
      <c r="K105" s="177" t="s">
        <v>19</v>
      </c>
      <c r="L105" s="41"/>
      <c r="M105" s="182" t="s">
        <v>19</v>
      </c>
      <c r="N105" s="183" t="s">
        <v>42</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295</v>
      </c>
      <c r="AT105" s="186" t="s">
        <v>158</v>
      </c>
      <c r="AU105" s="186" t="s">
        <v>79</v>
      </c>
      <c r="AY105" s="19" t="s">
        <v>155</v>
      </c>
      <c r="BE105" s="187">
        <f>IF(N105="základní",J105,0)</f>
        <v>2024</v>
      </c>
      <c r="BF105" s="187">
        <f>IF(N105="snížená",J105,0)</f>
        <v>0</v>
      </c>
      <c r="BG105" s="187">
        <f>IF(N105="zákl. přenesená",J105,0)</f>
        <v>0</v>
      </c>
      <c r="BH105" s="187">
        <f>IF(N105="sníž. přenesená",J105,0)</f>
        <v>0</v>
      </c>
      <c r="BI105" s="187">
        <f>IF(N105="nulová",J105,0)</f>
        <v>0</v>
      </c>
      <c r="BJ105" s="19" t="s">
        <v>79</v>
      </c>
      <c r="BK105" s="187">
        <f>ROUND(I105*H105,2)</f>
        <v>2024</v>
      </c>
      <c r="BL105" s="19" t="s">
        <v>295</v>
      </c>
      <c r="BM105" s="186" t="s">
        <v>449</v>
      </c>
    </row>
    <row r="106" spans="2:63" s="12" customFormat="1" ht="25.9" customHeight="1">
      <c r="B106" s="159"/>
      <c r="C106" s="160"/>
      <c r="D106" s="161" t="s">
        <v>70</v>
      </c>
      <c r="E106" s="162" t="s">
        <v>1566</v>
      </c>
      <c r="F106" s="162" t="s">
        <v>1567</v>
      </c>
      <c r="G106" s="160"/>
      <c r="H106" s="160"/>
      <c r="I106" s="163"/>
      <c r="J106" s="164">
        <f>BK106</f>
        <v>33417</v>
      </c>
      <c r="K106" s="160"/>
      <c r="L106" s="165"/>
      <c r="M106" s="166"/>
      <c r="N106" s="167"/>
      <c r="O106" s="167"/>
      <c r="P106" s="168">
        <f>SUM(P107:P110)</f>
        <v>0</v>
      </c>
      <c r="Q106" s="167"/>
      <c r="R106" s="168">
        <f>SUM(R107:R110)</f>
        <v>0</v>
      </c>
      <c r="S106" s="167"/>
      <c r="T106" s="169">
        <f>SUM(T107:T110)</f>
        <v>0</v>
      </c>
      <c r="AR106" s="170" t="s">
        <v>81</v>
      </c>
      <c r="AT106" s="171" t="s">
        <v>70</v>
      </c>
      <c r="AU106" s="171" t="s">
        <v>71</v>
      </c>
      <c r="AY106" s="170" t="s">
        <v>155</v>
      </c>
      <c r="BK106" s="172">
        <f>SUM(BK107:BK110)</f>
        <v>33417</v>
      </c>
    </row>
    <row r="107" spans="1:65" s="2" customFormat="1" ht="16.5" customHeight="1">
      <c r="A107" s="36"/>
      <c r="B107" s="37"/>
      <c r="C107" s="175" t="s">
        <v>357</v>
      </c>
      <c r="D107" s="175" t="s">
        <v>158</v>
      </c>
      <c r="E107" s="176" t="s">
        <v>1735</v>
      </c>
      <c r="F107" s="177" t="s">
        <v>1522</v>
      </c>
      <c r="G107" s="178" t="s">
        <v>413</v>
      </c>
      <c r="H107" s="179">
        <v>1</v>
      </c>
      <c r="I107" s="180">
        <v>1744</v>
      </c>
      <c r="J107" s="181">
        <f>ROUND(I107*H107,2)</f>
        <v>1744</v>
      </c>
      <c r="K107" s="177" t="s">
        <v>19</v>
      </c>
      <c r="L107" s="41"/>
      <c r="M107" s="182" t="s">
        <v>19</v>
      </c>
      <c r="N107" s="183" t="s">
        <v>42</v>
      </c>
      <c r="O107" s="66"/>
      <c r="P107" s="184">
        <f>O107*H107</f>
        <v>0</v>
      </c>
      <c r="Q107" s="184">
        <v>0</v>
      </c>
      <c r="R107" s="184">
        <f>Q107*H107</f>
        <v>0</v>
      </c>
      <c r="S107" s="184">
        <v>0</v>
      </c>
      <c r="T107" s="185">
        <f>S107*H107</f>
        <v>0</v>
      </c>
      <c r="U107" s="36"/>
      <c r="V107" s="36"/>
      <c r="W107" s="36"/>
      <c r="X107" s="36"/>
      <c r="Y107" s="36"/>
      <c r="Z107" s="36"/>
      <c r="AA107" s="36"/>
      <c r="AB107" s="36"/>
      <c r="AC107" s="36"/>
      <c r="AD107" s="36"/>
      <c r="AE107" s="36"/>
      <c r="AR107" s="186" t="s">
        <v>295</v>
      </c>
      <c r="AT107" s="186" t="s">
        <v>158</v>
      </c>
      <c r="AU107" s="186" t="s">
        <v>79</v>
      </c>
      <c r="AY107" s="19" t="s">
        <v>155</v>
      </c>
      <c r="BE107" s="187">
        <f>IF(N107="základní",J107,0)</f>
        <v>1744</v>
      </c>
      <c r="BF107" s="187">
        <f>IF(N107="snížená",J107,0)</f>
        <v>0</v>
      </c>
      <c r="BG107" s="187">
        <f>IF(N107="zákl. přenesená",J107,0)</f>
        <v>0</v>
      </c>
      <c r="BH107" s="187">
        <f>IF(N107="sníž. přenesená",J107,0)</f>
        <v>0</v>
      </c>
      <c r="BI107" s="187">
        <f>IF(N107="nulová",J107,0)</f>
        <v>0</v>
      </c>
      <c r="BJ107" s="19" t="s">
        <v>79</v>
      </c>
      <c r="BK107" s="187">
        <f>ROUND(I107*H107,2)</f>
        <v>1744</v>
      </c>
      <c r="BL107" s="19" t="s">
        <v>295</v>
      </c>
      <c r="BM107" s="186" t="s">
        <v>461</v>
      </c>
    </row>
    <row r="108" spans="1:65" s="2" customFormat="1" ht="16.5" customHeight="1">
      <c r="A108" s="36"/>
      <c r="B108" s="37"/>
      <c r="C108" s="175" t="s">
        <v>361</v>
      </c>
      <c r="D108" s="175" t="s">
        <v>158</v>
      </c>
      <c r="E108" s="176" t="s">
        <v>1736</v>
      </c>
      <c r="F108" s="177" t="s">
        <v>1737</v>
      </c>
      <c r="G108" s="178" t="s">
        <v>413</v>
      </c>
      <c r="H108" s="179">
        <v>3</v>
      </c>
      <c r="I108" s="180">
        <v>288</v>
      </c>
      <c r="J108" s="181">
        <f>ROUND(I108*H108,2)</f>
        <v>864</v>
      </c>
      <c r="K108" s="177" t="s">
        <v>19</v>
      </c>
      <c r="L108" s="41"/>
      <c r="M108" s="182" t="s">
        <v>19</v>
      </c>
      <c r="N108" s="183" t="s">
        <v>42</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295</v>
      </c>
      <c r="AT108" s="186" t="s">
        <v>158</v>
      </c>
      <c r="AU108" s="186" t="s">
        <v>79</v>
      </c>
      <c r="AY108" s="19" t="s">
        <v>155</v>
      </c>
      <c r="BE108" s="187">
        <f>IF(N108="základní",J108,0)</f>
        <v>864</v>
      </c>
      <c r="BF108" s="187">
        <f>IF(N108="snížená",J108,0)</f>
        <v>0</v>
      </c>
      <c r="BG108" s="187">
        <f>IF(N108="zákl. přenesená",J108,0)</f>
        <v>0</v>
      </c>
      <c r="BH108" s="187">
        <f>IF(N108="sníž. přenesená",J108,0)</f>
        <v>0</v>
      </c>
      <c r="BI108" s="187">
        <f>IF(N108="nulová",J108,0)</f>
        <v>0</v>
      </c>
      <c r="BJ108" s="19" t="s">
        <v>79</v>
      </c>
      <c r="BK108" s="187">
        <f>ROUND(I108*H108,2)</f>
        <v>864</v>
      </c>
      <c r="BL108" s="19" t="s">
        <v>295</v>
      </c>
      <c r="BM108" s="186" t="s">
        <v>469</v>
      </c>
    </row>
    <row r="109" spans="1:65" s="2" customFormat="1" ht="16.5" customHeight="1">
      <c r="A109" s="36"/>
      <c r="B109" s="37"/>
      <c r="C109" s="175" t="s">
        <v>367</v>
      </c>
      <c r="D109" s="175" t="s">
        <v>158</v>
      </c>
      <c r="E109" s="176" t="s">
        <v>1738</v>
      </c>
      <c r="F109" s="177" t="s">
        <v>1575</v>
      </c>
      <c r="G109" s="178" t="s">
        <v>413</v>
      </c>
      <c r="H109" s="179">
        <v>1</v>
      </c>
      <c r="I109" s="180">
        <v>633</v>
      </c>
      <c r="J109" s="181">
        <f>ROUND(I109*H109,2)</f>
        <v>633</v>
      </c>
      <c r="K109" s="177" t="s">
        <v>19</v>
      </c>
      <c r="L109" s="41"/>
      <c r="M109" s="182" t="s">
        <v>19</v>
      </c>
      <c r="N109" s="183" t="s">
        <v>42</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295</v>
      </c>
      <c r="AT109" s="186" t="s">
        <v>158</v>
      </c>
      <c r="AU109" s="186" t="s">
        <v>79</v>
      </c>
      <c r="AY109" s="19" t="s">
        <v>155</v>
      </c>
      <c r="BE109" s="187">
        <f>IF(N109="základní",J109,0)</f>
        <v>633</v>
      </c>
      <c r="BF109" s="187">
        <f>IF(N109="snížená",J109,0)</f>
        <v>0</v>
      </c>
      <c r="BG109" s="187">
        <f>IF(N109="zákl. přenesená",J109,0)</f>
        <v>0</v>
      </c>
      <c r="BH109" s="187">
        <f>IF(N109="sníž. přenesená",J109,0)</f>
        <v>0</v>
      </c>
      <c r="BI109" s="187">
        <f>IF(N109="nulová",J109,0)</f>
        <v>0</v>
      </c>
      <c r="BJ109" s="19" t="s">
        <v>79</v>
      </c>
      <c r="BK109" s="187">
        <f>ROUND(I109*H109,2)</f>
        <v>633</v>
      </c>
      <c r="BL109" s="19" t="s">
        <v>295</v>
      </c>
      <c r="BM109" s="186" t="s">
        <v>479</v>
      </c>
    </row>
    <row r="110" spans="1:65" s="2" customFormat="1" ht="16.5" customHeight="1">
      <c r="A110" s="36"/>
      <c r="B110" s="37"/>
      <c r="C110" s="175" t="s">
        <v>7</v>
      </c>
      <c r="D110" s="175" t="s">
        <v>158</v>
      </c>
      <c r="E110" s="176" t="s">
        <v>1739</v>
      </c>
      <c r="F110" s="177" t="s">
        <v>1740</v>
      </c>
      <c r="G110" s="178" t="s">
        <v>413</v>
      </c>
      <c r="H110" s="179">
        <v>23</v>
      </c>
      <c r="I110" s="180">
        <v>1312</v>
      </c>
      <c r="J110" s="181">
        <f>ROUND(I110*H110,2)</f>
        <v>30176</v>
      </c>
      <c r="K110" s="177" t="s">
        <v>19</v>
      </c>
      <c r="L110" s="41"/>
      <c r="M110" s="182" t="s">
        <v>19</v>
      </c>
      <c r="N110" s="183" t="s">
        <v>42</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295</v>
      </c>
      <c r="AT110" s="186" t="s">
        <v>158</v>
      </c>
      <c r="AU110" s="186" t="s">
        <v>79</v>
      </c>
      <c r="AY110" s="19" t="s">
        <v>155</v>
      </c>
      <c r="BE110" s="187">
        <f>IF(N110="základní",J110,0)</f>
        <v>30176</v>
      </c>
      <c r="BF110" s="187">
        <f>IF(N110="snížená",J110,0)</f>
        <v>0</v>
      </c>
      <c r="BG110" s="187">
        <f>IF(N110="zákl. přenesená",J110,0)</f>
        <v>0</v>
      </c>
      <c r="BH110" s="187">
        <f>IF(N110="sníž. přenesená",J110,0)</f>
        <v>0</v>
      </c>
      <c r="BI110" s="187">
        <f>IF(N110="nulová",J110,0)</f>
        <v>0</v>
      </c>
      <c r="BJ110" s="19" t="s">
        <v>79</v>
      </c>
      <c r="BK110" s="187">
        <f>ROUND(I110*H110,2)</f>
        <v>30176</v>
      </c>
      <c r="BL110" s="19" t="s">
        <v>295</v>
      </c>
      <c r="BM110" s="186" t="s">
        <v>497</v>
      </c>
    </row>
    <row r="111" spans="2:63" s="12" customFormat="1" ht="25.9" customHeight="1">
      <c r="B111" s="159"/>
      <c r="C111" s="160"/>
      <c r="D111" s="161" t="s">
        <v>70</v>
      </c>
      <c r="E111" s="162" t="s">
        <v>1580</v>
      </c>
      <c r="F111" s="162" t="s">
        <v>1741</v>
      </c>
      <c r="G111" s="160"/>
      <c r="H111" s="160"/>
      <c r="I111" s="163"/>
      <c r="J111" s="164">
        <f>BK111</f>
        <v>10800</v>
      </c>
      <c r="K111" s="160"/>
      <c r="L111" s="165"/>
      <c r="M111" s="166"/>
      <c r="N111" s="167"/>
      <c r="O111" s="167"/>
      <c r="P111" s="168">
        <f>SUM(P112:P118)</f>
        <v>0</v>
      </c>
      <c r="Q111" s="167"/>
      <c r="R111" s="168">
        <f>SUM(R112:R118)</f>
        <v>0</v>
      </c>
      <c r="S111" s="167"/>
      <c r="T111" s="169">
        <f>SUM(T112:T118)</f>
        <v>0</v>
      </c>
      <c r="AR111" s="170" t="s">
        <v>79</v>
      </c>
      <c r="AT111" s="171" t="s">
        <v>70</v>
      </c>
      <c r="AU111" s="171" t="s">
        <v>71</v>
      </c>
      <c r="AY111" s="170" t="s">
        <v>155</v>
      </c>
      <c r="BK111" s="172">
        <f>SUM(BK112:BK118)</f>
        <v>10800</v>
      </c>
    </row>
    <row r="112" spans="1:65" s="2" customFormat="1" ht="16.5" customHeight="1">
      <c r="A112" s="36"/>
      <c r="B112" s="37"/>
      <c r="C112" s="175" t="s">
        <v>383</v>
      </c>
      <c r="D112" s="175" t="s">
        <v>158</v>
      </c>
      <c r="E112" s="176" t="s">
        <v>1742</v>
      </c>
      <c r="F112" s="177" t="s">
        <v>1743</v>
      </c>
      <c r="G112" s="178" t="s">
        <v>386</v>
      </c>
      <c r="H112" s="179">
        <v>1</v>
      </c>
      <c r="I112" s="180">
        <v>1200</v>
      </c>
      <c r="J112" s="181">
        <f aca="true" t="shared" si="20" ref="J112:J118">ROUND(I112*H112,2)</f>
        <v>1200</v>
      </c>
      <c r="K112" s="177" t="s">
        <v>19</v>
      </c>
      <c r="L112" s="41"/>
      <c r="M112" s="182" t="s">
        <v>19</v>
      </c>
      <c r="N112" s="183" t="s">
        <v>42</v>
      </c>
      <c r="O112" s="66"/>
      <c r="P112" s="184">
        <f aca="true" t="shared" si="21" ref="P112:P118">O112*H112</f>
        <v>0</v>
      </c>
      <c r="Q112" s="184">
        <v>0</v>
      </c>
      <c r="R112" s="184">
        <f aca="true" t="shared" si="22" ref="R112:R118">Q112*H112</f>
        <v>0</v>
      </c>
      <c r="S112" s="184">
        <v>0</v>
      </c>
      <c r="T112" s="185">
        <f aca="true" t="shared" si="23" ref="T112:T118">S112*H112</f>
        <v>0</v>
      </c>
      <c r="U112" s="36"/>
      <c r="V112" s="36"/>
      <c r="W112" s="36"/>
      <c r="X112" s="36"/>
      <c r="Y112" s="36"/>
      <c r="Z112" s="36"/>
      <c r="AA112" s="36"/>
      <c r="AB112" s="36"/>
      <c r="AC112" s="36"/>
      <c r="AD112" s="36"/>
      <c r="AE112" s="36"/>
      <c r="AR112" s="186" t="s">
        <v>162</v>
      </c>
      <c r="AT112" s="186" t="s">
        <v>158</v>
      </c>
      <c r="AU112" s="186" t="s">
        <v>79</v>
      </c>
      <c r="AY112" s="19" t="s">
        <v>155</v>
      </c>
      <c r="BE112" s="187">
        <f aca="true" t="shared" si="24" ref="BE112:BE118">IF(N112="základní",J112,0)</f>
        <v>1200</v>
      </c>
      <c r="BF112" s="187">
        <f aca="true" t="shared" si="25" ref="BF112:BF118">IF(N112="snížená",J112,0)</f>
        <v>0</v>
      </c>
      <c r="BG112" s="187">
        <f aca="true" t="shared" si="26" ref="BG112:BG118">IF(N112="zákl. přenesená",J112,0)</f>
        <v>0</v>
      </c>
      <c r="BH112" s="187">
        <f aca="true" t="shared" si="27" ref="BH112:BH118">IF(N112="sníž. přenesená",J112,0)</f>
        <v>0</v>
      </c>
      <c r="BI112" s="187">
        <f aca="true" t="shared" si="28" ref="BI112:BI118">IF(N112="nulová",J112,0)</f>
        <v>0</v>
      </c>
      <c r="BJ112" s="19" t="s">
        <v>79</v>
      </c>
      <c r="BK112" s="187">
        <f aca="true" t="shared" si="29" ref="BK112:BK118">ROUND(I112*H112,2)</f>
        <v>1200</v>
      </c>
      <c r="BL112" s="19" t="s">
        <v>162</v>
      </c>
      <c r="BM112" s="186" t="s">
        <v>506</v>
      </c>
    </row>
    <row r="113" spans="1:65" s="2" customFormat="1" ht="16.5" customHeight="1">
      <c r="A113" s="36"/>
      <c r="B113" s="37"/>
      <c r="C113" s="175" t="s">
        <v>389</v>
      </c>
      <c r="D113" s="175" t="s">
        <v>158</v>
      </c>
      <c r="E113" s="176" t="s">
        <v>1744</v>
      </c>
      <c r="F113" s="177" t="s">
        <v>1745</v>
      </c>
      <c r="G113" s="178" t="s">
        <v>386</v>
      </c>
      <c r="H113" s="179">
        <v>1</v>
      </c>
      <c r="I113" s="180">
        <v>1500</v>
      </c>
      <c r="J113" s="181">
        <f t="shared" si="20"/>
        <v>1500</v>
      </c>
      <c r="K113" s="177" t="s">
        <v>19</v>
      </c>
      <c r="L113" s="41"/>
      <c r="M113" s="182" t="s">
        <v>19</v>
      </c>
      <c r="N113" s="183" t="s">
        <v>42</v>
      </c>
      <c r="O113" s="66"/>
      <c r="P113" s="184">
        <f t="shared" si="21"/>
        <v>0</v>
      </c>
      <c r="Q113" s="184">
        <v>0</v>
      </c>
      <c r="R113" s="184">
        <f t="shared" si="22"/>
        <v>0</v>
      </c>
      <c r="S113" s="184">
        <v>0</v>
      </c>
      <c r="T113" s="185">
        <f t="shared" si="23"/>
        <v>0</v>
      </c>
      <c r="U113" s="36"/>
      <c r="V113" s="36"/>
      <c r="W113" s="36"/>
      <c r="X113" s="36"/>
      <c r="Y113" s="36"/>
      <c r="Z113" s="36"/>
      <c r="AA113" s="36"/>
      <c r="AB113" s="36"/>
      <c r="AC113" s="36"/>
      <c r="AD113" s="36"/>
      <c r="AE113" s="36"/>
      <c r="AR113" s="186" t="s">
        <v>162</v>
      </c>
      <c r="AT113" s="186" t="s">
        <v>158</v>
      </c>
      <c r="AU113" s="186" t="s">
        <v>79</v>
      </c>
      <c r="AY113" s="19" t="s">
        <v>155</v>
      </c>
      <c r="BE113" s="187">
        <f t="shared" si="24"/>
        <v>1500</v>
      </c>
      <c r="BF113" s="187">
        <f t="shared" si="25"/>
        <v>0</v>
      </c>
      <c r="BG113" s="187">
        <f t="shared" si="26"/>
        <v>0</v>
      </c>
      <c r="BH113" s="187">
        <f t="shared" si="27"/>
        <v>0</v>
      </c>
      <c r="BI113" s="187">
        <f t="shared" si="28"/>
        <v>0</v>
      </c>
      <c r="BJ113" s="19" t="s">
        <v>79</v>
      </c>
      <c r="BK113" s="187">
        <f t="shared" si="29"/>
        <v>1500</v>
      </c>
      <c r="BL113" s="19" t="s">
        <v>162</v>
      </c>
      <c r="BM113" s="186" t="s">
        <v>535</v>
      </c>
    </row>
    <row r="114" spans="1:65" s="2" customFormat="1" ht="16.5" customHeight="1">
      <c r="A114" s="36"/>
      <c r="B114" s="37"/>
      <c r="C114" s="175" t="s">
        <v>393</v>
      </c>
      <c r="D114" s="175" t="s">
        <v>158</v>
      </c>
      <c r="E114" s="176" t="s">
        <v>1746</v>
      </c>
      <c r="F114" s="177" t="s">
        <v>1747</v>
      </c>
      <c r="G114" s="178" t="s">
        <v>386</v>
      </c>
      <c r="H114" s="179">
        <v>1</v>
      </c>
      <c r="I114" s="180">
        <v>2100</v>
      </c>
      <c r="J114" s="181">
        <f t="shared" si="20"/>
        <v>2100</v>
      </c>
      <c r="K114" s="177" t="s">
        <v>19</v>
      </c>
      <c r="L114" s="41"/>
      <c r="M114" s="182" t="s">
        <v>19</v>
      </c>
      <c r="N114" s="183" t="s">
        <v>42</v>
      </c>
      <c r="O114" s="66"/>
      <c r="P114" s="184">
        <f t="shared" si="21"/>
        <v>0</v>
      </c>
      <c r="Q114" s="184">
        <v>0</v>
      </c>
      <c r="R114" s="184">
        <f t="shared" si="22"/>
        <v>0</v>
      </c>
      <c r="S114" s="184">
        <v>0</v>
      </c>
      <c r="T114" s="185">
        <f t="shared" si="23"/>
        <v>0</v>
      </c>
      <c r="U114" s="36"/>
      <c r="V114" s="36"/>
      <c r="W114" s="36"/>
      <c r="X114" s="36"/>
      <c r="Y114" s="36"/>
      <c r="Z114" s="36"/>
      <c r="AA114" s="36"/>
      <c r="AB114" s="36"/>
      <c r="AC114" s="36"/>
      <c r="AD114" s="36"/>
      <c r="AE114" s="36"/>
      <c r="AR114" s="186" t="s">
        <v>162</v>
      </c>
      <c r="AT114" s="186" t="s">
        <v>158</v>
      </c>
      <c r="AU114" s="186" t="s">
        <v>79</v>
      </c>
      <c r="AY114" s="19" t="s">
        <v>155</v>
      </c>
      <c r="BE114" s="187">
        <f t="shared" si="24"/>
        <v>2100</v>
      </c>
      <c r="BF114" s="187">
        <f t="shared" si="25"/>
        <v>0</v>
      </c>
      <c r="BG114" s="187">
        <f t="shared" si="26"/>
        <v>0</v>
      </c>
      <c r="BH114" s="187">
        <f t="shared" si="27"/>
        <v>0</v>
      </c>
      <c r="BI114" s="187">
        <f t="shared" si="28"/>
        <v>0</v>
      </c>
      <c r="BJ114" s="19" t="s">
        <v>79</v>
      </c>
      <c r="BK114" s="187">
        <f t="shared" si="29"/>
        <v>2100</v>
      </c>
      <c r="BL114" s="19" t="s">
        <v>162</v>
      </c>
      <c r="BM114" s="186" t="s">
        <v>545</v>
      </c>
    </row>
    <row r="115" spans="1:65" s="2" customFormat="1" ht="16.5" customHeight="1">
      <c r="A115" s="36"/>
      <c r="B115" s="37"/>
      <c r="C115" s="175" t="s">
        <v>397</v>
      </c>
      <c r="D115" s="175" t="s">
        <v>158</v>
      </c>
      <c r="E115" s="176" t="s">
        <v>1748</v>
      </c>
      <c r="F115" s="177" t="s">
        <v>1590</v>
      </c>
      <c r="G115" s="178" t="s">
        <v>386</v>
      </c>
      <c r="H115" s="179">
        <v>1</v>
      </c>
      <c r="I115" s="180">
        <v>1050</v>
      </c>
      <c r="J115" s="181">
        <f t="shared" si="20"/>
        <v>1050</v>
      </c>
      <c r="K115" s="177" t="s">
        <v>19</v>
      </c>
      <c r="L115" s="41"/>
      <c r="M115" s="182" t="s">
        <v>19</v>
      </c>
      <c r="N115" s="183" t="s">
        <v>42</v>
      </c>
      <c r="O115" s="66"/>
      <c r="P115" s="184">
        <f t="shared" si="21"/>
        <v>0</v>
      </c>
      <c r="Q115" s="184">
        <v>0</v>
      </c>
      <c r="R115" s="184">
        <f t="shared" si="22"/>
        <v>0</v>
      </c>
      <c r="S115" s="184">
        <v>0</v>
      </c>
      <c r="T115" s="185">
        <f t="shared" si="23"/>
        <v>0</v>
      </c>
      <c r="U115" s="36"/>
      <c r="V115" s="36"/>
      <c r="W115" s="36"/>
      <c r="X115" s="36"/>
      <c r="Y115" s="36"/>
      <c r="Z115" s="36"/>
      <c r="AA115" s="36"/>
      <c r="AB115" s="36"/>
      <c r="AC115" s="36"/>
      <c r="AD115" s="36"/>
      <c r="AE115" s="36"/>
      <c r="AR115" s="186" t="s">
        <v>162</v>
      </c>
      <c r="AT115" s="186" t="s">
        <v>158</v>
      </c>
      <c r="AU115" s="186" t="s">
        <v>79</v>
      </c>
      <c r="AY115" s="19" t="s">
        <v>155</v>
      </c>
      <c r="BE115" s="187">
        <f t="shared" si="24"/>
        <v>1050</v>
      </c>
      <c r="BF115" s="187">
        <f t="shared" si="25"/>
        <v>0</v>
      </c>
      <c r="BG115" s="187">
        <f t="shared" si="26"/>
        <v>0</v>
      </c>
      <c r="BH115" s="187">
        <f t="shared" si="27"/>
        <v>0</v>
      </c>
      <c r="BI115" s="187">
        <f t="shared" si="28"/>
        <v>0</v>
      </c>
      <c r="BJ115" s="19" t="s">
        <v>79</v>
      </c>
      <c r="BK115" s="187">
        <f t="shared" si="29"/>
        <v>1050</v>
      </c>
      <c r="BL115" s="19" t="s">
        <v>162</v>
      </c>
      <c r="BM115" s="186" t="s">
        <v>803</v>
      </c>
    </row>
    <row r="116" spans="1:65" s="2" customFormat="1" ht="16.5" customHeight="1">
      <c r="A116" s="36"/>
      <c r="B116" s="37"/>
      <c r="C116" s="175" t="s">
        <v>402</v>
      </c>
      <c r="D116" s="175" t="s">
        <v>158</v>
      </c>
      <c r="E116" s="176" t="s">
        <v>1749</v>
      </c>
      <c r="F116" s="177" t="s">
        <v>1593</v>
      </c>
      <c r="G116" s="178" t="s">
        <v>386</v>
      </c>
      <c r="H116" s="179">
        <v>1</v>
      </c>
      <c r="I116" s="180">
        <v>2700</v>
      </c>
      <c r="J116" s="181">
        <f t="shared" si="20"/>
        <v>2700</v>
      </c>
      <c r="K116" s="177" t="s">
        <v>19</v>
      </c>
      <c r="L116" s="41"/>
      <c r="M116" s="182" t="s">
        <v>19</v>
      </c>
      <c r="N116" s="183" t="s">
        <v>42</v>
      </c>
      <c r="O116" s="66"/>
      <c r="P116" s="184">
        <f t="shared" si="21"/>
        <v>0</v>
      </c>
      <c r="Q116" s="184">
        <v>0</v>
      </c>
      <c r="R116" s="184">
        <f t="shared" si="22"/>
        <v>0</v>
      </c>
      <c r="S116" s="184">
        <v>0</v>
      </c>
      <c r="T116" s="185">
        <f t="shared" si="23"/>
        <v>0</v>
      </c>
      <c r="U116" s="36"/>
      <c r="V116" s="36"/>
      <c r="W116" s="36"/>
      <c r="X116" s="36"/>
      <c r="Y116" s="36"/>
      <c r="Z116" s="36"/>
      <c r="AA116" s="36"/>
      <c r="AB116" s="36"/>
      <c r="AC116" s="36"/>
      <c r="AD116" s="36"/>
      <c r="AE116" s="36"/>
      <c r="AR116" s="186" t="s">
        <v>162</v>
      </c>
      <c r="AT116" s="186" t="s">
        <v>158</v>
      </c>
      <c r="AU116" s="186" t="s">
        <v>79</v>
      </c>
      <c r="AY116" s="19" t="s">
        <v>155</v>
      </c>
      <c r="BE116" s="187">
        <f t="shared" si="24"/>
        <v>2700</v>
      </c>
      <c r="BF116" s="187">
        <f t="shared" si="25"/>
        <v>0</v>
      </c>
      <c r="BG116" s="187">
        <f t="shared" si="26"/>
        <v>0</v>
      </c>
      <c r="BH116" s="187">
        <f t="shared" si="27"/>
        <v>0</v>
      </c>
      <c r="BI116" s="187">
        <f t="shared" si="28"/>
        <v>0</v>
      </c>
      <c r="BJ116" s="19" t="s">
        <v>79</v>
      </c>
      <c r="BK116" s="187">
        <f t="shared" si="29"/>
        <v>2700</v>
      </c>
      <c r="BL116" s="19" t="s">
        <v>162</v>
      </c>
      <c r="BM116" s="186" t="s">
        <v>814</v>
      </c>
    </row>
    <row r="117" spans="1:65" s="2" customFormat="1" ht="16.5" customHeight="1">
      <c r="A117" s="36"/>
      <c r="B117" s="37"/>
      <c r="C117" s="175" t="s">
        <v>406</v>
      </c>
      <c r="D117" s="175" t="s">
        <v>158</v>
      </c>
      <c r="E117" s="176" t="s">
        <v>1750</v>
      </c>
      <c r="F117" s="177" t="s">
        <v>1595</v>
      </c>
      <c r="G117" s="178" t="s">
        <v>173</v>
      </c>
      <c r="H117" s="179">
        <v>1</v>
      </c>
      <c r="I117" s="180">
        <v>1700</v>
      </c>
      <c r="J117" s="181">
        <f t="shared" si="20"/>
        <v>1700</v>
      </c>
      <c r="K117" s="177" t="s">
        <v>19</v>
      </c>
      <c r="L117" s="41"/>
      <c r="M117" s="182" t="s">
        <v>19</v>
      </c>
      <c r="N117" s="183" t="s">
        <v>42</v>
      </c>
      <c r="O117" s="66"/>
      <c r="P117" s="184">
        <f t="shared" si="21"/>
        <v>0</v>
      </c>
      <c r="Q117" s="184">
        <v>0</v>
      </c>
      <c r="R117" s="184">
        <f t="shared" si="22"/>
        <v>0</v>
      </c>
      <c r="S117" s="184">
        <v>0</v>
      </c>
      <c r="T117" s="185">
        <f t="shared" si="23"/>
        <v>0</v>
      </c>
      <c r="U117" s="36"/>
      <c r="V117" s="36"/>
      <c r="W117" s="36"/>
      <c r="X117" s="36"/>
      <c r="Y117" s="36"/>
      <c r="Z117" s="36"/>
      <c r="AA117" s="36"/>
      <c r="AB117" s="36"/>
      <c r="AC117" s="36"/>
      <c r="AD117" s="36"/>
      <c r="AE117" s="36"/>
      <c r="AR117" s="186" t="s">
        <v>162</v>
      </c>
      <c r="AT117" s="186" t="s">
        <v>158</v>
      </c>
      <c r="AU117" s="186" t="s">
        <v>79</v>
      </c>
      <c r="AY117" s="19" t="s">
        <v>155</v>
      </c>
      <c r="BE117" s="187">
        <f t="shared" si="24"/>
        <v>1700</v>
      </c>
      <c r="BF117" s="187">
        <f t="shared" si="25"/>
        <v>0</v>
      </c>
      <c r="BG117" s="187">
        <f t="shared" si="26"/>
        <v>0</v>
      </c>
      <c r="BH117" s="187">
        <f t="shared" si="27"/>
        <v>0</v>
      </c>
      <c r="BI117" s="187">
        <f t="shared" si="28"/>
        <v>0</v>
      </c>
      <c r="BJ117" s="19" t="s">
        <v>79</v>
      </c>
      <c r="BK117" s="187">
        <f t="shared" si="29"/>
        <v>1700</v>
      </c>
      <c r="BL117" s="19" t="s">
        <v>162</v>
      </c>
      <c r="BM117" s="186" t="s">
        <v>824</v>
      </c>
    </row>
    <row r="118" spans="1:65" s="2" customFormat="1" ht="16.5" customHeight="1">
      <c r="A118" s="36"/>
      <c r="B118" s="37"/>
      <c r="C118" s="175" t="s">
        <v>410</v>
      </c>
      <c r="D118" s="175" t="s">
        <v>158</v>
      </c>
      <c r="E118" s="176" t="s">
        <v>1751</v>
      </c>
      <c r="F118" s="177" t="s">
        <v>1598</v>
      </c>
      <c r="G118" s="178" t="s">
        <v>173</v>
      </c>
      <c r="H118" s="179">
        <v>1</v>
      </c>
      <c r="I118" s="180">
        <v>550</v>
      </c>
      <c r="J118" s="181">
        <f t="shared" si="20"/>
        <v>550</v>
      </c>
      <c r="K118" s="177" t="s">
        <v>19</v>
      </c>
      <c r="L118" s="41"/>
      <c r="M118" s="182" t="s">
        <v>19</v>
      </c>
      <c r="N118" s="183" t="s">
        <v>42</v>
      </c>
      <c r="O118" s="66"/>
      <c r="P118" s="184">
        <f t="shared" si="21"/>
        <v>0</v>
      </c>
      <c r="Q118" s="184">
        <v>0</v>
      </c>
      <c r="R118" s="184">
        <f t="shared" si="22"/>
        <v>0</v>
      </c>
      <c r="S118" s="184">
        <v>0</v>
      </c>
      <c r="T118" s="185">
        <f t="shared" si="23"/>
        <v>0</v>
      </c>
      <c r="U118" s="36"/>
      <c r="V118" s="36"/>
      <c r="W118" s="36"/>
      <c r="X118" s="36"/>
      <c r="Y118" s="36"/>
      <c r="Z118" s="36"/>
      <c r="AA118" s="36"/>
      <c r="AB118" s="36"/>
      <c r="AC118" s="36"/>
      <c r="AD118" s="36"/>
      <c r="AE118" s="36"/>
      <c r="AR118" s="186" t="s">
        <v>162</v>
      </c>
      <c r="AT118" s="186" t="s">
        <v>158</v>
      </c>
      <c r="AU118" s="186" t="s">
        <v>79</v>
      </c>
      <c r="AY118" s="19" t="s">
        <v>155</v>
      </c>
      <c r="BE118" s="187">
        <f t="shared" si="24"/>
        <v>550</v>
      </c>
      <c r="BF118" s="187">
        <f t="shared" si="25"/>
        <v>0</v>
      </c>
      <c r="BG118" s="187">
        <f t="shared" si="26"/>
        <v>0</v>
      </c>
      <c r="BH118" s="187">
        <f t="shared" si="27"/>
        <v>0</v>
      </c>
      <c r="BI118" s="187">
        <f t="shared" si="28"/>
        <v>0</v>
      </c>
      <c r="BJ118" s="19" t="s">
        <v>79</v>
      </c>
      <c r="BK118" s="187">
        <f t="shared" si="29"/>
        <v>550</v>
      </c>
      <c r="BL118" s="19" t="s">
        <v>162</v>
      </c>
      <c r="BM118" s="186" t="s">
        <v>835</v>
      </c>
    </row>
    <row r="119" spans="2:63" s="12" customFormat="1" ht="25.9" customHeight="1">
      <c r="B119" s="159"/>
      <c r="C119" s="160"/>
      <c r="D119" s="161" t="s">
        <v>70</v>
      </c>
      <c r="E119" s="162" t="s">
        <v>543</v>
      </c>
      <c r="F119" s="162" t="s">
        <v>544</v>
      </c>
      <c r="G119" s="160"/>
      <c r="H119" s="160"/>
      <c r="I119" s="163"/>
      <c r="J119" s="164">
        <f>BK119</f>
        <v>30000</v>
      </c>
      <c r="K119" s="160"/>
      <c r="L119" s="165"/>
      <c r="M119" s="166"/>
      <c r="N119" s="167"/>
      <c r="O119" s="167"/>
      <c r="P119" s="168">
        <f>P120</f>
        <v>0</v>
      </c>
      <c r="Q119" s="167"/>
      <c r="R119" s="168">
        <f>R120</f>
        <v>0</v>
      </c>
      <c r="S119" s="167"/>
      <c r="T119" s="169">
        <f>T120</f>
        <v>0</v>
      </c>
      <c r="AR119" s="170" t="s">
        <v>162</v>
      </c>
      <c r="AT119" s="171" t="s">
        <v>70</v>
      </c>
      <c r="AU119" s="171" t="s">
        <v>71</v>
      </c>
      <c r="AY119" s="170" t="s">
        <v>155</v>
      </c>
      <c r="BK119" s="172">
        <f>BK120</f>
        <v>30000</v>
      </c>
    </row>
    <row r="120" spans="1:65" s="2" customFormat="1" ht="16.5" customHeight="1">
      <c r="A120" s="36"/>
      <c r="B120" s="37"/>
      <c r="C120" s="175" t="s">
        <v>417</v>
      </c>
      <c r="D120" s="175" t="s">
        <v>158</v>
      </c>
      <c r="E120" s="176" t="s">
        <v>546</v>
      </c>
      <c r="F120" s="177" t="s">
        <v>547</v>
      </c>
      <c r="G120" s="178" t="s">
        <v>548</v>
      </c>
      <c r="H120" s="179">
        <v>100</v>
      </c>
      <c r="I120" s="180">
        <v>300</v>
      </c>
      <c r="J120" s="181">
        <f>ROUND(I120*H120,2)</f>
        <v>30000</v>
      </c>
      <c r="K120" s="177" t="s">
        <v>19</v>
      </c>
      <c r="L120" s="41"/>
      <c r="M120" s="232" t="s">
        <v>19</v>
      </c>
      <c r="N120" s="233" t="s">
        <v>42</v>
      </c>
      <c r="O120" s="234"/>
      <c r="P120" s="235">
        <f>O120*H120</f>
        <v>0</v>
      </c>
      <c r="Q120" s="235">
        <v>0</v>
      </c>
      <c r="R120" s="235">
        <f>Q120*H120</f>
        <v>0</v>
      </c>
      <c r="S120" s="235">
        <v>0</v>
      </c>
      <c r="T120" s="236">
        <f>S120*H120</f>
        <v>0</v>
      </c>
      <c r="U120" s="36"/>
      <c r="V120" s="36"/>
      <c r="W120" s="36"/>
      <c r="X120" s="36"/>
      <c r="Y120" s="36"/>
      <c r="Z120" s="36"/>
      <c r="AA120" s="36"/>
      <c r="AB120" s="36"/>
      <c r="AC120" s="36"/>
      <c r="AD120" s="36"/>
      <c r="AE120" s="36"/>
      <c r="AR120" s="186" t="s">
        <v>549</v>
      </c>
      <c r="AT120" s="186" t="s">
        <v>158</v>
      </c>
      <c r="AU120" s="186" t="s">
        <v>79</v>
      </c>
      <c r="AY120" s="19" t="s">
        <v>155</v>
      </c>
      <c r="BE120" s="187">
        <f>IF(N120="základní",J120,0)</f>
        <v>30000</v>
      </c>
      <c r="BF120" s="187">
        <f>IF(N120="snížená",J120,0)</f>
        <v>0</v>
      </c>
      <c r="BG120" s="187">
        <f>IF(N120="zákl. přenesená",J120,0)</f>
        <v>0</v>
      </c>
      <c r="BH120" s="187">
        <f>IF(N120="sníž. přenesená",J120,0)</f>
        <v>0</v>
      </c>
      <c r="BI120" s="187">
        <f>IF(N120="nulová",J120,0)</f>
        <v>0</v>
      </c>
      <c r="BJ120" s="19" t="s">
        <v>79</v>
      </c>
      <c r="BK120" s="187">
        <f>ROUND(I120*H120,2)</f>
        <v>30000</v>
      </c>
      <c r="BL120" s="19" t="s">
        <v>549</v>
      </c>
      <c r="BM120" s="186" t="s">
        <v>1752</v>
      </c>
    </row>
    <row r="121" spans="1:31" s="2" customFormat="1" ht="6.95" customHeight="1">
      <c r="A121" s="36"/>
      <c r="B121" s="49"/>
      <c r="C121" s="50"/>
      <c r="D121" s="50"/>
      <c r="E121" s="50"/>
      <c r="F121" s="50"/>
      <c r="G121" s="50"/>
      <c r="H121" s="50"/>
      <c r="I121" s="50"/>
      <c r="J121" s="50"/>
      <c r="K121" s="50"/>
      <c r="L121" s="41"/>
      <c r="M121" s="36"/>
      <c r="O121" s="36"/>
      <c r="P121" s="36"/>
      <c r="Q121" s="36"/>
      <c r="R121" s="36"/>
      <c r="S121" s="36"/>
      <c r="T121" s="36"/>
      <c r="U121" s="36"/>
      <c r="V121" s="36"/>
      <c r="W121" s="36"/>
      <c r="X121" s="36"/>
      <c r="Y121" s="36"/>
      <c r="Z121" s="36"/>
      <c r="AA121" s="36"/>
      <c r="AB121" s="36"/>
      <c r="AC121" s="36"/>
      <c r="AD121" s="36"/>
      <c r="AE121" s="36"/>
    </row>
  </sheetData>
  <sheetProtection password="CC35" sheet="1" objects="1" scenarios="1" formatColumns="0" formatRows="0" autoFilter="0"/>
  <autoFilter ref="C84:K120"/>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2"/>
  <sheetViews>
    <sheetView showGridLines="0" workbookViewId="0" topLeftCell="A1">
      <selection activeCell="V39" sqref="V3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3"/>
      <c r="M2" s="343"/>
      <c r="N2" s="343"/>
      <c r="O2" s="343"/>
      <c r="P2" s="343"/>
      <c r="Q2" s="343"/>
      <c r="R2" s="343"/>
      <c r="S2" s="343"/>
      <c r="T2" s="343"/>
      <c r="U2" s="343"/>
      <c r="V2" s="343"/>
      <c r="AT2" s="19" t="s">
        <v>102</v>
      </c>
    </row>
    <row r="3" spans="2:46" s="1" customFormat="1" ht="6.95" customHeight="1">
      <c r="B3" s="103"/>
      <c r="C3" s="104"/>
      <c r="D3" s="104"/>
      <c r="E3" s="104"/>
      <c r="F3" s="104"/>
      <c r="G3" s="104"/>
      <c r="H3" s="104"/>
      <c r="I3" s="104"/>
      <c r="J3" s="104"/>
      <c r="K3" s="104"/>
      <c r="L3" s="22"/>
      <c r="AT3" s="19" t="s">
        <v>81</v>
      </c>
    </row>
    <row r="4" spans="2:46" s="1" customFormat="1" ht="24.95" customHeight="1">
      <c r="B4" s="22"/>
      <c r="D4" s="105" t="s">
        <v>115</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77" t="str">
        <f>'Rekapitulace stavby'!K6</f>
        <v>Zesílení stropních desek ve východní části přístavby, vč. souvisejících stavebních úprav</v>
      </c>
      <c r="F7" s="378"/>
      <c r="G7" s="378"/>
      <c r="H7" s="378"/>
      <c r="L7" s="22"/>
    </row>
    <row r="8" spans="1:31" s="2" customFormat="1" ht="12" customHeight="1">
      <c r="A8" s="36"/>
      <c r="B8" s="41"/>
      <c r="C8" s="36"/>
      <c r="D8" s="107" t="s">
        <v>116</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9" t="s">
        <v>1753</v>
      </c>
      <c r="F9" s="380"/>
      <c r="G9" s="380"/>
      <c r="H9" s="380"/>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32</v>
      </c>
      <c r="G12" s="36"/>
      <c r="H12" s="36"/>
      <c r="I12" s="107" t="s">
        <v>23</v>
      </c>
      <c r="J12" s="110">
        <f>'Rekapitulace stavby'!AN8</f>
        <v>44236</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24</v>
      </c>
      <c r="E14" s="36"/>
      <c r="F14" s="36"/>
      <c r="G14" s="36"/>
      <c r="H14" s="36"/>
      <c r="I14" s="107" t="s">
        <v>25</v>
      </c>
      <c r="J14" s="109" t="str">
        <f>IF('Rekapitulace stavby'!AN10="","",'Rekapitulace stavby'!AN10)</f>
        <v>00096334</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Beskydské divadlo Nový Jičín,p.o.</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25</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1" t="str">
        <f>'Rekapitulace stavby'!E14</f>
        <v>Vyplň údaj</v>
      </c>
      <c r="F18" s="382"/>
      <c r="G18" s="382"/>
      <c r="H18" s="382"/>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25</v>
      </c>
      <c r="J20" s="109" t="str">
        <f>IF('Rekapitulace stavby'!AN16="","",'Rekapitulace stavby'!AN16)</f>
        <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 xml:space="preserve"> </v>
      </c>
      <c r="F21" s="36"/>
      <c r="G21" s="36"/>
      <c r="H21" s="36"/>
      <c r="I21" s="107" t="s">
        <v>28</v>
      </c>
      <c r="J21" s="109" t="str">
        <f>IF('Rekapitulace stavby'!AN17="","",'Rekapitulace stavby'!AN17)</f>
        <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34</v>
      </c>
      <c r="E23" s="36"/>
      <c r="F23" s="36"/>
      <c r="G23" s="36"/>
      <c r="H23" s="36"/>
      <c r="I23" s="107" t="s">
        <v>25</v>
      </c>
      <c r="J23" s="109" t="str">
        <f>IF('Rekapitulace stavby'!AN19="","",'Rekapitulace stavby'!AN19)</f>
        <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tr">
        <f>IF('Rekapitulace stavby'!E20="","",'Rekapitulace stavby'!E20)</f>
        <v xml:space="preserve"> </v>
      </c>
      <c r="F24" s="36"/>
      <c r="G24" s="36"/>
      <c r="H24" s="36"/>
      <c r="I24" s="107" t="s">
        <v>28</v>
      </c>
      <c r="J24" s="109" t="str">
        <f>IF('Rekapitulace stavby'!AN20="","",'Rekapitulace stavby'!AN20)</f>
        <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35</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3" t="s">
        <v>19</v>
      </c>
      <c r="F27" s="383"/>
      <c r="G27" s="383"/>
      <c r="H27" s="383"/>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37</v>
      </c>
      <c r="E30" s="36"/>
      <c r="F30" s="36"/>
      <c r="G30" s="36"/>
      <c r="H30" s="36"/>
      <c r="I30" s="36"/>
      <c r="J30" s="116">
        <f>ROUND(J86,2)</f>
        <v>903064.4</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39</v>
      </c>
      <c r="G32" s="36"/>
      <c r="H32" s="36"/>
      <c r="I32" s="117" t="s">
        <v>38</v>
      </c>
      <c r="J32" s="117" t="s">
        <v>40</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41</v>
      </c>
      <c r="E33" s="107" t="s">
        <v>42</v>
      </c>
      <c r="F33" s="119">
        <f>ROUND((SUM(BE86:BE161)),2)</f>
        <v>903064.4</v>
      </c>
      <c r="G33" s="36"/>
      <c r="H33" s="36"/>
      <c r="I33" s="120">
        <v>0.21</v>
      </c>
      <c r="J33" s="119">
        <f>ROUND(((SUM(BE86:BE161))*I33),2)</f>
        <v>189643.52</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43</v>
      </c>
      <c r="F34" s="119">
        <f>ROUND((SUM(BF86:BF161)),2)</f>
        <v>0</v>
      </c>
      <c r="G34" s="36"/>
      <c r="H34" s="36"/>
      <c r="I34" s="120">
        <v>0.15</v>
      </c>
      <c r="J34" s="119">
        <f>ROUND(((SUM(BF86:BF161))*I34),2)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44</v>
      </c>
      <c r="F35" s="119">
        <f>ROUND((SUM(BG86:BG161)),2)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45</v>
      </c>
      <c r="F36" s="119">
        <f>ROUND((SUM(BH86:BH161)),2)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46</v>
      </c>
      <c r="F37" s="119">
        <f>ROUND((SUM(BI86:BI161)),2)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47</v>
      </c>
      <c r="E39" s="123"/>
      <c r="F39" s="123"/>
      <c r="G39" s="124" t="s">
        <v>48</v>
      </c>
      <c r="H39" s="125" t="s">
        <v>49</v>
      </c>
      <c r="I39" s="123"/>
      <c r="J39" s="126">
        <f>SUM(J30:J37)</f>
        <v>1092707.92</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118</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5" t="str">
        <f>E7</f>
        <v>Zesílení stropních desek ve východní části přístavby, vč. souvisejících stavebních úprav</v>
      </c>
      <c r="F48" s="376"/>
      <c r="G48" s="376"/>
      <c r="H48" s="376"/>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116</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8" t="str">
        <f>E9</f>
        <v>08 - D.1.4.3. Silnoproudá elektrotechnika</v>
      </c>
      <c r="F50" s="374"/>
      <c r="G50" s="374"/>
      <c r="H50" s="374"/>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f>IF(J12="","",J12)</f>
        <v>44236</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24</v>
      </c>
      <c r="D54" s="38"/>
      <c r="E54" s="38"/>
      <c r="F54" s="29" t="str">
        <f>E15</f>
        <v>Beskydské divadlo Nový Jičín,p.o.</v>
      </c>
      <c r="G54" s="38"/>
      <c r="H54" s="38"/>
      <c r="I54" s="31" t="s">
        <v>31</v>
      </c>
      <c r="J54" s="34" t="str">
        <f>E21</f>
        <v xml:space="preserve"> </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119</v>
      </c>
      <c r="D57" s="133"/>
      <c r="E57" s="133"/>
      <c r="F57" s="133"/>
      <c r="G57" s="133"/>
      <c r="H57" s="133"/>
      <c r="I57" s="133"/>
      <c r="J57" s="134" t="s">
        <v>120</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69</v>
      </c>
      <c r="D59" s="38"/>
      <c r="E59" s="38"/>
      <c r="F59" s="38"/>
      <c r="G59" s="38"/>
      <c r="H59" s="38"/>
      <c r="I59" s="38"/>
      <c r="J59" s="79">
        <f>J86</f>
        <v>903064.3999999999</v>
      </c>
      <c r="K59" s="38"/>
      <c r="L59" s="108"/>
      <c r="S59" s="36"/>
      <c r="T59" s="36"/>
      <c r="U59" s="36"/>
      <c r="V59" s="36"/>
      <c r="W59" s="36"/>
      <c r="X59" s="36"/>
      <c r="Y59" s="36"/>
      <c r="Z59" s="36"/>
      <c r="AA59" s="36"/>
      <c r="AB59" s="36"/>
      <c r="AC59" s="36"/>
      <c r="AD59" s="36"/>
      <c r="AE59" s="36"/>
      <c r="AU59" s="19" t="s">
        <v>121</v>
      </c>
    </row>
    <row r="60" spans="2:12" s="9" customFormat="1" ht="24.95" customHeight="1">
      <c r="B60" s="136"/>
      <c r="C60" s="137"/>
      <c r="D60" s="138" t="s">
        <v>1754</v>
      </c>
      <c r="E60" s="139"/>
      <c r="F60" s="139"/>
      <c r="G60" s="139"/>
      <c r="H60" s="139"/>
      <c r="I60" s="139"/>
      <c r="J60" s="140">
        <f>J87</f>
        <v>54100</v>
      </c>
      <c r="K60" s="137"/>
      <c r="L60" s="141"/>
    </row>
    <row r="61" spans="2:12" s="9" customFormat="1" ht="24.95" customHeight="1">
      <c r="B61" s="136"/>
      <c r="C61" s="137"/>
      <c r="D61" s="138" t="s">
        <v>1755</v>
      </c>
      <c r="E61" s="139"/>
      <c r="F61" s="139"/>
      <c r="G61" s="139"/>
      <c r="H61" s="139"/>
      <c r="I61" s="139"/>
      <c r="J61" s="140">
        <f>J94</f>
        <v>15000</v>
      </c>
      <c r="K61" s="137"/>
      <c r="L61" s="141"/>
    </row>
    <row r="62" spans="2:12" s="9" customFormat="1" ht="24.95" customHeight="1">
      <c r="B62" s="136"/>
      <c r="C62" s="137"/>
      <c r="D62" s="138" t="s">
        <v>1756</v>
      </c>
      <c r="E62" s="139"/>
      <c r="F62" s="139"/>
      <c r="G62" s="139"/>
      <c r="H62" s="139"/>
      <c r="I62" s="139"/>
      <c r="J62" s="140">
        <f>J96</f>
        <v>369830.7799999999</v>
      </c>
      <c r="K62" s="137"/>
      <c r="L62" s="141"/>
    </row>
    <row r="63" spans="2:12" s="9" customFormat="1" ht="24.95" customHeight="1">
      <c r="B63" s="136"/>
      <c r="C63" s="137"/>
      <c r="D63" s="138" t="s">
        <v>1757</v>
      </c>
      <c r="E63" s="139"/>
      <c r="F63" s="139"/>
      <c r="G63" s="139"/>
      <c r="H63" s="139"/>
      <c r="I63" s="139"/>
      <c r="J63" s="140">
        <f>J133</f>
        <v>25000</v>
      </c>
      <c r="K63" s="137"/>
      <c r="L63" s="141"/>
    </row>
    <row r="64" spans="2:12" s="9" customFormat="1" ht="24.95" customHeight="1">
      <c r="B64" s="136"/>
      <c r="C64" s="137"/>
      <c r="D64" s="138" t="s">
        <v>1758</v>
      </c>
      <c r="E64" s="139"/>
      <c r="F64" s="139"/>
      <c r="G64" s="139"/>
      <c r="H64" s="139"/>
      <c r="I64" s="139"/>
      <c r="J64" s="140">
        <f>J136</f>
        <v>4500</v>
      </c>
      <c r="K64" s="137"/>
      <c r="L64" s="141"/>
    </row>
    <row r="65" spans="2:12" s="9" customFormat="1" ht="24.95" customHeight="1">
      <c r="B65" s="136"/>
      <c r="C65" s="137"/>
      <c r="D65" s="138" t="s">
        <v>1759</v>
      </c>
      <c r="E65" s="139"/>
      <c r="F65" s="139"/>
      <c r="G65" s="139"/>
      <c r="H65" s="139"/>
      <c r="I65" s="139"/>
      <c r="J65" s="140">
        <f>J138</f>
        <v>344633.62</v>
      </c>
      <c r="K65" s="137"/>
      <c r="L65" s="141"/>
    </row>
    <row r="66" spans="2:12" s="9" customFormat="1" ht="24.95" customHeight="1">
      <c r="B66" s="136"/>
      <c r="C66" s="137"/>
      <c r="D66" s="138" t="s">
        <v>139</v>
      </c>
      <c r="E66" s="139"/>
      <c r="F66" s="139"/>
      <c r="G66" s="139"/>
      <c r="H66" s="139"/>
      <c r="I66" s="139"/>
      <c r="J66" s="140">
        <f>J160</f>
        <v>90000</v>
      </c>
      <c r="K66" s="137"/>
      <c r="L66" s="141"/>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5" customHeight="1">
      <c r="A73" s="36"/>
      <c r="B73" s="37"/>
      <c r="C73" s="25" t="s">
        <v>140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75" t="str">
        <f>E7</f>
        <v>Zesílení stropních desek ve východní části přístavby, vč. souvisejících stavebních úprav</v>
      </c>
      <c r="F76" s="376"/>
      <c r="G76" s="376"/>
      <c r="H76" s="376"/>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68" t="str">
        <f>E9</f>
        <v>08 - D.1.4.3. Silnoproudá elektrotechnika</v>
      </c>
      <c r="F78" s="374"/>
      <c r="G78" s="374"/>
      <c r="H78" s="374"/>
      <c r="I78" s="38"/>
      <c r="J78" s="38"/>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 xml:space="preserve"> </v>
      </c>
      <c r="G80" s="38"/>
      <c r="H80" s="38"/>
      <c r="I80" s="31" t="s">
        <v>23</v>
      </c>
      <c r="J80" s="61">
        <f>IF(J12="","",J12)</f>
        <v>44236</v>
      </c>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5.2" customHeight="1">
      <c r="A82" s="36"/>
      <c r="B82" s="37"/>
      <c r="C82" s="31" t="s">
        <v>24</v>
      </c>
      <c r="D82" s="38"/>
      <c r="E82" s="38"/>
      <c r="F82" s="29" t="str">
        <f>E15</f>
        <v>Beskydské divadlo Nový Jičín,p.o.</v>
      </c>
      <c r="G82" s="38"/>
      <c r="H82" s="38"/>
      <c r="I82" s="31" t="s">
        <v>31</v>
      </c>
      <c r="J82" s="34" t="str">
        <f>E21</f>
        <v xml:space="preserve"> </v>
      </c>
      <c r="K82" s="38"/>
      <c r="L82" s="108"/>
      <c r="S82" s="36"/>
      <c r="T82" s="36"/>
      <c r="U82" s="36"/>
      <c r="V82" s="36"/>
      <c r="W82" s="36"/>
      <c r="X82" s="36"/>
      <c r="Y82" s="36"/>
      <c r="Z82" s="36"/>
      <c r="AA82" s="36"/>
      <c r="AB82" s="36"/>
      <c r="AC82" s="36"/>
      <c r="AD82" s="36"/>
      <c r="AE82" s="36"/>
    </row>
    <row r="83" spans="1:31" s="2" customFormat="1" ht="15.2" customHeight="1">
      <c r="A83" s="36"/>
      <c r="B83" s="37"/>
      <c r="C83" s="31" t="s">
        <v>29</v>
      </c>
      <c r="D83" s="38"/>
      <c r="E83" s="38"/>
      <c r="F83" s="29" t="str">
        <f>IF(E18="","",E18)</f>
        <v>Vyplň údaj</v>
      </c>
      <c r="G83" s="38"/>
      <c r="H83" s="38"/>
      <c r="I83" s="31" t="s">
        <v>34</v>
      </c>
      <c r="J83" s="34" t="str">
        <f>E24</f>
        <v xml:space="preserve"> </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48"/>
      <c r="B85" s="149"/>
      <c r="C85" s="150" t="s">
        <v>141</v>
      </c>
      <c r="D85" s="151" t="s">
        <v>56</v>
      </c>
      <c r="E85" s="151" t="s">
        <v>52</v>
      </c>
      <c r="F85" s="151" t="s">
        <v>53</v>
      </c>
      <c r="G85" s="151" t="s">
        <v>142</v>
      </c>
      <c r="H85" s="151" t="s">
        <v>143</v>
      </c>
      <c r="I85" s="151" t="s">
        <v>144</v>
      </c>
      <c r="J85" s="151" t="s">
        <v>120</v>
      </c>
      <c r="K85" s="152" t="s">
        <v>145</v>
      </c>
      <c r="L85" s="153"/>
      <c r="M85" s="70" t="s">
        <v>19</v>
      </c>
      <c r="N85" s="71" t="s">
        <v>41</v>
      </c>
      <c r="O85" s="71" t="s">
        <v>146</v>
      </c>
      <c r="P85" s="71" t="s">
        <v>147</v>
      </c>
      <c r="Q85" s="71" t="s">
        <v>148</v>
      </c>
      <c r="R85" s="71" t="s">
        <v>149</v>
      </c>
      <c r="S85" s="71" t="s">
        <v>150</v>
      </c>
      <c r="T85" s="72" t="s">
        <v>151</v>
      </c>
      <c r="U85" s="148"/>
      <c r="V85" s="148"/>
      <c r="W85" s="148"/>
      <c r="X85" s="148"/>
      <c r="Y85" s="148"/>
      <c r="Z85" s="148"/>
      <c r="AA85" s="148"/>
      <c r="AB85" s="148"/>
      <c r="AC85" s="148"/>
      <c r="AD85" s="148"/>
      <c r="AE85" s="148"/>
    </row>
    <row r="86" spans="1:63" s="2" customFormat="1" ht="22.9" customHeight="1">
      <c r="A86" s="36"/>
      <c r="B86" s="37"/>
      <c r="C86" s="77" t="s">
        <v>152</v>
      </c>
      <c r="D86" s="38"/>
      <c r="E86" s="38"/>
      <c r="F86" s="38"/>
      <c r="G86" s="38"/>
      <c r="H86" s="38"/>
      <c r="I86" s="38"/>
      <c r="J86" s="154">
        <f>BK86</f>
        <v>903064.3999999999</v>
      </c>
      <c r="K86" s="38"/>
      <c r="L86" s="41"/>
      <c r="M86" s="73"/>
      <c r="N86" s="155"/>
      <c r="O86" s="74"/>
      <c r="P86" s="156">
        <f>P87+P94+P96+P133+P136+P138+P160</f>
        <v>0</v>
      </c>
      <c r="Q86" s="74"/>
      <c r="R86" s="156">
        <f>R87+R94+R96+R133+R136+R138+R160</f>
        <v>4.4564200000000005</v>
      </c>
      <c r="S86" s="74"/>
      <c r="T86" s="157">
        <f>T87+T94+T96+T133+T136+T138+T160</f>
        <v>0</v>
      </c>
      <c r="U86" s="36"/>
      <c r="V86" s="36"/>
      <c r="W86" s="36"/>
      <c r="X86" s="36"/>
      <c r="Y86" s="36"/>
      <c r="Z86" s="36"/>
      <c r="AA86" s="36"/>
      <c r="AB86" s="36"/>
      <c r="AC86" s="36"/>
      <c r="AD86" s="36"/>
      <c r="AE86" s="36"/>
      <c r="AT86" s="19" t="s">
        <v>70</v>
      </c>
      <c r="AU86" s="19" t="s">
        <v>121</v>
      </c>
      <c r="BK86" s="158">
        <f>BK87+BK94+BK96+BK133+BK136+BK138+BK160</f>
        <v>903064.3999999999</v>
      </c>
    </row>
    <row r="87" spans="2:63" s="12" customFormat="1" ht="25.9" customHeight="1">
      <c r="B87" s="159"/>
      <c r="C87" s="160"/>
      <c r="D87" s="161" t="s">
        <v>70</v>
      </c>
      <c r="E87" s="162" t="s">
        <v>978</v>
      </c>
      <c r="F87" s="162" t="s">
        <v>1760</v>
      </c>
      <c r="G87" s="160"/>
      <c r="H87" s="160"/>
      <c r="I87" s="163"/>
      <c r="J87" s="164">
        <f>BK87</f>
        <v>54100</v>
      </c>
      <c r="K87" s="160"/>
      <c r="L87" s="165"/>
      <c r="M87" s="166"/>
      <c r="N87" s="167"/>
      <c r="O87" s="167"/>
      <c r="P87" s="168">
        <f>SUM(P88:P93)</f>
        <v>0</v>
      </c>
      <c r="Q87" s="167"/>
      <c r="R87" s="168">
        <f>SUM(R88:R93)</f>
        <v>0</v>
      </c>
      <c r="S87" s="167"/>
      <c r="T87" s="169">
        <f>SUM(T88:T93)</f>
        <v>0</v>
      </c>
      <c r="AR87" s="170" t="s">
        <v>79</v>
      </c>
      <c r="AT87" s="171" t="s">
        <v>70</v>
      </c>
      <c r="AU87" s="171" t="s">
        <v>71</v>
      </c>
      <c r="AY87" s="170" t="s">
        <v>155</v>
      </c>
      <c r="BK87" s="172">
        <f>SUM(BK88:BK93)</f>
        <v>54100</v>
      </c>
    </row>
    <row r="88" spans="1:65" s="2" customFormat="1" ht="16.5" customHeight="1">
      <c r="A88" s="36"/>
      <c r="B88" s="37"/>
      <c r="C88" s="175" t="s">
        <v>79</v>
      </c>
      <c r="D88" s="175" t="s">
        <v>158</v>
      </c>
      <c r="E88" s="176" t="s">
        <v>1761</v>
      </c>
      <c r="F88" s="177" t="s">
        <v>1762</v>
      </c>
      <c r="G88" s="178" t="s">
        <v>1763</v>
      </c>
      <c r="H88" s="179">
        <v>20</v>
      </c>
      <c r="I88" s="180">
        <v>500</v>
      </c>
      <c r="J88" s="181">
        <f aca="true" t="shared" si="0" ref="J88:J93">ROUND(I88*H88,2)</f>
        <v>10000</v>
      </c>
      <c r="K88" s="177" t="s">
        <v>1764</v>
      </c>
      <c r="L88" s="41"/>
      <c r="M88" s="182" t="s">
        <v>19</v>
      </c>
      <c r="N88" s="183" t="s">
        <v>42</v>
      </c>
      <c r="O88" s="66"/>
      <c r="P88" s="184">
        <f aca="true" t="shared" si="1" ref="P88:P93">O88*H88</f>
        <v>0</v>
      </c>
      <c r="Q88" s="184">
        <v>0</v>
      </c>
      <c r="R88" s="184">
        <f aca="true" t="shared" si="2" ref="R88:R93">Q88*H88</f>
        <v>0</v>
      </c>
      <c r="S88" s="184">
        <v>0</v>
      </c>
      <c r="T88" s="185">
        <f aca="true" t="shared" si="3" ref="T88:T93">S88*H88</f>
        <v>0</v>
      </c>
      <c r="U88" s="36"/>
      <c r="V88" s="36"/>
      <c r="W88" s="36"/>
      <c r="X88" s="36"/>
      <c r="Y88" s="36"/>
      <c r="Z88" s="36"/>
      <c r="AA88" s="36"/>
      <c r="AB88" s="36"/>
      <c r="AC88" s="36"/>
      <c r="AD88" s="36"/>
      <c r="AE88" s="36"/>
      <c r="AR88" s="186" t="s">
        <v>162</v>
      </c>
      <c r="AT88" s="186" t="s">
        <v>158</v>
      </c>
      <c r="AU88" s="186" t="s">
        <v>79</v>
      </c>
      <c r="AY88" s="19" t="s">
        <v>155</v>
      </c>
      <c r="BE88" s="187">
        <f aca="true" t="shared" si="4" ref="BE88:BE93">IF(N88="základní",J88,0)</f>
        <v>10000</v>
      </c>
      <c r="BF88" s="187">
        <f aca="true" t="shared" si="5" ref="BF88:BF93">IF(N88="snížená",J88,0)</f>
        <v>0</v>
      </c>
      <c r="BG88" s="187">
        <f aca="true" t="shared" si="6" ref="BG88:BG93">IF(N88="zákl. přenesená",J88,0)</f>
        <v>0</v>
      </c>
      <c r="BH88" s="187">
        <f aca="true" t="shared" si="7" ref="BH88:BH93">IF(N88="sníž. přenesená",J88,0)</f>
        <v>0</v>
      </c>
      <c r="BI88" s="187">
        <f aca="true" t="shared" si="8" ref="BI88:BI93">IF(N88="nulová",J88,0)</f>
        <v>0</v>
      </c>
      <c r="BJ88" s="19" t="s">
        <v>79</v>
      </c>
      <c r="BK88" s="187">
        <f aca="true" t="shared" si="9" ref="BK88:BK93">ROUND(I88*H88,2)</f>
        <v>10000</v>
      </c>
      <c r="BL88" s="19" t="s">
        <v>162</v>
      </c>
      <c r="BM88" s="186" t="s">
        <v>81</v>
      </c>
    </row>
    <row r="89" spans="1:65" s="2" customFormat="1" ht="16.5" customHeight="1">
      <c r="A89" s="36"/>
      <c r="B89" s="37"/>
      <c r="C89" s="175" t="s">
        <v>81</v>
      </c>
      <c r="D89" s="175" t="s">
        <v>158</v>
      </c>
      <c r="E89" s="176" t="s">
        <v>1765</v>
      </c>
      <c r="F89" s="177" t="s">
        <v>1766</v>
      </c>
      <c r="G89" s="178" t="s">
        <v>1763</v>
      </c>
      <c r="H89" s="179">
        <v>64</v>
      </c>
      <c r="I89" s="180">
        <v>300</v>
      </c>
      <c r="J89" s="181">
        <f t="shared" si="0"/>
        <v>19200</v>
      </c>
      <c r="K89" s="177" t="s">
        <v>19</v>
      </c>
      <c r="L89" s="41"/>
      <c r="M89" s="182" t="s">
        <v>19</v>
      </c>
      <c r="N89" s="183" t="s">
        <v>42</v>
      </c>
      <c r="O89" s="66"/>
      <c r="P89" s="184">
        <f t="shared" si="1"/>
        <v>0</v>
      </c>
      <c r="Q89" s="184">
        <v>0</v>
      </c>
      <c r="R89" s="184">
        <f t="shared" si="2"/>
        <v>0</v>
      </c>
      <c r="S89" s="184">
        <v>0</v>
      </c>
      <c r="T89" s="185">
        <f t="shared" si="3"/>
        <v>0</v>
      </c>
      <c r="U89" s="36"/>
      <c r="V89" s="36"/>
      <c r="W89" s="36"/>
      <c r="X89" s="36"/>
      <c r="Y89" s="36"/>
      <c r="Z89" s="36"/>
      <c r="AA89" s="36"/>
      <c r="AB89" s="36"/>
      <c r="AC89" s="36"/>
      <c r="AD89" s="36"/>
      <c r="AE89" s="36"/>
      <c r="AR89" s="186" t="s">
        <v>162</v>
      </c>
      <c r="AT89" s="186" t="s">
        <v>158</v>
      </c>
      <c r="AU89" s="186" t="s">
        <v>79</v>
      </c>
      <c r="AY89" s="19" t="s">
        <v>155</v>
      </c>
      <c r="BE89" s="187">
        <f t="shared" si="4"/>
        <v>19200</v>
      </c>
      <c r="BF89" s="187">
        <f t="shared" si="5"/>
        <v>0</v>
      </c>
      <c r="BG89" s="187">
        <f t="shared" si="6"/>
        <v>0</v>
      </c>
      <c r="BH89" s="187">
        <f t="shared" si="7"/>
        <v>0</v>
      </c>
      <c r="BI89" s="187">
        <f t="shared" si="8"/>
        <v>0</v>
      </c>
      <c r="BJ89" s="19" t="s">
        <v>79</v>
      </c>
      <c r="BK89" s="187">
        <f t="shared" si="9"/>
        <v>19200</v>
      </c>
      <c r="BL89" s="19" t="s">
        <v>162</v>
      </c>
      <c r="BM89" s="186" t="s">
        <v>162</v>
      </c>
    </row>
    <row r="90" spans="1:65" s="2" customFormat="1" ht="21.75" customHeight="1">
      <c r="A90" s="36"/>
      <c r="B90" s="37"/>
      <c r="C90" s="175" t="s">
        <v>179</v>
      </c>
      <c r="D90" s="175" t="s">
        <v>158</v>
      </c>
      <c r="E90" s="176" t="s">
        <v>1767</v>
      </c>
      <c r="F90" s="177" t="s">
        <v>1768</v>
      </c>
      <c r="G90" s="178" t="s">
        <v>1763</v>
      </c>
      <c r="H90" s="179">
        <v>15</v>
      </c>
      <c r="I90" s="180">
        <v>300</v>
      </c>
      <c r="J90" s="181">
        <f t="shared" si="0"/>
        <v>4500</v>
      </c>
      <c r="K90" s="177" t="s">
        <v>19</v>
      </c>
      <c r="L90" s="41"/>
      <c r="M90" s="182" t="s">
        <v>19</v>
      </c>
      <c r="N90" s="183" t="s">
        <v>42</v>
      </c>
      <c r="O90" s="66"/>
      <c r="P90" s="184">
        <f t="shared" si="1"/>
        <v>0</v>
      </c>
      <c r="Q90" s="184">
        <v>0</v>
      </c>
      <c r="R90" s="184">
        <f t="shared" si="2"/>
        <v>0</v>
      </c>
      <c r="S90" s="184">
        <v>0</v>
      </c>
      <c r="T90" s="185">
        <f t="shared" si="3"/>
        <v>0</v>
      </c>
      <c r="U90" s="36"/>
      <c r="V90" s="36"/>
      <c r="W90" s="36"/>
      <c r="X90" s="36"/>
      <c r="Y90" s="36"/>
      <c r="Z90" s="36"/>
      <c r="AA90" s="36"/>
      <c r="AB90" s="36"/>
      <c r="AC90" s="36"/>
      <c r="AD90" s="36"/>
      <c r="AE90" s="36"/>
      <c r="AR90" s="186" t="s">
        <v>162</v>
      </c>
      <c r="AT90" s="186" t="s">
        <v>158</v>
      </c>
      <c r="AU90" s="186" t="s">
        <v>79</v>
      </c>
      <c r="AY90" s="19" t="s">
        <v>155</v>
      </c>
      <c r="BE90" s="187">
        <f t="shared" si="4"/>
        <v>4500</v>
      </c>
      <c r="BF90" s="187">
        <f t="shared" si="5"/>
        <v>0</v>
      </c>
      <c r="BG90" s="187">
        <f t="shared" si="6"/>
        <v>0</v>
      </c>
      <c r="BH90" s="187">
        <f t="shared" si="7"/>
        <v>0</v>
      </c>
      <c r="BI90" s="187">
        <f t="shared" si="8"/>
        <v>0</v>
      </c>
      <c r="BJ90" s="19" t="s">
        <v>79</v>
      </c>
      <c r="BK90" s="187">
        <f t="shared" si="9"/>
        <v>4500</v>
      </c>
      <c r="BL90" s="19" t="s">
        <v>162</v>
      </c>
      <c r="BM90" s="186" t="s">
        <v>156</v>
      </c>
    </row>
    <row r="91" spans="1:65" s="2" customFormat="1" ht="16.5" customHeight="1">
      <c r="A91" s="36"/>
      <c r="B91" s="37"/>
      <c r="C91" s="175" t="s">
        <v>162</v>
      </c>
      <c r="D91" s="175" t="s">
        <v>158</v>
      </c>
      <c r="E91" s="176" t="s">
        <v>1769</v>
      </c>
      <c r="F91" s="177" t="s">
        <v>1770</v>
      </c>
      <c r="G91" s="178" t="s">
        <v>1763</v>
      </c>
      <c r="H91" s="179">
        <v>40</v>
      </c>
      <c r="I91" s="180">
        <v>300</v>
      </c>
      <c r="J91" s="181">
        <f t="shared" si="0"/>
        <v>12000</v>
      </c>
      <c r="K91" s="177" t="s">
        <v>19</v>
      </c>
      <c r="L91" s="41"/>
      <c r="M91" s="182" t="s">
        <v>19</v>
      </c>
      <c r="N91" s="183" t="s">
        <v>42</v>
      </c>
      <c r="O91" s="66"/>
      <c r="P91" s="184">
        <f t="shared" si="1"/>
        <v>0</v>
      </c>
      <c r="Q91" s="184">
        <v>0</v>
      </c>
      <c r="R91" s="184">
        <f t="shared" si="2"/>
        <v>0</v>
      </c>
      <c r="S91" s="184">
        <v>0</v>
      </c>
      <c r="T91" s="185">
        <f t="shared" si="3"/>
        <v>0</v>
      </c>
      <c r="U91" s="36"/>
      <c r="V91" s="36"/>
      <c r="W91" s="36"/>
      <c r="X91" s="36"/>
      <c r="Y91" s="36"/>
      <c r="Z91" s="36"/>
      <c r="AA91" s="36"/>
      <c r="AB91" s="36"/>
      <c r="AC91" s="36"/>
      <c r="AD91" s="36"/>
      <c r="AE91" s="36"/>
      <c r="AR91" s="186" t="s">
        <v>162</v>
      </c>
      <c r="AT91" s="186" t="s">
        <v>158</v>
      </c>
      <c r="AU91" s="186" t="s">
        <v>79</v>
      </c>
      <c r="AY91" s="19" t="s">
        <v>155</v>
      </c>
      <c r="BE91" s="187">
        <f t="shared" si="4"/>
        <v>12000</v>
      </c>
      <c r="BF91" s="187">
        <f t="shared" si="5"/>
        <v>0</v>
      </c>
      <c r="BG91" s="187">
        <f t="shared" si="6"/>
        <v>0</v>
      </c>
      <c r="BH91" s="187">
        <f t="shared" si="7"/>
        <v>0</v>
      </c>
      <c r="BI91" s="187">
        <f t="shared" si="8"/>
        <v>0</v>
      </c>
      <c r="BJ91" s="19" t="s">
        <v>79</v>
      </c>
      <c r="BK91" s="187">
        <f t="shared" si="9"/>
        <v>12000</v>
      </c>
      <c r="BL91" s="19" t="s">
        <v>162</v>
      </c>
      <c r="BM91" s="186" t="s">
        <v>269</v>
      </c>
    </row>
    <row r="92" spans="1:65" s="2" customFormat="1" ht="16.5" customHeight="1">
      <c r="A92" s="36"/>
      <c r="B92" s="37"/>
      <c r="C92" s="175" t="s">
        <v>187</v>
      </c>
      <c r="D92" s="175" t="s">
        <v>158</v>
      </c>
      <c r="E92" s="176" t="s">
        <v>1771</v>
      </c>
      <c r="F92" s="177" t="s">
        <v>1772</v>
      </c>
      <c r="G92" s="178" t="s">
        <v>1763</v>
      </c>
      <c r="H92" s="179">
        <v>20</v>
      </c>
      <c r="I92" s="180">
        <v>300</v>
      </c>
      <c r="J92" s="181">
        <f t="shared" si="0"/>
        <v>6000</v>
      </c>
      <c r="K92" s="177" t="s">
        <v>19</v>
      </c>
      <c r="L92" s="41"/>
      <c r="M92" s="182" t="s">
        <v>19</v>
      </c>
      <c r="N92" s="183" t="s">
        <v>42</v>
      </c>
      <c r="O92" s="66"/>
      <c r="P92" s="184">
        <f t="shared" si="1"/>
        <v>0</v>
      </c>
      <c r="Q92" s="184">
        <v>0</v>
      </c>
      <c r="R92" s="184">
        <f t="shared" si="2"/>
        <v>0</v>
      </c>
      <c r="S92" s="184">
        <v>0</v>
      </c>
      <c r="T92" s="185">
        <f t="shared" si="3"/>
        <v>0</v>
      </c>
      <c r="U92" s="36"/>
      <c r="V92" s="36"/>
      <c r="W92" s="36"/>
      <c r="X92" s="36"/>
      <c r="Y92" s="36"/>
      <c r="Z92" s="36"/>
      <c r="AA92" s="36"/>
      <c r="AB92" s="36"/>
      <c r="AC92" s="36"/>
      <c r="AD92" s="36"/>
      <c r="AE92" s="36"/>
      <c r="AR92" s="186" t="s">
        <v>162</v>
      </c>
      <c r="AT92" s="186" t="s">
        <v>158</v>
      </c>
      <c r="AU92" s="186" t="s">
        <v>79</v>
      </c>
      <c r="AY92" s="19" t="s">
        <v>155</v>
      </c>
      <c r="BE92" s="187">
        <f t="shared" si="4"/>
        <v>6000</v>
      </c>
      <c r="BF92" s="187">
        <f t="shared" si="5"/>
        <v>0</v>
      </c>
      <c r="BG92" s="187">
        <f t="shared" si="6"/>
        <v>0</v>
      </c>
      <c r="BH92" s="187">
        <f t="shared" si="7"/>
        <v>0</v>
      </c>
      <c r="BI92" s="187">
        <f t="shared" si="8"/>
        <v>0</v>
      </c>
      <c r="BJ92" s="19" t="s">
        <v>79</v>
      </c>
      <c r="BK92" s="187">
        <f t="shared" si="9"/>
        <v>6000</v>
      </c>
      <c r="BL92" s="19" t="s">
        <v>162</v>
      </c>
      <c r="BM92" s="186" t="s">
        <v>106</v>
      </c>
    </row>
    <row r="93" spans="1:65" s="2" customFormat="1" ht="16.5" customHeight="1">
      <c r="A93" s="36"/>
      <c r="B93" s="37"/>
      <c r="C93" s="175" t="s">
        <v>156</v>
      </c>
      <c r="D93" s="175" t="s">
        <v>158</v>
      </c>
      <c r="E93" s="176" t="s">
        <v>1773</v>
      </c>
      <c r="F93" s="177" t="s">
        <v>1774</v>
      </c>
      <c r="G93" s="178" t="s">
        <v>1763</v>
      </c>
      <c r="H93" s="179">
        <v>8</v>
      </c>
      <c r="I93" s="180">
        <v>300</v>
      </c>
      <c r="J93" s="181">
        <f t="shared" si="0"/>
        <v>2400</v>
      </c>
      <c r="K93" s="177" t="s">
        <v>19</v>
      </c>
      <c r="L93" s="41"/>
      <c r="M93" s="182" t="s">
        <v>19</v>
      </c>
      <c r="N93" s="183" t="s">
        <v>42</v>
      </c>
      <c r="O93" s="66"/>
      <c r="P93" s="184">
        <f t="shared" si="1"/>
        <v>0</v>
      </c>
      <c r="Q93" s="184">
        <v>0</v>
      </c>
      <c r="R93" s="184">
        <f t="shared" si="2"/>
        <v>0</v>
      </c>
      <c r="S93" s="184">
        <v>0</v>
      </c>
      <c r="T93" s="185">
        <f t="shared" si="3"/>
        <v>0</v>
      </c>
      <c r="U93" s="36"/>
      <c r="V93" s="36"/>
      <c r="W93" s="36"/>
      <c r="X93" s="36"/>
      <c r="Y93" s="36"/>
      <c r="Z93" s="36"/>
      <c r="AA93" s="36"/>
      <c r="AB93" s="36"/>
      <c r="AC93" s="36"/>
      <c r="AD93" s="36"/>
      <c r="AE93" s="36"/>
      <c r="AR93" s="186" t="s">
        <v>162</v>
      </c>
      <c r="AT93" s="186" t="s">
        <v>158</v>
      </c>
      <c r="AU93" s="186" t="s">
        <v>79</v>
      </c>
      <c r="AY93" s="19" t="s">
        <v>155</v>
      </c>
      <c r="BE93" s="187">
        <f t="shared" si="4"/>
        <v>2400</v>
      </c>
      <c r="BF93" s="187">
        <f t="shared" si="5"/>
        <v>0</v>
      </c>
      <c r="BG93" s="187">
        <f t="shared" si="6"/>
        <v>0</v>
      </c>
      <c r="BH93" s="187">
        <f t="shared" si="7"/>
        <v>0</v>
      </c>
      <c r="BI93" s="187">
        <f t="shared" si="8"/>
        <v>0</v>
      </c>
      <c r="BJ93" s="19" t="s">
        <v>79</v>
      </c>
      <c r="BK93" s="187">
        <f t="shared" si="9"/>
        <v>2400</v>
      </c>
      <c r="BL93" s="19" t="s">
        <v>162</v>
      </c>
      <c r="BM93" s="186" t="s">
        <v>112</v>
      </c>
    </row>
    <row r="94" spans="2:63" s="12" customFormat="1" ht="25.9" customHeight="1">
      <c r="B94" s="159"/>
      <c r="C94" s="160"/>
      <c r="D94" s="161" t="s">
        <v>70</v>
      </c>
      <c r="E94" s="162" t="s">
        <v>1775</v>
      </c>
      <c r="F94" s="162" t="s">
        <v>1776</v>
      </c>
      <c r="G94" s="160"/>
      <c r="H94" s="160"/>
      <c r="I94" s="163"/>
      <c r="J94" s="164">
        <f>BK94</f>
        <v>15000</v>
      </c>
      <c r="K94" s="160"/>
      <c r="L94" s="165"/>
      <c r="M94" s="166"/>
      <c r="N94" s="167"/>
      <c r="O94" s="167"/>
      <c r="P94" s="168">
        <f>P95</f>
        <v>0</v>
      </c>
      <c r="Q94" s="167"/>
      <c r="R94" s="168">
        <f>R95</f>
        <v>0</v>
      </c>
      <c r="S94" s="167"/>
      <c r="T94" s="169">
        <f>T95</f>
        <v>0</v>
      </c>
      <c r="AR94" s="170" t="s">
        <v>79</v>
      </c>
      <c r="AT94" s="171" t="s">
        <v>70</v>
      </c>
      <c r="AU94" s="171" t="s">
        <v>71</v>
      </c>
      <c r="AY94" s="170" t="s">
        <v>155</v>
      </c>
      <c r="BK94" s="172">
        <f>BK95</f>
        <v>15000</v>
      </c>
    </row>
    <row r="95" spans="1:65" s="2" customFormat="1" ht="16.5" customHeight="1">
      <c r="A95" s="36"/>
      <c r="B95" s="37"/>
      <c r="C95" s="175" t="s">
        <v>239</v>
      </c>
      <c r="D95" s="175" t="s">
        <v>158</v>
      </c>
      <c r="E95" s="176" t="s">
        <v>1777</v>
      </c>
      <c r="F95" s="177" t="s">
        <v>1778</v>
      </c>
      <c r="G95" s="178" t="s">
        <v>1779</v>
      </c>
      <c r="H95" s="179">
        <v>1</v>
      </c>
      <c r="I95" s="180">
        <v>15000</v>
      </c>
      <c r="J95" s="181">
        <f>ROUND(I95*H95,2)</f>
        <v>15000</v>
      </c>
      <c r="K95" s="177" t="s">
        <v>19</v>
      </c>
      <c r="L95" s="41"/>
      <c r="M95" s="182" t="s">
        <v>19</v>
      </c>
      <c r="N95" s="183" t="s">
        <v>42</v>
      </c>
      <c r="O95" s="66"/>
      <c r="P95" s="184">
        <f>O95*H95</f>
        <v>0</v>
      </c>
      <c r="Q95" s="184">
        <v>0</v>
      </c>
      <c r="R95" s="184">
        <f>Q95*H95</f>
        <v>0</v>
      </c>
      <c r="S95" s="184">
        <v>0</v>
      </c>
      <c r="T95" s="185">
        <f>S95*H95</f>
        <v>0</v>
      </c>
      <c r="U95" s="36"/>
      <c r="V95" s="36"/>
      <c r="W95" s="36"/>
      <c r="X95" s="36"/>
      <c r="Y95" s="36"/>
      <c r="Z95" s="36"/>
      <c r="AA95" s="36"/>
      <c r="AB95" s="36"/>
      <c r="AC95" s="36"/>
      <c r="AD95" s="36"/>
      <c r="AE95" s="36"/>
      <c r="AR95" s="186" t="s">
        <v>162</v>
      </c>
      <c r="AT95" s="186" t="s">
        <v>158</v>
      </c>
      <c r="AU95" s="186" t="s">
        <v>79</v>
      </c>
      <c r="AY95" s="19" t="s">
        <v>155</v>
      </c>
      <c r="BE95" s="187">
        <f>IF(N95="základní",J95,0)</f>
        <v>15000</v>
      </c>
      <c r="BF95" s="187">
        <f>IF(N95="snížená",J95,0)</f>
        <v>0</v>
      </c>
      <c r="BG95" s="187">
        <f>IF(N95="zákl. přenesená",J95,0)</f>
        <v>0</v>
      </c>
      <c r="BH95" s="187">
        <f>IF(N95="sníž. přenesená",J95,0)</f>
        <v>0</v>
      </c>
      <c r="BI95" s="187">
        <f>IF(N95="nulová",J95,0)</f>
        <v>0</v>
      </c>
      <c r="BJ95" s="19" t="s">
        <v>79</v>
      </c>
      <c r="BK95" s="187">
        <f>ROUND(I95*H95,2)</f>
        <v>15000</v>
      </c>
      <c r="BL95" s="19" t="s">
        <v>162</v>
      </c>
      <c r="BM95" s="186" t="s">
        <v>335</v>
      </c>
    </row>
    <row r="96" spans="2:63" s="12" customFormat="1" ht="25.9" customHeight="1">
      <c r="B96" s="159"/>
      <c r="C96" s="160"/>
      <c r="D96" s="161" t="s">
        <v>70</v>
      </c>
      <c r="E96" s="162" t="s">
        <v>1780</v>
      </c>
      <c r="F96" s="162" t="s">
        <v>1781</v>
      </c>
      <c r="G96" s="160"/>
      <c r="H96" s="160"/>
      <c r="I96" s="163"/>
      <c r="J96" s="164">
        <f>BK96</f>
        <v>369830.7799999999</v>
      </c>
      <c r="K96" s="160"/>
      <c r="L96" s="165"/>
      <c r="M96" s="166"/>
      <c r="N96" s="167"/>
      <c r="O96" s="167"/>
      <c r="P96" s="168">
        <f>SUM(P97:P132)</f>
        <v>0</v>
      </c>
      <c r="Q96" s="167"/>
      <c r="R96" s="168">
        <f>SUM(R97:R132)</f>
        <v>0.79188</v>
      </c>
      <c r="S96" s="167"/>
      <c r="T96" s="169">
        <f>SUM(T97:T132)</f>
        <v>0</v>
      </c>
      <c r="AR96" s="170" t="s">
        <v>79</v>
      </c>
      <c r="AT96" s="171" t="s">
        <v>70</v>
      </c>
      <c r="AU96" s="171" t="s">
        <v>71</v>
      </c>
      <c r="AY96" s="170" t="s">
        <v>155</v>
      </c>
      <c r="BK96" s="172">
        <f>SUM(BK97:BK132)</f>
        <v>369830.7799999999</v>
      </c>
    </row>
    <row r="97" spans="1:65" s="2" customFormat="1" ht="16.5" customHeight="1">
      <c r="A97" s="36"/>
      <c r="B97" s="37"/>
      <c r="C97" s="175" t="s">
        <v>269</v>
      </c>
      <c r="D97" s="175" t="s">
        <v>158</v>
      </c>
      <c r="E97" s="176" t="s">
        <v>1782</v>
      </c>
      <c r="F97" s="177" t="s">
        <v>1783</v>
      </c>
      <c r="G97" s="178" t="s">
        <v>161</v>
      </c>
      <c r="H97" s="179">
        <v>0.4</v>
      </c>
      <c r="I97" s="180">
        <v>9800</v>
      </c>
      <c r="J97" s="181">
        <f aca="true" t="shared" si="10" ref="J97:J129">ROUND(I97*H97,2)</f>
        <v>3920</v>
      </c>
      <c r="K97" s="177" t="s">
        <v>1764</v>
      </c>
      <c r="L97" s="41"/>
      <c r="M97" s="182" t="s">
        <v>19</v>
      </c>
      <c r="N97" s="183" t="s">
        <v>42</v>
      </c>
      <c r="O97" s="66"/>
      <c r="P97" s="184">
        <f aca="true" t="shared" si="11" ref="P97:P129">O97*H97</f>
        <v>0</v>
      </c>
      <c r="Q97" s="184">
        <v>0</v>
      </c>
      <c r="R97" s="184">
        <f aca="true" t="shared" si="12" ref="R97:R129">Q97*H97</f>
        <v>0</v>
      </c>
      <c r="S97" s="184">
        <v>0</v>
      </c>
      <c r="T97" s="185">
        <f aca="true" t="shared" si="13" ref="T97:T129">S97*H97</f>
        <v>0</v>
      </c>
      <c r="U97" s="36"/>
      <c r="V97" s="36"/>
      <c r="W97" s="36"/>
      <c r="X97" s="36"/>
      <c r="Y97" s="36"/>
      <c r="Z97" s="36"/>
      <c r="AA97" s="36"/>
      <c r="AB97" s="36"/>
      <c r="AC97" s="36"/>
      <c r="AD97" s="36"/>
      <c r="AE97" s="36"/>
      <c r="AR97" s="186" t="s">
        <v>162</v>
      </c>
      <c r="AT97" s="186" t="s">
        <v>158</v>
      </c>
      <c r="AU97" s="186" t="s">
        <v>79</v>
      </c>
      <c r="AY97" s="19" t="s">
        <v>155</v>
      </c>
      <c r="BE97" s="187">
        <f aca="true" t="shared" si="14" ref="BE97:BE129">IF(N97="základní",J97,0)</f>
        <v>3920</v>
      </c>
      <c r="BF97" s="187">
        <f aca="true" t="shared" si="15" ref="BF97:BF129">IF(N97="snížená",J97,0)</f>
        <v>0</v>
      </c>
      <c r="BG97" s="187">
        <f aca="true" t="shared" si="16" ref="BG97:BG129">IF(N97="zákl. přenesená",J97,0)</f>
        <v>0</v>
      </c>
      <c r="BH97" s="187">
        <f aca="true" t="shared" si="17" ref="BH97:BH129">IF(N97="sníž. přenesená",J97,0)</f>
        <v>0</v>
      </c>
      <c r="BI97" s="187">
        <f aca="true" t="shared" si="18" ref="BI97:BI129">IF(N97="nulová",J97,0)</f>
        <v>0</v>
      </c>
      <c r="BJ97" s="19" t="s">
        <v>79</v>
      </c>
      <c r="BK97" s="187">
        <f aca="true" t="shared" si="19" ref="BK97:BK129">ROUND(I97*H97,2)</f>
        <v>3920</v>
      </c>
      <c r="BL97" s="19" t="s">
        <v>162</v>
      </c>
      <c r="BM97" s="186" t="s">
        <v>295</v>
      </c>
    </row>
    <row r="98" spans="1:65" s="2" customFormat="1" ht="16.5" customHeight="1">
      <c r="A98" s="36"/>
      <c r="B98" s="37"/>
      <c r="C98" s="175" t="s">
        <v>169</v>
      </c>
      <c r="D98" s="175" t="s">
        <v>158</v>
      </c>
      <c r="E98" s="176" t="s">
        <v>1784</v>
      </c>
      <c r="F98" s="177" t="s">
        <v>1785</v>
      </c>
      <c r="G98" s="178" t="s">
        <v>343</v>
      </c>
      <c r="H98" s="179">
        <v>350</v>
      </c>
      <c r="I98" s="180">
        <v>126.04</v>
      </c>
      <c r="J98" s="181">
        <f t="shared" si="10"/>
        <v>44114</v>
      </c>
      <c r="K98" s="177" t="s">
        <v>1764</v>
      </c>
      <c r="L98" s="41"/>
      <c r="M98" s="182" t="s">
        <v>19</v>
      </c>
      <c r="N98" s="183" t="s">
        <v>42</v>
      </c>
      <c r="O98" s="66"/>
      <c r="P98" s="184">
        <f t="shared" si="11"/>
        <v>0</v>
      </c>
      <c r="Q98" s="184">
        <v>0</v>
      </c>
      <c r="R98" s="184">
        <f t="shared" si="12"/>
        <v>0</v>
      </c>
      <c r="S98" s="184">
        <v>0</v>
      </c>
      <c r="T98" s="185">
        <f t="shared" si="13"/>
        <v>0</v>
      </c>
      <c r="U98" s="36"/>
      <c r="V98" s="36"/>
      <c r="W98" s="36"/>
      <c r="X98" s="36"/>
      <c r="Y98" s="36"/>
      <c r="Z98" s="36"/>
      <c r="AA98" s="36"/>
      <c r="AB98" s="36"/>
      <c r="AC98" s="36"/>
      <c r="AD98" s="36"/>
      <c r="AE98" s="36"/>
      <c r="AR98" s="186" t="s">
        <v>162</v>
      </c>
      <c r="AT98" s="186" t="s">
        <v>158</v>
      </c>
      <c r="AU98" s="186" t="s">
        <v>79</v>
      </c>
      <c r="AY98" s="19" t="s">
        <v>155</v>
      </c>
      <c r="BE98" s="187">
        <f t="shared" si="14"/>
        <v>44114</v>
      </c>
      <c r="BF98" s="187">
        <f t="shared" si="15"/>
        <v>0</v>
      </c>
      <c r="BG98" s="187">
        <f t="shared" si="16"/>
        <v>0</v>
      </c>
      <c r="BH98" s="187">
        <f t="shared" si="17"/>
        <v>0</v>
      </c>
      <c r="BI98" s="187">
        <f t="shared" si="18"/>
        <v>0</v>
      </c>
      <c r="BJ98" s="19" t="s">
        <v>79</v>
      </c>
      <c r="BK98" s="187">
        <f t="shared" si="19"/>
        <v>44114</v>
      </c>
      <c r="BL98" s="19" t="s">
        <v>162</v>
      </c>
      <c r="BM98" s="186" t="s">
        <v>357</v>
      </c>
    </row>
    <row r="99" spans="1:65" s="2" customFormat="1" ht="16.5" customHeight="1">
      <c r="A99" s="36"/>
      <c r="B99" s="37"/>
      <c r="C99" s="175" t="s">
        <v>106</v>
      </c>
      <c r="D99" s="175" t="s">
        <v>158</v>
      </c>
      <c r="E99" s="176" t="s">
        <v>1786</v>
      </c>
      <c r="F99" s="177" t="s">
        <v>1787</v>
      </c>
      <c r="G99" s="178" t="s">
        <v>413</v>
      </c>
      <c r="H99" s="179">
        <v>98</v>
      </c>
      <c r="I99" s="180">
        <v>72.84</v>
      </c>
      <c r="J99" s="181">
        <f t="shared" si="10"/>
        <v>7138.32</v>
      </c>
      <c r="K99" s="177" t="s">
        <v>1764</v>
      </c>
      <c r="L99" s="41"/>
      <c r="M99" s="182" t="s">
        <v>19</v>
      </c>
      <c r="N99" s="183" t="s">
        <v>42</v>
      </c>
      <c r="O99" s="66"/>
      <c r="P99" s="184">
        <f t="shared" si="11"/>
        <v>0</v>
      </c>
      <c r="Q99" s="184">
        <v>3E-05</v>
      </c>
      <c r="R99" s="184">
        <f t="shared" si="12"/>
        <v>0.00294</v>
      </c>
      <c r="S99" s="184">
        <v>0</v>
      </c>
      <c r="T99" s="185">
        <f t="shared" si="13"/>
        <v>0</v>
      </c>
      <c r="U99" s="36"/>
      <c r="V99" s="36"/>
      <c r="W99" s="36"/>
      <c r="X99" s="36"/>
      <c r="Y99" s="36"/>
      <c r="Z99" s="36"/>
      <c r="AA99" s="36"/>
      <c r="AB99" s="36"/>
      <c r="AC99" s="36"/>
      <c r="AD99" s="36"/>
      <c r="AE99" s="36"/>
      <c r="AR99" s="186" t="s">
        <v>162</v>
      </c>
      <c r="AT99" s="186" t="s">
        <v>158</v>
      </c>
      <c r="AU99" s="186" t="s">
        <v>79</v>
      </c>
      <c r="AY99" s="19" t="s">
        <v>155</v>
      </c>
      <c r="BE99" s="187">
        <f t="shared" si="14"/>
        <v>7138.32</v>
      </c>
      <c r="BF99" s="187">
        <f t="shared" si="15"/>
        <v>0</v>
      </c>
      <c r="BG99" s="187">
        <f t="shared" si="16"/>
        <v>0</v>
      </c>
      <c r="BH99" s="187">
        <f t="shared" si="17"/>
        <v>0</v>
      </c>
      <c r="BI99" s="187">
        <f t="shared" si="18"/>
        <v>0</v>
      </c>
      <c r="BJ99" s="19" t="s">
        <v>79</v>
      </c>
      <c r="BK99" s="187">
        <f t="shared" si="19"/>
        <v>7138.32</v>
      </c>
      <c r="BL99" s="19" t="s">
        <v>162</v>
      </c>
      <c r="BM99" s="186" t="s">
        <v>367</v>
      </c>
    </row>
    <row r="100" spans="1:65" s="2" customFormat="1" ht="16.5" customHeight="1">
      <c r="A100" s="36"/>
      <c r="B100" s="37"/>
      <c r="C100" s="175" t="s">
        <v>109</v>
      </c>
      <c r="D100" s="175" t="s">
        <v>158</v>
      </c>
      <c r="E100" s="176" t="s">
        <v>1788</v>
      </c>
      <c r="F100" s="177" t="s">
        <v>1789</v>
      </c>
      <c r="G100" s="178" t="s">
        <v>413</v>
      </c>
      <c r="H100" s="179">
        <v>172</v>
      </c>
      <c r="I100" s="180">
        <v>15.89</v>
      </c>
      <c r="J100" s="181">
        <f t="shared" si="10"/>
        <v>2733.08</v>
      </c>
      <c r="K100" s="177" t="s">
        <v>1764</v>
      </c>
      <c r="L100" s="41"/>
      <c r="M100" s="182" t="s">
        <v>19</v>
      </c>
      <c r="N100" s="183" t="s">
        <v>42</v>
      </c>
      <c r="O100" s="66"/>
      <c r="P100" s="184">
        <f t="shared" si="11"/>
        <v>0</v>
      </c>
      <c r="Q100" s="184">
        <v>0</v>
      </c>
      <c r="R100" s="184">
        <f t="shared" si="12"/>
        <v>0</v>
      </c>
      <c r="S100" s="184">
        <v>0</v>
      </c>
      <c r="T100" s="185">
        <f t="shared" si="13"/>
        <v>0</v>
      </c>
      <c r="U100" s="36"/>
      <c r="V100" s="36"/>
      <c r="W100" s="36"/>
      <c r="X100" s="36"/>
      <c r="Y100" s="36"/>
      <c r="Z100" s="36"/>
      <c r="AA100" s="36"/>
      <c r="AB100" s="36"/>
      <c r="AC100" s="36"/>
      <c r="AD100" s="36"/>
      <c r="AE100" s="36"/>
      <c r="AR100" s="186" t="s">
        <v>162</v>
      </c>
      <c r="AT100" s="186" t="s">
        <v>158</v>
      </c>
      <c r="AU100" s="186" t="s">
        <v>79</v>
      </c>
      <c r="AY100" s="19" t="s">
        <v>155</v>
      </c>
      <c r="BE100" s="187">
        <f t="shared" si="14"/>
        <v>2733.08</v>
      </c>
      <c r="BF100" s="187">
        <f t="shared" si="15"/>
        <v>0</v>
      </c>
      <c r="BG100" s="187">
        <f t="shared" si="16"/>
        <v>0</v>
      </c>
      <c r="BH100" s="187">
        <f t="shared" si="17"/>
        <v>0</v>
      </c>
      <c r="BI100" s="187">
        <f t="shared" si="18"/>
        <v>0</v>
      </c>
      <c r="BJ100" s="19" t="s">
        <v>79</v>
      </c>
      <c r="BK100" s="187">
        <f t="shared" si="19"/>
        <v>2733.08</v>
      </c>
      <c r="BL100" s="19" t="s">
        <v>162</v>
      </c>
      <c r="BM100" s="186" t="s">
        <v>383</v>
      </c>
    </row>
    <row r="101" spans="1:65" s="2" customFormat="1" ht="16.5" customHeight="1">
      <c r="A101" s="36"/>
      <c r="B101" s="37"/>
      <c r="C101" s="175" t="s">
        <v>112</v>
      </c>
      <c r="D101" s="175" t="s">
        <v>158</v>
      </c>
      <c r="E101" s="176" t="s">
        <v>1790</v>
      </c>
      <c r="F101" s="177" t="s">
        <v>1791</v>
      </c>
      <c r="G101" s="178" t="s">
        <v>413</v>
      </c>
      <c r="H101" s="179">
        <v>15</v>
      </c>
      <c r="I101" s="180">
        <v>17.81</v>
      </c>
      <c r="J101" s="181">
        <f t="shared" si="10"/>
        <v>267.15</v>
      </c>
      <c r="K101" s="177" t="s">
        <v>1764</v>
      </c>
      <c r="L101" s="41"/>
      <c r="M101" s="182" t="s">
        <v>19</v>
      </c>
      <c r="N101" s="183" t="s">
        <v>42</v>
      </c>
      <c r="O101" s="66"/>
      <c r="P101" s="184">
        <f t="shared" si="11"/>
        <v>0</v>
      </c>
      <c r="Q101" s="184">
        <v>0</v>
      </c>
      <c r="R101" s="184">
        <f t="shared" si="12"/>
        <v>0</v>
      </c>
      <c r="S101" s="184">
        <v>0</v>
      </c>
      <c r="T101" s="185">
        <f t="shared" si="13"/>
        <v>0</v>
      </c>
      <c r="U101" s="36"/>
      <c r="V101" s="36"/>
      <c r="W101" s="36"/>
      <c r="X101" s="36"/>
      <c r="Y101" s="36"/>
      <c r="Z101" s="36"/>
      <c r="AA101" s="36"/>
      <c r="AB101" s="36"/>
      <c r="AC101" s="36"/>
      <c r="AD101" s="36"/>
      <c r="AE101" s="36"/>
      <c r="AR101" s="186" t="s">
        <v>162</v>
      </c>
      <c r="AT101" s="186" t="s">
        <v>158</v>
      </c>
      <c r="AU101" s="186" t="s">
        <v>79</v>
      </c>
      <c r="AY101" s="19" t="s">
        <v>155</v>
      </c>
      <c r="BE101" s="187">
        <f t="shared" si="14"/>
        <v>267.15</v>
      </c>
      <c r="BF101" s="187">
        <f t="shared" si="15"/>
        <v>0</v>
      </c>
      <c r="BG101" s="187">
        <f t="shared" si="16"/>
        <v>0</v>
      </c>
      <c r="BH101" s="187">
        <f t="shared" si="17"/>
        <v>0</v>
      </c>
      <c r="BI101" s="187">
        <f t="shared" si="18"/>
        <v>0</v>
      </c>
      <c r="BJ101" s="19" t="s">
        <v>79</v>
      </c>
      <c r="BK101" s="187">
        <f t="shared" si="19"/>
        <v>267.15</v>
      </c>
      <c r="BL101" s="19" t="s">
        <v>162</v>
      </c>
      <c r="BM101" s="186" t="s">
        <v>393</v>
      </c>
    </row>
    <row r="102" spans="1:65" s="2" customFormat="1" ht="16.5" customHeight="1">
      <c r="A102" s="36"/>
      <c r="B102" s="37"/>
      <c r="C102" s="175" t="s">
        <v>308</v>
      </c>
      <c r="D102" s="175" t="s">
        <v>158</v>
      </c>
      <c r="E102" s="176" t="s">
        <v>1792</v>
      </c>
      <c r="F102" s="177" t="s">
        <v>1793</v>
      </c>
      <c r="G102" s="178" t="s">
        <v>413</v>
      </c>
      <c r="H102" s="179">
        <v>5</v>
      </c>
      <c r="I102" s="180">
        <v>25.48</v>
      </c>
      <c r="J102" s="181">
        <f t="shared" si="10"/>
        <v>127.4</v>
      </c>
      <c r="K102" s="177" t="s">
        <v>1764</v>
      </c>
      <c r="L102" s="41"/>
      <c r="M102" s="182" t="s">
        <v>19</v>
      </c>
      <c r="N102" s="183" t="s">
        <v>42</v>
      </c>
      <c r="O102" s="66"/>
      <c r="P102" s="184">
        <f t="shared" si="11"/>
        <v>0</v>
      </c>
      <c r="Q102" s="184">
        <v>0</v>
      </c>
      <c r="R102" s="184">
        <f t="shared" si="12"/>
        <v>0</v>
      </c>
      <c r="S102" s="184">
        <v>0</v>
      </c>
      <c r="T102" s="185">
        <f t="shared" si="13"/>
        <v>0</v>
      </c>
      <c r="U102" s="36"/>
      <c r="V102" s="36"/>
      <c r="W102" s="36"/>
      <c r="X102" s="36"/>
      <c r="Y102" s="36"/>
      <c r="Z102" s="36"/>
      <c r="AA102" s="36"/>
      <c r="AB102" s="36"/>
      <c r="AC102" s="36"/>
      <c r="AD102" s="36"/>
      <c r="AE102" s="36"/>
      <c r="AR102" s="186" t="s">
        <v>162</v>
      </c>
      <c r="AT102" s="186" t="s">
        <v>158</v>
      </c>
      <c r="AU102" s="186" t="s">
        <v>79</v>
      </c>
      <c r="AY102" s="19" t="s">
        <v>155</v>
      </c>
      <c r="BE102" s="187">
        <f t="shared" si="14"/>
        <v>127.4</v>
      </c>
      <c r="BF102" s="187">
        <f t="shared" si="15"/>
        <v>0</v>
      </c>
      <c r="BG102" s="187">
        <f t="shared" si="16"/>
        <v>0</v>
      </c>
      <c r="BH102" s="187">
        <f t="shared" si="17"/>
        <v>0</v>
      </c>
      <c r="BI102" s="187">
        <f t="shared" si="18"/>
        <v>0</v>
      </c>
      <c r="BJ102" s="19" t="s">
        <v>79</v>
      </c>
      <c r="BK102" s="187">
        <f t="shared" si="19"/>
        <v>127.4</v>
      </c>
      <c r="BL102" s="19" t="s">
        <v>162</v>
      </c>
      <c r="BM102" s="186" t="s">
        <v>402</v>
      </c>
    </row>
    <row r="103" spans="1:65" s="2" customFormat="1" ht="16.5" customHeight="1">
      <c r="A103" s="36"/>
      <c r="B103" s="37"/>
      <c r="C103" s="175" t="s">
        <v>335</v>
      </c>
      <c r="D103" s="175" t="s">
        <v>158</v>
      </c>
      <c r="E103" s="176" t="s">
        <v>1794</v>
      </c>
      <c r="F103" s="177" t="s">
        <v>1795</v>
      </c>
      <c r="G103" s="178" t="s">
        <v>413</v>
      </c>
      <c r="H103" s="179">
        <v>44</v>
      </c>
      <c r="I103" s="180">
        <v>161.19</v>
      </c>
      <c r="J103" s="181">
        <f t="shared" si="10"/>
        <v>7092.36</v>
      </c>
      <c r="K103" s="177" t="s">
        <v>1764</v>
      </c>
      <c r="L103" s="41"/>
      <c r="M103" s="182" t="s">
        <v>19</v>
      </c>
      <c r="N103" s="183" t="s">
        <v>42</v>
      </c>
      <c r="O103" s="66"/>
      <c r="P103" s="184">
        <f t="shared" si="11"/>
        <v>0</v>
      </c>
      <c r="Q103" s="184">
        <v>3E-05</v>
      </c>
      <c r="R103" s="184">
        <f t="shared" si="12"/>
        <v>0.00132</v>
      </c>
      <c r="S103" s="184">
        <v>0</v>
      </c>
      <c r="T103" s="185">
        <f t="shared" si="13"/>
        <v>0</v>
      </c>
      <c r="U103" s="36"/>
      <c r="V103" s="36"/>
      <c r="W103" s="36"/>
      <c r="X103" s="36"/>
      <c r="Y103" s="36"/>
      <c r="Z103" s="36"/>
      <c r="AA103" s="36"/>
      <c r="AB103" s="36"/>
      <c r="AC103" s="36"/>
      <c r="AD103" s="36"/>
      <c r="AE103" s="36"/>
      <c r="AR103" s="186" t="s">
        <v>162</v>
      </c>
      <c r="AT103" s="186" t="s">
        <v>158</v>
      </c>
      <c r="AU103" s="186" t="s">
        <v>79</v>
      </c>
      <c r="AY103" s="19" t="s">
        <v>155</v>
      </c>
      <c r="BE103" s="187">
        <f t="shared" si="14"/>
        <v>7092.36</v>
      </c>
      <c r="BF103" s="187">
        <f t="shared" si="15"/>
        <v>0</v>
      </c>
      <c r="BG103" s="187">
        <f t="shared" si="16"/>
        <v>0</v>
      </c>
      <c r="BH103" s="187">
        <f t="shared" si="17"/>
        <v>0</v>
      </c>
      <c r="BI103" s="187">
        <f t="shared" si="18"/>
        <v>0</v>
      </c>
      <c r="BJ103" s="19" t="s">
        <v>79</v>
      </c>
      <c r="BK103" s="187">
        <f t="shared" si="19"/>
        <v>7092.36</v>
      </c>
      <c r="BL103" s="19" t="s">
        <v>162</v>
      </c>
      <c r="BM103" s="186" t="s">
        <v>410</v>
      </c>
    </row>
    <row r="104" spans="1:65" s="2" customFormat="1" ht="16.5" customHeight="1">
      <c r="A104" s="36"/>
      <c r="B104" s="37"/>
      <c r="C104" s="175" t="s">
        <v>8</v>
      </c>
      <c r="D104" s="175" t="s">
        <v>158</v>
      </c>
      <c r="E104" s="176" t="s">
        <v>1796</v>
      </c>
      <c r="F104" s="177" t="s">
        <v>1797</v>
      </c>
      <c r="G104" s="178" t="s">
        <v>413</v>
      </c>
      <c r="H104" s="179">
        <v>38</v>
      </c>
      <c r="I104" s="180">
        <v>312.11</v>
      </c>
      <c r="J104" s="181">
        <f t="shared" si="10"/>
        <v>11860.18</v>
      </c>
      <c r="K104" s="177" t="s">
        <v>1764</v>
      </c>
      <c r="L104" s="41"/>
      <c r="M104" s="182" t="s">
        <v>19</v>
      </c>
      <c r="N104" s="183" t="s">
        <v>42</v>
      </c>
      <c r="O104" s="66"/>
      <c r="P104" s="184">
        <f t="shared" si="11"/>
        <v>0</v>
      </c>
      <c r="Q104" s="184">
        <v>0.00032</v>
      </c>
      <c r="R104" s="184">
        <f t="shared" si="12"/>
        <v>0.01216</v>
      </c>
      <c r="S104" s="184">
        <v>0</v>
      </c>
      <c r="T104" s="185">
        <f t="shared" si="13"/>
        <v>0</v>
      </c>
      <c r="U104" s="36"/>
      <c r="V104" s="36"/>
      <c r="W104" s="36"/>
      <c r="X104" s="36"/>
      <c r="Y104" s="36"/>
      <c r="Z104" s="36"/>
      <c r="AA104" s="36"/>
      <c r="AB104" s="36"/>
      <c r="AC104" s="36"/>
      <c r="AD104" s="36"/>
      <c r="AE104" s="36"/>
      <c r="AR104" s="186" t="s">
        <v>162</v>
      </c>
      <c r="AT104" s="186" t="s">
        <v>158</v>
      </c>
      <c r="AU104" s="186" t="s">
        <v>79</v>
      </c>
      <c r="AY104" s="19" t="s">
        <v>155</v>
      </c>
      <c r="BE104" s="187">
        <f t="shared" si="14"/>
        <v>11860.18</v>
      </c>
      <c r="BF104" s="187">
        <f t="shared" si="15"/>
        <v>0</v>
      </c>
      <c r="BG104" s="187">
        <f t="shared" si="16"/>
        <v>0</v>
      </c>
      <c r="BH104" s="187">
        <f t="shared" si="17"/>
        <v>0</v>
      </c>
      <c r="BI104" s="187">
        <f t="shared" si="18"/>
        <v>0</v>
      </c>
      <c r="BJ104" s="19" t="s">
        <v>79</v>
      </c>
      <c r="BK104" s="187">
        <f t="shared" si="19"/>
        <v>11860.18</v>
      </c>
      <c r="BL104" s="19" t="s">
        <v>162</v>
      </c>
      <c r="BM104" s="186" t="s">
        <v>423</v>
      </c>
    </row>
    <row r="105" spans="1:65" s="2" customFormat="1" ht="16.5" customHeight="1">
      <c r="A105" s="36"/>
      <c r="B105" s="37"/>
      <c r="C105" s="175" t="s">
        <v>295</v>
      </c>
      <c r="D105" s="175" t="s">
        <v>158</v>
      </c>
      <c r="E105" s="176" t="s">
        <v>1798</v>
      </c>
      <c r="F105" s="177" t="s">
        <v>1799</v>
      </c>
      <c r="G105" s="178" t="s">
        <v>343</v>
      </c>
      <c r="H105" s="179">
        <v>60</v>
      </c>
      <c r="I105" s="180">
        <v>56.99</v>
      </c>
      <c r="J105" s="181">
        <f t="shared" si="10"/>
        <v>3419.4</v>
      </c>
      <c r="K105" s="177" t="s">
        <v>1764</v>
      </c>
      <c r="L105" s="41"/>
      <c r="M105" s="182" t="s">
        <v>19</v>
      </c>
      <c r="N105" s="183" t="s">
        <v>42</v>
      </c>
      <c r="O105" s="66"/>
      <c r="P105" s="184">
        <f t="shared" si="11"/>
        <v>0</v>
      </c>
      <c r="Q105" s="184">
        <v>0</v>
      </c>
      <c r="R105" s="184">
        <f t="shared" si="12"/>
        <v>0</v>
      </c>
      <c r="S105" s="184">
        <v>0</v>
      </c>
      <c r="T105" s="185">
        <f t="shared" si="13"/>
        <v>0</v>
      </c>
      <c r="U105" s="36"/>
      <c r="V105" s="36"/>
      <c r="W105" s="36"/>
      <c r="X105" s="36"/>
      <c r="Y105" s="36"/>
      <c r="Z105" s="36"/>
      <c r="AA105" s="36"/>
      <c r="AB105" s="36"/>
      <c r="AC105" s="36"/>
      <c r="AD105" s="36"/>
      <c r="AE105" s="36"/>
      <c r="AR105" s="186" t="s">
        <v>162</v>
      </c>
      <c r="AT105" s="186" t="s">
        <v>158</v>
      </c>
      <c r="AU105" s="186" t="s">
        <v>79</v>
      </c>
      <c r="AY105" s="19" t="s">
        <v>155</v>
      </c>
      <c r="BE105" s="187">
        <f t="shared" si="14"/>
        <v>3419.4</v>
      </c>
      <c r="BF105" s="187">
        <f t="shared" si="15"/>
        <v>0</v>
      </c>
      <c r="BG105" s="187">
        <f t="shared" si="16"/>
        <v>0</v>
      </c>
      <c r="BH105" s="187">
        <f t="shared" si="17"/>
        <v>0</v>
      </c>
      <c r="BI105" s="187">
        <f t="shared" si="18"/>
        <v>0</v>
      </c>
      <c r="BJ105" s="19" t="s">
        <v>79</v>
      </c>
      <c r="BK105" s="187">
        <f t="shared" si="19"/>
        <v>3419.4</v>
      </c>
      <c r="BL105" s="19" t="s">
        <v>162</v>
      </c>
      <c r="BM105" s="186" t="s">
        <v>437</v>
      </c>
    </row>
    <row r="106" spans="1:65" s="2" customFormat="1" ht="16.5" customHeight="1">
      <c r="A106" s="36"/>
      <c r="B106" s="37"/>
      <c r="C106" s="175" t="s">
        <v>353</v>
      </c>
      <c r="D106" s="175" t="s">
        <v>158</v>
      </c>
      <c r="E106" s="176" t="s">
        <v>1800</v>
      </c>
      <c r="F106" s="177" t="s">
        <v>1801</v>
      </c>
      <c r="G106" s="178" t="s">
        <v>413</v>
      </c>
      <c r="H106" s="179">
        <v>50</v>
      </c>
      <c r="I106" s="180">
        <v>182.62</v>
      </c>
      <c r="J106" s="181">
        <f t="shared" si="10"/>
        <v>9131</v>
      </c>
      <c r="K106" s="177" t="s">
        <v>1764</v>
      </c>
      <c r="L106" s="41"/>
      <c r="M106" s="182" t="s">
        <v>19</v>
      </c>
      <c r="N106" s="183" t="s">
        <v>42</v>
      </c>
      <c r="O106" s="66"/>
      <c r="P106" s="184">
        <f t="shared" si="11"/>
        <v>0</v>
      </c>
      <c r="Q106" s="184">
        <v>0.00105</v>
      </c>
      <c r="R106" s="184">
        <f t="shared" si="12"/>
        <v>0.0525</v>
      </c>
      <c r="S106" s="184">
        <v>0</v>
      </c>
      <c r="T106" s="185">
        <f t="shared" si="13"/>
        <v>0</v>
      </c>
      <c r="U106" s="36"/>
      <c r="V106" s="36"/>
      <c r="W106" s="36"/>
      <c r="X106" s="36"/>
      <c r="Y106" s="36"/>
      <c r="Z106" s="36"/>
      <c r="AA106" s="36"/>
      <c r="AB106" s="36"/>
      <c r="AC106" s="36"/>
      <c r="AD106" s="36"/>
      <c r="AE106" s="36"/>
      <c r="AR106" s="186" t="s">
        <v>162</v>
      </c>
      <c r="AT106" s="186" t="s">
        <v>158</v>
      </c>
      <c r="AU106" s="186" t="s">
        <v>79</v>
      </c>
      <c r="AY106" s="19" t="s">
        <v>155</v>
      </c>
      <c r="BE106" s="187">
        <f t="shared" si="14"/>
        <v>9131</v>
      </c>
      <c r="BF106" s="187">
        <f t="shared" si="15"/>
        <v>0</v>
      </c>
      <c r="BG106" s="187">
        <f t="shared" si="16"/>
        <v>0</v>
      </c>
      <c r="BH106" s="187">
        <f t="shared" si="17"/>
        <v>0</v>
      </c>
      <c r="BI106" s="187">
        <f t="shared" si="18"/>
        <v>0</v>
      </c>
      <c r="BJ106" s="19" t="s">
        <v>79</v>
      </c>
      <c r="BK106" s="187">
        <f t="shared" si="19"/>
        <v>9131</v>
      </c>
      <c r="BL106" s="19" t="s">
        <v>162</v>
      </c>
      <c r="BM106" s="186" t="s">
        <v>449</v>
      </c>
    </row>
    <row r="107" spans="1:65" s="2" customFormat="1" ht="16.5" customHeight="1">
      <c r="A107" s="36"/>
      <c r="B107" s="37"/>
      <c r="C107" s="175" t="s">
        <v>357</v>
      </c>
      <c r="D107" s="175" t="s">
        <v>158</v>
      </c>
      <c r="E107" s="176" t="s">
        <v>1802</v>
      </c>
      <c r="F107" s="177" t="s">
        <v>1803</v>
      </c>
      <c r="G107" s="178" t="s">
        <v>413</v>
      </c>
      <c r="H107" s="179">
        <v>2</v>
      </c>
      <c r="I107" s="180">
        <v>472.19</v>
      </c>
      <c r="J107" s="181">
        <f t="shared" si="10"/>
        <v>944.38</v>
      </c>
      <c r="K107" s="177" t="s">
        <v>1764</v>
      </c>
      <c r="L107" s="41"/>
      <c r="M107" s="182" t="s">
        <v>19</v>
      </c>
      <c r="N107" s="183" t="s">
        <v>42</v>
      </c>
      <c r="O107" s="66"/>
      <c r="P107" s="184">
        <f t="shared" si="11"/>
        <v>0</v>
      </c>
      <c r="Q107" s="184">
        <v>0</v>
      </c>
      <c r="R107" s="184">
        <f t="shared" si="12"/>
        <v>0</v>
      </c>
      <c r="S107" s="184">
        <v>0</v>
      </c>
      <c r="T107" s="185">
        <f t="shared" si="13"/>
        <v>0</v>
      </c>
      <c r="U107" s="36"/>
      <c r="V107" s="36"/>
      <c r="W107" s="36"/>
      <c r="X107" s="36"/>
      <c r="Y107" s="36"/>
      <c r="Z107" s="36"/>
      <c r="AA107" s="36"/>
      <c r="AB107" s="36"/>
      <c r="AC107" s="36"/>
      <c r="AD107" s="36"/>
      <c r="AE107" s="36"/>
      <c r="AR107" s="186" t="s">
        <v>162</v>
      </c>
      <c r="AT107" s="186" t="s">
        <v>158</v>
      </c>
      <c r="AU107" s="186" t="s">
        <v>79</v>
      </c>
      <c r="AY107" s="19" t="s">
        <v>155</v>
      </c>
      <c r="BE107" s="187">
        <f t="shared" si="14"/>
        <v>944.38</v>
      </c>
      <c r="BF107" s="187">
        <f t="shared" si="15"/>
        <v>0</v>
      </c>
      <c r="BG107" s="187">
        <f t="shared" si="16"/>
        <v>0</v>
      </c>
      <c r="BH107" s="187">
        <f t="shared" si="17"/>
        <v>0</v>
      </c>
      <c r="BI107" s="187">
        <f t="shared" si="18"/>
        <v>0</v>
      </c>
      <c r="BJ107" s="19" t="s">
        <v>79</v>
      </c>
      <c r="BK107" s="187">
        <f t="shared" si="19"/>
        <v>944.38</v>
      </c>
      <c r="BL107" s="19" t="s">
        <v>162</v>
      </c>
      <c r="BM107" s="186" t="s">
        <v>461</v>
      </c>
    </row>
    <row r="108" spans="1:65" s="2" customFormat="1" ht="16.5" customHeight="1">
      <c r="A108" s="36"/>
      <c r="B108" s="37"/>
      <c r="C108" s="175" t="s">
        <v>361</v>
      </c>
      <c r="D108" s="175" t="s">
        <v>158</v>
      </c>
      <c r="E108" s="176" t="s">
        <v>1804</v>
      </c>
      <c r="F108" s="177" t="s">
        <v>1805</v>
      </c>
      <c r="G108" s="178" t="s">
        <v>413</v>
      </c>
      <c r="H108" s="179">
        <v>98</v>
      </c>
      <c r="I108" s="180">
        <v>247.55</v>
      </c>
      <c r="J108" s="181">
        <f t="shared" si="10"/>
        <v>24259.9</v>
      </c>
      <c r="K108" s="177" t="s">
        <v>1764</v>
      </c>
      <c r="L108" s="41"/>
      <c r="M108" s="182" t="s">
        <v>19</v>
      </c>
      <c r="N108" s="183" t="s">
        <v>42</v>
      </c>
      <c r="O108" s="66"/>
      <c r="P108" s="184">
        <f t="shared" si="11"/>
        <v>0</v>
      </c>
      <c r="Q108" s="184">
        <v>9E-05</v>
      </c>
      <c r="R108" s="184">
        <f t="shared" si="12"/>
        <v>0.00882</v>
      </c>
      <c r="S108" s="184">
        <v>0</v>
      </c>
      <c r="T108" s="185">
        <f t="shared" si="13"/>
        <v>0</v>
      </c>
      <c r="U108" s="36"/>
      <c r="V108" s="36"/>
      <c r="W108" s="36"/>
      <c r="X108" s="36"/>
      <c r="Y108" s="36"/>
      <c r="Z108" s="36"/>
      <c r="AA108" s="36"/>
      <c r="AB108" s="36"/>
      <c r="AC108" s="36"/>
      <c r="AD108" s="36"/>
      <c r="AE108" s="36"/>
      <c r="AR108" s="186" t="s">
        <v>162</v>
      </c>
      <c r="AT108" s="186" t="s">
        <v>158</v>
      </c>
      <c r="AU108" s="186" t="s">
        <v>79</v>
      </c>
      <c r="AY108" s="19" t="s">
        <v>155</v>
      </c>
      <c r="BE108" s="187">
        <f t="shared" si="14"/>
        <v>24259.9</v>
      </c>
      <c r="BF108" s="187">
        <f t="shared" si="15"/>
        <v>0</v>
      </c>
      <c r="BG108" s="187">
        <f t="shared" si="16"/>
        <v>0</v>
      </c>
      <c r="BH108" s="187">
        <f t="shared" si="17"/>
        <v>0</v>
      </c>
      <c r="BI108" s="187">
        <f t="shared" si="18"/>
        <v>0</v>
      </c>
      <c r="BJ108" s="19" t="s">
        <v>79</v>
      </c>
      <c r="BK108" s="187">
        <f t="shared" si="19"/>
        <v>24259.9</v>
      </c>
      <c r="BL108" s="19" t="s">
        <v>162</v>
      </c>
      <c r="BM108" s="186" t="s">
        <v>469</v>
      </c>
    </row>
    <row r="109" spans="1:65" s="2" customFormat="1" ht="16.5" customHeight="1">
      <c r="A109" s="36"/>
      <c r="B109" s="37"/>
      <c r="C109" s="175" t="s">
        <v>367</v>
      </c>
      <c r="D109" s="175" t="s">
        <v>158</v>
      </c>
      <c r="E109" s="176" t="s">
        <v>1806</v>
      </c>
      <c r="F109" s="177" t="s">
        <v>1807</v>
      </c>
      <c r="G109" s="178" t="s">
        <v>413</v>
      </c>
      <c r="H109" s="179">
        <v>13</v>
      </c>
      <c r="I109" s="180">
        <v>261.53</v>
      </c>
      <c r="J109" s="181">
        <f t="shared" si="10"/>
        <v>3399.89</v>
      </c>
      <c r="K109" s="177" t="s">
        <v>1764</v>
      </c>
      <c r="L109" s="41"/>
      <c r="M109" s="182" t="s">
        <v>19</v>
      </c>
      <c r="N109" s="183" t="s">
        <v>42</v>
      </c>
      <c r="O109" s="66"/>
      <c r="P109" s="184">
        <f t="shared" si="11"/>
        <v>0</v>
      </c>
      <c r="Q109" s="184">
        <v>0.00011</v>
      </c>
      <c r="R109" s="184">
        <f t="shared" si="12"/>
        <v>0.00143</v>
      </c>
      <c r="S109" s="184">
        <v>0</v>
      </c>
      <c r="T109" s="185">
        <f t="shared" si="13"/>
        <v>0</v>
      </c>
      <c r="U109" s="36"/>
      <c r="V109" s="36"/>
      <c r="W109" s="36"/>
      <c r="X109" s="36"/>
      <c r="Y109" s="36"/>
      <c r="Z109" s="36"/>
      <c r="AA109" s="36"/>
      <c r="AB109" s="36"/>
      <c r="AC109" s="36"/>
      <c r="AD109" s="36"/>
      <c r="AE109" s="36"/>
      <c r="AR109" s="186" t="s">
        <v>162</v>
      </c>
      <c r="AT109" s="186" t="s">
        <v>158</v>
      </c>
      <c r="AU109" s="186" t="s">
        <v>79</v>
      </c>
      <c r="AY109" s="19" t="s">
        <v>155</v>
      </c>
      <c r="BE109" s="187">
        <f t="shared" si="14"/>
        <v>3399.89</v>
      </c>
      <c r="BF109" s="187">
        <f t="shared" si="15"/>
        <v>0</v>
      </c>
      <c r="BG109" s="187">
        <f t="shared" si="16"/>
        <v>0</v>
      </c>
      <c r="BH109" s="187">
        <f t="shared" si="17"/>
        <v>0</v>
      </c>
      <c r="BI109" s="187">
        <f t="shared" si="18"/>
        <v>0</v>
      </c>
      <c r="BJ109" s="19" t="s">
        <v>79</v>
      </c>
      <c r="BK109" s="187">
        <f t="shared" si="19"/>
        <v>3399.89</v>
      </c>
      <c r="BL109" s="19" t="s">
        <v>162</v>
      </c>
      <c r="BM109" s="186" t="s">
        <v>479</v>
      </c>
    </row>
    <row r="110" spans="1:65" s="2" customFormat="1" ht="16.5" customHeight="1">
      <c r="A110" s="36"/>
      <c r="B110" s="37"/>
      <c r="C110" s="175" t="s">
        <v>7</v>
      </c>
      <c r="D110" s="175" t="s">
        <v>158</v>
      </c>
      <c r="E110" s="176" t="s">
        <v>1808</v>
      </c>
      <c r="F110" s="177" t="s">
        <v>1809</v>
      </c>
      <c r="G110" s="178" t="s">
        <v>413</v>
      </c>
      <c r="H110" s="179">
        <v>11</v>
      </c>
      <c r="I110" s="180">
        <v>315.88</v>
      </c>
      <c r="J110" s="181">
        <f t="shared" si="10"/>
        <v>3474.68</v>
      </c>
      <c r="K110" s="177" t="s">
        <v>1764</v>
      </c>
      <c r="L110" s="41"/>
      <c r="M110" s="182" t="s">
        <v>19</v>
      </c>
      <c r="N110" s="183" t="s">
        <v>42</v>
      </c>
      <c r="O110" s="66"/>
      <c r="P110" s="184">
        <f t="shared" si="11"/>
        <v>0</v>
      </c>
      <c r="Q110" s="184">
        <v>0.00011</v>
      </c>
      <c r="R110" s="184">
        <f t="shared" si="12"/>
        <v>0.0012100000000000001</v>
      </c>
      <c r="S110" s="184">
        <v>0</v>
      </c>
      <c r="T110" s="185">
        <f t="shared" si="13"/>
        <v>0</v>
      </c>
      <c r="U110" s="36"/>
      <c r="V110" s="36"/>
      <c r="W110" s="36"/>
      <c r="X110" s="36"/>
      <c r="Y110" s="36"/>
      <c r="Z110" s="36"/>
      <c r="AA110" s="36"/>
      <c r="AB110" s="36"/>
      <c r="AC110" s="36"/>
      <c r="AD110" s="36"/>
      <c r="AE110" s="36"/>
      <c r="AR110" s="186" t="s">
        <v>162</v>
      </c>
      <c r="AT110" s="186" t="s">
        <v>158</v>
      </c>
      <c r="AU110" s="186" t="s">
        <v>79</v>
      </c>
      <c r="AY110" s="19" t="s">
        <v>155</v>
      </c>
      <c r="BE110" s="187">
        <f t="shared" si="14"/>
        <v>3474.68</v>
      </c>
      <c r="BF110" s="187">
        <f t="shared" si="15"/>
        <v>0</v>
      </c>
      <c r="BG110" s="187">
        <f t="shared" si="16"/>
        <v>0</v>
      </c>
      <c r="BH110" s="187">
        <f t="shared" si="17"/>
        <v>0</v>
      </c>
      <c r="BI110" s="187">
        <f t="shared" si="18"/>
        <v>0</v>
      </c>
      <c r="BJ110" s="19" t="s">
        <v>79</v>
      </c>
      <c r="BK110" s="187">
        <f t="shared" si="19"/>
        <v>3474.68</v>
      </c>
      <c r="BL110" s="19" t="s">
        <v>162</v>
      </c>
      <c r="BM110" s="186" t="s">
        <v>497</v>
      </c>
    </row>
    <row r="111" spans="1:65" s="2" customFormat="1" ht="16.5" customHeight="1">
      <c r="A111" s="36"/>
      <c r="B111" s="37"/>
      <c r="C111" s="175" t="s">
        <v>383</v>
      </c>
      <c r="D111" s="175" t="s">
        <v>158</v>
      </c>
      <c r="E111" s="176" t="s">
        <v>1810</v>
      </c>
      <c r="F111" s="177" t="s">
        <v>1811</v>
      </c>
      <c r="G111" s="178" t="s">
        <v>413</v>
      </c>
      <c r="H111" s="179">
        <v>12</v>
      </c>
      <c r="I111" s="180">
        <v>274.05</v>
      </c>
      <c r="J111" s="181">
        <f t="shared" si="10"/>
        <v>3288.6</v>
      </c>
      <c r="K111" s="177" t="s">
        <v>1764</v>
      </c>
      <c r="L111" s="41"/>
      <c r="M111" s="182" t="s">
        <v>19</v>
      </c>
      <c r="N111" s="183" t="s">
        <v>42</v>
      </c>
      <c r="O111" s="66"/>
      <c r="P111" s="184">
        <f t="shared" si="11"/>
        <v>0</v>
      </c>
      <c r="Q111" s="184">
        <v>0.00011</v>
      </c>
      <c r="R111" s="184">
        <f t="shared" si="12"/>
        <v>0.00132</v>
      </c>
      <c r="S111" s="184">
        <v>0</v>
      </c>
      <c r="T111" s="185">
        <f t="shared" si="13"/>
        <v>0</v>
      </c>
      <c r="U111" s="36"/>
      <c r="V111" s="36"/>
      <c r="W111" s="36"/>
      <c r="X111" s="36"/>
      <c r="Y111" s="36"/>
      <c r="Z111" s="36"/>
      <c r="AA111" s="36"/>
      <c r="AB111" s="36"/>
      <c r="AC111" s="36"/>
      <c r="AD111" s="36"/>
      <c r="AE111" s="36"/>
      <c r="AR111" s="186" t="s">
        <v>162</v>
      </c>
      <c r="AT111" s="186" t="s">
        <v>158</v>
      </c>
      <c r="AU111" s="186" t="s">
        <v>79</v>
      </c>
      <c r="AY111" s="19" t="s">
        <v>155</v>
      </c>
      <c r="BE111" s="187">
        <f t="shared" si="14"/>
        <v>3288.6</v>
      </c>
      <c r="BF111" s="187">
        <f t="shared" si="15"/>
        <v>0</v>
      </c>
      <c r="BG111" s="187">
        <f t="shared" si="16"/>
        <v>0</v>
      </c>
      <c r="BH111" s="187">
        <f t="shared" si="17"/>
        <v>0</v>
      </c>
      <c r="BI111" s="187">
        <f t="shared" si="18"/>
        <v>0</v>
      </c>
      <c r="BJ111" s="19" t="s">
        <v>79</v>
      </c>
      <c r="BK111" s="187">
        <f t="shared" si="19"/>
        <v>3288.6</v>
      </c>
      <c r="BL111" s="19" t="s">
        <v>162</v>
      </c>
      <c r="BM111" s="186" t="s">
        <v>506</v>
      </c>
    </row>
    <row r="112" spans="1:65" s="2" customFormat="1" ht="16.5" customHeight="1">
      <c r="A112" s="36"/>
      <c r="B112" s="37"/>
      <c r="C112" s="175" t="s">
        <v>389</v>
      </c>
      <c r="D112" s="175" t="s">
        <v>158</v>
      </c>
      <c r="E112" s="176" t="s">
        <v>1812</v>
      </c>
      <c r="F112" s="177" t="s">
        <v>1813</v>
      </c>
      <c r="G112" s="178" t="s">
        <v>413</v>
      </c>
      <c r="H112" s="179">
        <v>8</v>
      </c>
      <c r="I112" s="180">
        <v>328.84</v>
      </c>
      <c r="J112" s="181">
        <f t="shared" si="10"/>
        <v>2630.72</v>
      </c>
      <c r="K112" s="177" t="s">
        <v>1764</v>
      </c>
      <c r="L112" s="41"/>
      <c r="M112" s="182" t="s">
        <v>19</v>
      </c>
      <c r="N112" s="183" t="s">
        <v>42</v>
      </c>
      <c r="O112" s="66"/>
      <c r="P112" s="184">
        <f t="shared" si="11"/>
        <v>0</v>
      </c>
      <c r="Q112" s="184">
        <v>0.00011</v>
      </c>
      <c r="R112" s="184">
        <f t="shared" si="12"/>
        <v>0.00088</v>
      </c>
      <c r="S112" s="184">
        <v>0</v>
      </c>
      <c r="T112" s="185">
        <f t="shared" si="13"/>
        <v>0</v>
      </c>
      <c r="U112" s="36"/>
      <c r="V112" s="36"/>
      <c r="W112" s="36"/>
      <c r="X112" s="36"/>
      <c r="Y112" s="36"/>
      <c r="Z112" s="36"/>
      <c r="AA112" s="36"/>
      <c r="AB112" s="36"/>
      <c r="AC112" s="36"/>
      <c r="AD112" s="36"/>
      <c r="AE112" s="36"/>
      <c r="AR112" s="186" t="s">
        <v>162</v>
      </c>
      <c r="AT112" s="186" t="s">
        <v>158</v>
      </c>
      <c r="AU112" s="186" t="s">
        <v>79</v>
      </c>
      <c r="AY112" s="19" t="s">
        <v>155</v>
      </c>
      <c r="BE112" s="187">
        <f t="shared" si="14"/>
        <v>2630.72</v>
      </c>
      <c r="BF112" s="187">
        <f t="shared" si="15"/>
        <v>0</v>
      </c>
      <c r="BG112" s="187">
        <f t="shared" si="16"/>
        <v>0</v>
      </c>
      <c r="BH112" s="187">
        <f t="shared" si="17"/>
        <v>0</v>
      </c>
      <c r="BI112" s="187">
        <f t="shared" si="18"/>
        <v>0</v>
      </c>
      <c r="BJ112" s="19" t="s">
        <v>79</v>
      </c>
      <c r="BK112" s="187">
        <f t="shared" si="19"/>
        <v>2630.72</v>
      </c>
      <c r="BL112" s="19" t="s">
        <v>162</v>
      </c>
      <c r="BM112" s="186" t="s">
        <v>535</v>
      </c>
    </row>
    <row r="113" spans="1:65" s="2" customFormat="1" ht="16.5" customHeight="1">
      <c r="A113" s="36"/>
      <c r="B113" s="37"/>
      <c r="C113" s="175" t="s">
        <v>393</v>
      </c>
      <c r="D113" s="175" t="s">
        <v>158</v>
      </c>
      <c r="E113" s="176" t="s">
        <v>1814</v>
      </c>
      <c r="F113" s="177" t="s">
        <v>1815</v>
      </c>
      <c r="G113" s="178" t="s">
        <v>413</v>
      </c>
      <c r="H113" s="179">
        <v>30</v>
      </c>
      <c r="I113" s="180">
        <v>222.67</v>
      </c>
      <c r="J113" s="181">
        <f t="shared" si="10"/>
        <v>6680.1</v>
      </c>
      <c r="K113" s="177" t="s">
        <v>1764</v>
      </c>
      <c r="L113" s="41"/>
      <c r="M113" s="182" t="s">
        <v>19</v>
      </c>
      <c r="N113" s="183" t="s">
        <v>42</v>
      </c>
      <c r="O113" s="66"/>
      <c r="P113" s="184">
        <f t="shared" si="11"/>
        <v>0</v>
      </c>
      <c r="Q113" s="184">
        <v>0.00018</v>
      </c>
      <c r="R113" s="184">
        <f t="shared" si="12"/>
        <v>0.0054</v>
      </c>
      <c r="S113" s="184">
        <v>0</v>
      </c>
      <c r="T113" s="185">
        <f t="shared" si="13"/>
        <v>0</v>
      </c>
      <c r="U113" s="36"/>
      <c r="V113" s="36"/>
      <c r="W113" s="36"/>
      <c r="X113" s="36"/>
      <c r="Y113" s="36"/>
      <c r="Z113" s="36"/>
      <c r="AA113" s="36"/>
      <c r="AB113" s="36"/>
      <c r="AC113" s="36"/>
      <c r="AD113" s="36"/>
      <c r="AE113" s="36"/>
      <c r="AR113" s="186" t="s">
        <v>162</v>
      </c>
      <c r="AT113" s="186" t="s">
        <v>158</v>
      </c>
      <c r="AU113" s="186" t="s">
        <v>79</v>
      </c>
      <c r="AY113" s="19" t="s">
        <v>155</v>
      </c>
      <c r="BE113" s="187">
        <f t="shared" si="14"/>
        <v>6680.1</v>
      </c>
      <c r="BF113" s="187">
        <f t="shared" si="15"/>
        <v>0</v>
      </c>
      <c r="BG113" s="187">
        <f t="shared" si="16"/>
        <v>0</v>
      </c>
      <c r="BH113" s="187">
        <f t="shared" si="17"/>
        <v>0</v>
      </c>
      <c r="BI113" s="187">
        <f t="shared" si="18"/>
        <v>0</v>
      </c>
      <c r="BJ113" s="19" t="s">
        <v>79</v>
      </c>
      <c r="BK113" s="187">
        <f t="shared" si="19"/>
        <v>6680.1</v>
      </c>
      <c r="BL113" s="19" t="s">
        <v>162</v>
      </c>
      <c r="BM113" s="186" t="s">
        <v>545</v>
      </c>
    </row>
    <row r="114" spans="1:65" s="2" customFormat="1" ht="16.5" customHeight="1">
      <c r="A114" s="36"/>
      <c r="B114" s="37"/>
      <c r="C114" s="175" t="s">
        <v>397</v>
      </c>
      <c r="D114" s="175" t="s">
        <v>158</v>
      </c>
      <c r="E114" s="176" t="s">
        <v>1816</v>
      </c>
      <c r="F114" s="177" t="s">
        <v>1817</v>
      </c>
      <c r="G114" s="178" t="s">
        <v>343</v>
      </c>
      <c r="H114" s="179">
        <v>1450</v>
      </c>
      <c r="I114" s="180">
        <v>44.43</v>
      </c>
      <c r="J114" s="181">
        <f t="shared" si="10"/>
        <v>64423.5</v>
      </c>
      <c r="K114" s="177" t="s">
        <v>1764</v>
      </c>
      <c r="L114" s="41"/>
      <c r="M114" s="182" t="s">
        <v>19</v>
      </c>
      <c r="N114" s="183" t="s">
        <v>42</v>
      </c>
      <c r="O114" s="66"/>
      <c r="P114" s="184">
        <f t="shared" si="11"/>
        <v>0</v>
      </c>
      <c r="Q114" s="184">
        <v>0.00016</v>
      </c>
      <c r="R114" s="184">
        <f t="shared" si="12"/>
        <v>0.232</v>
      </c>
      <c r="S114" s="184">
        <v>0</v>
      </c>
      <c r="T114" s="185">
        <f t="shared" si="13"/>
        <v>0</v>
      </c>
      <c r="U114" s="36"/>
      <c r="V114" s="36"/>
      <c r="W114" s="36"/>
      <c r="X114" s="36"/>
      <c r="Y114" s="36"/>
      <c r="Z114" s="36"/>
      <c r="AA114" s="36"/>
      <c r="AB114" s="36"/>
      <c r="AC114" s="36"/>
      <c r="AD114" s="36"/>
      <c r="AE114" s="36"/>
      <c r="AR114" s="186" t="s">
        <v>162</v>
      </c>
      <c r="AT114" s="186" t="s">
        <v>158</v>
      </c>
      <c r="AU114" s="186" t="s">
        <v>79</v>
      </c>
      <c r="AY114" s="19" t="s">
        <v>155</v>
      </c>
      <c r="BE114" s="187">
        <f t="shared" si="14"/>
        <v>64423.5</v>
      </c>
      <c r="BF114" s="187">
        <f t="shared" si="15"/>
        <v>0</v>
      </c>
      <c r="BG114" s="187">
        <f t="shared" si="16"/>
        <v>0</v>
      </c>
      <c r="BH114" s="187">
        <f t="shared" si="17"/>
        <v>0</v>
      </c>
      <c r="BI114" s="187">
        <f t="shared" si="18"/>
        <v>0</v>
      </c>
      <c r="BJ114" s="19" t="s">
        <v>79</v>
      </c>
      <c r="BK114" s="187">
        <f t="shared" si="19"/>
        <v>64423.5</v>
      </c>
      <c r="BL114" s="19" t="s">
        <v>162</v>
      </c>
      <c r="BM114" s="186" t="s">
        <v>803</v>
      </c>
    </row>
    <row r="115" spans="1:65" s="2" customFormat="1" ht="16.5" customHeight="1">
      <c r="A115" s="36"/>
      <c r="B115" s="37"/>
      <c r="C115" s="175" t="s">
        <v>402</v>
      </c>
      <c r="D115" s="175" t="s">
        <v>158</v>
      </c>
      <c r="E115" s="176" t="s">
        <v>1818</v>
      </c>
      <c r="F115" s="177" t="s">
        <v>1819</v>
      </c>
      <c r="G115" s="178" t="s">
        <v>343</v>
      </c>
      <c r="H115" s="179">
        <v>1080</v>
      </c>
      <c r="I115" s="180">
        <v>54.58</v>
      </c>
      <c r="J115" s="181">
        <f t="shared" si="10"/>
        <v>58946.4</v>
      </c>
      <c r="K115" s="177" t="s">
        <v>1764</v>
      </c>
      <c r="L115" s="41"/>
      <c r="M115" s="182" t="s">
        <v>19</v>
      </c>
      <c r="N115" s="183" t="s">
        <v>42</v>
      </c>
      <c r="O115" s="66"/>
      <c r="P115" s="184">
        <f t="shared" si="11"/>
        <v>0</v>
      </c>
      <c r="Q115" s="184">
        <v>0.00021</v>
      </c>
      <c r="R115" s="184">
        <f t="shared" si="12"/>
        <v>0.2268</v>
      </c>
      <c r="S115" s="184">
        <v>0</v>
      </c>
      <c r="T115" s="185">
        <f t="shared" si="13"/>
        <v>0</v>
      </c>
      <c r="U115" s="36"/>
      <c r="V115" s="36"/>
      <c r="W115" s="36"/>
      <c r="X115" s="36"/>
      <c r="Y115" s="36"/>
      <c r="Z115" s="36"/>
      <c r="AA115" s="36"/>
      <c r="AB115" s="36"/>
      <c r="AC115" s="36"/>
      <c r="AD115" s="36"/>
      <c r="AE115" s="36"/>
      <c r="AR115" s="186" t="s">
        <v>162</v>
      </c>
      <c r="AT115" s="186" t="s">
        <v>158</v>
      </c>
      <c r="AU115" s="186" t="s">
        <v>79</v>
      </c>
      <c r="AY115" s="19" t="s">
        <v>155</v>
      </c>
      <c r="BE115" s="187">
        <f t="shared" si="14"/>
        <v>58946.4</v>
      </c>
      <c r="BF115" s="187">
        <f t="shared" si="15"/>
        <v>0</v>
      </c>
      <c r="BG115" s="187">
        <f t="shared" si="16"/>
        <v>0</v>
      </c>
      <c r="BH115" s="187">
        <f t="shared" si="17"/>
        <v>0</v>
      </c>
      <c r="BI115" s="187">
        <f t="shared" si="18"/>
        <v>0</v>
      </c>
      <c r="BJ115" s="19" t="s">
        <v>79</v>
      </c>
      <c r="BK115" s="187">
        <f t="shared" si="19"/>
        <v>58946.4</v>
      </c>
      <c r="BL115" s="19" t="s">
        <v>162</v>
      </c>
      <c r="BM115" s="186" t="s">
        <v>814</v>
      </c>
    </row>
    <row r="116" spans="1:65" s="2" customFormat="1" ht="16.5" customHeight="1">
      <c r="A116" s="36"/>
      <c r="B116" s="37"/>
      <c r="C116" s="175" t="s">
        <v>406</v>
      </c>
      <c r="D116" s="175" t="s">
        <v>158</v>
      </c>
      <c r="E116" s="176" t="s">
        <v>1820</v>
      </c>
      <c r="F116" s="177" t="s">
        <v>1821</v>
      </c>
      <c r="G116" s="178" t="s">
        <v>343</v>
      </c>
      <c r="H116" s="179">
        <v>60</v>
      </c>
      <c r="I116" s="180">
        <v>71.43</v>
      </c>
      <c r="J116" s="181">
        <f t="shared" si="10"/>
        <v>4285.8</v>
      </c>
      <c r="K116" s="177" t="s">
        <v>1764</v>
      </c>
      <c r="L116" s="41"/>
      <c r="M116" s="182" t="s">
        <v>19</v>
      </c>
      <c r="N116" s="183" t="s">
        <v>42</v>
      </c>
      <c r="O116" s="66"/>
      <c r="P116" s="184">
        <f t="shared" si="11"/>
        <v>0</v>
      </c>
      <c r="Q116" s="184">
        <v>0.00032</v>
      </c>
      <c r="R116" s="184">
        <f t="shared" si="12"/>
        <v>0.019200000000000002</v>
      </c>
      <c r="S116" s="184">
        <v>0</v>
      </c>
      <c r="T116" s="185">
        <f t="shared" si="13"/>
        <v>0</v>
      </c>
      <c r="U116" s="36"/>
      <c r="V116" s="36"/>
      <c r="W116" s="36"/>
      <c r="X116" s="36"/>
      <c r="Y116" s="36"/>
      <c r="Z116" s="36"/>
      <c r="AA116" s="36"/>
      <c r="AB116" s="36"/>
      <c r="AC116" s="36"/>
      <c r="AD116" s="36"/>
      <c r="AE116" s="36"/>
      <c r="AR116" s="186" t="s">
        <v>162</v>
      </c>
      <c r="AT116" s="186" t="s">
        <v>158</v>
      </c>
      <c r="AU116" s="186" t="s">
        <v>79</v>
      </c>
      <c r="AY116" s="19" t="s">
        <v>155</v>
      </c>
      <c r="BE116" s="187">
        <f t="shared" si="14"/>
        <v>4285.8</v>
      </c>
      <c r="BF116" s="187">
        <f t="shared" si="15"/>
        <v>0</v>
      </c>
      <c r="BG116" s="187">
        <f t="shared" si="16"/>
        <v>0</v>
      </c>
      <c r="BH116" s="187">
        <f t="shared" si="17"/>
        <v>0</v>
      </c>
      <c r="BI116" s="187">
        <f t="shared" si="18"/>
        <v>0</v>
      </c>
      <c r="BJ116" s="19" t="s">
        <v>79</v>
      </c>
      <c r="BK116" s="187">
        <f t="shared" si="19"/>
        <v>4285.8</v>
      </c>
      <c r="BL116" s="19" t="s">
        <v>162</v>
      </c>
      <c r="BM116" s="186" t="s">
        <v>824</v>
      </c>
    </row>
    <row r="117" spans="1:65" s="2" customFormat="1" ht="16.5" customHeight="1">
      <c r="A117" s="36"/>
      <c r="B117" s="37"/>
      <c r="C117" s="175" t="s">
        <v>410</v>
      </c>
      <c r="D117" s="175" t="s">
        <v>158</v>
      </c>
      <c r="E117" s="176" t="s">
        <v>1822</v>
      </c>
      <c r="F117" s="177" t="s">
        <v>1823</v>
      </c>
      <c r="G117" s="178" t="s">
        <v>343</v>
      </c>
      <c r="H117" s="179">
        <v>30</v>
      </c>
      <c r="I117" s="180">
        <v>54.95</v>
      </c>
      <c r="J117" s="181">
        <f t="shared" si="10"/>
        <v>1648.5</v>
      </c>
      <c r="K117" s="177" t="s">
        <v>1764</v>
      </c>
      <c r="L117" s="41"/>
      <c r="M117" s="182" t="s">
        <v>19</v>
      </c>
      <c r="N117" s="183" t="s">
        <v>42</v>
      </c>
      <c r="O117" s="66"/>
      <c r="P117" s="184">
        <f t="shared" si="11"/>
        <v>0</v>
      </c>
      <c r="Q117" s="184">
        <v>0.00056</v>
      </c>
      <c r="R117" s="184">
        <f t="shared" si="12"/>
        <v>0.0168</v>
      </c>
      <c r="S117" s="184">
        <v>0</v>
      </c>
      <c r="T117" s="185">
        <f t="shared" si="13"/>
        <v>0</v>
      </c>
      <c r="U117" s="36"/>
      <c r="V117" s="36"/>
      <c r="W117" s="36"/>
      <c r="X117" s="36"/>
      <c r="Y117" s="36"/>
      <c r="Z117" s="36"/>
      <c r="AA117" s="36"/>
      <c r="AB117" s="36"/>
      <c r="AC117" s="36"/>
      <c r="AD117" s="36"/>
      <c r="AE117" s="36"/>
      <c r="AR117" s="186" t="s">
        <v>162</v>
      </c>
      <c r="AT117" s="186" t="s">
        <v>158</v>
      </c>
      <c r="AU117" s="186" t="s">
        <v>79</v>
      </c>
      <c r="AY117" s="19" t="s">
        <v>155</v>
      </c>
      <c r="BE117" s="187">
        <f t="shared" si="14"/>
        <v>1648.5</v>
      </c>
      <c r="BF117" s="187">
        <f t="shared" si="15"/>
        <v>0</v>
      </c>
      <c r="BG117" s="187">
        <f t="shared" si="16"/>
        <v>0</v>
      </c>
      <c r="BH117" s="187">
        <f t="shared" si="17"/>
        <v>0</v>
      </c>
      <c r="BI117" s="187">
        <f t="shared" si="18"/>
        <v>0</v>
      </c>
      <c r="BJ117" s="19" t="s">
        <v>79</v>
      </c>
      <c r="BK117" s="187">
        <f t="shared" si="19"/>
        <v>1648.5</v>
      </c>
      <c r="BL117" s="19" t="s">
        <v>162</v>
      </c>
      <c r="BM117" s="186" t="s">
        <v>835</v>
      </c>
    </row>
    <row r="118" spans="1:65" s="2" customFormat="1" ht="16.5" customHeight="1">
      <c r="A118" s="36"/>
      <c r="B118" s="37"/>
      <c r="C118" s="175" t="s">
        <v>417</v>
      </c>
      <c r="D118" s="175" t="s">
        <v>158</v>
      </c>
      <c r="E118" s="176" t="s">
        <v>1824</v>
      </c>
      <c r="F118" s="177" t="s">
        <v>1823</v>
      </c>
      <c r="G118" s="178" t="s">
        <v>343</v>
      </c>
      <c r="H118" s="179">
        <v>30</v>
      </c>
      <c r="I118" s="180">
        <v>99.95</v>
      </c>
      <c r="J118" s="181">
        <f t="shared" si="10"/>
        <v>2998.5</v>
      </c>
      <c r="K118" s="177" t="s">
        <v>1764</v>
      </c>
      <c r="L118" s="41"/>
      <c r="M118" s="182" t="s">
        <v>19</v>
      </c>
      <c r="N118" s="183" t="s">
        <v>42</v>
      </c>
      <c r="O118" s="66"/>
      <c r="P118" s="184">
        <f t="shared" si="11"/>
        <v>0</v>
      </c>
      <c r="Q118" s="184">
        <v>0.0012</v>
      </c>
      <c r="R118" s="184">
        <f t="shared" si="12"/>
        <v>0.036</v>
      </c>
      <c r="S118" s="184">
        <v>0</v>
      </c>
      <c r="T118" s="185">
        <f t="shared" si="13"/>
        <v>0</v>
      </c>
      <c r="U118" s="36"/>
      <c r="V118" s="36"/>
      <c r="W118" s="36"/>
      <c r="X118" s="36"/>
      <c r="Y118" s="36"/>
      <c r="Z118" s="36"/>
      <c r="AA118" s="36"/>
      <c r="AB118" s="36"/>
      <c r="AC118" s="36"/>
      <c r="AD118" s="36"/>
      <c r="AE118" s="36"/>
      <c r="AR118" s="186" t="s">
        <v>162</v>
      </c>
      <c r="AT118" s="186" t="s">
        <v>158</v>
      </c>
      <c r="AU118" s="186" t="s">
        <v>79</v>
      </c>
      <c r="AY118" s="19" t="s">
        <v>155</v>
      </c>
      <c r="BE118" s="187">
        <f t="shared" si="14"/>
        <v>2998.5</v>
      </c>
      <c r="BF118" s="187">
        <f t="shared" si="15"/>
        <v>0</v>
      </c>
      <c r="BG118" s="187">
        <f t="shared" si="16"/>
        <v>0</v>
      </c>
      <c r="BH118" s="187">
        <f t="shared" si="17"/>
        <v>0</v>
      </c>
      <c r="BI118" s="187">
        <f t="shared" si="18"/>
        <v>0</v>
      </c>
      <c r="BJ118" s="19" t="s">
        <v>79</v>
      </c>
      <c r="BK118" s="187">
        <f t="shared" si="19"/>
        <v>2998.5</v>
      </c>
      <c r="BL118" s="19" t="s">
        <v>162</v>
      </c>
      <c r="BM118" s="186" t="s">
        <v>843</v>
      </c>
    </row>
    <row r="119" spans="1:65" s="2" customFormat="1" ht="16.5" customHeight="1">
      <c r="A119" s="36"/>
      <c r="B119" s="37"/>
      <c r="C119" s="175" t="s">
        <v>423</v>
      </c>
      <c r="D119" s="175" t="s">
        <v>158</v>
      </c>
      <c r="E119" s="176" t="s">
        <v>1825</v>
      </c>
      <c r="F119" s="177" t="s">
        <v>1826</v>
      </c>
      <c r="G119" s="178" t="s">
        <v>413</v>
      </c>
      <c r="H119" s="179">
        <v>2</v>
      </c>
      <c r="I119" s="180">
        <v>115.08</v>
      </c>
      <c r="J119" s="181">
        <f t="shared" si="10"/>
        <v>230.16</v>
      </c>
      <c r="K119" s="177" t="s">
        <v>1764</v>
      </c>
      <c r="L119" s="41"/>
      <c r="M119" s="182" t="s">
        <v>19</v>
      </c>
      <c r="N119" s="183" t="s">
        <v>42</v>
      </c>
      <c r="O119" s="66"/>
      <c r="P119" s="184">
        <f t="shared" si="11"/>
        <v>0</v>
      </c>
      <c r="Q119" s="184">
        <v>0</v>
      </c>
      <c r="R119" s="184">
        <f t="shared" si="12"/>
        <v>0</v>
      </c>
      <c r="S119" s="184">
        <v>0</v>
      </c>
      <c r="T119" s="185">
        <f t="shared" si="13"/>
        <v>0</v>
      </c>
      <c r="U119" s="36"/>
      <c r="V119" s="36"/>
      <c r="W119" s="36"/>
      <c r="X119" s="36"/>
      <c r="Y119" s="36"/>
      <c r="Z119" s="36"/>
      <c r="AA119" s="36"/>
      <c r="AB119" s="36"/>
      <c r="AC119" s="36"/>
      <c r="AD119" s="36"/>
      <c r="AE119" s="36"/>
      <c r="AR119" s="186" t="s">
        <v>162</v>
      </c>
      <c r="AT119" s="186" t="s">
        <v>158</v>
      </c>
      <c r="AU119" s="186" t="s">
        <v>79</v>
      </c>
      <c r="AY119" s="19" t="s">
        <v>155</v>
      </c>
      <c r="BE119" s="187">
        <f t="shared" si="14"/>
        <v>230.16</v>
      </c>
      <c r="BF119" s="187">
        <f t="shared" si="15"/>
        <v>0</v>
      </c>
      <c r="BG119" s="187">
        <f t="shared" si="16"/>
        <v>0</v>
      </c>
      <c r="BH119" s="187">
        <f t="shared" si="17"/>
        <v>0</v>
      </c>
      <c r="BI119" s="187">
        <f t="shared" si="18"/>
        <v>0</v>
      </c>
      <c r="BJ119" s="19" t="s">
        <v>79</v>
      </c>
      <c r="BK119" s="187">
        <f t="shared" si="19"/>
        <v>230.16</v>
      </c>
      <c r="BL119" s="19" t="s">
        <v>162</v>
      </c>
      <c r="BM119" s="186" t="s">
        <v>851</v>
      </c>
    </row>
    <row r="120" spans="1:65" s="2" customFormat="1" ht="16.5" customHeight="1">
      <c r="A120" s="36"/>
      <c r="B120" s="37"/>
      <c r="C120" s="175" t="s">
        <v>430</v>
      </c>
      <c r="D120" s="175" t="s">
        <v>158</v>
      </c>
      <c r="E120" s="176" t="s">
        <v>1827</v>
      </c>
      <c r="F120" s="177" t="s">
        <v>1828</v>
      </c>
      <c r="G120" s="178" t="s">
        <v>413</v>
      </c>
      <c r="H120" s="179">
        <v>1</v>
      </c>
      <c r="I120" s="180">
        <v>120.56</v>
      </c>
      <c r="J120" s="181">
        <f t="shared" si="10"/>
        <v>120.56</v>
      </c>
      <c r="K120" s="177" t="s">
        <v>1764</v>
      </c>
      <c r="L120" s="41"/>
      <c r="M120" s="182" t="s">
        <v>19</v>
      </c>
      <c r="N120" s="183" t="s">
        <v>42</v>
      </c>
      <c r="O120" s="66"/>
      <c r="P120" s="184">
        <f t="shared" si="11"/>
        <v>0</v>
      </c>
      <c r="Q120" s="184">
        <v>0</v>
      </c>
      <c r="R120" s="184">
        <f t="shared" si="12"/>
        <v>0</v>
      </c>
      <c r="S120" s="184">
        <v>0</v>
      </c>
      <c r="T120" s="185">
        <f t="shared" si="13"/>
        <v>0</v>
      </c>
      <c r="U120" s="36"/>
      <c r="V120" s="36"/>
      <c r="W120" s="36"/>
      <c r="X120" s="36"/>
      <c r="Y120" s="36"/>
      <c r="Z120" s="36"/>
      <c r="AA120" s="36"/>
      <c r="AB120" s="36"/>
      <c r="AC120" s="36"/>
      <c r="AD120" s="36"/>
      <c r="AE120" s="36"/>
      <c r="AR120" s="186" t="s">
        <v>162</v>
      </c>
      <c r="AT120" s="186" t="s">
        <v>158</v>
      </c>
      <c r="AU120" s="186" t="s">
        <v>79</v>
      </c>
      <c r="AY120" s="19" t="s">
        <v>155</v>
      </c>
      <c r="BE120" s="187">
        <f t="shared" si="14"/>
        <v>120.56</v>
      </c>
      <c r="BF120" s="187">
        <f t="shared" si="15"/>
        <v>0</v>
      </c>
      <c r="BG120" s="187">
        <f t="shared" si="16"/>
        <v>0</v>
      </c>
      <c r="BH120" s="187">
        <f t="shared" si="17"/>
        <v>0</v>
      </c>
      <c r="BI120" s="187">
        <f t="shared" si="18"/>
        <v>0</v>
      </c>
      <c r="BJ120" s="19" t="s">
        <v>79</v>
      </c>
      <c r="BK120" s="187">
        <f t="shared" si="19"/>
        <v>120.56</v>
      </c>
      <c r="BL120" s="19" t="s">
        <v>162</v>
      </c>
      <c r="BM120" s="186" t="s">
        <v>859</v>
      </c>
    </row>
    <row r="121" spans="1:65" s="2" customFormat="1" ht="16.5" customHeight="1">
      <c r="A121" s="36"/>
      <c r="B121" s="37"/>
      <c r="C121" s="175" t="s">
        <v>437</v>
      </c>
      <c r="D121" s="175" t="s">
        <v>158</v>
      </c>
      <c r="E121" s="176" t="s">
        <v>1829</v>
      </c>
      <c r="F121" s="177" t="s">
        <v>1830</v>
      </c>
      <c r="G121" s="178" t="s">
        <v>413</v>
      </c>
      <c r="H121" s="179">
        <v>1</v>
      </c>
      <c r="I121" s="180">
        <v>235</v>
      </c>
      <c r="J121" s="181">
        <f t="shared" si="10"/>
        <v>235</v>
      </c>
      <c r="K121" s="177" t="s">
        <v>1764</v>
      </c>
      <c r="L121" s="41"/>
      <c r="M121" s="182" t="s">
        <v>19</v>
      </c>
      <c r="N121" s="183" t="s">
        <v>42</v>
      </c>
      <c r="O121" s="66"/>
      <c r="P121" s="184">
        <f t="shared" si="11"/>
        <v>0</v>
      </c>
      <c r="Q121" s="184">
        <v>0</v>
      </c>
      <c r="R121" s="184">
        <f t="shared" si="12"/>
        <v>0</v>
      </c>
      <c r="S121" s="184">
        <v>0</v>
      </c>
      <c r="T121" s="185">
        <f t="shared" si="13"/>
        <v>0</v>
      </c>
      <c r="U121" s="36"/>
      <c r="V121" s="36"/>
      <c r="W121" s="36"/>
      <c r="X121" s="36"/>
      <c r="Y121" s="36"/>
      <c r="Z121" s="36"/>
      <c r="AA121" s="36"/>
      <c r="AB121" s="36"/>
      <c r="AC121" s="36"/>
      <c r="AD121" s="36"/>
      <c r="AE121" s="36"/>
      <c r="AR121" s="186" t="s">
        <v>162</v>
      </c>
      <c r="AT121" s="186" t="s">
        <v>158</v>
      </c>
      <c r="AU121" s="186" t="s">
        <v>79</v>
      </c>
      <c r="AY121" s="19" t="s">
        <v>155</v>
      </c>
      <c r="BE121" s="187">
        <f t="shared" si="14"/>
        <v>235</v>
      </c>
      <c r="BF121" s="187">
        <f t="shared" si="15"/>
        <v>0</v>
      </c>
      <c r="BG121" s="187">
        <f t="shared" si="16"/>
        <v>0</v>
      </c>
      <c r="BH121" s="187">
        <f t="shared" si="17"/>
        <v>0</v>
      </c>
      <c r="BI121" s="187">
        <f t="shared" si="18"/>
        <v>0</v>
      </c>
      <c r="BJ121" s="19" t="s">
        <v>79</v>
      </c>
      <c r="BK121" s="187">
        <f t="shared" si="19"/>
        <v>235</v>
      </c>
      <c r="BL121" s="19" t="s">
        <v>162</v>
      </c>
      <c r="BM121" s="186" t="s">
        <v>867</v>
      </c>
    </row>
    <row r="122" spans="1:65" s="2" customFormat="1" ht="16.5" customHeight="1">
      <c r="A122" s="36"/>
      <c r="B122" s="37"/>
      <c r="C122" s="175" t="s">
        <v>445</v>
      </c>
      <c r="D122" s="175" t="s">
        <v>158</v>
      </c>
      <c r="E122" s="176" t="s">
        <v>1831</v>
      </c>
      <c r="F122" s="177" t="s">
        <v>1832</v>
      </c>
      <c r="G122" s="178" t="s">
        <v>413</v>
      </c>
      <c r="H122" s="179">
        <v>3</v>
      </c>
      <c r="I122" s="180">
        <v>1500</v>
      </c>
      <c r="J122" s="181">
        <f t="shared" si="10"/>
        <v>4500</v>
      </c>
      <c r="K122" s="177" t="s">
        <v>1764</v>
      </c>
      <c r="L122" s="41"/>
      <c r="M122" s="182" t="s">
        <v>19</v>
      </c>
      <c r="N122" s="183" t="s">
        <v>42</v>
      </c>
      <c r="O122" s="66"/>
      <c r="P122" s="184">
        <f t="shared" si="11"/>
        <v>0</v>
      </c>
      <c r="Q122" s="184">
        <v>0</v>
      </c>
      <c r="R122" s="184">
        <f t="shared" si="12"/>
        <v>0</v>
      </c>
      <c r="S122" s="184">
        <v>0</v>
      </c>
      <c r="T122" s="185">
        <f t="shared" si="13"/>
        <v>0</v>
      </c>
      <c r="U122" s="36"/>
      <c r="V122" s="36"/>
      <c r="W122" s="36"/>
      <c r="X122" s="36"/>
      <c r="Y122" s="36"/>
      <c r="Z122" s="36"/>
      <c r="AA122" s="36"/>
      <c r="AB122" s="36"/>
      <c r="AC122" s="36"/>
      <c r="AD122" s="36"/>
      <c r="AE122" s="36"/>
      <c r="AR122" s="186" t="s">
        <v>162</v>
      </c>
      <c r="AT122" s="186" t="s">
        <v>158</v>
      </c>
      <c r="AU122" s="186" t="s">
        <v>79</v>
      </c>
      <c r="AY122" s="19" t="s">
        <v>155</v>
      </c>
      <c r="BE122" s="187">
        <f t="shared" si="14"/>
        <v>4500</v>
      </c>
      <c r="BF122" s="187">
        <f t="shared" si="15"/>
        <v>0</v>
      </c>
      <c r="BG122" s="187">
        <f t="shared" si="16"/>
        <v>0</v>
      </c>
      <c r="BH122" s="187">
        <f t="shared" si="17"/>
        <v>0</v>
      </c>
      <c r="BI122" s="187">
        <f t="shared" si="18"/>
        <v>0</v>
      </c>
      <c r="BJ122" s="19" t="s">
        <v>79</v>
      </c>
      <c r="BK122" s="187">
        <f t="shared" si="19"/>
        <v>4500</v>
      </c>
      <c r="BL122" s="19" t="s">
        <v>162</v>
      </c>
      <c r="BM122" s="186" t="s">
        <v>875</v>
      </c>
    </row>
    <row r="123" spans="1:65" s="2" customFormat="1" ht="16.5" customHeight="1">
      <c r="A123" s="36"/>
      <c r="B123" s="37"/>
      <c r="C123" s="175" t="s">
        <v>449</v>
      </c>
      <c r="D123" s="175" t="s">
        <v>158</v>
      </c>
      <c r="E123" s="176" t="s">
        <v>1833</v>
      </c>
      <c r="F123" s="177" t="s">
        <v>1834</v>
      </c>
      <c r="G123" s="178" t="s">
        <v>343</v>
      </c>
      <c r="H123" s="179">
        <v>360</v>
      </c>
      <c r="I123" s="180">
        <v>52.88</v>
      </c>
      <c r="J123" s="181">
        <f t="shared" si="10"/>
        <v>19036.8</v>
      </c>
      <c r="K123" s="177" t="s">
        <v>1764</v>
      </c>
      <c r="L123" s="41"/>
      <c r="M123" s="182" t="s">
        <v>19</v>
      </c>
      <c r="N123" s="183" t="s">
        <v>42</v>
      </c>
      <c r="O123" s="66"/>
      <c r="P123" s="184">
        <f t="shared" si="11"/>
        <v>0</v>
      </c>
      <c r="Q123" s="184">
        <v>6E-05</v>
      </c>
      <c r="R123" s="184">
        <f t="shared" si="12"/>
        <v>0.0216</v>
      </c>
      <c r="S123" s="184">
        <v>0</v>
      </c>
      <c r="T123" s="185">
        <f t="shared" si="13"/>
        <v>0</v>
      </c>
      <c r="U123" s="36"/>
      <c r="V123" s="36"/>
      <c r="W123" s="36"/>
      <c r="X123" s="36"/>
      <c r="Y123" s="36"/>
      <c r="Z123" s="36"/>
      <c r="AA123" s="36"/>
      <c r="AB123" s="36"/>
      <c r="AC123" s="36"/>
      <c r="AD123" s="36"/>
      <c r="AE123" s="36"/>
      <c r="AR123" s="186" t="s">
        <v>162</v>
      </c>
      <c r="AT123" s="186" t="s">
        <v>158</v>
      </c>
      <c r="AU123" s="186" t="s">
        <v>79</v>
      </c>
      <c r="AY123" s="19" t="s">
        <v>155</v>
      </c>
      <c r="BE123" s="187">
        <f t="shared" si="14"/>
        <v>19036.8</v>
      </c>
      <c r="BF123" s="187">
        <f t="shared" si="15"/>
        <v>0</v>
      </c>
      <c r="BG123" s="187">
        <f t="shared" si="16"/>
        <v>0</v>
      </c>
      <c r="BH123" s="187">
        <f t="shared" si="17"/>
        <v>0</v>
      </c>
      <c r="BI123" s="187">
        <f t="shared" si="18"/>
        <v>0</v>
      </c>
      <c r="BJ123" s="19" t="s">
        <v>79</v>
      </c>
      <c r="BK123" s="187">
        <f t="shared" si="19"/>
        <v>19036.8</v>
      </c>
      <c r="BL123" s="19" t="s">
        <v>162</v>
      </c>
      <c r="BM123" s="186" t="s">
        <v>882</v>
      </c>
    </row>
    <row r="124" spans="1:65" s="2" customFormat="1" ht="16.5" customHeight="1">
      <c r="A124" s="36"/>
      <c r="B124" s="37"/>
      <c r="C124" s="175" t="s">
        <v>457</v>
      </c>
      <c r="D124" s="175" t="s">
        <v>158</v>
      </c>
      <c r="E124" s="176" t="s">
        <v>1835</v>
      </c>
      <c r="F124" s="177" t="s">
        <v>1836</v>
      </c>
      <c r="G124" s="178" t="s">
        <v>413</v>
      </c>
      <c r="H124" s="179">
        <v>5</v>
      </c>
      <c r="I124" s="180">
        <v>428.06</v>
      </c>
      <c r="J124" s="181">
        <f t="shared" si="10"/>
        <v>2140.3</v>
      </c>
      <c r="K124" s="177" t="s">
        <v>1764</v>
      </c>
      <c r="L124" s="41"/>
      <c r="M124" s="182" t="s">
        <v>19</v>
      </c>
      <c r="N124" s="183" t="s">
        <v>42</v>
      </c>
      <c r="O124" s="66"/>
      <c r="P124" s="184">
        <f t="shared" si="11"/>
        <v>0</v>
      </c>
      <c r="Q124" s="184">
        <v>0.00014</v>
      </c>
      <c r="R124" s="184">
        <f t="shared" si="12"/>
        <v>0.0006999999999999999</v>
      </c>
      <c r="S124" s="184">
        <v>0</v>
      </c>
      <c r="T124" s="185">
        <f t="shared" si="13"/>
        <v>0</v>
      </c>
      <c r="U124" s="36"/>
      <c r="V124" s="36"/>
      <c r="W124" s="36"/>
      <c r="X124" s="36"/>
      <c r="Y124" s="36"/>
      <c r="Z124" s="36"/>
      <c r="AA124" s="36"/>
      <c r="AB124" s="36"/>
      <c r="AC124" s="36"/>
      <c r="AD124" s="36"/>
      <c r="AE124" s="36"/>
      <c r="AR124" s="186" t="s">
        <v>162</v>
      </c>
      <c r="AT124" s="186" t="s">
        <v>158</v>
      </c>
      <c r="AU124" s="186" t="s">
        <v>79</v>
      </c>
      <c r="AY124" s="19" t="s">
        <v>155</v>
      </c>
      <c r="BE124" s="187">
        <f t="shared" si="14"/>
        <v>2140.3</v>
      </c>
      <c r="BF124" s="187">
        <f t="shared" si="15"/>
        <v>0</v>
      </c>
      <c r="BG124" s="187">
        <f t="shared" si="16"/>
        <v>0</v>
      </c>
      <c r="BH124" s="187">
        <f t="shared" si="17"/>
        <v>0</v>
      </c>
      <c r="BI124" s="187">
        <f t="shared" si="18"/>
        <v>0</v>
      </c>
      <c r="BJ124" s="19" t="s">
        <v>79</v>
      </c>
      <c r="BK124" s="187">
        <f t="shared" si="19"/>
        <v>2140.3</v>
      </c>
      <c r="BL124" s="19" t="s">
        <v>162</v>
      </c>
      <c r="BM124" s="186" t="s">
        <v>890</v>
      </c>
    </row>
    <row r="125" spans="1:65" s="2" customFormat="1" ht="16.5" customHeight="1">
      <c r="A125" s="36"/>
      <c r="B125" s="37"/>
      <c r="C125" s="175" t="s">
        <v>461</v>
      </c>
      <c r="D125" s="175" t="s">
        <v>158</v>
      </c>
      <c r="E125" s="176" t="s">
        <v>1837</v>
      </c>
      <c r="F125" s="177" t="s">
        <v>1838</v>
      </c>
      <c r="G125" s="178" t="s">
        <v>413</v>
      </c>
      <c r="H125" s="179">
        <v>15</v>
      </c>
      <c r="I125" s="180">
        <v>268.52</v>
      </c>
      <c r="J125" s="181">
        <f t="shared" si="10"/>
        <v>4027.8</v>
      </c>
      <c r="K125" s="177" t="s">
        <v>1764</v>
      </c>
      <c r="L125" s="41"/>
      <c r="M125" s="182" t="s">
        <v>19</v>
      </c>
      <c r="N125" s="183" t="s">
        <v>42</v>
      </c>
      <c r="O125" s="66"/>
      <c r="P125" s="184">
        <f t="shared" si="11"/>
        <v>0</v>
      </c>
      <c r="Q125" s="184">
        <v>0</v>
      </c>
      <c r="R125" s="184">
        <f t="shared" si="12"/>
        <v>0</v>
      </c>
      <c r="S125" s="184">
        <v>0</v>
      </c>
      <c r="T125" s="185">
        <f t="shared" si="13"/>
        <v>0</v>
      </c>
      <c r="U125" s="36"/>
      <c r="V125" s="36"/>
      <c r="W125" s="36"/>
      <c r="X125" s="36"/>
      <c r="Y125" s="36"/>
      <c r="Z125" s="36"/>
      <c r="AA125" s="36"/>
      <c r="AB125" s="36"/>
      <c r="AC125" s="36"/>
      <c r="AD125" s="36"/>
      <c r="AE125" s="36"/>
      <c r="AR125" s="186" t="s">
        <v>162</v>
      </c>
      <c r="AT125" s="186" t="s">
        <v>158</v>
      </c>
      <c r="AU125" s="186" t="s">
        <v>79</v>
      </c>
      <c r="AY125" s="19" t="s">
        <v>155</v>
      </c>
      <c r="BE125" s="187">
        <f t="shared" si="14"/>
        <v>4027.8</v>
      </c>
      <c r="BF125" s="187">
        <f t="shared" si="15"/>
        <v>0</v>
      </c>
      <c r="BG125" s="187">
        <f t="shared" si="16"/>
        <v>0</v>
      </c>
      <c r="BH125" s="187">
        <f t="shared" si="17"/>
        <v>0</v>
      </c>
      <c r="BI125" s="187">
        <f t="shared" si="18"/>
        <v>0</v>
      </c>
      <c r="BJ125" s="19" t="s">
        <v>79</v>
      </c>
      <c r="BK125" s="187">
        <f t="shared" si="19"/>
        <v>4027.8</v>
      </c>
      <c r="BL125" s="19" t="s">
        <v>162</v>
      </c>
      <c r="BM125" s="186" t="s">
        <v>897</v>
      </c>
    </row>
    <row r="126" spans="1:65" s="2" customFormat="1" ht="16.5" customHeight="1">
      <c r="A126" s="36"/>
      <c r="B126" s="37"/>
      <c r="C126" s="175" t="s">
        <v>465</v>
      </c>
      <c r="D126" s="175" t="s">
        <v>158</v>
      </c>
      <c r="E126" s="176" t="s">
        <v>1839</v>
      </c>
      <c r="F126" s="177" t="s">
        <v>1840</v>
      </c>
      <c r="G126" s="178" t="s">
        <v>413</v>
      </c>
      <c r="H126" s="179">
        <v>80</v>
      </c>
      <c r="I126" s="180">
        <v>268.52</v>
      </c>
      <c r="J126" s="181">
        <f t="shared" si="10"/>
        <v>21481.6</v>
      </c>
      <c r="K126" s="177" t="s">
        <v>1764</v>
      </c>
      <c r="L126" s="41"/>
      <c r="M126" s="182" t="s">
        <v>19</v>
      </c>
      <c r="N126" s="183" t="s">
        <v>42</v>
      </c>
      <c r="O126" s="66"/>
      <c r="P126" s="184">
        <f t="shared" si="11"/>
        <v>0</v>
      </c>
      <c r="Q126" s="184">
        <v>0</v>
      </c>
      <c r="R126" s="184">
        <f t="shared" si="12"/>
        <v>0</v>
      </c>
      <c r="S126" s="184">
        <v>0</v>
      </c>
      <c r="T126" s="185">
        <f t="shared" si="13"/>
        <v>0</v>
      </c>
      <c r="U126" s="36"/>
      <c r="V126" s="36"/>
      <c r="W126" s="36"/>
      <c r="X126" s="36"/>
      <c r="Y126" s="36"/>
      <c r="Z126" s="36"/>
      <c r="AA126" s="36"/>
      <c r="AB126" s="36"/>
      <c r="AC126" s="36"/>
      <c r="AD126" s="36"/>
      <c r="AE126" s="36"/>
      <c r="AR126" s="186" t="s">
        <v>162</v>
      </c>
      <c r="AT126" s="186" t="s">
        <v>158</v>
      </c>
      <c r="AU126" s="186" t="s">
        <v>79</v>
      </c>
      <c r="AY126" s="19" t="s">
        <v>155</v>
      </c>
      <c r="BE126" s="187">
        <f t="shared" si="14"/>
        <v>21481.6</v>
      </c>
      <c r="BF126" s="187">
        <f t="shared" si="15"/>
        <v>0</v>
      </c>
      <c r="BG126" s="187">
        <f t="shared" si="16"/>
        <v>0</v>
      </c>
      <c r="BH126" s="187">
        <f t="shared" si="17"/>
        <v>0</v>
      </c>
      <c r="BI126" s="187">
        <f t="shared" si="18"/>
        <v>0</v>
      </c>
      <c r="BJ126" s="19" t="s">
        <v>79</v>
      </c>
      <c r="BK126" s="187">
        <f t="shared" si="19"/>
        <v>21481.6</v>
      </c>
      <c r="BL126" s="19" t="s">
        <v>162</v>
      </c>
      <c r="BM126" s="186" t="s">
        <v>906</v>
      </c>
    </row>
    <row r="127" spans="1:65" s="2" customFormat="1" ht="16.5" customHeight="1">
      <c r="A127" s="36"/>
      <c r="B127" s="37"/>
      <c r="C127" s="175" t="s">
        <v>469</v>
      </c>
      <c r="D127" s="175" t="s">
        <v>158</v>
      </c>
      <c r="E127" s="176" t="s">
        <v>1841</v>
      </c>
      <c r="F127" s="177" t="s">
        <v>1842</v>
      </c>
      <c r="G127" s="178" t="s">
        <v>343</v>
      </c>
      <c r="H127" s="179">
        <v>450</v>
      </c>
      <c r="I127" s="180">
        <v>65.42</v>
      </c>
      <c r="J127" s="181">
        <f t="shared" si="10"/>
        <v>29439</v>
      </c>
      <c r="K127" s="177" t="s">
        <v>1764</v>
      </c>
      <c r="L127" s="41"/>
      <c r="M127" s="182" t="s">
        <v>19</v>
      </c>
      <c r="N127" s="183" t="s">
        <v>42</v>
      </c>
      <c r="O127" s="66"/>
      <c r="P127" s="184">
        <f t="shared" si="11"/>
        <v>0</v>
      </c>
      <c r="Q127" s="184">
        <v>0.0002</v>
      </c>
      <c r="R127" s="184">
        <f t="shared" si="12"/>
        <v>0.09000000000000001</v>
      </c>
      <c r="S127" s="184">
        <v>0</v>
      </c>
      <c r="T127" s="185">
        <f t="shared" si="13"/>
        <v>0</v>
      </c>
      <c r="U127" s="36"/>
      <c r="V127" s="36"/>
      <c r="W127" s="36"/>
      <c r="X127" s="36"/>
      <c r="Y127" s="36"/>
      <c r="Z127" s="36"/>
      <c r="AA127" s="36"/>
      <c r="AB127" s="36"/>
      <c r="AC127" s="36"/>
      <c r="AD127" s="36"/>
      <c r="AE127" s="36"/>
      <c r="AR127" s="186" t="s">
        <v>162</v>
      </c>
      <c r="AT127" s="186" t="s">
        <v>158</v>
      </c>
      <c r="AU127" s="186" t="s">
        <v>79</v>
      </c>
      <c r="AY127" s="19" t="s">
        <v>155</v>
      </c>
      <c r="BE127" s="187">
        <f t="shared" si="14"/>
        <v>29439</v>
      </c>
      <c r="BF127" s="187">
        <f t="shared" si="15"/>
        <v>0</v>
      </c>
      <c r="BG127" s="187">
        <f t="shared" si="16"/>
        <v>0</v>
      </c>
      <c r="BH127" s="187">
        <f t="shared" si="17"/>
        <v>0</v>
      </c>
      <c r="BI127" s="187">
        <f t="shared" si="18"/>
        <v>0</v>
      </c>
      <c r="BJ127" s="19" t="s">
        <v>79</v>
      </c>
      <c r="BK127" s="187">
        <f t="shared" si="19"/>
        <v>29439</v>
      </c>
      <c r="BL127" s="19" t="s">
        <v>162</v>
      </c>
      <c r="BM127" s="186" t="s">
        <v>914</v>
      </c>
    </row>
    <row r="128" spans="1:65" s="2" customFormat="1" ht="16.5" customHeight="1">
      <c r="A128" s="36"/>
      <c r="B128" s="37"/>
      <c r="C128" s="175" t="s">
        <v>473</v>
      </c>
      <c r="D128" s="175" t="s">
        <v>158</v>
      </c>
      <c r="E128" s="176" t="s">
        <v>1843</v>
      </c>
      <c r="F128" s="177" t="s">
        <v>1844</v>
      </c>
      <c r="G128" s="178" t="s">
        <v>343</v>
      </c>
      <c r="H128" s="179">
        <v>380</v>
      </c>
      <c r="I128" s="180">
        <v>54.28</v>
      </c>
      <c r="J128" s="181">
        <f t="shared" si="10"/>
        <v>20626.4</v>
      </c>
      <c r="K128" s="177" t="s">
        <v>1764</v>
      </c>
      <c r="L128" s="41"/>
      <c r="M128" s="182" t="s">
        <v>19</v>
      </c>
      <c r="N128" s="183" t="s">
        <v>42</v>
      </c>
      <c r="O128" s="66"/>
      <c r="P128" s="184">
        <f t="shared" si="11"/>
        <v>0</v>
      </c>
      <c r="Q128" s="184">
        <v>0.00016</v>
      </c>
      <c r="R128" s="184">
        <f t="shared" si="12"/>
        <v>0.06080000000000001</v>
      </c>
      <c r="S128" s="184">
        <v>0</v>
      </c>
      <c r="T128" s="185">
        <f t="shared" si="13"/>
        <v>0</v>
      </c>
      <c r="U128" s="36"/>
      <c r="V128" s="36"/>
      <c r="W128" s="36"/>
      <c r="X128" s="36"/>
      <c r="Y128" s="36"/>
      <c r="Z128" s="36"/>
      <c r="AA128" s="36"/>
      <c r="AB128" s="36"/>
      <c r="AC128" s="36"/>
      <c r="AD128" s="36"/>
      <c r="AE128" s="36"/>
      <c r="AR128" s="186" t="s">
        <v>162</v>
      </c>
      <c r="AT128" s="186" t="s">
        <v>158</v>
      </c>
      <c r="AU128" s="186" t="s">
        <v>79</v>
      </c>
      <c r="AY128" s="19" t="s">
        <v>155</v>
      </c>
      <c r="BE128" s="187">
        <f t="shared" si="14"/>
        <v>20626.4</v>
      </c>
      <c r="BF128" s="187">
        <f t="shared" si="15"/>
        <v>0</v>
      </c>
      <c r="BG128" s="187">
        <f t="shared" si="16"/>
        <v>0</v>
      </c>
      <c r="BH128" s="187">
        <f t="shared" si="17"/>
        <v>0</v>
      </c>
      <c r="BI128" s="187">
        <f t="shared" si="18"/>
        <v>0</v>
      </c>
      <c r="BJ128" s="19" t="s">
        <v>79</v>
      </c>
      <c r="BK128" s="187">
        <f t="shared" si="19"/>
        <v>20626.4</v>
      </c>
      <c r="BL128" s="19" t="s">
        <v>162</v>
      </c>
      <c r="BM128" s="186" t="s">
        <v>924</v>
      </c>
    </row>
    <row r="129" spans="1:65" s="2" customFormat="1" ht="16.5" customHeight="1">
      <c r="A129" s="36"/>
      <c r="B129" s="37"/>
      <c r="C129" s="175" t="s">
        <v>479</v>
      </c>
      <c r="D129" s="175" t="s">
        <v>158</v>
      </c>
      <c r="E129" s="176" t="s">
        <v>1845</v>
      </c>
      <c r="F129" s="177" t="s">
        <v>1846</v>
      </c>
      <c r="G129" s="178" t="s">
        <v>343</v>
      </c>
      <c r="H129" s="179">
        <v>30</v>
      </c>
      <c r="I129" s="180">
        <v>40.31</v>
      </c>
      <c r="J129" s="181">
        <f t="shared" si="10"/>
        <v>1209.3</v>
      </c>
      <c r="K129" s="177" t="s">
        <v>19</v>
      </c>
      <c r="L129" s="41"/>
      <c r="M129" s="182" t="s">
        <v>19</v>
      </c>
      <c r="N129" s="183" t="s">
        <v>42</v>
      </c>
      <c r="O129" s="66"/>
      <c r="P129" s="184">
        <f t="shared" si="11"/>
        <v>0</v>
      </c>
      <c r="Q129" s="184">
        <v>0</v>
      </c>
      <c r="R129" s="184">
        <f t="shared" si="12"/>
        <v>0</v>
      </c>
      <c r="S129" s="184">
        <v>0</v>
      </c>
      <c r="T129" s="185">
        <f t="shared" si="13"/>
        <v>0</v>
      </c>
      <c r="U129" s="36"/>
      <c r="V129" s="36"/>
      <c r="W129" s="36"/>
      <c r="X129" s="36"/>
      <c r="Y129" s="36"/>
      <c r="Z129" s="36"/>
      <c r="AA129" s="36"/>
      <c r="AB129" s="36"/>
      <c r="AC129" s="36"/>
      <c r="AD129" s="36"/>
      <c r="AE129" s="36"/>
      <c r="AR129" s="186" t="s">
        <v>162</v>
      </c>
      <c r="AT129" s="186" t="s">
        <v>158</v>
      </c>
      <c r="AU129" s="186" t="s">
        <v>79</v>
      </c>
      <c r="AY129" s="19" t="s">
        <v>155</v>
      </c>
      <c r="BE129" s="187">
        <f t="shared" si="14"/>
        <v>1209.3</v>
      </c>
      <c r="BF129" s="187">
        <f t="shared" si="15"/>
        <v>0</v>
      </c>
      <c r="BG129" s="187">
        <f t="shared" si="16"/>
        <v>0</v>
      </c>
      <c r="BH129" s="187">
        <f t="shared" si="17"/>
        <v>0</v>
      </c>
      <c r="BI129" s="187">
        <f t="shared" si="18"/>
        <v>0</v>
      </c>
      <c r="BJ129" s="19" t="s">
        <v>79</v>
      </c>
      <c r="BK129" s="187">
        <f t="shared" si="19"/>
        <v>1209.3</v>
      </c>
      <c r="BL129" s="19" t="s">
        <v>162</v>
      </c>
      <c r="BM129" s="186" t="s">
        <v>1847</v>
      </c>
    </row>
    <row r="130" spans="2:51" s="13" customFormat="1" ht="12">
      <c r="B130" s="188"/>
      <c r="C130" s="189"/>
      <c r="D130" s="190" t="s">
        <v>164</v>
      </c>
      <c r="E130" s="191" t="s">
        <v>19</v>
      </c>
      <c r="F130" s="192" t="s">
        <v>1848</v>
      </c>
      <c r="G130" s="189"/>
      <c r="H130" s="191" t="s">
        <v>19</v>
      </c>
      <c r="I130" s="193"/>
      <c r="J130" s="189"/>
      <c r="K130" s="189"/>
      <c r="L130" s="194"/>
      <c r="M130" s="195"/>
      <c r="N130" s="196"/>
      <c r="O130" s="196"/>
      <c r="P130" s="196"/>
      <c r="Q130" s="196"/>
      <c r="R130" s="196"/>
      <c r="S130" s="196"/>
      <c r="T130" s="197"/>
      <c r="AT130" s="198" t="s">
        <v>164</v>
      </c>
      <c r="AU130" s="198" t="s">
        <v>79</v>
      </c>
      <c r="AV130" s="13" t="s">
        <v>79</v>
      </c>
      <c r="AW130" s="13" t="s">
        <v>33</v>
      </c>
      <c r="AX130" s="13" t="s">
        <v>71</v>
      </c>
      <c r="AY130" s="198" t="s">
        <v>155</v>
      </c>
    </row>
    <row r="131" spans="2:51" s="14" customFormat="1" ht="12">
      <c r="B131" s="199"/>
      <c r="C131" s="200"/>
      <c r="D131" s="190" t="s">
        <v>164</v>
      </c>
      <c r="E131" s="201" t="s">
        <v>19</v>
      </c>
      <c r="F131" s="202" t="s">
        <v>423</v>
      </c>
      <c r="G131" s="200"/>
      <c r="H131" s="203">
        <v>30</v>
      </c>
      <c r="I131" s="204"/>
      <c r="J131" s="200"/>
      <c r="K131" s="200"/>
      <c r="L131" s="205"/>
      <c r="M131" s="206"/>
      <c r="N131" s="207"/>
      <c r="O131" s="207"/>
      <c r="P131" s="207"/>
      <c r="Q131" s="207"/>
      <c r="R131" s="207"/>
      <c r="S131" s="207"/>
      <c r="T131" s="208"/>
      <c r="AT131" s="209" t="s">
        <v>164</v>
      </c>
      <c r="AU131" s="209" t="s">
        <v>79</v>
      </c>
      <c r="AV131" s="14" t="s">
        <v>81</v>
      </c>
      <c r="AW131" s="14" t="s">
        <v>33</v>
      </c>
      <c r="AX131" s="14" t="s">
        <v>71</v>
      </c>
      <c r="AY131" s="209" t="s">
        <v>155</v>
      </c>
    </row>
    <row r="132" spans="2:51" s="15" customFormat="1" ht="12">
      <c r="B132" s="210"/>
      <c r="C132" s="211"/>
      <c r="D132" s="190" t="s">
        <v>164</v>
      </c>
      <c r="E132" s="212" t="s">
        <v>19</v>
      </c>
      <c r="F132" s="213" t="s">
        <v>168</v>
      </c>
      <c r="G132" s="211"/>
      <c r="H132" s="214">
        <v>30</v>
      </c>
      <c r="I132" s="215"/>
      <c r="J132" s="211"/>
      <c r="K132" s="211"/>
      <c r="L132" s="216"/>
      <c r="M132" s="217"/>
      <c r="N132" s="218"/>
      <c r="O132" s="218"/>
      <c r="P132" s="218"/>
      <c r="Q132" s="218"/>
      <c r="R132" s="218"/>
      <c r="S132" s="218"/>
      <c r="T132" s="219"/>
      <c r="AT132" s="220" t="s">
        <v>164</v>
      </c>
      <c r="AU132" s="220" t="s">
        <v>79</v>
      </c>
      <c r="AV132" s="15" t="s">
        <v>162</v>
      </c>
      <c r="AW132" s="15" t="s">
        <v>33</v>
      </c>
      <c r="AX132" s="15" t="s">
        <v>79</v>
      </c>
      <c r="AY132" s="220" t="s">
        <v>155</v>
      </c>
    </row>
    <row r="133" spans="2:63" s="12" customFormat="1" ht="25.9" customHeight="1">
      <c r="B133" s="159"/>
      <c r="C133" s="160"/>
      <c r="D133" s="161" t="s">
        <v>70</v>
      </c>
      <c r="E133" s="162" t="s">
        <v>1849</v>
      </c>
      <c r="F133" s="162" t="s">
        <v>1850</v>
      </c>
      <c r="G133" s="160"/>
      <c r="H133" s="160"/>
      <c r="I133" s="163"/>
      <c r="J133" s="164">
        <f>BK133</f>
        <v>25000</v>
      </c>
      <c r="K133" s="160"/>
      <c r="L133" s="165"/>
      <c r="M133" s="166"/>
      <c r="N133" s="167"/>
      <c r="O133" s="167"/>
      <c r="P133" s="168">
        <f>SUM(P134:P135)</f>
        <v>0</v>
      </c>
      <c r="Q133" s="167"/>
      <c r="R133" s="168">
        <f>SUM(R134:R135)</f>
        <v>3.37</v>
      </c>
      <c r="S133" s="167"/>
      <c r="T133" s="169">
        <f>SUM(T134:T135)</f>
        <v>0</v>
      </c>
      <c r="AR133" s="170" t="s">
        <v>79</v>
      </c>
      <c r="AT133" s="171" t="s">
        <v>70</v>
      </c>
      <c r="AU133" s="171" t="s">
        <v>71</v>
      </c>
      <c r="AY133" s="170" t="s">
        <v>155</v>
      </c>
      <c r="BK133" s="172">
        <f>SUM(BK134:BK135)</f>
        <v>25000</v>
      </c>
    </row>
    <row r="134" spans="1:65" s="2" customFormat="1" ht="16.5" customHeight="1">
      <c r="A134" s="36"/>
      <c r="B134" s="37"/>
      <c r="C134" s="175" t="s">
        <v>491</v>
      </c>
      <c r="D134" s="175" t="s">
        <v>158</v>
      </c>
      <c r="E134" s="176" t="s">
        <v>1851</v>
      </c>
      <c r="F134" s="177" t="s">
        <v>1852</v>
      </c>
      <c r="G134" s="178" t="s">
        <v>343</v>
      </c>
      <c r="H134" s="179">
        <v>200</v>
      </c>
      <c r="I134" s="180">
        <v>80</v>
      </c>
      <c r="J134" s="181">
        <f>ROUND(I134*H134,2)</f>
        <v>16000</v>
      </c>
      <c r="K134" s="177" t="s">
        <v>1764</v>
      </c>
      <c r="L134" s="41"/>
      <c r="M134" s="182" t="s">
        <v>19</v>
      </c>
      <c r="N134" s="183" t="s">
        <v>42</v>
      </c>
      <c r="O134" s="66"/>
      <c r="P134" s="184">
        <f>O134*H134</f>
        <v>0</v>
      </c>
      <c r="Q134" s="184">
        <v>0</v>
      </c>
      <c r="R134" s="184">
        <f>Q134*H134</f>
        <v>0</v>
      </c>
      <c r="S134" s="184">
        <v>0</v>
      </c>
      <c r="T134" s="185">
        <f>S134*H134</f>
        <v>0</v>
      </c>
      <c r="U134" s="36"/>
      <c r="V134" s="36"/>
      <c r="W134" s="36"/>
      <c r="X134" s="36"/>
      <c r="Y134" s="36"/>
      <c r="Z134" s="36"/>
      <c r="AA134" s="36"/>
      <c r="AB134" s="36"/>
      <c r="AC134" s="36"/>
      <c r="AD134" s="36"/>
      <c r="AE134" s="36"/>
      <c r="AR134" s="186" t="s">
        <v>162</v>
      </c>
      <c r="AT134" s="186" t="s">
        <v>158</v>
      </c>
      <c r="AU134" s="186" t="s">
        <v>79</v>
      </c>
      <c r="AY134" s="19" t="s">
        <v>155</v>
      </c>
      <c r="BE134" s="187">
        <f>IF(N134="základní",J134,0)</f>
        <v>16000</v>
      </c>
      <c r="BF134" s="187">
        <f>IF(N134="snížená",J134,0)</f>
        <v>0</v>
      </c>
      <c r="BG134" s="187">
        <f>IF(N134="zákl. přenesená",J134,0)</f>
        <v>0</v>
      </c>
      <c r="BH134" s="187">
        <f>IF(N134="sníž. přenesená",J134,0)</f>
        <v>0</v>
      </c>
      <c r="BI134" s="187">
        <f>IF(N134="nulová",J134,0)</f>
        <v>0</v>
      </c>
      <c r="BJ134" s="19" t="s">
        <v>79</v>
      </c>
      <c r="BK134" s="187">
        <f>ROUND(I134*H134,2)</f>
        <v>16000</v>
      </c>
      <c r="BL134" s="19" t="s">
        <v>162</v>
      </c>
      <c r="BM134" s="186" t="s">
        <v>934</v>
      </c>
    </row>
    <row r="135" spans="1:65" s="2" customFormat="1" ht="16.5" customHeight="1">
      <c r="A135" s="36"/>
      <c r="B135" s="37"/>
      <c r="C135" s="175" t="s">
        <v>497</v>
      </c>
      <c r="D135" s="175" t="s">
        <v>158</v>
      </c>
      <c r="E135" s="176" t="s">
        <v>1853</v>
      </c>
      <c r="F135" s="177" t="s">
        <v>1854</v>
      </c>
      <c r="G135" s="178" t="s">
        <v>343</v>
      </c>
      <c r="H135" s="179">
        <v>200</v>
      </c>
      <c r="I135" s="180">
        <v>45</v>
      </c>
      <c r="J135" s="181">
        <f>ROUND(I135*H135,2)</f>
        <v>9000</v>
      </c>
      <c r="K135" s="177" t="s">
        <v>1764</v>
      </c>
      <c r="L135" s="41"/>
      <c r="M135" s="182" t="s">
        <v>19</v>
      </c>
      <c r="N135" s="183" t="s">
        <v>42</v>
      </c>
      <c r="O135" s="66"/>
      <c r="P135" s="184">
        <f>O135*H135</f>
        <v>0</v>
      </c>
      <c r="Q135" s="184">
        <v>0.01685</v>
      </c>
      <c r="R135" s="184">
        <f>Q135*H135</f>
        <v>3.37</v>
      </c>
      <c r="S135" s="184">
        <v>0</v>
      </c>
      <c r="T135" s="185">
        <f>S135*H135</f>
        <v>0</v>
      </c>
      <c r="U135" s="36"/>
      <c r="V135" s="36"/>
      <c r="W135" s="36"/>
      <c r="X135" s="36"/>
      <c r="Y135" s="36"/>
      <c r="Z135" s="36"/>
      <c r="AA135" s="36"/>
      <c r="AB135" s="36"/>
      <c r="AC135" s="36"/>
      <c r="AD135" s="36"/>
      <c r="AE135" s="36"/>
      <c r="AR135" s="186" t="s">
        <v>162</v>
      </c>
      <c r="AT135" s="186" t="s">
        <v>158</v>
      </c>
      <c r="AU135" s="186" t="s">
        <v>79</v>
      </c>
      <c r="AY135" s="19" t="s">
        <v>155</v>
      </c>
      <c r="BE135" s="187">
        <f>IF(N135="základní",J135,0)</f>
        <v>9000</v>
      </c>
      <c r="BF135" s="187">
        <f>IF(N135="snížená",J135,0)</f>
        <v>0</v>
      </c>
      <c r="BG135" s="187">
        <f>IF(N135="zákl. přenesená",J135,0)</f>
        <v>0</v>
      </c>
      <c r="BH135" s="187">
        <f>IF(N135="sníž. přenesená",J135,0)</f>
        <v>0</v>
      </c>
      <c r="BI135" s="187">
        <f>IF(N135="nulová",J135,0)</f>
        <v>0</v>
      </c>
      <c r="BJ135" s="19" t="s">
        <v>79</v>
      </c>
      <c r="BK135" s="187">
        <f>ROUND(I135*H135,2)</f>
        <v>9000</v>
      </c>
      <c r="BL135" s="19" t="s">
        <v>162</v>
      </c>
      <c r="BM135" s="186" t="s">
        <v>942</v>
      </c>
    </row>
    <row r="136" spans="2:63" s="12" customFormat="1" ht="25.9" customHeight="1">
      <c r="B136" s="159"/>
      <c r="C136" s="160"/>
      <c r="D136" s="161" t="s">
        <v>70</v>
      </c>
      <c r="E136" s="162" t="s">
        <v>1855</v>
      </c>
      <c r="F136" s="162" t="s">
        <v>1856</v>
      </c>
      <c r="G136" s="160"/>
      <c r="H136" s="160"/>
      <c r="I136" s="163"/>
      <c r="J136" s="164">
        <f>BK136</f>
        <v>4500</v>
      </c>
      <c r="K136" s="160"/>
      <c r="L136" s="165"/>
      <c r="M136" s="166"/>
      <c r="N136" s="167"/>
      <c r="O136" s="167"/>
      <c r="P136" s="168">
        <f>P137</f>
        <v>0</v>
      </c>
      <c r="Q136" s="167"/>
      <c r="R136" s="168">
        <f>R137</f>
        <v>0.1005</v>
      </c>
      <c r="S136" s="167"/>
      <c r="T136" s="169">
        <f>T137</f>
        <v>0</v>
      </c>
      <c r="AR136" s="170" t="s">
        <v>79</v>
      </c>
      <c r="AT136" s="171" t="s">
        <v>70</v>
      </c>
      <c r="AU136" s="171" t="s">
        <v>71</v>
      </c>
      <c r="AY136" s="170" t="s">
        <v>155</v>
      </c>
      <c r="BK136" s="172">
        <f>BK137</f>
        <v>4500</v>
      </c>
    </row>
    <row r="137" spans="1:65" s="2" customFormat="1" ht="16.5" customHeight="1">
      <c r="A137" s="36"/>
      <c r="B137" s="37"/>
      <c r="C137" s="175" t="s">
        <v>501</v>
      </c>
      <c r="D137" s="175" t="s">
        <v>158</v>
      </c>
      <c r="E137" s="176" t="s">
        <v>1857</v>
      </c>
      <c r="F137" s="177" t="s">
        <v>1858</v>
      </c>
      <c r="G137" s="178" t="s">
        <v>413</v>
      </c>
      <c r="H137" s="179">
        <v>30</v>
      </c>
      <c r="I137" s="180">
        <v>150</v>
      </c>
      <c r="J137" s="181">
        <f>ROUND(I137*H137,2)</f>
        <v>4500</v>
      </c>
      <c r="K137" s="177" t="s">
        <v>1764</v>
      </c>
      <c r="L137" s="41"/>
      <c r="M137" s="182" t="s">
        <v>19</v>
      </c>
      <c r="N137" s="183" t="s">
        <v>42</v>
      </c>
      <c r="O137" s="66"/>
      <c r="P137" s="184">
        <f>O137*H137</f>
        <v>0</v>
      </c>
      <c r="Q137" s="184">
        <v>0.00335</v>
      </c>
      <c r="R137" s="184">
        <f>Q137*H137</f>
        <v>0.1005</v>
      </c>
      <c r="S137" s="184">
        <v>0</v>
      </c>
      <c r="T137" s="185">
        <f>S137*H137</f>
        <v>0</v>
      </c>
      <c r="U137" s="36"/>
      <c r="V137" s="36"/>
      <c r="W137" s="36"/>
      <c r="X137" s="36"/>
      <c r="Y137" s="36"/>
      <c r="Z137" s="36"/>
      <c r="AA137" s="36"/>
      <c r="AB137" s="36"/>
      <c r="AC137" s="36"/>
      <c r="AD137" s="36"/>
      <c r="AE137" s="36"/>
      <c r="AR137" s="186" t="s">
        <v>162</v>
      </c>
      <c r="AT137" s="186" t="s">
        <v>158</v>
      </c>
      <c r="AU137" s="186" t="s">
        <v>79</v>
      </c>
      <c r="AY137" s="19" t="s">
        <v>155</v>
      </c>
      <c r="BE137" s="187">
        <f>IF(N137="základní",J137,0)</f>
        <v>4500</v>
      </c>
      <c r="BF137" s="187">
        <f>IF(N137="snížená",J137,0)</f>
        <v>0</v>
      </c>
      <c r="BG137" s="187">
        <f>IF(N137="zákl. přenesená",J137,0)</f>
        <v>0</v>
      </c>
      <c r="BH137" s="187">
        <f>IF(N137="sníž. přenesená",J137,0)</f>
        <v>0</v>
      </c>
      <c r="BI137" s="187">
        <f>IF(N137="nulová",J137,0)</f>
        <v>0</v>
      </c>
      <c r="BJ137" s="19" t="s">
        <v>79</v>
      </c>
      <c r="BK137" s="187">
        <f>ROUND(I137*H137,2)</f>
        <v>4500</v>
      </c>
      <c r="BL137" s="19" t="s">
        <v>162</v>
      </c>
      <c r="BM137" s="186" t="s">
        <v>952</v>
      </c>
    </row>
    <row r="138" spans="2:63" s="12" customFormat="1" ht="25.9" customHeight="1">
      <c r="B138" s="159"/>
      <c r="C138" s="160"/>
      <c r="D138" s="161" t="s">
        <v>70</v>
      </c>
      <c r="E138" s="162" t="s">
        <v>1859</v>
      </c>
      <c r="F138" s="162" t="s">
        <v>1860</v>
      </c>
      <c r="G138" s="160"/>
      <c r="H138" s="160"/>
      <c r="I138" s="163"/>
      <c r="J138" s="164">
        <f>BK138</f>
        <v>344633.62</v>
      </c>
      <c r="K138" s="160"/>
      <c r="L138" s="165"/>
      <c r="M138" s="166"/>
      <c r="N138" s="167"/>
      <c r="O138" s="167"/>
      <c r="P138" s="168">
        <f>SUM(P139:P159)</f>
        <v>0</v>
      </c>
      <c r="Q138" s="167"/>
      <c r="R138" s="168">
        <f>SUM(R139:R159)</f>
        <v>0.19404</v>
      </c>
      <c r="S138" s="167"/>
      <c r="T138" s="169">
        <f>SUM(T139:T159)</f>
        <v>0</v>
      </c>
      <c r="AR138" s="170" t="s">
        <v>79</v>
      </c>
      <c r="AT138" s="171" t="s">
        <v>70</v>
      </c>
      <c r="AU138" s="171" t="s">
        <v>71</v>
      </c>
      <c r="AY138" s="170" t="s">
        <v>155</v>
      </c>
      <c r="BK138" s="172">
        <f>SUM(BK139:BK159)</f>
        <v>344633.62</v>
      </c>
    </row>
    <row r="139" spans="1:65" s="2" customFormat="1" ht="16.5" customHeight="1">
      <c r="A139" s="36"/>
      <c r="B139" s="37"/>
      <c r="C139" s="175" t="s">
        <v>506</v>
      </c>
      <c r="D139" s="175" t="s">
        <v>158</v>
      </c>
      <c r="E139" s="176" t="s">
        <v>1861</v>
      </c>
      <c r="F139" s="177" t="s">
        <v>1862</v>
      </c>
      <c r="G139" s="178" t="s">
        <v>413</v>
      </c>
      <c r="H139" s="179">
        <v>175</v>
      </c>
      <c r="I139" s="180">
        <v>51.84</v>
      </c>
      <c r="J139" s="181">
        <f aca="true" t="shared" si="20" ref="J139:J159">ROUND(I139*H139,2)</f>
        <v>9072</v>
      </c>
      <c r="K139" s="177" t="s">
        <v>1764</v>
      </c>
      <c r="L139" s="41"/>
      <c r="M139" s="182" t="s">
        <v>19</v>
      </c>
      <c r="N139" s="183" t="s">
        <v>42</v>
      </c>
      <c r="O139" s="66"/>
      <c r="P139" s="184">
        <f aca="true" t="shared" si="21" ref="P139:P159">O139*H139</f>
        <v>0</v>
      </c>
      <c r="Q139" s="184">
        <v>0.00012</v>
      </c>
      <c r="R139" s="184">
        <f aca="true" t="shared" si="22" ref="R139:R159">Q139*H139</f>
        <v>0.021</v>
      </c>
      <c r="S139" s="184">
        <v>0</v>
      </c>
      <c r="T139" s="185">
        <f aca="true" t="shared" si="23" ref="T139:T159">S139*H139</f>
        <v>0</v>
      </c>
      <c r="U139" s="36"/>
      <c r="V139" s="36"/>
      <c r="W139" s="36"/>
      <c r="X139" s="36"/>
      <c r="Y139" s="36"/>
      <c r="Z139" s="36"/>
      <c r="AA139" s="36"/>
      <c r="AB139" s="36"/>
      <c r="AC139" s="36"/>
      <c r="AD139" s="36"/>
      <c r="AE139" s="36"/>
      <c r="AR139" s="186" t="s">
        <v>162</v>
      </c>
      <c r="AT139" s="186" t="s">
        <v>158</v>
      </c>
      <c r="AU139" s="186" t="s">
        <v>79</v>
      </c>
      <c r="AY139" s="19" t="s">
        <v>155</v>
      </c>
      <c r="BE139" s="187">
        <f aca="true" t="shared" si="24" ref="BE139:BE159">IF(N139="základní",J139,0)</f>
        <v>9072</v>
      </c>
      <c r="BF139" s="187">
        <f aca="true" t="shared" si="25" ref="BF139:BF159">IF(N139="snížená",J139,0)</f>
        <v>0</v>
      </c>
      <c r="BG139" s="187">
        <f aca="true" t="shared" si="26" ref="BG139:BG159">IF(N139="zákl. přenesená",J139,0)</f>
        <v>0</v>
      </c>
      <c r="BH139" s="187">
        <f aca="true" t="shared" si="27" ref="BH139:BH159">IF(N139="sníž. přenesená",J139,0)</f>
        <v>0</v>
      </c>
      <c r="BI139" s="187">
        <f aca="true" t="shared" si="28" ref="BI139:BI159">IF(N139="nulová",J139,0)</f>
        <v>0</v>
      </c>
      <c r="BJ139" s="19" t="s">
        <v>79</v>
      </c>
      <c r="BK139" s="187">
        <f aca="true" t="shared" si="29" ref="BK139:BK159">ROUND(I139*H139,2)</f>
        <v>9072</v>
      </c>
      <c r="BL139" s="19" t="s">
        <v>162</v>
      </c>
      <c r="BM139" s="186" t="s">
        <v>961</v>
      </c>
    </row>
    <row r="140" spans="1:65" s="2" customFormat="1" ht="16.5" customHeight="1">
      <c r="A140" s="36"/>
      <c r="B140" s="37"/>
      <c r="C140" s="175" t="s">
        <v>520</v>
      </c>
      <c r="D140" s="175" t="s">
        <v>158</v>
      </c>
      <c r="E140" s="176" t="s">
        <v>1863</v>
      </c>
      <c r="F140" s="177" t="s">
        <v>1864</v>
      </c>
      <c r="G140" s="178" t="s">
        <v>413</v>
      </c>
      <c r="H140" s="179">
        <v>8</v>
      </c>
      <c r="I140" s="180">
        <v>250</v>
      </c>
      <c r="J140" s="181">
        <f t="shared" si="20"/>
        <v>2000</v>
      </c>
      <c r="K140" s="177" t="s">
        <v>1764</v>
      </c>
      <c r="L140" s="41"/>
      <c r="M140" s="182" t="s">
        <v>19</v>
      </c>
      <c r="N140" s="183" t="s">
        <v>42</v>
      </c>
      <c r="O140" s="66"/>
      <c r="P140" s="184">
        <f t="shared" si="21"/>
        <v>0</v>
      </c>
      <c r="Q140" s="184">
        <v>0.00053</v>
      </c>
      <c r="R140" s="184">
        <f t="shared" si="22"/>
        <v>0.00424</v>
      </c>
      <c r="S140" s="184">
        <v>0</v>
      </c>
      <c r="T140" s="185">
        <f t="shared" si="23"/>
        <v>0</v>
      </c>
      <c r="U140" s="36"/>
      <c r="V140" s="36"/>
      <c r="W140" s="36"/>
      <c r="X140" s="36"/>
      <c r="Y140" s="36"/>
      <c r="Z140" s="36"/>
      <c r="AA140" s="36"/>
      <c r="AB140" s="36"/>
      <c r="AC140" s="36"/>
      <c r="AD140" s="36"/>
      <c r="AE140" s="36"/>
      <c r="AR140" s="186" t="s">
        <v>162</v>
      </c>
      <c r="AT140" s="186" t="s">
        <v>158</v>
      </c>
      <c r="AU140" s="186" t="s">
        <v>79</v>
      </c>
      <c r="AY140" s="19" t="s">
        <v>155</v>
      </c>
      <c r="BE140" s="187">
        <f t="shared" si="24"/>
        <v>2000</v>
      </c>
      <c r="BF140" s="187">
        <f t="shared" si="25"/>
        <v>0</v>
      </c>
      <c r="BG140" s="187">
        <f t="shared" si="26"/>
        <v>0</v>
      </c>
      <c r="BH140" s="187">
        <f t="shared" si="27"/>
        <v>0</v>
      </c>
      <c r="BI140" s="187">
        <f t="shared" si="28"/>
        <v>0</v>
      </c>
      <c r="BJ140" s="19" t="s">
        <v>79</v>
      </c>
      <c r="BK140" s="187">
        <f t="shared" si="29"/>
        <v>2000</v>
      </c>
      <c r="BL140" s="19" t="s">
        <v>162</v>
      </c>
      <c r="BM140" s="186" t="s">
        <v>969</v>
      </c>
    </row>
    <row r="141" spans="1:65" s="2" customFormat="1" ht="16.5" customHeight="1">
      <c r="A141" s="36"/>
      <c r="B141" s="37"/>
      <c r="C141" s="175" t="s">
        <v>535</v>
      </c>
      <c r="D141" s="175" t="s">
        <v>158</v>
      </c>
      <c r="E141" s="176" t="s">
        <v>1865</v>
      </c>
      <c r="F141" s="177" t="s">
        <v>1866</v>
      </c>
      <c r="G141" s="178" t="s">
        <v>413</v>
      </c>
      <c r="H141" s="179">
        <v>20</v>
      </c>
      <c r="I141" s="180">
        <v>136.63</v>
      </c>
      <c r="J141" s="181">
        <f t="shared" si="20"/>
        <v>2732.6</v>
      </c>
      <c r="K141" s="177" t="s">
        <v>1764</v>
      </c>
      <c r="L141" s="41"/>
      <c r="M141" s="182" t="s">
        <v>19</v>
      </c>
      <c r="N141" s="183" t="s">
        <v>42</v>
      </c>
      <c r="O141" s="66"/>
      <c r="P141" s="184">
        <f t="shared" si="21"/>
        <v>0</v>
      </c>
      <c r="Q141" s="184">
        <v>3E-05</v>
      </c>
      <c r="R141" s="184">
        <f t="shared" si="22"/>
        <v>0.0006000000000000001</v>
      </c>
      <c r="S141" s="184">
        <v>0</v>
      </c>
      <c r="T141" s="185">
        <f t="shared" si="23"/>
        <v>0</v>
      </c>
      <c r="U141" s="36"/>
      <c r="V141" s="36"/>
      <c r="W141" s="36"/>
      <c r="X141" s="36"/>
      <c r="Y141" s="36"/>
      <c r="Z141" s="36"/>
      <c r="AA141" s="36"/>
      <c r="AB141" s="36"/>
      <c r="AC141" s="36"/>
      <c r="AD141" s="36"/>
      <c r="AE141" s="36"/>
      <c r="AR141" s="186" t="s">
        <v>162</v>
      </c>
      <c r="AT141" s="186" t="s">
        <v>158</v>
      </c>
      <c r="AU141" s="186" t="s">
        <v>79</v>
      </c>
      <c r="AY141" s="19" t="s">
        <v>155</v>
      </c>
      <c r="BE141" s="187">
        <f t="shared" si="24"/>
        <v>2732.6</v>
      </c>
      <c r="BF141" s="187">
        <f t="shared" si="25"/>
        <v>0</v>
      </c>
      <c r="BG141" s="187">
        <f t="shared" si="26"/>
        <v>0</v>
      </c>
      <c r="BH141" s="187">
        <f t="shared" si="27"/>
        <v>0</v>
      </c>
      <c r="BI141" s="187">
        <f t="shared" si="28"/>
        <v>0</v>
      </c>
      <c r="BJ141" s="19" t="s">
        <v>79</v>
      </c>
      <c r="BK141" s="187">
        <f t="shared" si="29"/>
        <v>2732.6</v>
      </c>
      <c r="BL141" s="19" t="s">
        <v>162</v>
      </c>
      <c r="BM141" s="186" t="s">
        <v>978</v>
      </c>
    </row>
    <row r="142" spans="1:65" s="2" customFormat="1" ht="16.5" customHeight="1">
      <c r="A142" s="36"/>
      <c r="B142" s="37"/>
      <c r="C142" s="175" t="s">
        <v>539</v>
      </c>
      <c r="D142" s="175" t="s">
        <v>158</v>
      </c>
      <c r="E142" s="176" t="s">
        <v>1867</v>
      </c>
      <c r="F142" s="177" t="s">
        <v>1868</v>
      </c>
      <c r="G142" s="178" t="s">
        <v>413</v>
      </c>
      <c r="H142" s="179">
        <v>20</v>
      </c>
      <c r="I142" s="180">
        <v>15.03</v>
      </c>
      <c r="J142" s="181">
        <f t="shared" si="20"/>
        <v>300.6</v>
      </c>
      <c r="K142" s="177" t="s">
        <v>1764</v>
      </c>
      <c r="L142" s="41"/>
      <c r="M142" s="182" t="s">
        <v>19</v>
      </c>
      <c r="N142" s="183" t="s">
        <v>42</v>
      </c>
      <c r="O142" s="66"/>
      <c r="P142" s="184">
        <f t="shared" si="21"/>
        <v>0</v>
      </c>
      <c r="Q142" s="184">
        <v>1E-05</v>
      </c>
      <c r="R142" s="184">
        <f t="shared" si="22"/>
        <v>0.0002</v>
      </c>
      <c r="S142" s="184">
        <v>0</v>
      </c>
      <c r="T142" s="185">
        <f t="shared" si="23"/>
        <v>0</v>
      </c>
      <c r="U142" s="36"/>
      <c r="V142" s="36"/>
      <c r="W142" s="36"/>
      <c r="X142" s="36"/>
      <c r="Y142" s="36"/>
      <c r="Z142" s="36"/>
      <c r="AA142" s="36"/>
      <c r="AB142" s="36"/>
      <c r="AC142" s="36"/>
      <c r="AD142" s="36"/>
      <c r="AE142" s="36"/>
      <c r="AR142" s="186" t="s">
        <v>162</v>
      </c>
      <c r="AT142" s="186" t="s">
        <v>158</v>
      </c>
      <c r="AU142" s="186" t="s">
        <v>79</v>
      </c>
      <c r="AY142" s="19" t="s">
        <v>155</v>
      </c>
      <c r="BE142" s="187">
        <f t="shared" si="24"/>
        <v>300.6</v>
      </c>
      <c r="BF142" s="187">
        <f t="shared" si="25"/>
        <v>0</v>
      </c>
      <c r="BG142" s="187">
        <f t="shared" si="26"/>
        <v>0</v>
      </c>
      <c r="BH142" s="187">
        <f t="shared" si="27"/>
        <v>0</v>
      </c>
      <c r="BI142" s="187">
        <f t="shared" si="28"/>
        <v>0</v>
      </c>
      <c r="BJ142" s="19" t="s">
        <v>79</v>
      </c>
      <c r="BK142" s="187">
        <f t="shared" si="29"/>
        <v>300.6</v>
      </c>
      <c r="BL142" s="19" t="s">
        <v>162</v>
      </c>
      <c r="BM142" s="186" t="s">
        <v>987</v>
      </c>
    </row>
    <row r="143" spans="1:65" s="2" customFormat="1" ht="16.5" customHeight="1">
      <c r="A143" s="36"/>
      <c r="B143" s="37"/>
      <c r="C143" s="175" t="s">
        <v>545</v>
      </c>
      <c r="D143" s="175" t="s">
        <v>158</v>
      </c>
      <c r="E143" s="176" t="s">
        <v>1869</v>
      </c>
      <c r="F143" s="177" t="s">
        <v>1870</v>
      </c>
      <c r="G143" s="178" t="s">
        <v>413</v>
      </c>
      <c r="H143" s="179">
        <v>20</v>
      </c>
      <c r="I143" s="180">
        <v>1045.74</v>
      </c>
      <c r="J143" s="181">
        <f t="shared" si="20"/>
        <v>20914.8</v>
      </c>
      <c r="K143" s="177" t="s">
        <v>1764</v>
      </c>
      <c r="L143" s="41"/>
      <c r="M143" s="182" t="s">
        <v>19</v>
      </c>
      <c r="N143" s="183" t="s">
        <v>42</v>
      </c>
      <c r="O143" s="66"/>
      <c r="P143" s="184">
        <f t="shared" si="21"/>
        <v>0</v>
      </c>
      <c r="Q143" s="184">
        <v>0.0084</v>
      </c>
      <c r="R143" s="184">
        <f t="shared" si="22"/>
        <v>0.16799999999999998</v>
      </c>
      <c r="S143" s="184">
        <v>0</v>
      </c>
      <c r="T143" s="185">
        <f t="shared" si="23"/>
        <v>0</v>
      </c>
      <c r="U143" s="36"/>
      <c r="V143" s="36"/>
      <c r="W143" s="36"/>
      <c r="X143" s="36"/>
      <c r="Y143" s="36"/>
      <c r="Z143" s="36"/>
      <c r="AA143" s="36"/>
      <c r="AB143" s="36"/>
      <c r="AC143" s="36"/>
      <c r="AD143" s="36"/>
      <c r="AE143" s="36"/>
      <c r="AR143" s="186" t="s">
        <v>162</v>
      </c>
      <c r="AT143" s="186" t="s">
        <v>158</v>
      </c>
      <c r="AU143" s="186" t="s">
        <v>79</v>
      </c>
      <c r="AY143" s="19" t="s">
        <v>155</v>
      </c>
      <c r="BE143" s="187">
        <f t="shared" si="24"/>
        <v>20914.8</v>
      </c>
      <c r="BF143" s="187">
        <f t="shared" si="25"/>
        <v>0</v>
      </c>
      <c r="BG143" s="187">
        <f t="shared" si="26"/>
        <v>0</v>
      </c>
      <c r="BH143" s="187">
        <f t="shared" si="27"/>
        <v>0</v>
      </c>
      <c r="BI143" s="187">
        <f t="shared" si="28"/>
        <v>0</v>
      </c>
      <c r="BJ143" s="19" t="s">
        <v>79</v>
      </c>
      <c r="BK143" s="187">
        <f t="shared" si="29"/>
        <v>20914.8</v>
      </c>
      <c r="BL143" s="19" t="s">
        <v>162</v>
      </c>
      <c r="BM143" s="186" t="s">
        <v>996</v>
      </c>
    </row>
    <row r="144" spans="1:65" s="2" customFormat="1" ht="16.5" customHeight="1">
      <c r="A144" s="36"/>
      <c r="B144" s="37"/>
      <c r="C144" s="175" t="s">
        <v>799</v>
      </c>
      <c r="D144" s="175" t="s">
        <v>158</v>
      </c>
      <c r="E144" s="176" t="s">
        <v>1871</v>
      </c>
      <c r="F144" s="177" t="s">
        <v>1872</v>
      </c>
      <c r="G144" s="178" t="s">
        <v>426</v>
      </c>
      <c r="H144" s="179">
        <v>2</v>
      </c>
      <c r="I144" s="180">
        <v>233.81</v>
      </c>
      <c r="J144" s="181">
        <f t="shared" si="20"/>
        <v>467.62</v>
      </c>
      <c r="K144" s="177" t="s">
        <v>1873</v>
      </c>
      <c r="L144" s="41"/>
      <c r="M144" s="182" t="s">
        <v>19</v>
      </c>
      <c r="N144" s="183" t="s">
        <v>42</v>
      </c>
      <c r="O144" s="66"/>
      <c r="P144" s="184">
        <f t="shared" si="21"/>
        <v>0</v>
      </c>
      <c r="Q144" s="184">
        <v>0</v>
      </c>
      <c r="R144" s="184">
        <f t="shared" si="22"/>
        <v>0</v>
      </c>
      <c r="S144" s="184">
        <v>0</v>
      </c>
      <c r="T144" s="185">
        <f t="shared" si="23"/>
        <v>0</v>
      </c>
      <c r="U144" s="36"/>
      <c r="V144" s="36"/>
      <c r="W144" s="36"/>
      <c r="X144" s="36"/>
      <c r="Y144" s="36"/>
      <c r="Z144" s="36"/>
      <c r="AA144" s="36"/>
      <c r="AB144" s="36"/>
      <c r="AC144" s="36"/>
      <c r="AD144" s="36"/>
      <c r="AE144" s="36"/>
      <c r="AR144" s="186" t="s">
        <v>162</v>
      </c>
      <c r="AT144" s="186" t="s">
        <v>158</v>
      </c>
      <c r="AU144" s="186" t="s">
        <v>79</v>
      </c>
      <c r="AY144" s="19" t="s">
        <v>155</v>
      </c>
      <c r="BE144" s="187">
        <f t="shared" si="24"/>
        <v>467.62</v>
      </c>
      <c r="BF144" s="187">
        <f t="shared" si="25"/>
        <v>0</v>
      </c>
      <c r="BG144" s="187">
        <f t="shared" si="26"/>
        <v>0</v>
      </c>
      <c r="BH144" s="187">
        <f t="shared" si="27"/>
        <v>0</v>
      </c>
      <c r="BI144" s="187">
        <f t="shared" si="28"/>
        <v>0</v>
      </c>
      <c r="BJ144" s="19" t="s">
        <v>79</v>
      </c>
      <c r="BK144" s="187">
        <f t="shared" si="29"/>
        <v>467.62</v>
      </c>
      <c r="BL144" s="19" t="s">
        <v>162</v>
      </c>
      <c r="BM144" s="186" t="s">
        <v>1007</v>
      </c>
    </row>
    <row r="145" spans="1:65" s="2" customFormat="1" ht="16.5" customHeight="1">
      <c r="A145" s="36"/>
      <c r="B145" s="37"/>
      <c r="C145" s="175" t="s">
        <v>803</v>
      </c>
      <c r="D145" s="175" t="s">
        <v>158</v>
      </c>
      <c r="E145" s="176" t="s">
        <v>1874</v>
      </c>
      <c r="F145" s="177" t="s">
        <v>1875</v>
      </c>
      <c r="G145" s="178" t="s">
        <v>426</v>
      </c>
      <c r="H145" s="179">
        <v>2</v>
      </c>
      <c r="I145" s="180">
        <v>175</v>
      </c>
      <c r="J145" s="181">
        <f t="shared" si="20"/>
        <v>350</v>
      </c>
      <c r="K145" s="177" t="s">
        <v>19</v>
      </c>
      <c r="L145" s="41"/>
      <c r="M145" s="182" t="s">
        <v>19</v>
      </c>
      <c r="N145" s="183" t="s">
        <v>42</v>
      </c>
      <c r="O145" s="66"/>
      <c r="P145" s="184">
        <f t="shared" si="21"/>
        <v>0</v>
      </c>
      <c r="Q145" s="184">
        <v>0</v>
      </c>
      <c r="R145" s="184">
        <f t="shared" si="22"/>
        <v>0</v>
      </c>
      <c r="S145" s="184">
        <v>0</v>
      </c>
      <c r="T145" s="185">
        <f t="shared" si="23"/>
        <v>0</v>
      </c>
      <c r="U145" s="36"/>
      <c r="V145" s="36"/>
      <c r="W145" s="36"/>
      <c r="X145" s="36"/>
      <c r="Y145" s="36"/>
      <c r="Z145" s="36"/>
      <c r="AA145" s="36"/>
      <c r="AB145" s="36"/>
      <c r="AC145" s="36"/>
      <c r="AD145" s="36"/>
      <c r="AE145" s="36"/>
      <c r="AR145" s="186" t="s">
        <v>162</v>
      </c>
      <c r="AT145" s="186" t="s">
        <v>158</v>
      </c>
      <c r="AU145" s="186" t="s">
        <v>79</v>
      </c>
      <c r="AY145" s="19" t="s">
        <v>155</v>
      </c>
      <c r="BE145" s="187">
        <f t="shared" si="24"/>
        <v>350</v>
      </c>
      <c r="BF145" s="187">
        <f t="shared" si="25"/>
        <v>0</v>
      </c>
      <c r="BG145" s="187">
        <f t="shared" si="26"/>
        <v>0</v>
      </c>
      <c r="BH145" s="187">
        <f t="shared" si="27"/>
        <v>0</v>
      </c>
      <c r="BI145" s="187">
        <f t="shared" si="28"/>
        <v>0</v>
      </c>
      <c r="BJ145" s="19" t="s">
        <v>79</v>
      </c>
      <c r="BK145" s="187">
        <f t="shared" si="29"/>
        <v>350</v>
      </c>
      <c r="BL145" s="19" t="s">
        <v>162</v>
      </c>
      <c r="BM145" s="186" t="s">
        <v>1022</v>
      </c>
    </row>
    <row r="146" spans="1:65" s="2" customFormat="1" ht="16.5" customHeight="1">
      <c r="A146" s="36"/>
      <c r="B146" s="37"/>
      <c r="C146" s="175" t="s">
        <v>810</v>
      </c>
      <c r="D146" s="175" t="s">
        <v>158</v>
      </c>
      <c r="E146" s="176" t="s">
        <v>1876</v>
      </c>
      <c r="F146" s="177" t="s">
        <v>1877</v>
      </c>
      <c r="G146" s="178" t="s">
        <v>426</v>
      </c>
      <c r="H146" s="179">
        <v>1</v>
      </c>
      <c r="I146" s="180">
        <v>350</v>
      </c>
      <c r="J146" s="181">
        <f t="shared" si="20"/>
        <v>350</v>
      </c>
      <c r="K146" s="177" t="s">
        <v>19</v>
      </c>
      <c r="L146" s="41"/>
      <c r="M146" s="182" t="s">
        <v>19</v>
      </c>
      <c r="N146" s="183" t="s">
        <v>42</v>
      </c>
      <c r="O146" s="66"/>
      <c r="P146" s="184">
        <f t="shared" si="21"/>
        <v>0</v>
      </c>
      <c r="Q146" s="184">
        <v>0</v>
      </c>
      <c r="R146" s="184">
        <f t="shared" si="22"/>
        <v>0</v>
      </c>
      <c r="S146" s="184">
        <v>0</v>
      </c>
      <c r="T146" s="185">
        <f t="shared" si="23"/>
        <v>0</v>
      </c>
      <c r="U146" s="36"/>
      <c r="V146" s="36"/>
      <c r="W146" s="36"/>
      <c r="X146" s="36"/>
      <c r="Y146" s="36"/>
      <c r="Z146" s="36"/>
      <c r="AA146" s="36"/>
      <c r="AB146" s="36"/>
      <c r="AC146" s="36"/>
      <c r="AD146" s="36"/>
      <c r="AE146" s="36"/>
      <c r="AR146" s="186" t="s">
        <v>162</v>
      </c>
      <c r="AT146" s="186" t="s">
        <v>158</v>
      </c>
      <c r="AU146" s="186" t="s">
        <v>79</v>
      </c>
      <c r="AY146" s="19" t="s">
        <v>155</v>
      </c>
      <c r="BE146" s="187">
        <f t="shared" si="24"/>
        <v>350</v>
      </c>
      <c r="BF146" s="187">
        <f t="shared" si="25"/>
        <v>0</v>
      </c>
      <c r="BG146" s="187">
        <f t="shared" si="26"/>
        <v>0</v>
      </c>
      <c r="BH146" s="187">
        <f t="shared" si="27"/>
        <v>0</v>
      </c>
      <c r="BI146" s="187">
        <f t="shared" si="28"/>
        <v>0</v>
      </c>
      <c r="BJ146" s="19" t="s">
        <v>79</v>
      </c>
      <c r="BK146" s="187">
        <f t="shared" si="29"/>
        <v>350</v>
      </c>
      <c r="BL146" s="19" t="s">
        <v>162</v>
      </c>
      <c r="BM146" s="186" t="s">
        <v>1031</v>
      </c>
    </row>
    <row r="147" spans="1:65" s="2" customFormat="1" ht="16.5" customHeight="1">
      <c r="A147" s="36"/>
      <c r="B147" s="37"/>
      <c r="C147" s="175" t="s">
        <v>814</v>
      </c>
      <c r="D147" s="175" t="s">
        <v>158</v>
      </c>
      <c r="E147" s="176" t="s">
        <v>1878</v>
      </c>
      <c r="F147" s="177" t="s">
        <v>1879</v>
      </c>
      <c r="G147" s="178" t="s">
        <v>426</v>
      </c>
      <c r="H147" s="179">
        <v>1</v>
      </c>
      <c r="I147" s="180">
        <v>856</v>
      </c>
      <c r="J147" s="181">
        <f t="shared" si="20"/>
        <v>856</v>
      </c>
      <c r="K147" s="177" t="s">
        <v>19</v>
      </c>
      <c r="L147" s="41"/>
      <c r="M147" s="182" t="s">
        <v>19</v>
      </c>
      <c r="N147" s="183" t="s">
        <v>42</v>
      </c>
      <c r="O147" s="66"/>
      <c r="P147" s="184">
        <f t="shared" si="21"/>
        <v>0</v>
      </c>
      <c r="Q147" s="184">
        <v>0</v>
      </c>
      <c r="R147" s="184">
        <f t="shared" si="22"/>
        <v>0</v>
      </c>
      <c r="S147" s="184">
        <v>0</v>
      </c>
      <c r="T147" s="185">
        <f t="shared" si="23"/>
        <v>0</v>
      </c>
      <c r="U147" s="36"/>
      <c r="V147" s="36"/>
      <c r="W147" s="36"/>
      <c r="X147" s="36"/>
      <c r="Y147" s="36"/>
      <c r="Z147" s="36"/>
      <c r="AA147" s="36"/>
      <c r="AB147" s="36"/>
      <c r="AC147" s="36"/>
      <c r="AD147" s="36"/>
      <c r="AE147" s="36"/>
      <c r="AR147" s="186" t="s">
        <v>162</v>
      </c>
      <c r="AT147" s="186" t="s">
        <v>158</v>
      </c>
      <c r="AU147" s="186" t="s">
        <v>79</v>
      </c>
      <c r="AY147" s="19" t="s">
        <v>155</v>
      </c>
      <c r="BE147" s="187">
        <f t="shared" si="24"/>
        <v>856</v>
      </c>
      <c r="BF147" s="187">
        <f t="shared" si="25"/>
        <v>0</v>
      </c>
      <c r="BG147" s="187">
        <f t="shared" si="26"/>
        <v>0</v>
      </c>
      <c r="BH147" s="187">
        <f t="shared" si="27"/>
        <v>0</v>
      </c>
      <c r="BI147" s="187">
        <f t="shared" si="28"/>
        <v>0</v>
      </c>
      <c r="BJ147" s="19" t="s">
        <v>79</v>
      </c>
      <c r="BK147" s="187">
        <f t="shared" si="29"/>
        <v>856</v>
      </c>
      <c r="BL147" s="19" t="s">
        <v>162</v>
      </c>
      <c r="BM147" s="186" t="s">
        <v>1041</v>
      </c>
    </row>
    <row r="148" spans="1:65" s="2" customFormat="1" ht="16.5" customHeight="1">
      <c r="A148" s="36"/>
      <c r="B148" s="37"/>
      <c r="C148" s="175" t="s">
        <v>820</v>
      </c>
      <c r="D148" s="175" t="s">
        <v>158</v>
      </c>
      <c r="E148" s="176" t="s">
        <v>1880</v>
      </c>
      <c r="F148" s="177" t="s">
        <v>1881</v>
      </c>
      <c r="G148" s="178" t="s">
        <v>426</v>
      </c>
      <c r="H148" s="179">
        <v>1</v>
      </c>
      <c r="I148" s="180">
        <v>18300</v>
      </c>
      <c r="J148" s="181">
        <f t="shared" si="20"/>
        <v>18300</v>
      </c>
      <c r="K148" s="177" t="s">
        <v>19</v>
      </c>
      <c r="L148" s="41"/>
      <c r="M148" s="182" t="s">
        <v>19</v>
      </c>
      <c r="N148" s="183" t="s">
        <v>42</v>
      </c>
      <c r="O148" s="66"/>
      <c r="P148" s="184">
        <f t="shared" si="21"/>
        <v>0</v>
      </c>
      <c r="Q148" s="184">
        <v>0</v>
      </c>
      <c r="R148" s="184">
        <f t="shared" si="22"/>
        <v>0</v>
      </c>
      <c r="S148" s="184">
        <v>0</v>
      </c>
      <c r="T148" s="185">
        <f t="shared" si="23"/>
        <v>0</v>
      </c>
      <c r="U148" s="36"/>
      <c r="V148" s="36"/>
      <c r="W148" s="36"/>
      <c r="X148" s="36"/>
      <c r="Y148" s="36"/>
      <c r="Z148" s="36"/>
      <c r="AA148" s="36"/>
      <c r="AB148" s="36"/>
      <c r="AC148" s="36"/>
      <c r="AD148" s="36"/>
      <c r="AE148" s="36"/>
      <c r="AR148" s="186" t="s">
        <v>162</v>
      </c>
      <c r="AT148" s="186" t="s">
        <v>158</v>
      </c>
      <c r="AU148" s="186" t="s">
        <v>79</v>
      </c>
      <c r="AY148" s="19" t="s">
        <v>155</v>
      </c>
      <c r="BE148" s="187">
        <f t="shared" si="24"/>
        <v>18300</v>
      </c>
      <c r="BF148" s="187">
        <f t="shared" si="25"/>
        <v>0</v>
      </c>
      <c r="BG148" s="187">
        <f t="shared" si="26"/>
        <v>0</v>
      </c>
      <c r="BH148" s="187">
        <f t="shared" si="27"/>
        <v>0</v>
      </c>
      <c r="BI148" s="187">
        <f t="shared" si="28"/>
        <v>0</v>
      </c>
      <c r="BJ148" s="19" t="s">
        <v>79</v>
      </c>
      <c r="BK148" s="187">
        <f t="shared" si="29"/>
        <v>18300</v>
      </c>
      <c r="BL148" s="19" t="s">
        <v>162</v>
      </c>
      <c r="BM148" s="186" t="s">
        <v>1049</v>
      </c>
    </row>
    <row r="149" spans="1:65" s="2" customFormat="1" ht="16.5" customHeight="1">
      <c r="A149" s="36"/>
      <c r="B149" s="37"/>
      <c r="C149" s="175" t="s">
        <v>824</v>
      </c>
      <c r="D149" s="175" t="s">
        <v>158</v>
      </c>
      <c r="E149" s="176" t="s">
        <v>1882</v>
      </c>
      <c r="F149" s="177" t="s">
        <v>1883</v>
      </c>
      <c r="G149" s="178" t="s">
        <v>426</v>
      </c>
      <c r="H149" s="179">
        <v>1</v>
      </c>
      <c r="I149" s="180">
        <v>18420</v>
      </c>
      <c r="J149" s="181">
        <f t="shared" si="20"/>
        <v>18420</v>
      </c>
      <c r="K149" s="177" t="s">
        <v>19</v>
      </c>
      <c r="L149" s="41"/>
      <c r="M149" s="182" t="s">
        <v>19</v>
      </c>
      <c r="N149" s="183" t="s">
        <v>42</v>
      </c>
      <c r="O149" s="66"/>
      <c r="P149" s="184">
        <f t="shared" si="21"/>
        <v>0</v>
      </c>
      <c r="Q149" s="184">
        <v>0</v>
      </c>
      <c r="R149" s="184">
        <f t="shared" si="22"/>
        <v>0</v>
      </c>
      <c r="S149" s="184">
        <v>0</v>
      </c>
      <c r="T149" s="185">
        <f t="shared" si="23"/>
        <v>0</v>
      </c>
      <c r="U149" s="36"/>
      <c r="V149" s="36"/>
      <c r="W149" s="36"/>
      <c r="X149" s="36"/>
      <c r="Y149" s="36"/>
      <c r="Z149" s="36"/>
      <c r="AA149" s="36"/>
      <c r="AB149" s="36"/>
      <c r="AC149" s="36"/>
      <c r="AD149" s="36"/>
      <c r="AE149" s="36"/>
      <c r="AR149" s="186" t="s">
        <v>162</v>
      </c>
      <c r="AT149" s="186" t="s">
        <v>158</v>
      </c>
      <c r="AU149" s="186" t="s">
        <v>79</v>
      </c>
      <c r="AY149" s="19" t="s">
        <v>155</v>
      </c>
      <c r="BE149" s="187">
        <f t="shared" si="24"/>
        <v>18420</v>
      </c>
      <c r="BF149" s="187">
        <f t="shared" si="25"/>
        <v>0</v>
      </c>
      <c r="BG149" s="187">
        <f t="shared" si="26"/>
        <v>0</v>
      </c>
      <c r="BH149" s="187">
        <f t="shared" si="27"/>
        <v>0</v>
      </c>
      <c r="BI149" s="187">
        <f t="shared" si="28"/>
        <v>0</v>
      </c>
      <c r="BJ149" s="19" t="s">
        <v>79</v>
      </c>
      <c r="BK149" s="187">
        <f t="shared" si="29"/>
        <v>18420</v>
      </c>
      <c r="BL149" s="19" t="s">
        <v>162</v>
      </c>
      <c r="BM149" s="186" t="s">
        <v>1074</v>
      </c>
    </row>
    <row r="150" spans="1:65" s="2" customFormat="1" ht="16.5" customHeight="1">
      <c r="A150" s="36"/>
      <c r="B150" s="37"/>
      <c r="C150" s="175" t="s">
        <v>829</v>
      </c>
      <c r="D150" s="175" t="s">
        <v>158</v>
      </c>
      <c r="E150" s="176" t="s">
        <v>1884</v>
      </c>
      <c r="F150" s="177" t="s">
        <v>1885</v>
      </c>
      <c r="G150" s="178" t="s">
        <v>426</v>
      </c>
      <c r="H150" s="179">
        <v>1</v>
      </c>
      <c r="I150" s="180">
        <v>18600</v>
      </c>
      <c r="J150" s="181">
        <f t="shared" si="20"/>
        <v>18600</v>
      </c>
      <c r="K150" s="177" t="s">
        <v>19</v>
      </c>
      <c r="L150" s="41"/>
      <c r="M150" s="182" t="s">
        <v>19</v>
      </c>
      <c r="N150" s="183" t="s">
        <v>42</v>
      </c>
      <c r="O150" s="66"/>
      <c r="P150" s="184">
        <f t="shared" si="21"/>
        <v>0</v>
      </c>
      <c r="Q150" s="184">
        <v>0</v>
      </c>
      <c r="R150" s="184">
        <f t="shared" si="22"/>
        <v>0</v>
      </c>
      <c r="S150" s="184">
        <v>0</v>
      </c>
      <c r="T150" s="185">
        <f t="shared" si="23"/>
        <v>0</v>
      </c>
      <c r="U150" s="36"/>
      <c r="V150" s="36"/>
      <c r="W150" s="36"/>
      <c r="X150" s="36"/>
      <c r="Y150" s="36"/>
      <c r="Z150" s="36"/>
      <c r="AA150" s="36"/>
      <c r="AB150" s="36"/>
      <c r="AC150" s="36"/>
      <c r="AD150" s="36"/>
      <c r="AE150" s="36"/>
      <c r="AR150" s="186" t="s">
        <v>162</v>
      </c>
      <c r="AT150" s="186" t="s">
        <v>158</v>
      </c>
      <c r="AU150" s="186" t="s">
        <v>79</v>
      </c>
      <c r="AY150" s="19" t="s">
        <v>155</v>
      </c>
      <c r="BE150" s="187">
        <f t="shared" si="24"/>
        <v>18600</v>
      </c>
      <c r="BF150" s="187">
        <f t="shared" si="25"/>
        <v>0</v>
      </c>
      <c r="BG150" s="187">
        <f t="shared" si="26"/>
        <v>0</v>
      </c>
      <c r="BH150" s="187">
        <f t="shared" si="27"/>
        <v>0</v>
      </c>
      <c r="BI150" s="187">
        <f t="shared" si="28"/>
        <v>0</v>
      </c>
      <c r="BJ150" s="19" t="s">
        <v>79</v>
      </c>
      <c r="BK150" s="187">
        <f t="shared" si="29"/>
        <v>18600</v>
      </c>
      <c r="BL150" s="19" t="s">
        <v>162</v>
      </c>
      <c r="BM150" s="186" t="s">
        <v>1083</v>
      </c>
    </row>
    <row r="151" spans="1:65" s="2" customFormat="1" ht="16.5" customHeight="1">
      <c r="A151" s="36"/>
      <c r="B151" s="37"/>
      <c r="C151" s="175" t="s">
        <v>835</v>
      </c>
      <c r="D151" s="175" t="s">
        <v>158</v>
      </c>
      <c r="E151" s="176" t="s">
        <v>1886</v>
      </c>
      <c r="F151" s="177" t="s">
        <v>1887</v>
      </c>
      <c r="G151" s="178" t="s">
        <v>426</v>
      </c>
      <c r="H151" s="179">
        <v>1</v>
      </c>
      <c r="I151" s="180">
        <v>11400</v>
      </c>
      <c r="J151" s="181">
        <f t="shared" si="20"/>
        <v>11400</v>
      </c>
      <c r="K151" s="177" t="s">
        <v>19</v>
      </c>
      <c r="L151" s="41"/>
      <c r="M151" s="182" t="s">
        <v>19</v>
      </c>
      <c r="N151" s="183" t="s">
        <v>42</v>
      </c>
      <c r="O151" s="66"/>
      <c r="P151" s="184">
        <f t="shared" si="21"/>
        <v>0</v>
      </c>
      <c r="Q151" s="184">
        <v>0</v>
      </c>
      <c r="R151" s="184">
        <f t="shared" si="22"/>
        <v>0</v>
      </c>
      <c r="S151" s="184">
        <v>0</v>
      </c>
      <c r="T151" s="185">
        <f t="shared" si="23"/>
        <v>0</v>
      </c>
      <c r="U151" s="36"/>
      <c r="V151" s="36"/>
      <c r="W151" s="36"/>
      <c r="X151" s="36"/>
      <c r="Y151" s="36"/>
      <c r="Z151" s="36"/>
      <c r="AA151" s="36"/>
      <c r="AB151" s="36"/>
      <c r="AC151" s="36"/>
      <c r="AD151" s="36"/>
      <c r="AE151" s="36"/>
      <c r="AR151" s="186" t="s">
        <v>162</v>
      </c>
      <c r="AT151" s="186" t="s">
        <v>158</v>
      </c>
      <c r="AU151" s="186" t="s">
        <v>79</v>
      </c>
      <c r="AY151" s="19" t="s">
        <v>155</v>
      </c>
      <c r="BE151" s="187">
        <f t="shared" si="24"/>
        <v>11400</v>
      </c>
      <c r="BF151" s="187">
        <f t="shared" si="25"/>
        <v>0</v>
      </c>
      <c r="BG151" s="187">
        <f t="shared" si="26"/>
        <v>0</v>
      </c>
      <c r="BH151" s="187">
        <f t="shared" si="27"/>
        <v>0</v>
      </c>
      <c r="BI151" s="187">
        <f t="shared" si="28"/>
        <v>0</v>
      </c>
      <c r="BJ151" s="19" t="s">
        <v>79</v>
      </c>
      <c r="BK151" s="187">
        <f t="shared" si="29"/>
        <v>11400</v>
      </c>
      <c r="BL151" s="19" t="s">
        <v>162</v>
      </c>
      <c r="BM151" s="186" t="s">
        <v>1576</v>
      </c>
    </row>
    <row r="152" spans="1:65" s="2" customFormat="1" ht="16.5" customHeight="1">
      <c r="A152" s="36"/>
      <c r="B152" s="37"/>
      <c r="C152" s="175" t="s">
        <v>839</v>
      </c>
      <c r="D152" s="175" t="s">
        <v>158</v>
      </c>
      <c r="E152" s="176" t="s">
        <v>1888</v>
      </c>
      <c r="F152" s="177" t="s">
        <v>1889</v>
      </c>
      <c r="G152" s="178" t="s">
        <v>426</v>
      </c>
      <c r="H152" s="179">
        <v>21</v>
      </c>
      <c r="I152" s="180">
        <v>3650</v>
      </c>
      <c r="J152" s="181">
        <f t="shared" si="20"/>
        <v>76650</v>
      </c>
      <c r="K152" s="177" t="s">
        <v>19</v>
      </c>
      <c r="L152" s="41"/>
      <c r="M152" s="182" t="s">
        <v>19</v>
      </c>
      <c r="N152" s="183" t="s">
        <v>42</v>
      </c>
      <c r="O152" s="66"/>
      <c r="P152" s="184">
        <f t="shared" si="21"/>
        <v>0</v>
      </c>
      <c r="Q152" s="184">
        <v>0</v>
      </c>
      <c r="R152" s="184">
        <f t="shared" si="22"/>
        <v>0</v>
      </c>
      <c r="S152" s="184">
        <v>0</v>
      </c>
      <c r="T152" s="185">
        <f t="shared" si="23"/>
        <v>0</v>
      </c>
      <c r="U152" s="36"/>
      <c r="V152" s="36"/>
      <c r="W152" s="36"/>
      <c r="X152" s="36"/>
      <c r="Y152" s="36"/>
      <c r="Z152" s="36"/>
      <c r="AA152" s="36"/>
      <c r="AB152" s="36"/>
      <c r="AC152" s="36"/>
      <c r="AD152" s="36"/>
      <c r="AE152" s="36"/>
      <c r="AR152" s="186" t="s">
        <v>162</v>
      </c>
      <c r="AT152" s="186" t="s">
        <v>158</v>
      </c>
      <c r="AU152" s="186" t="s">
        <v>79</v>
      </c>
      <c r="AY152" s="19" t="s">
        <v>155</v>
      </c>
      <c r="BE152" s="187">
        <f t="shared" si="24"/>
        <v>76650</v>
      </c>
      <c r="BF152" s="187">
        <f t="shared" si="25"/>
        <v>0</v>
      </c>
      <c r="BG152" s="187">
        <f t="shared" si="26"/>
        <v>0</v>
      </c>
      <c r="BH152" s="187">
        <f t="shared" si="27"/>
        <v>0</v>
      </c>
      <c r="BI152" s="187">
        <f t="shared" si="28"/>
        <v>0</v>
      </c>
      <c r="BJ152" s="19" t="s">
        <v>79</v>
      </c>
      <c r="BK152" s="187">
        <f t="shared" si="29"/>
        <v>76650</v>
      </c>
      <c r="BL152" s="19" t="s">
        <v>162</v>
      </c>
      <c r="BM152" s="186" t="s">
        <v>1579</v>
      </c>
    </row>
    <row r="153" spans="1:65" s="2" customFormat="1" ht="16.5" customHeight="1">
      <c r="A153" s="36"/>
      <c r="B153" s="37"/>
      <c r="C153" s="175" t="s">
        <v>843</v>
      </c>
      <c r="D153" s="175" t="s">
        <v>158</v>
      </c>
      <c r="E153" s="176" t="s">
        <v>1890</v>
      </c>
      <c r="F153" s="177" t="s">
        <v>1891</v>
      </c>
      <c r="G153" s="178" t="s">
        <v>426</v>
      </c>
      <c r="H153" s="179">
        <v>50</v>
      </c>
      <c r="I153" s="180">
        <v>2320</v>
      </c>
      <c r="J153" s="181">
        <f t="shared" si="20"/>
        <v>116000</v>
      </c>
      <c r="K153" s="177" t="s">
        <v>19</v>
      </c>
      <c r="L153" s="41"/>
      <c r="M153" s="182" t="s">
        <v>19</v>
      </c>
      <c r="N153" s="183" t="s">
        <v>42</v>
      </c>
      <c r="O153" s="66"/>
      <c r="P153" s="184">
        <f t="shared" si="21"/>
        <v>0</v>
      </c>
      <c r="Q153" s="184">
        <v>0</v>
      </c>
      <c r="R153" s="184">
        <f t="shared" si="22"/>
        <v>0</v>
      </c>
      <c r="S153" s="184">
        <v>0</v>
      </c>
      <c r="T153" s="185">
        <f t="shared" si="23"/>
        <v>0</v>
      </c>
      <c r="U153" s="36"/>
      <c r="V153" s="36"/>
      <c r="W153" s="36"/>
      <c r="X153" s="36"/>
      <c r="Y153" s="36"/>
      <c r="Z153" s="36"/>
      <c r="AA153" s="36"/>
      <c r="AB153" s="36"/>
      <c r="AC153" s="36"/>
      <c r="AD153" s="36"/>
      <c r="AE153" s="36"/>
      <c r="AR153" s="186" t="s">
        <v>162</v>
      </c>
      <c r="AT153" s="186" t="s">
        <v>158</v>
      </c>
      <c r="AU153" s="186" t="s">
        <v>79</v>
      </c>
      <c r="AY153" s="19" t="s">
        <v>155</v>
      </c>
      <c r="BE153" s="187">
        <f t="shared" si="24"/>
        <v>116000</v>
      </c>
      <c r="BF153" s="187">
        <f t="shared" si="25"/>
        <v>0</v>
      </c>
      <c r="BG153" s="187">
        <f t="shared" si="26"/>
        <v>0</v>
      </c>
      <c r="BH153" s="187">
        <f t="shared" si="27"/>
        <v>0</v>
      </c>
      <c r="BI153" s="187">
        <f t="shared" si="28"/>
        <v>0</v>
      </c>
      <c r="BJ153" s="19" t="s">
        <v>79</v>
      </c>
      <c r="BK153" s="187">
        <f t="shared" si="29"/>
        <v>116000</v>
      </c>
      <c r="BL153" s="19" t="s">
        <v>162</v>
      </c>
      <c r="BM153" s="186" t="s">
        <v>1584</v>
      </c>
    </row>
    <row r="154" spans="1:65" s="2" customFormat="1" ht="16.5" customHeight="1">
      <c r="A154" s="36"/>
      <c r="B154" s="37"/>
      <c r="C154" s="175" t="s">
        <v>847</v>
      </c>
      <c r="D154" s="175" t="s">
        <v>158</v>
      </c>
      <c r="E154" s="176" t="s">
        <v>1892</v>
      </c>
      <c r="F154" s="177" t="s">
        <v>1893</v>
      </c>
      <c r="G154" s="178" t="s">
        <v>426</v>
      </c>
      <c r="H154" s="179">
        <v>7</v>
      </c>
      <c r="I154" s="180">
        <v>1790</v>
      </c>
      <c r="J154" s="181">
        <f t="shared" si="20"/>
        <v>12530</v>
      </c>
      <c r="K154" s="177" t="s">
        <v>19</v>
      </c>
      <c r="L154" s="41"/>
      <c r="M154" s="182" t="s">
        <v>19</v>
      </c>
      <c r="N154" s="183" t="s">
        <v>42</v>
      </c>
      <c r="O154" s="66"/>
      <c r="P154" s="184">
        <f t="shared" si="21"/>
        <v>0</v>
      </c>
      <c r="Q154" s="184">
        <v>0</v>
      </c>
      <c r="R154" s="184">
        <f t="shared" si="22"/>
        <v>0</v>
      </c>
      <c r="S154" s="184">
        <v>0</v>
      </c>
      <c r="T154" s="185">
        <f t="shared" si="23"/>
        <v>0</v>
      </c>
      <c r="U154" s="36"/>
      <c r="V154" s="36"/>
      <c r="W154" s="36"/>
      <c r="X154" s="36"/>
      <c r="Y154" s="36"/>
      <c r="Z154" s="36"/>
      <c r="AA154" s="36"/>
      <c r="AB154" s="36"/>
      <c r="AC154" s="36"/>
      <c r="AD154" s="36"/>
      <c r="AE154" s="36"/>
      <c r="AR154" s="186" t="s">
        <v>162</v>
      </c>
      <c r="AT154" s="186" t="s">
        <v>158</v>
      </c>
      <c r="AU154" s="186" t="s">
        <v>79</v>
      </c>
      <c r="AY154" s="19" t="s">
        <v>155</v>
      </c>
      <c r="BE154" s="187">
        <f t="shared" si="24"/>
        <v>12530</v>
      </c>
      <c r="BF154" s="187">
        <f t="shared" si="25"/>
        <v>0</v>
      </c>
      <c r="BG154" s="187">
        <f t="shared" si="26"/>
        <v>0</v>
      </c>
      <c r="BH154" s="187">
        <f t="shared" si="27"/>
        <v>0</v>
      </c>
      <c r="BI154" s="187">
        <f t="shared" si="28"/>
        <v>0</v>
      </c>
      <c r="BJ154" s="19" t="s">
        <v>79</v>
      </c>
      <c r="BK154" s="187">
        <f t="shared" si="29"/>
        <v>12530</v>
      </c>
      <c r="BL154" s="19" t="s">
        <v>162</v>
      </c>
      <c r="BM154" s="186" t="s">
        <v>1588</v>
      </c>
    </row>
    <row r="155" spans="1:65" s="2" customFormat="1" ht="16.5" customHeight="1">
      <c r="A155" s="36"/>
      <c r="B155" s="37"/>
      <c r="C155" s="175" t="s">
        <v>851</v>
      </c>
      <c r="D155" s="175" t="s">
        <v>158</v>
      </c>
      <c r="E155" s="176" t="s">
        <v>1894</v>
      </c>
      <c r="F155" s="177" t="s">
        <v>1895</v>
      </c>
      <c r="G155" s="178" t="s">
        <v>426</v>
      </c>
      <c r="H155" s="179">
        <v>2</v>
      </c>
      <c r="I155" s="180">
        <v>2435</v>
      </c>
      <c r="J155" s="181">
        <f t="shared" si="20"/>
        <v>4870</v>
      </c>
      <c r="K155" s="177" t="s">
        <v>19</v>
      </c>
      <c r="L155" s="41"/>
      <c r="M155" s="182" t="s">
        <v>19</v>
      </c>
      <c r="N155" s="183" t="s">
        <v>42</v>
      </c>
      <c r="O155" s="66"/>
      <c r="P155" s="184">
        <f t="shared" si="21"/>
        <v>0</v>
      </c>
      <c r="Q155" s="184">
        <v>0</v>
      </c>
      <c r="R155" s="184">
        <f t="shared" si="22"/>
        <v>0</v>
      </c>
      <c r="S155" s="184">
        <v>0</v>
      </c>
      <c r="T155" s="185">
        <f t="shared" si="23"/>
        <v>0</v>
      </c>
      <c r="U155" s="36"/>
      <c r="V155" s="36"/>
      <c r="W155" s="36"/>
      <c r="X155" s="36"/>
      <c r="Y155" s="36"/>
      <c r="Z155" s="36"/>
      <c r="AA155" s="36"/>
      <c r="AB155" s="36"/>
      <c r="AC155" s="36"/>
      <c r="AD155" s="36"/>
      <c r="AE155" s="36"/>
      <c r="AR155" s="186" t="s">
        <v>162</v>
      </c>
      <c r="AT155" s="186" t="s">
        <v>158</v>
      </c>
      <c r="AU155" s="186" t="s">
        <v>79</v>
      </c>
      <c r="AY155" s="19" t="s">
        <v>155</v>
      </c>
      <c r="BE155" s="187">
        <f t="shared" si="24"/>
        <v>4870</v>
      </c>
      <c r="BF155" s="187">
        <f t="shared" si="25"/>
        <v>0</v>
      </c>
      <c r="BG155" s="187">
        <f t="shared" si="26"/>
        <v>0</v>
      </c>
      <c r="BH155" s="187">
        <f t="shared" si="27"/>
        <v>0</v>
      </c>
      <c r="BI155" s="187">
        <f t="shared" si="28"/>
        <v>0</v>
      </c>
      <c r="BJ155" s="19" t="s">
        <v>79</v>
      </c>
      <c r="BK155" s="187">
        <f t="shared" si="29"/>
        <v>4870</v>
      </c>
      <c r="BL155" s="19" t="s">
        <v>162</v>
      </c>
      <c r="BM155" s="186" t="s">
        <v>1591</v>
      </c>
    </row>
    <row r="156" spans="1:65" s="2" customFormat="1" ht="16.5" customHeight="1">
      <c r="A156" s="36"/>
      <c r="B156" s="37"/>
      <c r="C156" s="175" t="s">
        <v>855</v>
      </c>
      <c r="D156" s="175" t="s">
        <v>158</v>
      </c>
      <c r="E156" s="176" t="s">
        <v>1896</v>
      </c>
      <c r="F156" s="177" t="s">
        <v>1897</v>
      </c>
      <c r="G156" s="178" t="s">
        <v>426</v>
      </c>
      <c r="H156" s="179">
        <v>6</v>
      </c>
      <c r="I156" s="180">
        <v>1760</v>
      </c>
      <c r="J156" s="181">
        <f t="shared" si="20"/>
        <v>10560</v>
      </c>
      <c r="K156" s="177" t="s">
        <v>19</v>
      </c>
      <c r="L156" s="41"/>
      <c r="M156" s="182" t="s">
        <v>19</v>
      </c>
      <c r="N156" s="183" t="s">
        <v>42</v>
      </c>
      <c r="O156" s="66"/>
      <c r="P156" s="184">
        <f t="shared" si="21"/>
        <v>0</v>
      </c>
      <c r="Q156" s="184">
        <v>0</v>
      </c>
      <c r="R156" s="184">
        <f t="shared" si="22"/>
        <v>0</v>
      </c>
      <c r="S156" s="184">
        <v>0</v>
      </c>
      <c r="T156" s="185">
        <f t="shared" si="23"/>
        <v>0</v>
      </c>
      <c r="U156" s="36"/>
      <c r="V156" s="36"/>
      <c r="W156" s="36"/>
      <c r="X156" s="36"/>
      <c r="Y156" s="36"/>
      <c r="Z156" s="36"/>
      <c r="AA156" s="36"/>
      <c r="AB156" s="36"/>
      <c r="AC156" s="36"/>
      <c r="AD156" s="36"/>
      <c r="AE156" s="36"/>
      <c r="AR156" s="186" t="s">
        <v>162</v>
      </c>
      <c r="AT156" s="186" t="s">
        <v>158</v>
      </c>
      <c r="AU156" s="186" t="s">
        <v>79</v>
      </c>
      <c r="AY156" s="19" t="s">
        <v>155</v>
      </c>
      <c r="BE156" s="187">
        <f t="shared" si="24"/>
        <v>10560</v>
      </c>
      <c r="BF156" s="187">
        <f t="shared" si="25"/>
        <v>0</v>
      </c>
      <c r="BG156" s="187">
        <f t="shared" si="26"/>
        <v>0</v>
      </c>
      <c r="BH156" s="187">
        <f t="shared" si="27"/>
        <v>0</v>
      </c>
      <c r="BI156" s="187">
        <f t="shared" si="28"/>
        <v>0</v>
      </c>
      <c r="BJ156" s="19" t="s">
        <v>79</v>
      </c>
      <c r="BK156" s="187">
        <f t="shared" si="29"/>
        <v>10560</v>
      </c>
      <c r="BL156" s="19" t="s">
        <v>162</v>
      </c>
      <c r="BM156" s="186" t="s">
        <v>656</v>
      </c>
    </row>
    <row r="157" spans="1:65" s="2" customFormat="1" ht="16.5" customHeight="1">
      <c r="A157" s="36"/>
      <c r="B157" s="37"/>
      <c r="C157" s="175" t="s">
        <v>859</v>
      </c>
      <c r="D157" s="175" t="s">
        <v>158</v>
      </c>
      <c r="E157" s="176" t="s">
        <v>1898</v>
      </c>
      <c r="F157" s="177" t="s">
        <v>1899</v>
      </c>
      <c r="G157" s="178" t="s">
        <v>426</v>
      </c>
      <c r="H157" s="179">
        <v>1</v>
      </c>
      <c r="I157" s="180">
        <v>1640</v>
      </c>
      <c r="J157" s="181">
        <f t="shared" si="20"/>
        <v>1640</v>
      </c>
      <c r="K157" s="177" t="s">
        <v>19</v>
      </c>
      <c r="L157" s="41"/>
      <c r="M157" s="182" t="s">
        <v>19</v>
      </c>
      <c r="N157" s="183" t="s">
        <v>42</v>
      </c>
      <c r="O157" s="66"/>
      <c r="P157" s="184">
        <f t="shared" si="21"/>
        <v>0</v>
      </c>
      <c r="Q157" s="184">
        <v>0</v>
      </c>
      <c r="R157" s="184">
        <f t="shared" si="22"/>
        <v>0</v>
      </c>
      <c r="S157" s="184">
        <v>0</v>
      </c>
      <c r="T157" s="185">
        <f t="shared" si="23"/>
        <v>0</v>
      </c>
      <c r="U157" s="36"/>
      <c r="V157" s="36"/>
      <c r="W157" s="36"/>
      <c r="X157" s="36"/>
      <c r="Y157" s="36"/>
      <c r="Z157" s="36"/>
      <c r="AA157" s="36"/>
      <c r="AB157" s="36"/>
      <c r="AC157" s="36"/>
      <c r="AD157" s="36"/>
      <c r="AE157" s="36"/>
      <c r="AR157" s="186" t="s">
        <v>162</v>
      </c>
      <c r="AT157" s="186" t="s">
        <v>158</v>
      </c>
      <c r="AU157" s="186" t="s">
        <v>79</v>
      </c>
      <c r="AY157" s="19" t="s">
        <v>155</v>
      </c>
      <c r="BE157" s="187">
        <f t="shared" si="24"/>
        <v>1640</v>
      </c>
      <c r="BF157" s="187">
        <f t="shared" si="25"/>
        <v>0</v>
      </c>
      <c r="BG157" s="187">
        <f t="shared" si="26"/>
        <v>0</v>
      </c>
      <c r="BH157" s="187">
        <f t="shared" si="27"/>
        <v>0</v>
      </c>
      <c r="BI157" s="187">
        <f t="shared" si="28"/>
        <v>0</v>
      </c>
      <c r="BJ157" s="19" t="s">
        <v>79</v>
      </c>
      <c r="BK157" s="187">
        <f t="shared" si="29"/>
        <v>1640</v>
      </c>
      <c r="BL157" s="19" t="s">
        <v>162</v>
      </c>
      <c r="BM157" s="186" t="s">
        <v>1596</v>
      </c>
    </row>
    <row r="158" spans="1:65" s="2" customFormat="1" ht="16.5" customHeight="1">
      <c r="A158" s="36"/>
      <c r="B158" s="37"/>
      <c r="C158" s="175" t="s">
        <v>863</v>
      </c>
      <c r="D158" s="175" t="s">
        <v>158</v>
      </c>
      <c r="E158" s="176" t="s">
        <v>1900</v>
      </c>
      <c r="F158" s="177" t="s">
        <v>1901</v>
      </c>
      <c r="G158" s="178" t="s">
        <v>426</v>
      </c>
      <c r="H158" s="179">
        <v>8</v>
      </c>
      <c r="I158" s="180">
        <v>1945</v>
      </c>
      <c r="J158" s="181">
        <f t="shared" si="20"/>
        <v>15560</v>
      </c>
      <c r="K158" s="177" t="s">
        <v>19</v>
      </c>
      <c r="L158" s="41"/>
      <c r="M158" s="182" t="s">
        <v>19</v>
      </c>
      <c r="N158" s="183" t="s">
        <v>42</v>
      </c>
      <c r="O158" s="66"/>
      <c r="P158" s="184">
        <f t="shared" si="21"/>
        <v>0</v>
      </c>
      <c r="Q158" s="184">
        <v>0</v>
      </c>
      <c r="R158" s="184">
        <f t="shared" si="22"/>
        <v>0</v>
      </c>
      <c r="S158" s="184">
        <v>0</v>
      </c>
      <c r="T158" s="185">
        <f t="shared" si="23"/>
        <v>0</v>
      </c>
      <c r="U158" s="36"/>
      <c r="V158" s="36"/>
      <c r="W158" s="36"/>
      <c r="X158" s="36"/>
      <c r="Y158" s="36"/>
      <c r="Z158" s="36"/>
      <c r="AA158" s="36"/>
      <c r="AB158" s="36"/>
      <c r="AC158" s="36"/>
      <c r="AD158" s="36"/>
      <c r="AE158" s="36"/>
      <c r="AR158" s="186" t="s">
        <v>162</v>
      </c>
      <c r="AT158" s="186" t="s">
        <v>158</v>
      </c>
      <c r="AU158" s="186" t="s">
        <v>79</v>
      </c>
      <c r="AY158" s="19" t="s">
        <v>155</v>
      </c>
      <c r="BE158" s="187">
        <f t="shared" si="24"/>
        <v>15560</v>
      </c>
      <c r="BF158" s="187">
        <f t="shared" si="25"/>
        <v>0</v>
      </c>
      <c r="BG158" s="187">
        <f t="shared" si="26"/>
        <v>0</v>
      </c>
      <c r="BH158" s="187">
        <f t="shared" si="27"/>
        <v>0</v>
      </c>
      <c r="BI158" s="187">
        <f t="shared" si="28"/>
        <v>0</v>
      </c>
      <c r="BJ158" s="19" t="s">
        <v>79</v>
      </c>
      <c r="BK158" s="187">
        <f t="shared" si="29"/>
        <v>15560</v>
      </c>
      <c r="BL158" s="19" t="s">
        <v>162</v>
      </c>
      <c r="BM158" s="186" t="s">
        <v>1599</v>
      </c>
    </row>
    <row r="159" spans="1:65" s="2" customFormat="1" ht="16.5" customHeight="1">
      <c r="A159" s="36"/>
      <c r="B159" s="37"/>
      <c r="C159" s="175" t="s">
        <v>867</v>
      </c>
      <c r="D159" s="175" t="s">
        <v>158</v>
      </c>
      <c r="E159" s="176" t="s">
        <v>1902</v>
      </c>
      <c r="F159" s="177" t="s">
        <v>1903</v>
      </c>
      <c r="G159" s="178" t="s">
        <v>426</v>
      </c>
      <c r="H159" s="179">
        <v>3</v>
      </c>
      <c r="I159" s="180">
        <v>1020</v>
      </c>
      <c r="J159" s="181">
        <f t="shared" si="20"/>
        <v>3060</v>
      </c>
      <c r="K159" s="177" t="s">
        <v>19</v>
      </c>
      <c r="L159" s="41"/>
      <c r="M159" s="182" t="s">
        <v>19</v>
      </c>
      <c r="N159" s="183" t="s">
        <v>42</v>
      </c>
      <c r="O159" s="66"/>
      <c r="P159" s="184">
        <f t="shared" si="21"/>
        <v>0</v>
      </c>
      <c r="Q159" s="184">
        <v>0</v>
      </c>
      <c r="R159" s="184">
        <f t="shared" si="22"/>
        <v>0</v>
      </c>
      <c r="S159" s="184">
        <v>0</v>
      </c>
      <c r="T159" s="185">
        <f t="shared" si="23"/>
        <v>0</v>
      </c>
      <c r="U159" s="36"/>
      <c r="V159" s="36"/>
      <c r="W159" s="36"/>
      <c r="X159" s="36"/>
      <c r="Y159" s="36"/>
      <c r="Z159" s="36"/>
      <c r="AA159" s="36"/>
      <c r="AB159" s="36"/>
      <c r="AC159" s="36"/>
      <c r="AD159" s="36"/>
      <c r="AE159" s="36"/>
      <c r="AR159" s="186" t="s">
        <v>162</v>
      </c>
      <c r="AT159" s="186" t="s">
        <v>158</v>
      </c>
      <c r="AU159" s="186" t="s">
        <v>79</v>
      </c>
      <c r="AY159" s="19" t="s">
        <v>155</v>
      </c>
      <c r="BE159" s="187">
        <f t="shared" si="24"/>
        <v>3060</v>
      </c>
      <c r="BF159" s="187">
        <f t="shared" si="25"/>
        <v>0</v>
      </c>
      <c r="BG159" s="187">
        <f t="shared" si="26"/>
        <v>0</v>
      </c>
      <c r="BH159" s="187">
        <f t="shared" si="27"/>
        <v>0</v>
      </c>
      <c r="BI159" s="187">
        <f t="shared" si="28"/>
        <v>0</v>
      </c>
      <c r="BJ159" s="19" t="s">
        <v>79</v>
      </c>
      <c r="BK159" s="187">
        <f t="shared" si="29"/>
        <v>3060</v>
      </c>
      <c r="BL159" s="19" t="s">
        <v>162</v>
      </c>
      <c r="BM159" s="186" t="s">
        <v>1904</v>
      </c>
    </row>
    <row r="160" spans="2:63" s="12" customFormat="1" ht="25.9" customHeight="1">
      <c r="B160" s="159"/>
      <c r="C160" s="160"/>
      <c r="D160" s="161" t="s">
        <v>70</v>
      </c>
      <c r="E160" s="162" t="s">
        <v>543</v>
      </c>
      <c r="F160" s="162" t="s">
        <v>544</v>
      </c>
      <c r="G160" s="160"/>
      <c r="H160" s="160"/>
      <c r="I160" s="163"/>
      <c r="J160" s="164">
        <f>BK160</f>
        <v>90000</v>
      </c>
      <c r="K160" s="160"/>
      <c r="L160" s="165"/>
      <c r="M160" s="166"/>
      <c r="N160" s="167"/>
      <c r="O160" s="167"/>
      <c r="P160" s="168">
        <f>P161</f>
        <v>0</v>
      </c>
      <c r="Q160" s="167"/>
      <c r="R160" s="168">
        <f>R161</f>
        <v>0</v>
      </c>
      <c r="S160" s="167"/>
      <c r="T160" s="169">
        <f>T161</f>
        <v>0</v>
      </c>
      <c r="AR160" s="170" t="s">
        <v>162</v>
      </c>
      <c r="AT160" s="171" t="s">
        <v>70</v>
      </c>
      <c r="AU160" s="171" t="s">
        <v>71</v>
      </c>
      <c r="AY160" s="170" t="s">
        <v>155</v>
      </c>
      <c r="BK160" s="172">
        <f>BK161</f>
        <v>90000</v>
      </c>
    </row>
    <row r="161" spans="1:65" s="2" customFormat="1" ht="16.5" customHeight="1">
      <c r="A161" s="36"/>
      <c r="B161" s="37"/>
      <c r="C161" s="175" t="s">
        <v>871</v>
      </c>
      <c r="D161" s="175" t="s">
        <v>158</v>
      </c>
      <c r="E161" s="176" t="s">
        <v>546</v>
      </c>
      <c r="F161" s="177" t="s">
        <v>547</v>
      </c>
      <c r="G161" s="178" t="s">
        <v>548</v>
      </c>
      <c r="H161" s="179">
        <v>300</v>
      </c>
      <c r="I161" s="180">
        <v>300</v>
      </c>
      <c r="J161" s="181">
        <f>ROUND(I161*H161,2)</f>
        <v>90000</v>
      </c>
      <c r="K161" s="177" t="s">
        <v>19</v>
      </c>
      <c r="L161" s="41"/>
      <c r="M161" s="232" t="s">
        <v>19</v>
      </c>
      <c r="N161" s="233" t="s">
        <v>42</v>
      </c>
      <c r="O161" s="234"/>
      <c r="P161" s="235">
        <f>O161*H161</f>
        <v>0</v>
      </c>
      <c r="Q161" s="235">
        <v>0</v>
      </c>
      <c r="R161" s="235">
        <f>Q161*H161</f>
        <v>0</v>
      </c>
      <c r="S161" s="235">
        <v>0</v>
      </c>
      <c r="T161" s="236">
        <f>S161*H161</f>
        <v>0</v>
      </c>
      <c r="U161" s="36"/>
      <c r="V161" s="36"/>
      <c r="W161" s="36"/>
      <c r="X161" s="36"/>
      <c r="Y161" s="36"/>
      <c r="Z161" s="36"/>
      <c r="AA161" s="36"/>
      <c r="AB161" s="36"/>
      <c r="AC161" s="36"/>
      <c r="AD161" s="36"/>
      <c r="AE161" s="36"/>
      <c r="AR161" s="186" t="s">
        <v>549</v>
      </c>
      <c r="AT161" s="186" t="s">
        <v>158</v>
      </c>
      <c r="AU161" s="186" t="s">
        <v>79</v>
      </c>
      <c r="AY161" s="19" t="s">
        <v>155</v>
      </c>
      <c r="BE161" s="187">
        <f>IF(N161="základní",J161,0)</f>
        <v>90000</v>
      </c>
      <c r="BF161" s="187">
        <f>IF(N161="snížená",J161,0)</f>
        <v>0</v>
      </c>
      <c r="BG161" s="187">
        <f>IF(N161="zákl. přenesená",J161,0)</f>
        <v>0</v>
      </c>
      <c r="BH161" s="187">
        <f>IF(N161="sníž. přenesená",J161,0)</f>
        <v>0</v>
      </c>
      <c r="BI161" s="187">
        <f>IF(N161="nulová",J161,0)</f>
        <v>0</v>
      </c>
      <c r="BJ161" s="19" t="s">
        <v>79</v>
      </c>
      <c r="BK161" s="187">
        <f>ROUND(I161*H161,2)</f>
        <v>90000</v>
      </c>
      <c r="BL161" s="19" t="s">
        <v>549</v>
      </c>
      <c r="BM161" s="186" t="s">
        <v>1905</v>
      </c>
    </row>
    <row r="162" spans="1:31" s="2" customFormat="1" ht="6.95" customHeight="1">
      <c r="A162" s="36"/>
      <c r="B162" s="49"/>
      <c r="C162" s="50"/>
      <c r="D162" s="50"/>
      <c r="E162" s="50"/>
      <c r="F162" s="50"/>
      <c r="G162" s="50"/>
      <c r="H162" s="50"/>
      <c r="I162" s="50"/>
      <c r="J162" s="50"/>
      <c r="K162" s="50"/>
      <c r="L162" s="41"/>
      <c r="M162" s="36"/>
      <c r="O162" s="36"/>
      <c r="P162" s="36"/>
      <c r="Q162" s="36"/>
      <c r="R162" s="36"/>
      <c r="S162" s="36"/>
      <c r="T162" s="36"/>
      <c r="U162" s="36"/>
      <c r="V162" s="36"/>
      <c r="W162" s="36"/>
      <c r="X162" s="36"/>
      <c r="Y162" s="36"/>
      <c r="Z162" s="36"/>
      <c r="AA162" s="36"/>
      <c r="AB162" s="36"/>
      <c r="AC162" s="36"/>
      <c r="AD162" s="36"/>
      <c r="AE162" s="36"/>
    </row>
  </sheetData>
  <sheetProtection password="CC35" sheet="1" objects="1" scenarios="1" formatColumns="0" formatRows="0" autoFilter="0"/>
  <autoFilter ref="C85:K161"/>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kros-pc\petr.sindler</dc:creator>
  <cp:keywords/>
  <dc:description/>
  <cp:lastModifiedBy>Milena Kožušková</cp:lastModifiedBy>
  <dcterms:created xsi:type="dcterms:W3CDTF">2021-02-09T11:59:39Z</dcterms:created>
  <dcterms:modified xsi:type="dcterms:W3CDTF">2021-03-29T08:53:08Z</dcterms:modified>
  <cp:category/>
  <cp:version/>
  <cp:contentType/>
  <cp:contentStatus/>
</cp:coreProperties>
</file>