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C:\Users\ComputeR\Documents\Pracovní\2020 Firma\Zakázky\N283 Komunikace NJ 2020, město NJ\Rozpočet 10, nedotační III.etapa 2021.04.20 Rev.07\"/>
    </mc:Choice>
  </mc:AlternateContent>
  <xr:revisionPtr revIDLastSave="0" documentId="13_ncr:1_{17194AB8-AE1B-4B0F-B7FB-AFA48BCD0C6A}" xr6:coauthVersionLast="46" xr6:coauthVersionMax="46"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SO11 R283.3.11a Pol" sheetId="12" r:id="rId4"/>
    <sheet name="SO11 R283.3.11b Pol" sheetId="13" r:id="rId5"/>
    <sheet name="SO11 R283.3.11c Pol" sheetId="14" r:id="rId6"/>
    <sheet name="SO12 R283.3.12a Pol" sheetId="15" r:id="rId7"/>
    <sheet name="SO12 R283.3.12b Pol" sheetId="16" r:id="rId8"/>
    <sheet name="SO14 R283.3.14a Pol" sheetId="17" r:id="rId9"/>
    <sheet name="SO15 R283.3.15a Pol" sheetId="18" r:id="rId10"/>
  </sheets>
  <externalReferences>
    <externalReference r:id="rId11"/>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'SO11 R283.3.11a Pol'!$1:$7</definedName>
    <definedName name="_xlnm.Print_Titles" localSheetId="4">'SO11 R283.3.11b Pol'!$1:$7</definedName>
    <definedName name="_xlnm.Print_Titles" localSheetId="5">'SO11 R283.3.11c Pol'!$1:$7</definedName>
    <definedName name="_xlnm.Print_Titles" localSheetId="6">'SO12 R283.3.12a Pol'!$1:$7</definedName>
    <definedName name="_xlnm.Print_Titles" localSheetId="7">'SO12 R283.3.12b Pol'!$1:$7</definedName>
    <definedName name="_xlnm.Print_Titles" localSheetId="8">'SO14 R283.3.14a Pol'!$1:$7</definedName>
    <definedName name="_xlnm.Print_Titles" localSheetId="9">'SO15 R283.3.15a Pol'!$1:$7</definedName>
    <definedName name="oadresa">Stavba!$D$6</definedName>
    <definedName name="Objednatel" localSheetId="1">Stavba!$D$5</definedName>
    <definedName name="Objekt" localSheetId="1">Stavba!$B$38</definedName>
    <definedName name="_xlnm.Print_Area" localSheetId="3">'SO11 R283.3.11a Pol'!$A$1:$X$211</definedName>
    <definedName name="_xlnm.Print_Area" localSheetId="4">'SO11 R283.3.11b Pol'!$A$1:$X$267</definedName>
    <definedName name="_xlnm.Print_Area" localSheetId="5">'SO11 R283.3.11c Pol'!$A$1:$X$184</definedName>
    <definedName name="_xlnm.Print_Area" localSheetId="6">'SO12 R283.3.12a Pol'!$A$1:$X$333</definedName>
    <definedName name="_xlnm.Print_Area" localSheetId="7">'SO12 R283.3.12b Pol'!$A$1:$X$220</definedName>
    <definedName name="_xlnm.Print_Area" localSheetId="8">'SO14 R283.3.14a Pol'!$A$1:$X$251</definedName>
    <definedName name="_xlnm.Print_Area" localSheetId="9">'SO15 R283.3.15a Pol'!$A$1:$X$172</definedName>
    <definedName name="_xlnm.Print_Area" localSheetId="1">Stavba!$A$1:$J$146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5" i="1" l="1"/>
  <c r="I144" i="1"/>
  <c r="I143" i="1"/>
  <c r="I142" i="1"/>
  <c r="I141" i="1"/>
  <c r="I140" i="1"/>
  <c r="I139" i="1"/>
  <c r="I138" i="1"/>
  <c r="I137" i="1"/>
  <c r="I136" i="1"/>
  <c r="I135" i="1"/>
  <c r="I134" i="1"/>
  <c r="I133" i="1"/>
  <c r="I132" i="1"/>
  <c r="I131" i="1"/>
  <c r="G51" i="1"/>
  <c r="F51" i="1"/>
  <c r="G50" i="1"/>
  <c r="F50" i="1"/>
  <c r="G49" i="1"/>
  <c r="F49" i="1"/>
  <c r="G48" i="1"/>
  <c r="F48" i="1"/>
  <c r="G47" i="1"/>
  <c r="F47" i="1"/>
  <c r="G46" i="1"/>
  <c r="F46" i="1"/>
  <c r="G45" i="1"/>
  <c r="H45" i="1" s="1"/>
  <c r="I45" i="1" s="1"/>
  <c r="F45" i="1"/>
  <c r="G44" i="1"/>
  <c r="F44" i="1"/>
  <c r="G43" i="1"/>
  <c r="H43" i="1" s="1"/>
  <c r="I43" i="1" s="1"/>
  <c r="F43" i="1"/>
  <c r="G42" i="1"/>
  <c r="F42" i="1"/>
  <c r="G41" i="1"/>
  <c r="F41" i="1"/>
  <c r="G39" i="1"/>
  <c r="H39" i="1" s="1"/>
  <c r="H52" i="1" s="1"/>
  <c r="F39" i="1"/>
  <c r="G171" i="18"/>
  <c r="BA169" i="18"/>
  <c r="BA166" i="18"/>
  <c r="BA160" i="18"/>
  <c r="BA158" i="18"/>
  <c r="BA156" i="18"/>
  <c r="BA154" i="18"/>
  <c r="BA130" i="18"/>
  <c r="BA15" i="18"/>
  <c r="BA10" i="18"/>
  <c r="G8" i="18"/>
  <c r="G9" i="18"/>
  <c r="M9" i="18" s="1"/>
  <c r="I9" i="18"/>
  <c r="I8" i="18" s="1"/>
  <c r="K9" i="18"/>
  <c r="K8" i="18" s="1"/>
  <c r="O9" i="18"/>
  <c r="Q9" i="18"/>
  <c r="Q8" i="18" s="1"/>
  <c r="V9" i="18"/>
  <c r="V8" i="18" s="1"/>
  <c r="G14" i="18"/>
  <c r="M14" i="18" s="1"/>
  <c r="I14" i="18"/>
  <c r="K14" i="18"/>
  <c r="O14" i="18"/>
  <c r="Q14" i="18"/>
  <c r="V14" i="18"/>
  <c r="G19" i="18"/>
  <c r="I19" i="18"/>
  <c r="K19" i="18"/>
  <c r="M19" i="18"/>
  <c r="O19" i="18"/>
  <c r="O8" i="18" s="1"/>
  <c r="Q19" i="18"/>
  <c r="V19" i="18"/>
  <c r="G25" i="18"/>
  <c r="M25" i="18" s="1"/>
  <c r="I25" i="18"/>
  <c r="K25" i="18"/>
  <c r="O25" i="18"/>
  <c r="Q25" i="18"/>
  <c r="V25" i="18"/>
  <c r="G29" i="18"/>
  <c r="M29" i="18" s="1"/>
  <c r="I29" i="18"/>
  <c r="K29" i="18"/>
  <c r="O29" i="18"/>
  <c r="Q29" i="18"/>
  <c r="V29" i="18"/>
  <c r="G33" i="18"/>
  <c r="M33" i="18" s="1"/>
  <c r="I33" i="18"/>
  <c r="K33" i="18"/>
  <c r="O33" i="18"/>
  <c r="Q33" i="18"/>
  <c r="V33" i="18"/>
  <c r="G40" i="18"/>
  <c r="AF171" i="18" s="1"/>
  <c r="I40" i="18"/>
  <c r="I39" i="18" s="1"/>
  <c r="K40" i="18"/>
  <c r="K39" i="18" s="1"/>
  <c r="O40" i="18"/>
  <c r="O39" i="18" s="1"/>
  <c r="Q40" i="18"/>
  <c r="Q39" i="18" s="1"/>
  <c r="V40" i="18"/>
  <c r="V39" i="18" s="1"/>
  <c r="G45" i="18"/>
  <c r="I45" i="18"/>
  <c r="K45" i="18"/>
  <c r="M45" i="18"/>
  <c r="O45" i="18"/>
  <c r="Q45" i="18"/>
  <c r="V45" i="18"/>
  <c r="G51" i="18"/>
  <c r="I51" i="18"/>
  <c r="K51" i="18"/>
  <c r="M51" i="18"/>
  <c r="O51" i="18"/>
  <c r="Q51" i="18"/>
  <c r="V51" i="18"/>
  <c r="G54" i="18"/>
  <c r="I54" i="18"/>
  <c r="K54" i="18"/>
  <c r="M54" i="18"/>
  <c r="O54" i="18"/>
  <c r="Q54" i="18"/>
  <c r="V54" i="18"/>
  <c r="O60" i="18"/>
  <c r="G61" i="18"/>
  <c r="M61" i="18" s="1"/>
  <c r="I61" i="18"/>
  <c r="I60" i="18" s="1"/>
  <c r="K61" i="18"/>
  <c r="K60" i="18" s="1"/>
  <c r="O61" i="18"/>
  <c r="Q61" i="18"/>
  <c r="Q60" i="18" s="1"/>
  <c r="V61" i="18"/>
  <c r="V60" i="18" s="1"/>
  <c r="G65" i="18"/>
  <c r="M65" i="18" s="1"/>
  <c r="I65" i="18"/>
  <c r="K65" i="18"/>
  <c r="O65" i="18"/>
  <c r="Q65" i="18"/>
  <c r="V65" i="18"/>
  <c r="G74" i="18"/>
  <c r="I74" i="18"/>
  <c r="K74" i="18"/>
  <c r="M74" i="18"/>
  <c r="O74" i="18"/>
  <c r="Q74" i="18"/>
  <c r="V74" i="18"/>
  <c r="G79" i="18"/>
  <c r="M79" i="18" s="1"/>
  <c r="I79" i="18"/>
  <c r="K79" i="18"/>
  <c r="O79" i="18"/>
  <c r="Q79" i="18"/>
  <c r="V79" i="18"/>
  <c r="G84" i="18"/>
  <c r="M84" i="18" s="1"/>
  <c r="I84" i="18"/>
  <c r="K84" i="18"/>
  <c r="O84" i="18"/>
  <c r="Q84" i="18"/>
  <c r="V84" i="18"/>
  <c r="G98" i="18"/>
  <c r="I98" i="18"/>
  <c r="K98" i="18"/>
  <c r="M98" i="18"/>
  <c r="O98" i="18"/>
  <c r="Q98" i="18"/>
  <c r="V98" i="18"/>
  <c r="G106" i="18"/>
  <c r="M106" i="18" s="1"/>
  <c r="M105" i="18" s="1"/>
  <c r="I106" i="18"/>
  <c r="I105" i="18" s="1"/>
  <c r="K106" i="18"/>
  <c r="K105" i="18" s="1"/>
  <c r="O106" i="18"/>
  <c r="O105" i="18" s="1"/>
  <c r="Q106" i="18"/>
  <c r="Q105" i="18" s="1"/>
  <c r="V106" i="18"/>
  <c r="V105" i="18" s="1"/>
  <c r="Q111" i="18"/>
  <c r="G112" i="18"/>
  <c r="I112" i="18"/>
  <c r="K112" i="18"/>
  <c r="K111" i="18" s="1"/>
  <c r="M112" i="18"/>
  <c r="O112" i="18"/>
  <c r="O111" i="18" s="1"/>
  <c r="Q112" i="18"/>
  <c r="V112" i="18"/>
  <c r="V111" i="18" s="1"/>
  <c r="G119" i="18"/>
  <c r="G111" i="18" s="1"/>
  <c r="I119" i="18"/>
  <c r="K119" i="18"/>
  <c r="M119" i="18"/>
  <c r="O119" i="18"/>
  <c r="Q119" i="18"/>
  <c r="V119" i="18"/>
  <c r="G125" i="18"/>
  <c r="M125" i="18" s="1"/>
  <c r="I125" i="18"/>
  <c r="K125" i="18"/>
  <c r="O125" i="18"/>
  <c r="Q125" i="18"/>
  <c r="V125" i="18"/>
  <c r="G129" i="18"/>
  <c r="I129" i="18"/>
  <c r="I111" i="18" s="1"/>
  <c r="K129" i="18"/>
  <c r="M129" i="18"/>
  <c r="O129" i="18"/>
  <c r="Q129" i="18"/>
  <c r="V129" i="18"/>
  <c r="G134" i="18"/>
  <c r="I134" i="18"/>
  <c r="K134" i="18"/>
  <c r="M134" i="18"/>
  <c r="O134" i="18"/>
  <c r="Q134" i="18"/>
  <c r="V134" i="18"/>
  <c r="V139" i="18"/>
  <c r="G140" i="18"/>
  <c r="M140" i="18" s="1"/>
  <c r="M139" i="18" s="1"/>
  <c r="I140" i="18"/>
  <c r="I139" i="18" s="1"/>
  <c r="K140" i="18"/>
  <c r="K139" i="18" s="1"/>
  <c r="O140" i="18"/>
  <c r="O139" i="18" s="1"/>
  <c r="Q140" i="18"/>
  <c r="Q139" i="18" s="1"/>
  <c r="V140" i="18"/>
  <c r="G145" i="18"/>
  <c r="M145" i="18" s="1"/>
  <c r="I145" i="18"/>
  <c r="K145" i="18"/>
  <c r="O145" i="18"/>
  <c r="Q145" i="18"/>
  <c r="V145" i="18"/>
  <c r="G151" i="18"/>
  <c r="G150" i="18" s="1"/>
  <c r="I151" i="18"/>
  <c r="K151" i="18"/>
  <c r="M151" i="18"/>
  <c r="O151" i="18"/>
  <c r="O150" i="18" s="1"/>
  <c r="Q151" i="18"/>
  <c r="Q150" i="18" s="1"/>
  <c r="V151" i="18"/>
  <c r="G152" i="18"/>
  <c r="M152" i="18" s="1"/>
  <c r="I152" i="18"/>
  <c r="K152" i="18"/>
  <c r="O152" i="18"/>
  <c r="Q152" i="18"/>
  <c r="V152" i="18"/>
  <c r="G153" i="18"/>
  <c r="I153" i="18"/>
  <c r="I150" i="18" s="1"/>
  <c r="K153" i="18"/>
  <c r="M153" i="18"/>
  <c r="O153" i="18"/>
  <c r="Q153" i="18"/>
  <c r="V153" i="18"/>
  <c r="G155" i="18"/>
  <c r="I155" i="18"/>
  <c r="K155" i="18"/>
  <c r="K150" i="18" s="1"/>
  <c r="M155" i="18"/>
  <c r="O155" i="18"/>
  <c r="Q155" i="18"/>
  <c r="V155" i="18"/>
  <c r="G157" i="18"/>
  <c r="I157" i="18"/>
  <c r="K157" i="18"/>
  <c r="M157" i="18"/>
  <c r="O157" i="18"/>
  <c r="Q157" i="18"/>
  <c r="V157" i="18"/>
  <c r="G159" i="18"/>
  <c r="M159" i="18" s="1"/>
  <c r="I159" i="18"/>
  <c r="K159" i="18"/>
  <c r="O159" i="18"/>
  <c r="Q159" i="18"/>
  <c r="V159" i="18"/>
  <c r="G161" i="18"/>
  <c r="M161" i="18" s="1"/>
  <c r="I161" i="18"/>
  <c r="K161" i="18"/>
  <c r="O161" i="18"/>
  <c r="Q161" i="18"/>
  <c r="V161" i="18"/>
  <c r="G163" i="18"/>
  <c r="M163" i="18" s="1"/>
  <c r="I163" i="18"/>
  <c r="K163" i="18"/>
  <c r="O163" i="18"/>
  <c r="Q163" i="18"/>
  <c r="V163" i="18"/>
  <c r="V150" i="18" s="1"/>
  <c r="G165" i="18"/>
  <c r="I165" i="18"/>
  <c r="K165" i="18"/>
  <c r="M165" i="18"/>
  <c r="O165" i="18"/>
  <c r="Q165" i="18"/>
  <c r="V165" i="18"/>
  <c r="G167" i="18"/>
  <c r="M167" i="18"/>
  <c r="O167" i="18"/>
  <c r="G168" i="18"/>
  <c r="I168" i="18"/>
  <c r="I167" i="18" s="1"/>
  <c r="K168" i="18"/>
  <c r="K167" i="18" s="1"/>
  <c r="M168" i="18"/>
  <c r="O168" i="18"/>
  <c r="Q168" i="18"/>
  <c r="Q167" i="18" s="1"/>
  <c r="V168" i="18"/>
  <c r="V167" i="18" s="1"/>
  <c r="AE171" i="18"/>
  <c r="G250" i="17"/>
  <c r="BA248" i="17"/>
  <c r="BA245" i="17"/>
  <c r="BA239" i="17"/>
  <c r="BA237" i="17"/>
  <c r="BA235" i="17"/>
  <c r="BA233" i="17"/>
  <c r="BA207" i="17"/>
  <c r="BA84" i="17"/>
  <c r="BA68" i="17"/>
  <c r="BA63" i="17"/>
  <c r="BA58" i="17"/>
  <c r="BA50" i="17"/>
  <c r="BA21" i="17"/>
  <c r="BA10" i="17"/>
  <c r="G9" i="17"/>
  <c r="M9" i="17" s="1"/>
  <c r="I9" i="17"/>
  <c r="I8" i="17" s="1"/>
  <c r="K9" i="17"/>
  <c r="K8" i="17" s="1"/>
  <c r="O9" i="17"/>
  <c r="O8" i="17" s="1"/>
  <c r="Q9" i="17"/>
  <c r="Q8" i="17" s="1"/>
  <c r="V9" i="17"/>
  <c r="V8" i="17" s="1"/>
  <c r="G20" i="17"/>
  <c r="M20" i="17" s="1"/>
  <c r="I20" i="17"/>
  <c r="K20" i="17"/>
  <c r="O20" i="17"/>
  <c r="Q20" i="17"/>
  <c r="V20" i="17"/>
  <c r="G25" i="17"/>
  <c r="I25" i="17"/>
  <c r="K25" i="17"/>
  <c r="M25" i="17"/>
  <c r="O25" i="17"/>
  <c r="Q25" i="17"/>
  <c r="V25" i="17"/>
  <c r="G30" i="17"/>
  <c r="M30" i="17" s="1"/>
  <c r="I30" i="17"/>
  <c r="K30" i="17"/>
  <c r="O30" i="17"/>
  <c r="Q30" i="17"/>
  <c r="V30" i="17"/>
  <c r="G35" i="17"/>
  <c r="M35" i="17" s="1"/>
  <c r="I35" i="17"/>
  <c r="K35" i="17"/>
  <c r="O35" i="17"/>
  <c r="Q35" i="17"/>
  <c r="V35" i="17"/>
  <c r="G39" i="17"/>
  <c r="I39" i="17"/>
  <c r="K39" i="17"/>
  <c r="M39" i="17"/>
  <c r="O39" i="17"/>
  <c r="Q39" i="17"/>
  <c r="V39" i="17"/>
  <c r="G45" i="17"/>
  <c r="M45" i="17" s="1"/>
  <c r="I45" i="17"/>
  <c r="K45" i="17"/>
  <c r="O45" i="17"/>
  <c r="Q45" i="17"/>
  <c r="V45" i="17"/>
  <c r="G49" i="17"/>
  <c r="M49" i="17" s="1"/>
  <c r="I49" i="17"/>
  <c r="K49" i="17"/>
  <c r="O49" i="17"/>
  <c r="Q49" i="17"/>
  <c r="V49" i="17"/>
  <c r="G54" i="17"/>
  <c r="M54" i="17" s="1"/>
  <c r="I54" i="17"/>
  <c r="K54" i="17"/>
  <c r="K53" i="17" s="1"/>
  <c r="O54" i="17"/>
  <c r="O53" i="17" s="1"/>
  <c r="Q54" i="17"/>
  <c r="Q53" i="17" s="1"/>
  <c r="V54" i="17"/>
  <c r="V53" i="17" s="1"/>
  <c r="G57" i="17"/>
  <c r="I57" i="17"/>
  <c r="K57" i="17"/>
  <c r="M57" i="17"/>
  <c r="O57" i="17"/>
  <c r="Q57" i="17"/>
  <c r="V57" i="17"/>
  <c r="G62" i="17"/>
  <c r="I62" i="17"/>
  <c r="K62" i="17"/>
  <c r="M62" i="17"/>
  <c r="O62" i="17"/>
  <c r="Q62" i="17"/>
  <c r="V62" i="17"/>
  <c r="G67" i="17"/>
  <c r="M67" i="17" s="1"/>
  <c r="I67" i="17"/>
  <c r="K67" i="17"/>
  <c r="O67" i="17"/>
  <c r="Q67" i="17"/>
  <c r="V67" i="17"/>
  <c r="G71" i="17"/>
  <c r="M71" i="17" s="1"/>
  <c r="I71" i="17"/>
  <c r="K71" i="17"/>
  <c r="O71" i="17"/>
  <c r="Q71" i="17"/>
  <c r="V71" i="17"/>
  <c r="G79" i="17"/>
  <c r="M79" i="17" s="1"/>
  <c r="I79" i="17"/>
  <c r="K79" i="17"/>
  <c r="O79" i="17"/>
  <c r="Q79" i="17"/>
  <c r="V79" i="17"/>
  <c r="G83" i="17"/>
  <c r="M83" i="17" s="1"/>
  <c r="I83" i="17"/>
  <c r="K83" i="17"/>
  <c r="O83" i="17"/>
  <c r="Q83" i="17"/>
  <c r="V83" i="17"/>
  <c r="G88" i="17"/>
  <c r="M88" i="17" s="1"/>
  <c r="I88" i="17"/>
  <c r="I53" i="17" s="1"/>
  <c r="K88" i="17"/>
  <c r="O88" i="17"/>
  <c r="Q88" i="17"/>
  <c r="V88" i="17"/>
  <c r="G92" i="17"/>
  <c r="M92" i="17" s="1"/>
  <c r="I92" i="17"/>
  <c r="K92" i="17"/>
  <c r="O92" i="17"/>
  <c r="Q92" i="17"/>
  <c r="V92" i="17"/>
  <c r="G99" i="17"/>
  <c r="I99" i="17"/>
  <c r="I98" i="17" s="1"/>
  <c r="K99" i="17"/>
  <c r="M99" i="17"/>
  <c r="O99" i="17"/>
  <c r="O98" i="17" s="1"/>
  <c r="Q99" i="17"/>
  <c r="Q98" i="17" s="1"/>
  <c r="V99" i="17"/>
  <c r="V98" i="17" s="1"/>
  <c r="G103" i="17"/>
  <c r="M103" i="17" s="1"/>
  <c r="I103" i="17"/>
  <c r="K103" i="17"/>
  <c r="O103" i="17"/>
  <c r="Q103" i="17"/>
  <c r="V103" i="17"/>
  <c r="G107" i="17"/>
  <c r="I107" i="17"/>
  <c r="K107" i="17"/>
  <c r="M107" i="17"/>
  <c r="O107" i="17"/>
  <c r="Q107" i="17"/>
  <c r="V107" i="17"/>
  <c r="G111" i="17"/>
  <c r="M111" i="17" s="1"/>
  <c r="I111" i="17"/>
  <c r="K111" i="17"/>
  <c r="O111" i="17"/>
  <c r="Q111" i="17"/>
  <c r="V111" i="17"/>
  <c r="G116" i="17"/>
  <c r="M116" i="17" s="1"/>
  <c r="I116" i="17"/>
  <c r="K116" i="17"/>
  <c r="O116" i="17"/>
  <c r="Q116" i="17"/>
  <c r="V116" i="17"/>
  <c r="G122" i="17"/>
  <c r="M122" i="17" s="1"/>
  <c r="I122" i="17"/>
  <c r="K122" i="17"/>
  <c r="O122" i="17"/>
  <c r="Q122" i="17"/>
  <c r="V122" i="17"/>
  <c r="G126" i="17"/>
  <c r="I126" i="17"/>
  <c r="K126" i="17"/>
  <c r="K98" i="17" s="1"/>
  <c r="M126" i="17"/>
  <c r="O126" i="17"/>
  <c r="Q126" i="17"/>
  <c r="V126" i="17"/>
  <c r="G131" i="17"/>
  <c r="I131" i="17"/>
  <c r="I130" i="17" s="1"/>
  <c r="K131" i="17"/>
  <c r="M131" i="17"/>
  <c r="O131" i="17"/>
  <c r="O130" i="17" s="1"/>
  <c r="Q131" i="17"/>
  <c r="Q130" i="17" s="1"/>
  <c r="V131" i="17"/>
  <c r="V130" i="17" s="1"/>
  <c r="G137" i="17"/>
  <c r="M137" i="17" s="1"/>
  <c r="M130" i="17" s="1"/>
  <c r="I137" i="17"/>
  <c r="K137" i="17"/>
  <c r="K130" i="17" s="1"/>
  <c r="O137" i="17"/>
  <c r="Q137" i="17"/>
  <c r="V137" i="17"/>
  <c r="G143" i="17"/>
  <c r="I143" i="17"/>
  <c r="K143" i="17"/>
  <c r="M143" i="17"/>
  <c r="O143" i="17"/>
  <c r="Q143" i="17"/>
  <c r="V143" i="17"/>
  <c r="G149" i="17"/>
  <c r="M149" i="17" s="1"/>
  <c r="I149" i="17"/>
  <c r="K149" i="17"/>
  <c r="O149" i="17"/>
  <c r="Q149" i="17"/>
  <c r="V149" i="17"/>
  <c r="G153" i="17"/>
  <c r="M153" i="17" s="1"/>
  <c r="I153" i="17"/>
  <c r="K153" i="17"/>
  <c r="O153" i="17"/>
  <c r="Q153" i="17"/>
  <c r="V153" i="17"/>
  <c r="G158" i="17"/>
  <c r="M158" i="17" s="1"/>
  <c r="I158" i="17"/>
  <c r="K158" i="17"/>
  <c r="O158" i="17"/>
  <c r="Q158" i="17"/>
  <c r="V158" i="17"/>
  <c r="G163" i="17"/>
  <c r="M163" i="17" s="1"/>
  <c r="I163" i="17"/>
  <c r="K163" i="17"/>
  <c r="O163" i="17"/>
  <c r="Q163" i="17"/>
  <c r="V163" i="17"/>
  <c r="G173" i="17"/>
  <c r="I173" i="17"/>
  <c r="K173" i="17"/>
  <c r="M173" i="17"/>
  <c r="O173" i="17"/>
  <c r="Q173" i="17"/>
  <c r="V173" i="17"/>
  <c r="G180" i="17"/>
  <c r="I180" i="17"/>
  <c r="O180" i="17"/>
  <c r="G181" i="17"/>
  <c r="M181" i="17" s="1"/>
  <c r="M180" i="17" s="1"/>
  <c r="I181" i="17"/>
  <c r="K181" i="17"/>
  <c r="K180" i="17" s="1"/>
  <c r="O181" i="17"/>
  <c r="Q181" i="17"/>
  <c r="Q180" i="17" s="1"/>
  <c r="V181" i="17"/>
  <c r="V180" i="17" s="1"/>
  <c r="G187" i="17"/>
  <c r="I187" i="17"/>
  <c r="I186" i="17" s="1"/>
  <c r="K187" i="17"/>
  <c r="M187" i="17"/>
  <c r="O187" i="17"/>
  <c r="O186" i="17" s="1"/>
  <c r="Q187" i="17"/>
  <c r="V187" i="17"/>
  <c r="G194" i="17"/>
  <c r="G186" i="17" s="1"/>
  <c r="I194" i="17"/>
  <c r="K194" i="17"/>
  <c r="K186" i="17" s="1"/>
  <c r="O194" i="17"/>
  <c r="Q194" i="17"/>
  <c r="Q186" i="17" s="1"/>
  <c r="V194" i="17"/>
  <c r="G202" i="17"/>
  <c r="M202" i="17" s="1"/>
  <c r="I202" i="17"/>
  <c r="K202" i="17"/>
  <c r="O202" i="17"/>
  <c r="Q202" i="17"/>
  <c r="V202" i="17"/>
  <c r="V186" i="17" s="1"/>
  <c r="G206" i="17"/>
  <c r="I206" i="17"/>
  <c r="K206" i="17"/>
  <c r="M206" i="17"/>
  <c r="O206" i="17"/>
  <c r="Q206" i="17"/>
  <c r="V206" i="17"/>
  <c r="G211" i="17"/>
  <c r="I211" i="17"/>
  <c r="K211" i="17"/>
  <c r="M211" i="17"/>
  <c r="O211" i="17"/>
  <c r="Q211" i="17"/>
  <c r="V211" i="17"/>
  <c r="G216" i="17"/>
  <c r="I216" i="17"/>
  <c r="O216" i="17"/>
  <c r="G217" i="17"/>
  <c r="M217" i="17" s="1"/>
  <c r="M216" i="17" s="1"/>
  <c r="I217" i="17"/>
  <c r="K217" i="17"/>
  <c r="K216" i="17" s="1"/>
  <c r="O217" i="17"/>
  <c r="Q217" i="17"/>
  <c r="Q216" i="17" s="1"/>
  <c r="V217" i="17"/>
  <c r="G224" i="17"/>
  <c r="I224" i="17"/>
  <c r="K224" i="17"/>
  <c r="M224" i="17"/>
  <c r="O224" i="17"/>
  <c r="Q224" i="17"/>
  <c r="V224" i="17"/>
  <c r="V216" i="17" s="1"/>
  <c r="G230" i="17"/>
  <c r="M230" i="17" s="1"/>
  <c r="I230" i="17"/>
  <c r="K230" i="17"/>
  <c r="K229" i="17" s="1"/>
  <c r="O230" i="17"/>
  <c r="Q230" i="17"/>
  <c r="Q229" i="17" s="1"/>
  <c r="V230" i="17"/>
  <c r="G231" i="17"/>
  <c r="M231" i="17" s="1"/>
  <c r="I231" i="17"/>
  <c r="I229" i="17" s="1"/>
  <c r="K231" i="17"/>
  <c r="O231" i="17"/>
  <c r="Q231" i="17"/>
  <c r="V231" i="17"/>
  <c r="V229" i="17" s="1"/>
  <c r="G232" i="17"/>
  <c r="I232" i="17"/>
  <c r="K232" i="17"/>
  <c r="M232" i="17"/>
  <c r="O232" i="17"/>
  <c r="Q232" i="17"/>
  <c r="V232" i="17"/>
  <c r="G234" i="17"/>
  <c r="I234" i="17"/>
  <c r="K234" i="17"/>
  <c r="M234" i="17"/>
  <c r="O234" i="17"/>
  <c r="Q234" i="17"/>
  <c r="V234" i="17"/>
  <c r="G236" i="17"/>
  <c r="I236" i="17"/>
  <c r="K236" i="17"/>
  <c r="M236" i="17"/>
  <c r="O236" i="17"/>
  <c r="O229" i="17" s="1"/>
  <c r="Q236" i="17"/>
  <c r="V236" i="17"/>
  <c r="G238" i="17"/>
  <c r="M238" i="17" s="1"/>
  <c r="I238" i="17"/>
  <c r="K238" i="17"/>
  <c r="O238" i="17"/>
  <c r="Q238" i="17"/>
  <c r="V238" i="17"/>
  <c r="G240" i="17"/>
  <c r="I240" i="17"/>
  <c r="K240" i="17"/>
  <c r="M240" i="17"/>
  <c r="O240" i="17"/>
  <c r="Q240" i="17"/>
  <c r="V240" i="17"/>
  <c r="G242" i="17"/>
  <c r="I242" i="17"/>
  <c r="K242" i="17"/>
  <c r="M242" i="17"/>
  <c r="O242" i="17"/>
  <c r="Q242" i="17"/>
  <c r="V242" i="17"/>
  <c r="G244" i="17"/>
  <c r="M244" i="17" s="1"/>
  <c r="I244" i="17"/>
  <c r="K244" i="17"/>
  <c r="O244" i="17"/>
  <c r="Q244" i="17"/>
  <c r="V244" i="17"/>
  <c r="G246" i="17"/>
  <c r="I246" i="17"/>
  <c r="M246" i="17"/>
  <c r="Q246" i="17"/>
  <c r="V246" i="17"/>
  <c r="G247" i="17"/>
  <c r="I247" i="17"/>
  <c r="K247" i="17"/>
  <c r="K246" i="17" s="1"/>
  <c r="M247" i="17"/>
  <c r="O247" i="17"/>
  <c r="O246" i="17" s="1"/>
  <c r="Q247" i="17"/>
  <c r="V247" i="17"/>
  <c r="AE250" i="17"/>
  <c r="G219" i="16"/>
  <c r="BA199" i="16"/>
  <c r="BA126" i="16"/>
  <c r="BA120" i="16"/>
  <c r="BA100" i="16"/>
  <c r="BA91" i="16"/>
  <c r="BA67" i="16"/>
  <c r="BA33" i="16"/>
  <c r="BA10" i="16"/>
  <c r="G9" i="16"/>
  <c r="M9" i="16" s="1"/>
  <c r="I9" i="16"/>
  <c r="I8" i="16" s="1"/>
  <c r="K9" i="16"/>
  <c r="K8" i="16" s="1"/>
  <c r="O9" i="16"/>
  <c r="O8" i="16" s="1"/>
  <c r="Q9" i="16"/>
  <c r="Q8" i="16" s="1"/>
  <c r="V9" i="16"/>
  <c r="V8" i="16" s="1"/>
  <c r="G32" i="16"/>
  <c r="M32" i="16" s="1"/>
  <c r="I32" i="16"/>
  <c r="K32" i="16"/>
  <c r="O32" i="16"/>
  <c r="Q32" i="16"/>
  <c r="V32" i="16"/>
  <c r="G37" i="16"/>
  <c r="I37" i="16"/>
  <c r="K37" i="16"/>
  <c r="M37" i="16"/>
  <c r="O37" i="16"/>
  <c r="Q37" i="16"/>
  <c r="V37" i="16"/>
  <c r="G42" i="16"/>
  <c r="M42" i="16" s="1"/>
  <c r="I42" i="16"/>
  <c r="K42" i="16"/>
  <c r="O42" i="16"/>
  <c r="Q42" i="16"/>
  <c r="V42" i="16"/>
  <c r="G47" i="16"/>
  <c r="M47" i="16" s="1"/>
  <c r="I47" i="16"/>
  <c r="K47" i="16"/>
  <c r="O47" i="16"/>
  <c r="Q47" i="16"/>
  <c r="V47" i="16"/>
  <c r="G51" i="16"/>
  <c r="I51" i="16"/>
  <c r="K51" i="16"/>
  <c r="M51" i="16"/>
  <c r="O51" i="16"/>
  <c r="Q51" i="16"/>
  <c r="V51" i="16"/>
  <c r="G62" i="16"/>
  <c r="I62" i="16"/>
  <c r="K62" i="16"/>
  <c r="M62" i="16"/>
  <c r="O62" i="16"/>
  <c r="Q62" i="16"/>
  <c r="V62" i="16"/>
  <c r="G66" i="16"/>
  <c r="G8" i="16" s="1"/>
  <c r="I66" i="16"/>
  <c r="K66" i="16"/>
  <c r="O66" i="16"/>
  <c r="Q66" i="16"/>
  <c r="V66" i="16"/>
  <c r="G70" i="16"/>
  <c r="I70" i="16"/>
  <c r="G71" i="16"/>
  <c r="M71" i="16" s="1"/>
  <c r="M70" i="16" s="1"/>
  <c r="I71" i="16"/>
  <c r="K71" i="16"/>
  <c r="K70" i="16" s="1"/>
  <c r="O71" i="16"/>
  <c r="O70" i="16" s="1"/>
  <c r="Q71" i="16"/>
  <c r="Q70" i="16" s="1"/>
  <c r="V71" i="16"/>
  <c r="V70" i="16" s="1"/>
  <c r="G78" i="16"/>
  <c r="I78" i="16"/>
  <c r="K78" i="16"/>
  <c r="M78" i="16"/>
  <c r="O78" i="16"/>
  <c r="Q78" i="16"/>
  <c r="V78" i="16"/>
  <c r="G82" i="16"/>
  <c r="I82" i="16"/>
  <c r="K82" i="16"/>
  <c r="M82" i="16"/>
  <c r="O82" i="16"/>
  <c r="Q82" i="16"/>
  <c r="V82" i="16"/>
  <c r="G90" i="16"/>
  <c r="M90" i="16" s="1"/>
  <c r="I90" i="16"/>
  <c r="K90" i="16"/>
  <c r="O90" i="16"/>
  <c r="Q90" i="16"/>
  <c r="V90" i="16"/>
  <c r="G99" i="16"/>
  <c r="M99" i="16" s="1"/>
  <c r="I99" i="16"/>
  <c r="K99" i="16"/>
  <c r="O99" i="16"/>
  <c r="Q99" i="16"/>
  <c r="V99" i="16"/>
  <c r="V103" i="16"/>
  <c r="G104" i="16"/>
  <c r="G103" i="16" s="1"/>
  <c r="I104" i="16"/>
  <c r="I103" i="16" s="1"/>
  <c r="K104" i="16"/>
  <c r="K103" i="16" s="1"/>
  <c r="O104" i="16"/>
  <c r="O103" i="16" s="1"/>
  <c r="Q104" i="16"/>
  <c r="Q103" i="16" s="1"/>
  <c r="V104" i="16"/>
  <c r="G108" i="16"/>
  <c r="M108" i="16" s="1"/>
  <c r="I108" i="16"/>
  <c r="K108" i="16"/>
  <c r="O108" i="16"/>
  <c r="Q108" i="16"/>
  <c r="V108" i="16"/>
  <c r="G116" i="16"/>
  <c r="I116" i="16"/>
  <c r="K116" i="16"/>
  <c r="M116" i="16"/>
  <c r="O116" i="16"/>
  <c r="Q116" i="16"/>
  <c r="V116" i="16"/>
  <c r="K124" i="16"/>
  <c r="G125" i="16"/>
  <c r="I125" i="16"/>
  <c r="I124" i="16" s="1"/>
  <c r="K125" i="16"/>
  <c r="M125" i="16"/>
  <c r="O125" i="16"/>
  <c r="O124" i="16" s="1"/>
  <c r="Q125" i="16"/>
  <c r="Q124" i="16" s="1"/>
  <c r="V125" i="16"/>
  <c r="V124" i="16" s="1"/>
  <c r="G133" i="16"/>
  <c r="M133" i="16" s="1"/>
  <c r="I133" i="16"/>
  <c r="K133" i="16"/>
  <c r="O133" i="16"/>
  <c r="Q133" i="16"/>
  <c r="V133" i="16"/>
  <c r="G137" i="16"/>
  <c r="I137" i="16"/>
  <c r="K137" i="16"/>
  <c r="M137" i="16"/>
  <c r="O137" i="16"/>
  <c r="Q137" i="16"/>
  <c r="V137" i="16"/>
  <c r="G144" i="16"/>
  <c r="M144" i="16" s="1"/>
  <c r="I144" i="16"/>
  <c r="K144" i="16"/>
  <c r="O144" i="16"/>
  <c r="Q144" i="16"/>
  <c r="V144" i="16"/>
  <c r="G147" i="16"/>
  <c r="M147" i="16" s="1"/>
  <c r="I147" i="16"/>
  <c r="K147" i="16"/>
  <c r="O147" i="16"/>
  <c r="Q147" i="16"/>
  <c r="V147" i="16"/>
  <c r="G151" i="16"/>
  <c r="I151" i="16"/>
  <c r="I150" i="16" s="1"/>
  <c r="K151" i="16"/>
  <c r="K150" i="16" s="1"/>
  <c r="M151" i="16"/>
  <c r="M150" i="16" s="1"/>
  <c r="O151" i="16"/>
  <c r="O150" i="16" s="1"/>
  <c r="Q151" i="16"/>
  <c r="Q150" i="16" s="1"/>
  <c r="V151" i="16"/>
  <c r="G155" i="16"/>
  <c r="I155" i="16"/>
  <c r="K155" i="16"/>
  <c r="M155" i="16"/>
  <c r="O155" i="16"/>
  <c r="Q155" i="16"/>
  <c r="V155" i="16"/>
  <c r="G159" i="16"/>
  <c r="I159" i="16"/>
  <c r="K159" i="16"/>
  <c r="M159" i="16"/>
  <c r="O159" i="16"/>
  <c r="Q159" i="16"/>
  <c r="V159" i="16"/>
  <c r="G164" i="16"/>
  <c r="M164" i="16" s="1"/>
  <c r="I164" i="16"/>
  <c r="K164" i="16"/>
  <c r="O164" i="16"/>
  <c r="Q164" i="16"/>
  <c r="V164" i="16"/>
  <c r="G170" i="16"/>
  <c r="I170" i="16"/>
  <c r="K170" i="16"/>
  <c r="M170" i="16"/>
  <c r="O170" i="16"/>
  <c r="Q170" i="16"/>
  <c r="V170" i="16"/>
  <c r="V150" i="16" s="1"/>
  <c r="G173" i="16"/>
  <c r="M173" i="16" s="1"/>
  <c r="I173" i="16"/>
  <c r="K173" i="16"/>
  <c r="O173" i="16"/>
  <c r="Q173" i="16"/>
  <c r="V173" i="16"/>
  <c r="G176" i="16"/>
  <c r="M176" i="16" s="1"/>
  <c r="I176" i="16"/>
  <c r="K176" i="16"/>
  <c r="O176" i="16"/>
  <c r="Q176" i="16"/>
  <c r="V176" i="16"/>
  <c r="G179" i="16"/>
  <c r="V179" i="16"/>
  <c r="G180" i="16"/>
  <c r="I180" i="16"/>
  <c r="I179" i="16" s="1"/>
  <c r="K180" i="16"/>
  <c r="K179" i="16" s="1"/>
  <c r="M180" i="16"/>
  <c r="M179" i="16" s="1"/>
  <c r="O180" i="16"/>
  <c r="O179" i="16" s="1"/>
  <c r="Q180" i="16"/>
  <c r="Q179" i="16" s="1"/>
  <c r="V180" i="16"/>
  <c r="G185" i="16"/>
  <c r="K185" i="16"/>
  <c r="G186" i="16"/>
  <c r="I186" i="16"/>
  <c r="I185" i="16" s="1"/>
  <c r="K186" i="16"/>
  <c r="M186" i="16"/>
  <c r="M185" i="16" s="1"/>
  <c r="O186" i="16"/>
  <c r="O185" i="16" s="1"/>
  <c r="Q186" i="16"/>
  <c r="Q185" i="16" s="1"/>
  <c r="V186" i="16"/>
  <c r="V185" i="16" s="1"/>
  <c r="G194" i="16"/>
  <c r="I194" i="16"/>
  <c r="K194" i="16"/>
  <c r="M194" i="16"/>
  <c r="O194" i="16"/>
  <c r="Q194" i="16"/>
  <c r="V194" i="16"/>
  <c r="G198" i="16"/>
  <c r="I198" i="16"/>
  <c r="K198" i="16"/>
  <c r="M198" i="16"/>
  <c r="O198" i="16"/>
  <c r="Q198" i="16"/>
  <c r="V198" i="16"/>
  <c r="G203" i="16"/>
  <c r="M203" i="16" s="1"/>
  <c r="I203" i="16"/>
  <c r="K203" i="16"/>
  <c r="O203" i="16"/>
  <c r="Q203" i="16"/>
  <c r="V203" i="16"/>
  <c r="G208" i="16"/>
  <c r="Q208" i="16"/>
  <c r="G209" i="16"/>
  <c r="M209" i="16" s="1"/>
  <c r="M208" i="16" s="1"/>
  <c r="I209" i="16"/>
  <c r="I208" i="16" s="1"/>
  <c r="K209" i="16"/>
  <c r="K208" i="16" s="1"/>
  <c r="O209" i="16"/>
  <c r="O208" i="16" s="1"/>
  <c r="Q209" i="16"/>
  <c r="V209" i="16"/>
  <c r="V208" i="16" s="1"/>
  <c r="G214" i="16"/>
  <c r="I214" i="16"/>
  <c r="K214" i="16"/>
  <c r="M214" i="16"/>
  <c r="O214" i="16"/>
  <c r="Q214" i="16"/>
  <c r="V214" i="16"/>
  <c r="AE219" i="16"/>
  <c r="G332" i="15"/>
  <c r="BA330" i="15"/>
  <c r="BA327" i="15"/>
  <c r="BA321" i="15"/>
  <c r="BA319" i="15"/>
  <c r="BA317" i="15"/>
  <c r="BA315" i="15"/>
  <c r="BA289" i="15"/>
  <c r="BA132" i="15"/>
  <c r="BA127" i="15"/>
  <c r="BA122" i="15"/>
  <c r="BA79" i="15"/>
  <c r="BA65" i="15"/>
  <c r="BA60" i="15"/>
  <c r="BA55" i="15"/>
  <c r="BA46" i="15"/>
  <c r="BA18" i="15"/>
  <c r="BA10" i="15"/>
  <c r="G9" i="15"/>
  <c r="I9" i="15"/>
  <c r="I8" i="15" s="1"/>
  <c r="K9" i="15"/>
  <c r="K8" i="15" s="1"/>
  <c r="M9" i="15"/>
  <c r="O9" i="15"/>
  <c r="O8" i="15" s="1"/>
  <c r="Q9" i="15"/>
  <c r="V9" i="15"/>
  <c r="V8" i="15" s="1"/>
  <c r="G17" i="15"/>
  <c r="I17" i="15"/>
  <c r="K17" i="15"/>
  <c r="M17" i="15"/>
  <c r="O17" i="15"/>
  <c r="Q17" i="15"/>
  <c r="V17" i="15"/>
  <c r="G22" i="15"/>
  <c r="I22" i="15"/>
  <c r="K22" i="15"/>
  <c r="M22" i="15"/>
  <c r="O22" i="15"/>
  <c r="Q22" i="15"/>
  <c r="Q8" i="15" s="1"/>
  <c r="V22" i="15"/>
  <c r="G27" i="15"/>
  <c r="M27" i="15" s="1"/>
  <c r="I27" i="15"/>
  <c r="K27" i="15"/>
  <c r="O27" i="15"/>
  <c r="Q27" i="15"/>
  <c r="V27" i="15"/>
  <c r="G32" i="15"/>
  <c r="M32" i="15" s="1"/>
  <c r="I32" i="15"/>
  <c r="K32" i="15"/>
  <c r="O32" i="15"/>
  <c r="Q32" i="15"/>
  <c r="V32" i="15"/>
  <c r="G36" i="15"/>
  <c r="M36" i="15" s="1"/>
  <c r="I36" i="15"/>
  <c r="K36" i="15"/>
  <c r="O36" i="15"/>
  <c r="Q36" i="15"/>
  <c r="V36" i="15"/>
  <c r="G41" i="15"/>
  <c r="M41" i="15" s="1"/>
  <c r="I41" i="15"/>
  <c r="K41" i="15"/>
  <c r="O41" i="15"/>
  <c r="Q41" i="15"/>
  <c r="V41" i="15"/>
  <c r="G45" i="15"/>
  <c r="G8" i="15" s="1"/>
  <c r="I45" i="15"/>
  <c r="K45" i="15"/>
  <c r="O45" i="15"/>
  <c r="Q45" i="15"/>
  <c r="V45" i="15"/>
  <c r="G50" i="15"/>
  <c r="I50" i="15"/>
  <c r="K50" i="15"/>
  <c r="K49" i="15" s="1"/>
  <c r="M50" i="15"/>
  <c r="O50" i="15"/>
  <c r="O49" i="15" s="1"/>
  <c r="Q50" i="15"/>
  <c r="Q49" i="15" s="1"/>
  <c r="V50" i="15"/>
  <c r="G54" i="15"/>
  <c r="I54" i="15"/>
  <c r="K54" i="15"/>
  <c r="M54" i="15"/>
  <c r="O54" i="15"/>
  <c r="Q54" i="15"/>
  <c r="V54" i="15"/>
  <c r="G59" i="15"/>
  <c r="I59" i="15"/>
  <c r="K59" i="15"/>
  <c r="M59" i="15"/>
  <c r="O59" i="15"/>
  <c r="Q59" i="15"/>
  <c r="V59" i="15"/>
  <c r="V49" i="15" s="1"/>
  <c r="G64" i="15"/>
  <c r="M64" i="15" s="1"/>
  <c r="I64" i="15"/>
  <c r="K64" i="15"/>
  <c r="O64" i="15"/>
  <c r="Q64" i="15"/>
  <c r="V64" i="15"/>
  <c r="G68" i="15"/>
  <c r="G49" i="15" s="1"/>
  <c r="I68" i="15"/>
  <c r="K68" i="15"/>
  <c r="O68" i="15"/>
  <c r="Q68" i="15"/>
  <c r="V68" i="15"/>
  <c r="G74" i="15"/>
  <c r="M74" i="15" s="1"/>
  <c r="I74" i="15"/>
  <c r="K74" i="15"/>
  <c r="O74" i="15"/>
  <c r="Q74" i="15"/>
  <c r="V74" i="15"/>
  <c r="G78" i="15"/>
  <c r="M78" i="15" s="1"/>
  <c r="I78" i="15"/>
  <c r="K78" i="15"/>
  <c r="O78" i="15"/>
  <c r="Q78" i="15"/>
  <c r="V78" i="15"/>
  <c r="G83" i="15"/>
  <c r="I83" i="15"/>
  <c r="I49" i="15" s="1"/>
  <c r="K83" i="15"/>
  <c r="M83" i="15"/>
  <c r="O83" i="15"/>
  <c r="Q83" i="15"/>
  <c r="V83" i="15"/>
  <c r="G87" i="15"/>
  <c r="I87" i="15"/>
  <c r="K87" i="15"/>
  <c r="M87" i="15"/>
  <c r="O87" i="15"/>
  <c r="Q87" i="15"/>
  <c r="V87" i="15"/>
  <c r="K93" i="15"/>
  <c r="G94" i="15"/>
  <c r="I94" i="15"/>
  <c r="I93" i="15" s="1"/>
  <c r="K94" i="15"/>
  <c r="M94" i="15"/>
  <c r="O94" i="15"/>
  <c r="O93" i="15" s="1"/>
  <c r="Q94" i="15"/>
  <c r="Q93" i="15" s="1"/>
  <c r="V94" i="15"/>
  <c r="V93" i="15" s="1"/>
  <c r="G99" i="15"/>
  <c r="M99" i="15" s="1"/>
  <c r="I99" i="15"/>
  <c r="K99" i="15"/>
  <c r="O99" i="15"/>
  <c r="Q99" i="15"/>
  <c r="V99" i="15"/>
  <c r="G103" i="15"/>
  <c r="G93" i="15" s="1"/>
  <c r="I103" i="15"/>
  <c r="K103" i="15"/>
  <c r="O103" i="15"/>
  <c r="Q103" i="15"/>
  <c r="V103" i="15"/>
  <c r="G107" i="15"/>
  <c r="M107" i="15" s="1"/>
  <c r="I107" i="15"/>
  <c r="K107" i="15"/>
  <c r="O107" i="15"/>
  <c r="Q107" i="15"/>
  <c r="V107" i="15"/>
  <c r="G120" i="15"/>
  <c r="G121" i="15"/>
  <c r="I121" i="15"/>
  <c r="I120" i="15" s="1"/>
  <c r="K121" i="15"/>
  <c r="K120" i="15" s="1"/>
  <c r="M121" i="15"/>
  <c r="M120" i="15" s="1"/>
  <c r="O121" i="15"/>
  <c r="O120" i="15" s="1"/>
  <c r="Q121" i="15"/>
  <c r="V121" i="15"/>
  <c r="V120" i="15" s="1"/>
  <c r="G126" i="15"/>
  <c r="I126" i="15"/>
  <c r="K126" i="15"/>
  <c r="M126" i="15"/>
  <c r="O126" i="15"/>
  <c r="Q126" i="15"/>
  <c r="V126" i="15"/>
  <c r="G131" i="15"/>
  <c r="I131" i="15"/>
  <c r="K131" i="15"/>
  <c r="M131" i="15"/>
  <c r="O131" i="15"/>
  <c r="Q131" i="15"/>
  <c r="Q120" i="15" s="1"/>
  <c r="V131" i="15"/>
  <c r="G137" i="15"/>
  <c r="I137" i="15"/>
  <c r="K137" i="15"/>
  <c r="M137" i="15"/>
  <c r="O137" i="15"/>
  <c r="Q137" i="15"/>
  <c r="V137" i="15"/>
  <c r="G140" i="15"/>
  <c r="G139" i="15" s="1"/>
  <c r="I140" i="15"/>
  <c r="I139" i="15" s="1"/>
  <c r="K140" i="15"/>
  <c r="O140" i="15"/>
  <c r="Q140" i="15"/>
  <c r="V140" i="15"/>
  <c r="V139" i="15" s="1"/>
  <c r="G152" i="15"/>
  <c r="M152" i="15" s="1"/>
  <c r="I152" i="15"/>
  <c r="K152" i="15"/>
  <c r="O152" i="15"/>
  <c r="Q152" i="15"/>
  <c r="V152" i="15"/>
  <c r="G170" i="15"/>
  <c r="M170" i="15" s="1"/>
  <c r="I170" i="15"/>
  <c r="K170" i="15"/>
  <c r="K139" i="15" s="1"/>
  <c r="O170" i="15"/>
  <c r="Q170" i="15"/>
  <c r="V170" i="15"/>
  <c r="G181" i="15"/>
  <c r="M181" i="15" s="1"/>
  <c r="I181" i="15"/>
  <c r="K181" i="15"/>
  <c r="O181" i="15"/>
  <c r="Q181" i="15"/>
  <c r="V181" i="15"/>
  <c r="G190" i="15"/>
  <c r="I190" i="15"/>
  <c r="K190" i="15"/>
  <c r="M190" i="15"/>
  <c r="O190" i="15"/>
  <c r="O139" i="15" s="1"/>
  <c r="Q190" i="15"/>
  <c r="V190" i="15"/>
  <c r="G197" i="15"/>
  <c r="I197" i="15"/>
  <c r="K197" i="15"/>
  <c r="M197" i="15"/>
  <c r="O197" i="15"/>
  <c r="Q197" i="15"/>
  <c r="V197" i="15"/>
  <c r="G223" i="15"/>
  <c r="I223" i="15"/>
  <c r="K223" i="15"/>
  <c r="M223" i="15"/>
  <c r="O223" i="15"/>
  <c r="Q223" i="15"/>
  <c r="V223" i="15"/>
  <c r="G230" i="15"/>
  <c r="M230" i="15" s="1"/>
  <c r="I230" i="15"/>
  <c r="K230" i="15"/>
  <c r="O230" i="15"/>
  <c r="Q230" i="15"/>
  <c r="Q139" i="15" s="1"/>
  <c r="V230" i="15"/>
  <c r="G235" i="15"/>
  <c r="M235" i="15" s="1"/>
  <c r="I235" i="15"/>
  <c r="K235" i="15"/>
  <c r="O235" i="15"/>
  <c r="Q235" i="15"/>
  <c r="V235" i="15"/>
  <c r="G249" i="15"/>
  <c r="M249" i="15" s="1"/>
  <c r="I249" i="15"/>
  <c r="K249" i="15"/>
  <c r="O249" i="15"/>
  <c r="Q249" i="15"/>
  <c r="V249" i="15"/>
  <c r="G255" i="15"/>
  <c r="M255" i="15" s="1"/>
  <c r="I255" i="15"/>
  <c r="K255" i="15"/>
  <c r="O255" i="15"/>
  <c r="Q255" i="15"/>
  <c r="V255" i="15"/>
  <c r="G262" i="15"/>
  <c r="I262" i="15"/>
  <c r="V262" i="15"/>
  <c r="G263" i="15"/>
  <c r="I263" i="15"/>
  <c r="K263" i="15"/>
  <c r="K262" i="15" s="1"/>
  <c r="M263" i="15"/>
  <c r="M262" i="15" s="1"/>
  <c r="O263" i="15"/>
  <c r="O262" i="15" s="1"/>
  <c r="Q263" i="15"/>
  <c r="Q262" i="15" s="1"/>
  <c r="V263" i="15"/>
  <c r="G269" i="15"/>
  <c r="I269" i="15"/>
  <c r="I268" i="15" s="1"/>
  <c r="K269" i="15"/>
  <c r="M269" i="15"/>
  <c r="O269" i="15"/>
  <c r="O268" i="15" s="1"/>
  <c r="Q269" i="15"/>
  <c r="Q268" i="15" s="1"/>
  <c r="V269" i="15"/>
  <c r="V268" i="15" s="1"/>
  <c r="G276" i="15"/>
  <c r="M276" i="15" s="1"/>
  <c r="I276" i="15"/>
  <c r="K276" i="15"/>
  <c r="K268" i="15" s="1"/>
  <c r="O276" i="15"/>
  <c r="Q276" i="15"/>
  <c r="V276" i="15"/>
  <c r="G284" i="15"/>
  <c r="I284" i="15"/>
  <c r="K284" i="15"/>
  <c r="M284" i="15"/>
  <c r="O284" i="15"/>
  <c r="Q284" i="15"/>
  <c r="V284" i="15"/>
  <c r="G288" i="15"/>
  <c r="M288" i="15" s="1"/>
  <c r="I288" i="15"/>
  <c r="K288" i="15"/>
  <c r="O288" i="15"/>
  <c r="Q288" i="15"/>
  <c r="V288" i="15"/>
  <c r="G293" i="15"/>
  <c r="M293" i="15" s="1"/>
  <c r="I293" i="15"/>
  <c r="K293" i="15"/>
  <c r="O293" i="15"/>
  <c r="Q293" i="15"/>
  <c r="V293" i="15"/>
  <c r="G298" i="15"/>
  <c r="I298" i="15"/>
  <c r="V298" i="15"/>
  <c r="G299" i="15"/>
  <c r="I299" i="15"/>
  <c r="K299" i="15"/>
  <c r="K298" i="15" s="1"/>
  <c r="M299" i="15"/>
  <c r="M298" i="15" s="1"/>
  <c r="O299" i="15"/>
  <c r="O298" i="15" s="1"/>
  <c r="Q299" i="15"/>
  <c r="Q298" i="15" s="1"/>
  <c r="V299" i="15"/>
  <c r="G306" i="15"/>
  <c r="I306" i="15"/>
  <c r="K306" i="15"/>
  <c r="M306" i="15"/>
  <c r="O306" i="15"/>
  <c r="Q306" i="15"/>
  <c r="V306" i="15"/>
  <c r="G312" i="15"/>
  <c r="M312" i="15" s="1"/>
  <c r="I312" i="15"/>
  <c r="K312" i="15"/>
  <c r="K311" i="15" s="1"/>
  <c r="O312" i="15"/>
  <c r="Q312" i="15"/>
  <c r="Q311" i="15" s="1"/>
  <c r="V312" i="15"/>
  <c r="V311" i="15" s="1"/>
  <c r="G313" i="15"/>
  <c r="G311" i="15" s="1"/>
  <c r="I313" i="15"/>
  <c r="K313" i="15"/>
  <c r="M313" i="15"/>
  <c r="O313" i="15"/>
  <c r="Q313" i="15"/>
  <c r="V313" i="15"/>
  <c r="G314" i="15"/>
  <c r="M314" i="15" s="1"/>
  <c r="I314" i="15"/>
  <c r="K314" i="15"/>
  <c r="O314" i="15"/>
  <c r="Q314" i="15"/>
  <c r="V314" i="15"/>
  <c r="G316" i="15"/>
  <c r="M316" i="15" s="1"/>
  <c r="I316" i="15"/>
  <c r="K316" i="15"/>
  <c r="O316" i="15"/>
  <c r="Q316" i="15"/>
  <c r="V316" i="15"/>
  <c r="G318" i="15"/>
  <c r="M318" i="15" s="1"/>
  <c r="I318" i="15"/>
  <c r="I311" i="15" s="1"/>
  <c r="K318" i="15"/>
  <c r="O318" i="15"/>
  <c r="Q318" i="15"/>
  <c r="V318" i="15"/>
  <c r="G320" i="15"/>
  <c r="I320" i="15"/>
  <c r="K320" i="15"/>
  <c r="M320" i="15"/>
  <c r="O320" i="15"/>
  <c r="Q320" i="15"/>
  <c r="V320" i="15"/>
  <c r="G322" i="15"/>
  <c r="I322" i="15"/>
  <c r="K322" i="15"/>
  <c r="M322" i="15"/>
  <c r="O322" i="15"/>
  <c r="Q322" i="15"/>
  <c r="V322" i="15"/>
  <c r="G324" i="15"/>
  <c r="I324" i="15"/>
  <c r="K324" i="15"/>
  <c r="M324" i="15"/>
  <c r="O324" i="15"/>
  <c r="O311" i="15" s="1"/>
  <c r="Q324" i="15"/>
  <c r="V324" i="15"/>
  <c r="G326" i="15"/>
  <c r="I326" i="15"/>
  <c r="K326" i="15"/>
  <c r="M326" i="15"/>
  <c r="O326" i="15"/>
  <c r="Q326" i="15"/>
  <c r="V326" i="15"/>
  <c r="G328" i="15"/>
  <c r="K328" i="15"/>
  <c r="Q328" i="15"/>
  <c r="V328" i="15"/>
  <c r="G329" i="15"/>
  <c r="M329" i="15" s="1"/>
  <c r="M328" i="15" s="1"/>
  <c r="I329" i="15"/>
  <c r="I328" i="15" s="1"/>
  <c r="K329" i="15"/>
  <c r="O329" i="15"/>
  <c r="O328" i="15" s="1"/>
  <c r="Q329" i="15"/>
  <c r="V329" i="15"/>
  <c r="AE332" i="15"/>
  <c r="AF332" i="15"/>
  <c r="G183" i="14"/>
  <c r="BA168" i="14"/>
  <c r="BA117" i="14"/>
  <c r="BA110" i="14"/>
  <c r="BA103" i="14"/>
  <c r="BA77" i="14"/>
  <c r="BA61" i="14"/>
  <c r="BA58" i="14"/>
  <c r="BA53" i="14"/>
  <c r="G9" i="14"/>
  <c r="M9" i="14" s="1"/>
  <c r="I9" i="14"/>
  <c r="I8" i="14" s="1"/>
  <c r="K9" i="14"/>
  <c r="K8" i="14" s="1"/>
  <c r="O9" i="14"/>
  <c r="O8" i="14" s="1"/>
  <c r="Q9" i="14"/>
  <c r="Q8" i="14" s="1"/>
  <c r="V9" i="14"/>
  <c r="V8" i="14" s="1"/>
  <c r="G17" i="14"/>
  <c r="M17" i="14" s="1"/>
  <c r="I17" i="14"/>
  <c r="K17" i="14"/>
  <c r="O17" i="14"/>
  <c r="Q17" i="14"/>
  <c r="V17" i="14"/>
  <c r="G22" i="14"/>
  <c r="I22" i="14"/>
  <c r="K22" i="14"/>
  <c r="M22" i="14"/>
  <c r="O22" i="14"/>
  <c r="Q22" i="14"/>
  <c r="V22" i="14"/>
  <c r="G27" i="14"/>
  <c r="M27" i="14" s="1"/>
  <c r="I27" i="14"/>
  <c r="K27" i="14"/>
  <c r="O27" i="14"/>
  <c r="Q27" i="14"/>
  <c r="V27" i="14"/>
  <c r="G32" i="14"/>
  <c r="I32" i="14"/>
  <c r="K32" i="14"/>
  <c r="M32" i="14"/>
  <c r="O32" i="14"/>
  <c r="Q32" i="14"/>
  <c r="V32" i="14"/>
  <c r="G36" i="14"/>
  <c r="I36" i="14"/>
  <c r="K36" i="14"/>
  <c r="M36" i="14"/>
  <c r="O36" i="14"/>
  <c r="Q36" i="14"/>
  <c r="V36" i="14"/>
  <c r="G40" i="14"/>
  <c r="I40" i="14"/>
  <c r="K40" i="14"/>
  <c r="M40" i="14"/>
  <c r="O40" i="14"/>
  <c r="Q40" i="14"/>
  <c r="V40" i="14"/>
  <c r="G48" i="14"/>
  <c r="G8" i="14" s="1"/>
  <c r="I48" i="14"/>
  <c r="K48" i="14"/>
  <c r="O48" i="14"/>
  <c r="Q48" i="14"/>
  <c r="V48" i="14"/>
  <c r="G52" i="14"/>
  <c r="M52" i="14" s="1"/>
  <c r="I52" i="14"/>
  <c r="K52" i="14"/>
  <c r="O52" i="14"/>
  <c r="Q52" i="14"/>
  <c r="V52" i="14"/>
  <c r="G57" i="14"/>
  <c r="I57" i="14"/>
  <c r="I56" i="14" s="1"/>
  <c r="K57" i="14"/>
  <c r="M57" i="14"/>
  <c r="O57" i="14"/>
  <c r="O56" i="14" s="1"/>
  <c r="Q57" i="14"/>
  <c r="Q56" i="14" s="1"/>
  <c r="V57" i="14"/>
  <c r="V56" i="14" s="1"/>
  <c r="G66" i="14"/>
  <c r="I66" i="14"/>
  <c r="K66" i="14"/>
  <c r="M66" i="14"/>
  <c r="O66" i="14"/>
  <c r="Q66" i="14"/>
  <c r="V66" i="14"/>
  <c r="G70" i="14"/>
  <c r="I70" i="14"/>
  <c r="K70" i="14"/>
  <c r="M70" i="14"/>
  <c r="O70" i="14"/>
  <c r="Q70" i="14"/>
  <c r="V70" i="14"/>
  <c r="G76" i="14"/>
  <c r="I76" i="14"/>
  <c r="K76" i="14"/>
  <c r="M76" i="14"/>
  <c r="O76" i="14"/>
  <c r="Q76" i="14"/>
  <c r="V76" i="14"/>
  <c r="G80" i="14"/>
  <c r="I80" i="14"/>
  <c r="K80" i="14"/>
  <c r="M80" i="14"/>
  <c r="O80" i="14"/>
  <c r="Q80" i="14"/>
  <c r="V80" i="14"/>
  <c r="G84" i="14"/>
  <c r="M84" i="14" s="1"/>
  <c r="I84" i="14"/>
  <c r="K84" i="14"/>
  <c r="O84" i="14"/>
  <c r="Q84" i="14"/>
  <c r="V84" i="14"/>
  <c r="G87" i="14"/>
  <c r="M87" i="14" s="1"/>
  <c r="I87" i="14"/>
  <c r="K87" i="14"/>
  <c r="O87" i="14"/>
  <c r="Q87" i="14"/>
  <c r="V87" i="14"/>
  <c r="G90" i="14"/>
  <c r="M90" i="14" s="1"/>
  <c r="I90" i="14"/>
  <c r="K90" i="14"/>
  <c r="K56" i="14" s="1"/>
  <c r="O90" i="14"/>
  <c r="Q90" i="14"/>
  <c r="V90" i="14"/>
  <c r="G95" i="14"/>
  <c r="I95" i="14"/>
  <c r="K95" i="14"/>
  <c r="M95" i="14"/>
  <c r="O95" i="14"/>
  <c r="Q95" i="14"/>
  <c r="V95" i="14"/>
  <c r="G101" i="14"/>
  <c r="K101" i="14"/>
  <c r="O101" i="14"/>
  <c r="G102" i="14"/>
  <c r="I102" i="14"/>
  <c r="I101" i="14" s="1"/>
  <c r="K102" i="14"/>
  <c r="M102" i="14"/>
  <c r="M101" i="14" s="1"/>
  <c r="O102" i="14"/>
  <c r="Q102" i="14"/>
  <c r="Q101" i="14" s="1"/>
  <c r="V102" i="14"/>
  <c r="V101" i="14" s="1"/>
  <c r="G109" i="14"/>
  <c r="I109" i="14"/>
  <c r="K109" i="14"/>
  <c r="M109" i="14"/>
  <c r="O109" i="14"/>
  <c r="Q109" i="14"/>
  <c r="V109" i="14"/>
  <c r="G116" i="14"/>
  <c r="I116" i="14"/>
  <c r="K116" i="14"/>
  <c r="M116" i="14"/>
  <c r="O116" i="14"/>
  <c r="Q116" i="14"/>
  <c r="V116" i="14"/>
  <c r="G120" i="14"/>
  <c r="G121" i="14"/>
  <c r="M121" i="14" s="1"/>
  <c r="M120" i="14" s="1"/>
  <c r="I121" i="14"/>
  <c r="I120" i="14" s="1"/>
  <c r="K121" i="14"/>
  <c r="K120" i="14" s="1"/>
  <c r="O121" i="14"/>
  <c r="Q121" i="14"/>
  <c r="Q120" i="14" s="1"/>
  <c r="V121" i="14"/>
  <c r="G126" i="14"/>
  <c r="M126" i="14" s="1"/>
  <c r="I126" i="14"/>
  <c r="K126" i="14"/>
  <c r="O126" i="14"/>
  <c r="Q126" i="14"/>
  <c r="V126" i="14"/>
  <c r="G129" i="14"/>
  <c r="I129" i="14"/>
  <c r="K129" i="14"/>
  <c r="M129" i="14"/>
  <c r="O129" i="14"/>
  <c r="Q129" i="14"/>
  <c r="V129" i="14"/>
  <c r="G132" i="14"/>
  <c r="M132" i="14" s="1"/>
  <c r="I132" i="14"/>
  <c r="K132" i="14"/>
  <c r="O132" i="14"/>
  <c r="O120" i="14" s="1"/>
  <c r="Q132" i="14"/>
  <c r="V132" i="14"/>
  <c r="G135" i="14"/>
  <c r="I135" i="14"/>
  <c r="K135" i="14"/>
  <c r="M135" i="14"/>
  <c r="O135" i="14"/>
  <c r="Q135" i="14"/>
  <c r="V135" i="14"/>
  <c r="G139" i="14"/>
  <c r="I139" i="14"/>
  <c r="K139" i="14"/>
  <c r="M139" i="14"/>
  <c r="O139" i="14"/>
  <c r="Q139" i="14"/>
  <c r="V139" i="14"/>
  <c r="V120" i="14" s="1"/>
  <c r="Q142" i="14"/>
  <c r="G143" i="14"/>
  <c r="G142" i="14" s="1"/>
  <c r="I143" i="14"/>
  <c r="I142" i="14" s="1"/>
  <c r="K143" i="14"/>
  <c r="K142" i="14" s="1"/>
  <c r="O143" i="14"/>
  <c r="O142" i="14" s="1"/>
  <c r="Q143" i="14"/>
  <c r="V143" i="14"/>
  <c r="V142" i="14" s="1"/>
  <c r="G147" i="14"/>
  <c r="M147" i="14" s="1"/>
  <c r="I147" i="14"/>
  <c r="K147" i="14"/>
  <c r="O147" i="14"/>
  <c r="Q147" i="14"/>
  <c r="V147" i="14"/>
  <c r="G151" i="14"/>
  <c r="K151" i="14"/>
  <c r="V151" i="14"/>
  <c r="G152" i="14"/>
  <c r="I152" i="14"/>
  <c r="I151" i="14" s="1"/>
  <c r="K152" i="14"/>
  <c r="M152" i="14"/>
  <c r="M151" i="14" s="1"/>
  <c r="O152" i="14"/>
  <c r="O151" i="14" s="1"/>
  <c r="Q152" i="14"/>
  <c r="Q151" i="14" s="1"/>
  <c r="V152" i="14"/>
  <c r="K157" i="14"/>
  <c r="G158" i="14"/>
  <c r="I158" i="14"/>
  <c r="I157" i="14" s="1"/>
  <c r="K158" i="14"/>
  <c r="M158" i="14"/>
  <c r="O158" i="14"/>
  <c r="Q158" i="14"/>
  <c r="Q157" i="14" s="1"/>
  <c r="V158" i="14"/>
  <c r="V157" i="14" s="1"/>
  <c r="G163" i="14"/>
  <c r="I163" i="14"/>
  <c r="K163" i="14"/>
  <c r="M163" i="14"/>
  <c r="O163" i="14"/>
  <c r="O157" i="14" s="1"/>
  <c r="Q163" i="14"/>
  <c r="V163" i="14"/>
  <c r="G167" i="14"/>
  <c r="I167" i="14"/>
  <c r="K167" i="14"/>
  <c r="M167" i="14"/>
  <c r="O167" i="14"/>
  <c r="Q167" i="14"/>
  <c r="V167" i="14"/>
  <c r="G172" i="14"/>
  <c r="M172" i="14" s="1"/>
  <c r="I172" i="14"/>
  <c r="K172" i="14"/>
  <c r="O172" i="14"/>
  <c r="Q172" i="14"/>
  <c r="V172" i="14"/>
  <c r="I177" i="14"/>
  <c r="Q177" i="14"/>
  <c r="G178" i="14"/>
  <c r="M178" i="14" s="1"/>
  <c r="M177" i="14" s="1"/>
  <c r="I178" i="14"/>
  <c r="K178" i="14"/>
  <c r="K177" i="14" s="1"/>
  <c r="O178" i="14"/>
  <c r="O177" i="14" s="1"/>
  <c r="Q178" i="14"/>
  <c r="V178" i="14"/>
  <c r="V177" i="14" s="1"/>
  <c r="AE183" i="14"/>
  <c r="AF183" i="14"/>
  <c r="G266" i="13"/>
  <c r="BA247" i="13"/>
  <c r="BA120" i="13"/>
  <c r="BA101" i="13"/>
  <c r="BA98" i="13"/>
  <c r="BA86" i="13"/>
  <c r="BA69" i="13"/>
  <c r="BA31" i="13"/>
  <c r="BA10" i="13"/>
  <c r="G9" i="13"/>
  <c r="M9" i="13" s="1"/>
  <c r="I9" i="13"/>
  <c r="I8" i="13" s="1"/>
  <c r="K9" i="13"/>
  <c r="K8" i="13" s="1"/>
  <c r="O9" i="13"/>
  <c r="O8" i="13" s="1"/>
  <c r="Q9" i="13"/>
  <c r="Q8" i="13" s="1"/>
  <c r="V9" i="13"/>
  <c r="V8" i="13" s="1"/>
  <c r="G30" i="13"/>
  <c r="M30" i="13" s="1"/>
  <c r="I30" i="13"/>
  <c r="K30" i="13"/>
  <c r="O30" i="13"/>
  <c r="Q30" i="13"/>
  <c r="V30" i="13"/>
  <c r="G35" i="13"/>
  <c r="I35" i="13"/>
  <c r="K35" i="13"/>
  <c r="M35" i="13"/>
  <c r="O35" i="13"/>
  <c r="Q35" i="13"/>
  <c r="V35" i="13"/>
  <c r="G40" i="13"/>
  <c r="M40" i="13" s="1"/>
  <c r="I40" i="13"/>
  <c r="K40" i="13"/>
  <c r="O40" i="13"/>
  <c r="Q40" i="13"/>
  <c r="V40" i="13"/>
  <c r="G45" i="13"/>
  <c r="I45" i="13"/>
  <c r="K45" i="13"/>
  <c r="M45" i="13"/>
  <c r="O45" i="13"/>
  <c r="Q45" i="13"/>
  <c r="V45" i="13"/>
  <c r="G49" i="13"/>
  <c r="I49" i="13"/>
  <c r="K49" i="13"/>
  <c r="M49" i="13"/>
  <c r="O49" i="13"/>
  <c r="Q49" i="13"/>
  <c r="V49" i="13"/>
  <c r="G64" i="13"/>
  <c r="M64" i="13" s="1"/>
  <c r="I64" i="13"/>
  <c r="K64" i="13"/>
  <c r="O64" i="13"/>
  <c r="Q64" i="13"/>
  <c r="V64" i="13"/>
  <c r="G68" i="13"/>
  <c r="G8" i="13" s="1"/>
  <c r="I68" i="13"/>
  <c r="K68" i="13"/>
  <c r="O68" i="13"/>
  <c r="Q68" i="13"/>
  <c r="V68" i="13"/>
  <c r="G72" i="13"/>
  <c r="I72" i="13"/>
  <c r="G73" i="13"/>
  <c r="M73" i="13" s="1"/>
  <c r="M72" i="13" s="1"/>
  <c r="I73" i="13"/>
  <c r="K73" i="13"/>
  <c r="K72" i="13" s="1"/>
  <c r="O73" i="13"/>
  <c r="O72" i="13" s="1"/>
  <c r="Q73" i="13"/>
  <c r="Q72" i="13" s="1"/>
  <c r="V73" i="13"/>
  <c r="V72" i="13" s="1"/>
  <c r="G85" i="13"/>
  <c r="I85" i="13"/>
  <c r="K85" i="13"/>
  <c r="M85" i="13"/>
  <c r="O85" i="13"/>
  <c r="Q85" i="13"/>
  <c r="V85" i="13"/>
  <c r="G97" i="13"/>
  <c r="I97" i="13"/>
  <c r="I96" i="13" s="1"/>
  <c r="K97" i="13"/>
  <c r="M97" i="13"/>
  <c r="O97" i="13"/>
  <c r="Q97" i="13"/>
  <c r="Q96" i="13" s="1"/>
  <c r="V97" i="13"/>
  <c r="V96" i="13" s="1"/>
  <c r="G106" i="13"/>
  <c r="M106" i="13" s="1"/>
  <c r="I106" i="13"/>
  <c r="K106" i="13"/>
  <c r="K96" i="13" s="1"/>
  <c r="O106" i="13"/>
  <c r="Q106" i="13"/>
  <c r="V106" i="13"/>
  <c r="G110" i="13"/>
  <c r="I110" i="13"/>
  <c r="K110" i="13"/>
  <c r="M110" i="13"/>
  <c r="O110" i="13"/>
  <c r="Q110" i="13"/>
  <c r="V110" i="13"/>
  <c r="G119" i="13"/>
  <c r="M119" i="13" s="1"/>
  <c r="I119" i="13"/>
  <c r="K119" i="13"/>
  <c r="O119" i="13"/>
  <c r="Q119" i="13"/>
  <c r="V119" i="13"/>
  <c r="G123" i="13"/>
  <c r="M123" i="13" s="1"/>
  <c r="I123" i="13"/>
  <c r="K123" i="13"/>
  <c r="O123" i="13"/>
  <c r="Q123" i="13"/>
  <c r="V123" i="13"/>
  <c r="G127" i="13"/>
  <c r="M127" i="13" s="1"/>
  <c r="I127" i="13"/>
  <c r="K127" i="13"/>
  <c r="O127" i="13"/>
  <c r="Q127" i="13"/>
  <c r="V127" i="13"/>
  <c r="G130" i="13"/>
  <c r="I130" i="13"/>
  <c r="K130" i="13"/>
  <c r="M130" i="13"/>
  <c r="O130" i="13"/>
  <c r="Q130" i="13"/>
  <c r="V130" i="13"/>
  <c r="G133" i="13"/>
  <c r="I133" i="13"/>
  <c r="K133" i="13"/>
  <c r="M133" i="13"/>
  <c r="O133" i="13"/>
  <c r="O96" i="13" s="1"/>
  <c r="Q133" i="13"/>
  <c r="V133" i="13"/>
  <c r="G138" i="13"/>
  <c r="I138" i="13"/>
  <c r="K138" i="13"/>
  <c r="M138" i="13"/>
  <c r="O138" i="13"/>
  <c r="Q138" i="13"/>
  <c r="V138" i="13"/>
  <c r="K144" i="13"/>
  <c r="Q144" i="13"/>
  <c r="G145" i="13"/>
  <c r="I145" i="13"/>
  <c r="I144" i="13" s="1"/>
  <c r="K145" i="13"/>
  <c r="M145" i="13"/>
  <c r="O145" i="13"/>
  <c r="O144" i="13" s="1"/>
  <c r="Q145" i="13"/>
  <c r="V145" i="13"/>
  <c r="V144" i="13" s="1"/>
  <c r="G149" i="13"/>
  <c r="G144" i="13" s="1"/>
  <c r="I149" i="13"/>
  <c r="K149" i="13"/>
  <c r="O149" i="13"/>
  <c r="Q149" i="13"/>
  <c r="V149" i="13"/>
  <c r="G155" i="13"/>
  <c r="M155" i="13" s="1"/>
  <c r="I155" i="13"/>
  <c r="K155" i="13"/>
  <c r="O155" i="13"/>
  <c r="Q155" i="13"/>
  <c r="V155" i="13"/>
  <c r="I159" i="13"/>
  <c r="K159" i="13"/>
  <c r="V159" i="13"/>
  <c r="G160" i="13"/>
  <c r="I160" i="13"/>
  <c r="K160" i="13"/>
  <c r="M160" i="13"/>
  <c r="M159" i="13" s="1"/>
  <c r="O160" i="13"/>
  <c r="Q160" i="13"/>
  <c r="Q159" i="13" s="1"/>
  <c r="V160" i="13"/>
  <c r="G166" i="13"/>
  <c r="G159" i="13" s="1"/>
  <c r="I166" i="13"/>
  <c r="K166" i="13"/>
  <c r="M166" i="13"/>
  <c r="O166" i="13"/>
  <c r="O159" i="13" s="1"/>
  <c r="Q166" i="13"/>
  <c r="V166" i="13"/>
  <c r="G171" i="13"/>
  <c r="I171" i="13"/>
  <c r="K171" i="13"/>
  <c r="M171" i="13"/>
  <c r="O171" i="13"/>
  <c r="Q171" i="13"/>
  <c r="V171" i="13"/>
  <c r="G175" i="13"/>
  <c r="I175" i="13"/>
  <c r="I174" i="13" s="1"/>
  <c r="K175" i="13"/>
  <c r="M175" i="13"/>
  <c r="O175" i="13"/>
  <c r="Q175" i="13"/>
  <c r="V175" i="13"/>
  <c r="G181" i="13"/>
  <c r="G174" i="13" s="1"/>
  <c r="I181" i="13"/>
  <c r="K181" i="13"/>
  <c r="K174" i="13" s="1"/>
  <c r="O181" i="13"/>
  <c r="O174" i="13" s="1"/>
  <c r="Q181" i="13"/>
  <c r="V181" i="13"/>
  <c r="G188" i="13"/>
  <c r="M188" i="13" s="1"/>
  <c r="I188" i="13"/>
  <c r="K188" i="13"/>
  <c r="O188" i="13"/>
  <c r="Q188" i="13"/>
  <c r="V188" i="13"/>
  <c r="G195" i="13"/>
  <c r="M195" i="13" s="1"/>
  <c r="I195" i="13"/>
  <c r="K195" i="13"/>
  <c r="O195" i="13"/>
  <c r="Q195" i="13"/>
  <c r="V195" i="13"/>
  <c r="G202" i="13"/>
  <c r="I202" i="13"/>
  <c r="K202" i="13"/>
  <c r="M202" i="13"/>
  <c r="O202" i="13"/>
  <c r="Q202" i="13"/>
  <c r="V202" i="13"/>
  <c r="G209" i="13"/>
  <c r="I209" i="13"/>
  <c r="K209" i="13"/>
  <c r="M209" i="13"/>
  <c r="O209" i="13"/>
  <c r="Q209" i="13"/>
  <c r="V209" i="13"/>
  <c r="G212" i="13"/>
  <c r="I212" i="13"/>
  <c r="K212" i="13"/>
  <c r="M212" i="13"/>
  <c r="O212" i="13"/>
  <c r="Q212" i="13"/>
  <c r="Q174" i="13" s="1"/>
  <c r="V212" i="13"/>
  <c r="G218" i="13"/>
  <c r="M218" i="13" s="1"/>
  <c r="I218" i="13"/>
  <c r="K218" i="13"/>
  <c r="O218" i="13"/>
  <c r="Q218" i="13"/>
  <c r="V218" i="13"/>
  <c r="V174" i="13" s="1"/>
  <c r="G222" i="13"/>
  <c r="I222" i="13"/>
  <c r="K222" i="13"/>
  <c r="M222" i="13"/>
  <c r="O222" i="13"/>
  <c r="Q222" i="13"/>
  <c r="V222" i="13"/>
  <c r="G225" i="13"/>
  <c r="M225" i="13" s="1"/>
  <c r="I225" i="13"/>
  <c r="K225" i="13"/>
  <c r="O225" i="13"/>
  <c r="Q225" i="13"/>
  <c r="V225" i="13"/>
  <c r="G228" i="13"/>
  <c r="I228" i="13"/>
  <c r="Q228" i="13"/>
  <c r="G229" i="13"/>
  <c r="M229" i="13" s="1"/>
  <c r="M228" i="13" s="1"/>
  <c r="I229" i="13"/>
  <c r="K229" i="13"/>
  <c r="K228" i="13" s="1"/>
  <c r="O229" i="13"/>
  <c r="O228" i="13" s="1"/>
  <c r="Q229" i="13"/>
  <c r="V229" i="13"/>
  <c r="V228" i="13" s="1"/>
  <c r="K234" i="13"/>
  <c r="G235" i="13"/>
  <c r="G234" i="13" s="1"/>
  <c r="I235" i="13"/>
  <c r="I234" i="13" s="1"/>
  <c r="K235" i="13"/>
  <c r="M235" i="13"/>
  <c r="O235" i="13"/>
  <c r="O234" i="13" s="1"/>
  <c r="Q235" i="13"/>
  <c r="V235" i="13"/>
  <c r="V234" i="13" s="1"/>
  <c r="G242" i="13"/>
  <c r="I242" i="13"/>
  <c r="K242" i="13"/>
  <c r="M242" i="13"/>
  <c r="O242" i="13"/>
  <c r="Q242" i="13"/>
  <c r="Q234" i="13" s="1"/>
  <c r="V242" i="13"/>
  <c r="G246" i="13"/>
  <c r="M246" i="13" s="1"/>
  <c r="M234" i="13" s="1"/>
  <c r="I246" i="13"/>
  <c r="K246" i="13"/>
  <c r="O246" i="13"/>
  <c r="Q246" i="13"/>
  <c r="V246" i="13"/>
  <c r="G251" i="13"/>
  <c r="I251" i="13"/>
  <c r="K251" i="13"/>
  <c r="M251" i="13"/>
  <c r="O251" i="13"/>
  <c r="Q251" i="13"/>
  <c r="V251" i="13"/>
  <c r="G256" i="13"/>
  <c r="O256" i="13"/>
  <c r="G257" i="13"/>
  <c r="M257" i="13" s="1"/>
  <c r="I257" i="13"/>
  <c r="I256" i="13" s="1"/>
  <c r="K257" i="13"/>
  <c r="O257" i="13"/>
  <c r="Q257" i="13"/>
  <c r="Q256" i="13" s="1"/>
  <c r="V257" i="13"/>
  <c r="V256" i="13" s="1"/>
  <c r="G261" i="13"/>
  <c r="M261" i="13" s="1"/>
  <c r="I261" i="13"/>
  <c r="K261" i="13"/>
  <c r="K256" i="13" s="1"/>
  <c r="O261" i="13"/>
  <c r="Q261" i="13"/>
  <c r="V261" i="13"/>
  <c r="AE266" i="13"/>
  <c r="G210" i="12"/>
  <c r="BA208" i="12"/>
  <c r="BA205" i="12"/>
  <c r="BA199" i="12"/>
  <c r="BA197" i="12"/>
  <c r="BA195" i="12"/>
  <c r="BA193" i="12"/>
  <c r="BA165" i="12"/>
  <c r="BA114" i="12"/>
  <c r="BA101" i="12"/>
  <c r="BA53" i="12"/>
  <c r="BA17" i="12"/>
  <c r="G8" i="12"/>
  <c r="G9" i="12"/>
  <c r="M9" i="12" s="1"/>
  <c r="M8" i="12" s="1"/>
  <c r="I9" i="12"/>
  <c r="I8" i="12" s="1"/>
  <c r="K9" i="12"/>
  <c r="K8" i="12" s="1"/>
  <c r="O9" i="12"/>
  <c r="O8" i="12" s="1"/>
  <c r="Q9" i="12"/>
  <c r="Q8" i="12" s="1"/>
  <c r="V9" i="12"/>
  <c r="V8" i="12" s="1"/>
  <c r="G16" i="12"/>
  <c r="I16" i="12"/>
  <c r="K16" i="12"/>
  <c r="M16" i="12"/>
  <c r="O16" i="12"/>
  <c r="Q16" i="12"/>
  <c r="V16" i="12"/>
  <c r="G21" i="12"/>
  <c r="I21" i="12"/>
  <c r="I20" i="12" s="1"/>
  <c r="K21" i="12"/>
  <c r="M21" i="12"/>
  <c r="O21" i="12"/>
  <c r="O20" i="12" s="1"/>
  <c r="Q21" i="12"/>
  <c r="Q20" i="12" s="1"/>
  <c r="V21" i="12"/>
  <c r="V20" i="12" s="1"/>
  <c r="G26" i="12"/>
  <c r="M26" i="12" s="1"/>
  <c r="I26" i="12"/>
  <c r="K26" i="12"/>
  <c r="K20" i="12" s="1"/>
  <c r="O26" i="12"/>
  <c r="Q26" i="12"/>
  <c r="V26" i="12"/>
  <c r="G30" i="12"/>
  <c r="I30" i="12"/>
  <c r="K30" i="12"/>
  <c r="M30" i="12"/>
  <c r="O30" i="12"/>
  <c r="Q30" i="12"/>
  <c r="V30" i="12"/>
  <c r="G38" i="12"/>
  <c r="M38" i="12" s="1"/>
  <c r="I38" i="12"/>
  <c r="K38" i="12"/>
  <c r="O38" i="12"/>
  <c r="Q38" i="12"/>
  <c r="V38" i="12"/>
  <c r="G42" i="12"/>
  <c r="G20" i="12" s="1"/>
  <c r="I42" i="12"/>
  <c r="K42" i="12"/>
  <c r="O42" i="12"/>
  <c r="Q42" i="12"/>
  <c r="V42" i="12"/>
  <c r="G48" i="12"/>
  <c r="M48" i="12" s="1"/>
  <c r="I48" i="12"/>
  <c r="K48" i="12"/>
  <c r="O48" i="12"/>
  <c r="Q48" i="12"/>
  <c r="V48" i="12"/>
  <c r="G52" i="12"/>
  <c r="I52" i="12"/>
  <c r="K52" i="12"/>
  <c r="M52" i="12"/>
  <c r="O52" i="12"/>
  <c r="Q52" i="12"/>
  <c r="V52" i="12"/>
  <c r="G56" i="12"/>
  <c r="M56" i="12" s="1"/>
  <c r="I56" i="12"/>
  <c r="K56" i="12"/>
  <c r="O56" i="12"/>
  <c r="Q56" i="12"/>
  <c r="V56" i="12"/>
  <c r="G60" i="12"/>
  <c r="I60" i="12"/>
  <c r="K60" i="12"/>
  <c r="M60" i="12"/>
  <c r="O60" i="12"/>
  <c r="Q60" i="12"/>
  <c r="V60" i="12"/>
  <c r="G66" i="12"/>
  <c r="G67" i="12"/>
  <c r="I67" i="12"/>
  <c r="I66" i="12" s="1"/>
  <c r="K67" i="12"/>
  <c r="M67" i="12"/>
  <c r="O67" i="12"/>
  <c r="Q67" i="12"/>
  <c r="V67" i="12"/>
  <c r="V66" i="12" s="1"/>
  <c r="G71" i="12"/>
  <c r="I71" i="12"/>
  <c r="K71" i="12"/>
  <c r="K66" i="12" s="1"/>
  <c r="M71" i="12"/>
  <c r="O71" i="12"/>
  <c r="O66" i="12" s="1"/>
  <c r="Q71" i="12"/>
  <c r="V71" i="12"/>
  <c r="G75" i="12"/>
  <c r="I75" i="12"/>
  <c r="K75" i="12"/>
  <c r="M75" i="12"/>
  <c r="O75" i="12"/>
  <c r="Q75" i="12"/>
  <c r="Q66" i="12" s="1"/>
  <c r="V75" i="12"/>
  <c r="G80" i="12"/>
  <c r="M80" i="12" s="1"/>
  <c r="I80" i="12"/>
  <c r="K80" i="12"/>
  <c r="O80" i="12"/>
  <c r="Q80" i="12"/>
  <c r="V80" i="12"/>
  <c r="G84" i="12"/>
  <c r="M84" i="12" s="1"/>
  <c r="I84" i="12"/>
  <c r="K84" i="12"/>
  <c r="O84" i="12"/>
  <c r="Q84" i="12"/>
  <c r="V84" i="12"/>
  <c r="G88" i="12"/>
  <c r="M88" i="12" s="1"/>
  <c r="I88" i="12"/>
  <c r="K88" i="12"/>
  <c r="O88" i="12"/>
  <c r="Q88" i="12"/>
  <c r="V88" i="12"/>
  <c r="G100" i="12"/>
  <c r="M100" i="12" s="1"/>
  <c r="I100" i="12"/>
  <c r="K100" i="12"/>
  <c r="O100" i="12"/>
  <c r="Q100" i="12"/>
  <c r="V100" i="12"/>
  <c r="G106" i="12"/>
  <c r="M106" i="12" s="1"/>
  <c r="I106" i="12"/>
  <c r="K106" i="12"/>
  <c r="O106" i="12"/>
  <c r="Q106" i="12"/>
  <c r="V106" i="12"/>
  <c r="G112" i="12"/>
  <c r="I112" i="12"/>
  <c r="M112" i="12"/>
  <c r="Q112" i="12"/>
  <c r="V112" i="12"/>
  <c r="G113" i="12"/>
  <c r="I113" i="12"/>
  <c r="K113" i="12"/>
  <c r="K112" i="12" s="1"/>
  <c r="M113" i="12"/>
  <c r="O113" i="12"/>
  <c r="O112" i="12" s="1"/>
  <c r="Q113" i="12"/>
  <c r="V113" i="12"/>
  <c r="G116" i="12"/>
  <c r="G117" i="12"/>
  <c r="I117" i="12"/>
  <c r="I116" i="12" s="1"/>
  <c r="K117" i="12"/>
  <c r="M117" i="12"/>
  <c r="O117" i="12"/>
  <c r="O116" i="12" s="1"/>
  <c r="Q117" i="12"/>
  <c r="V117" i="12"/>
  <c r="V116" i="12" s="1"/>
  <c r="G121" i="12"/>
  <c r="M121" i="12" s="1"/>
  <c r="M116" i="12" s="1"/>
  <c r="I121" i="12"/>
  <c r="K121" i="12"/>
  <c r="K116" i="12" s="1"/>
  <c r="O121" i="12"/>
  <c r="Q121" i="12"/>
  <c r="Q116" i="12" s="1"/>
  <c r="V121" i="12"/>
  <c r="G128" i="12"/>
  <c r="I128" i="12"/>
  <c r="K128" i="12"/>
  <c r="M128" i="12"/>
  <c r="O128" i="12"/>
  <c r="Q128" i="12"/>
  <c r="V128" i="12"/>
  <c r="G133" i="12"/>
  <c r="I133" i="12"/>
  <c r="K133" i="12"/>
  <c r="M133" i="12"/>
  <c r="O133" i="12"/>
  <c r="Q133" i="12"/>
  <c r="V133" i="12"/>
  <c r="G138" i="12"/>
  <c r="K138" i="12"/>
  <c r="Q138" i="12"/>
  <c r="G139" i="12"/>
  <c r="I139" i="12"/>
  <c r="I138" i="12" s="1"/>
  <c r="K139" i="12"/>
  <c r="M139" i="12"/>
  <c r="M138" i="12" s="1"/>
  <c r="O139" i="12"/>
  <c r="O138" i="12" s="1"/>
  <c r="Q139" i="12"/>
  <c r="V139" i="12"/>
  <c r="V138" i="12" s="1"/>
  <c r="K144" i="12"/>
  <c r="G145" i="12"/>
  <c r="G144" i="12" s="1"/>
  <c r="I145" i="12"/>
  <c r="K145" i="12"/>
  <c r="M145" i="12"/>
  <c r="M144" i="12" s="1"/>
  <c r="O145" i="12"/>
  <c r="Q145" i="12"/>
  <c r="Q144" i="12" s="1"/>
  <c r="V145" i="12"/>
  <c r="V144" i="12" s="1"/>
  <c r="G150" i="12"/>
  <c r="I150" i="12"/>
  <c r="I144" i="12" s="1"/>
  <c r="K150" i="12"/>
  <c r="M150" i="12"/>
  <c r="O150" i="12"/>
  <c r="O144" i="12" s="1"/>
  <c r="Q150" i="12"/>
  <c r="V150" i="12"/>
  <c r="G160" i="12"/>
  <c r="I160" i="12"/>
  <c r="K160" i="12"/>
  <c r="M160" i="12"/>
  <c r="O160" i="12"/>
  <c r="Q160" i="12"/>
  <c r="V160" i="12"/>
  <c r="G164" i="12"/>
  <c r="I164" i="12"/>
  <c r="K164" i="12"/>
  <c r="M164" i="12"/>
  <c r="O164" i="12"/>
  <c r="Q164" i="12"/>
  <c r="V164" i="12"/>
  <c r="G169" i="12"/>
  <c r="I169" i="12"/>
  <c r="K169" i="12"/>
  <c r="M169" i="12"/>
  <c r="O169" i="12"/>
  <c r="Q169" i="12"/>
  <c r="V169" i="12"/>
  <c r="G174" i="12"/>
  <c r="G175" i="12"/>
  <c r="I175" i="12"/>
  <c r="I174" i="12" s="1"/>
  <c r="K175" i="12"/>
  <c r="M175" i="12"/>
  <c r="O175" i="12"/>
  <c r="O174" i="12" s="1"/>
  <c r="Q175" i="12"/>
  <c r="V175" i="12"/>
  <c r="V174" i="12" s="1"/>
  <c r="G182" i="12"/>
  <c r="M182" i="12" s="1"/>
  <c r="I182" i="12"/>
  <c r="K182" i="12"/>
  <c r="K174" i="12" s="1"/>
  <c r="O182" i="12"/>
  <c r="Q182" i="12"/>
  <c r="V182" i="12"/>
  <c r="G186" i="12"/>
  <c r="I186" i="12"/>
  <c r="K186" i="12"/>
  <c r="M186" i="12"/>
  <c r="O186" i="12"/>
  <c r="Q186" i="12"/>
  <c r="Q174" i="12" s="1"/>
  <c r="V186" i="12"/>
  <c r="G190" i="12"/>
  <c r="I190" i="12"/>
  <c r="K190" i="12"/>
  <c r="K189" i="12" s="1"/>
  <c r="M190" i="12"/>
  <c r="O190" i="12"/>
  <c r="Q190" i="12"/>
  <c r="Q189" i="12" s="1"/>
  <c r="V190" i="12"/>
  <c r="G191" i="12"/>
  <c r="G189" i="12" s="1"/>
  <c r="I191" i="12"/>
  <c r="K191" i="12"/>
  <c r="O191" i="12"/>
  <c r="Q191" i="12"/>
  <c r="V191" i="12"/>
  <c r="V189" i="12" s="1"/>
  <c r="G192" i="12"/>
  <c r="I192" i="12"/>
  <c r="I189" i="12" s="1"/>
  <c r="K192" i="12"/>
  <c r="M192" i="12"/>
  <c r="O192" i="12"/>
  <c r="Q192" i="12"/>
  <c r="V192" i="12"/>
  <c r="G194" i="12"/>
  <c r="M194" i="12" s="1"/>
  <c r="I194" i="12"/>
  <c r="K194" i="12"/>
  <c r="O194" i="12"/>
  <c r="Q194" i="12"/>
  <c r="V194" i="12"/>
  <c r="G196" i="12"/>
  <c r="I196" i="12"/>
  <c r="K196" i="12"/>
  <c r="M196" i="12"/>
  <c r="O196" i="12"/>
  <c r="Q196" i="12"/>
  <c r="V196" i="12"/>
  <c r="G198" i="12"/>
  <c r="M198" i="12" s="1"/>
  <c r="I198" i="12"/>
  <c r="K198" i="12"/>
  <c r="O198" i="12"/>
  <c r="Q198" i="12"/>
  <c r="V198" i="12"/>
  <c r="G200" i="12"/>
  <c r="I200" i="12"/>
  <c r="K200" i="12"/>
  <c r="M200" i="12"/>
  <c r="O200" i="12"/>
  <c r="Q200" i="12"/>
  <c r="V200" i="12"/>
  <c r="G202" i="12"/>
  <c r="I202" i="12"/>
  <c r="K202" i="12"/>
  <c r="M202" i="12"/>
  <c r="O202" i="12"/>
  <c r="O189" i="12" s="1"/>
  <c r="Q202" i="12"/>
  <c r="V202" i="12"/>
  <c r="G204" i="12"/>
  <c r="I204" i="12"/>
  <c r="K204" i="12"/>
  <c r="M204" i="12"/>
  <c r="O204" i="12"/>
  <c r="Q204" i="12"/>
  <c r="V204" i="12"/>
  <c r="G206" i="12"/>
  <c r="K206" i="12"/>
  <c r="M206" i="12"/>
  <c r="Q206" i="12"/>
  <c r="V206" i="12"/>
  <c r="G207" i="12"/>
  <c r="I207" i="12"/>
  <c r="I206" i="12" s="1"/>
  <c r="K207" i="12"/>
  <c r="M207" i="12"/>
  <c r="O207" i="12"/>
  <c r="O206" i="12" s="1"/>
  <c r="Q207" i="12"/>
  <c r="V207" i="12"/>
  <c r="AE210" i="12"/>
  <c r="I20" i="1"/>
  <c r="I19" i="1"/>
  <c r="I18" i="1"/>
  <c r="I17" i="1"/>
  <c r="I16" i="1"/>
  <c r="I146" i="1"/>
  <c r="J145" i="1" s="1"/>
  <c r="AZ125" i="1"/>
  <c r="AZ124" i="1"/>
  <c r="AZ122" i="1"/>
  <c r="AZ121" i="1"/>
  <c r="AZ119" i="1"/>
  <c r="AZ118" i="1"/>
  <c r="AZ116" i="1"/>
  <c r="AZ114" i="1"/>
  <c r="AZ113" i="1"/>
  <c r="AZ112" i="1"/>
  <c r="AZ110" i="1"/>
  <c r="AZ107" i="1"/>
  <c r="AZ105" i="1"/>
  <c r="AZ101" i="1"/>
  <c r="AZ100" i="1"/>
  <c r="AZ98" i="1"/>
  <c r="AZ97" i="1"/>
  <c r="AZ95" i="1"/>
  <c r="AZ94" i="1"/>
  <c r="AZ93" i="1"/>
  <c r="AZ91" i="1"/>
  <c r="AZ90" i="1"/>
  <c r="AZ88" i="1"/>
  <c r="AZ86" i="1"/>
  <c r="AZ85" i="1"/>
  <c r="AZ83" i="1"/>
  <c r="AZ81" i="1"/>
  <c r="AZ80" i="1"/>
  <c r="AZ78" i="1"/>
  <c r="AZ77" i="1"/>
  <c r="AZ75" i="1"/>
  <c r="AZ74" i="1"/>
  <c r="AZ72" i="1"/>
  <c r="AZ70" i="1"/>
  <c r="AZ69" i="1"/>
  <c r="AZ68" i="1"/>
  <c r="AZ67" i="1"/>
  <c r="AZ66" i="1"/>
  <c r="AZ65" i="1"/>
  <c r="AZ62" i="1"/>
  <c r="AZ60" i="1"/>
  <c r="AZ59" i="1"/>
  <c r="AZ57" i="1"/>
  <c r="AZ55" i="1"/>
  <c r="F52" i="1"/>
  <c r="G23" i="1" s="1"/>
  <c r="G52" i="1"/>
  <c r="G25" i="1" s="1"/>
  <c r="A25" i="1" s="1"/>
  <c r="A26" i="1" s="1"/>
  <c r="G26" i="1" s="1"/>
  <c r="H51" i="1"/>
  <c r="I51" i="1" s="1"/>
  <c r="H48" i="1"/>
  <c r="I48" i="1" s="1"/>
  <c r="H47" i="1"/>
  <c r="I47" i="1" s="1"/>
  <c r="H46" i="1"/>
  <c r="I46" i="1" s="1"/>
  <c r="H44" i="1"/>
  <c r="I44" i="1" s="1"/>
  <c r="H42" i="1"/>
  <c r="I42" i="1" s="1"/>
  <c r="H41" i="1"/>
  <c r="I41" i="1" s="1"/>
  <c r="H40" i="1"/>
  <c r="J28" i="1"/>
  <c r="J26" i="1"/>
  <c r="G38" i="1"/>
  <c r="F38" i="1"/>
  <c r="J23" i="1"/>
  <c r="J24" i="1"/>
  <c r="J25" i="1"/>
  <c r="J27" i="1"/>
  <c r="E24" i="1"/>
  <c r="E26" i="1"/>
  <c r="J140" i="1" l="1"/>
  <c r="J133" i="1"/>
  <c r="J136" i="1"/>
  <c r="J137" i="1"/>
  <c r="J142" i="1"/>
  <c r="J131" i="1"/>
  <c r="J132" i="1"/>
  <c r="J134" i="1"/>
  <c r="J138" i="1"/>
  <c r="J143" i="1"/>
  <c r="J135" i="1"/>
  <c r="J139" i="1"/>
  <c r="H50" i="1"/>
  <c r="I50" i="1" s="1"/>
  <c r="H49" i="1"/>
  <c r="I49" i="1" s="1"/>
  <c r="A23" i="1"/>
  <c r="A24" i="1" s="1"/>
  <c r="G24" i="1" s="1"/>
  <c r="A27" i="1" s="1"/>
  <c r="A29" i="1" s="1"/>
  <c r="G29" i="1" s="1"/>
  <c r="G27" i="1" s="1"/>
  <c r="G28" i="1"/>
  <c r="M111" i="18"/>
  <c r="M60" i="18"/>
  <c r="M150" i="18"/>
  <c r="M8" i="18"/>
  <c r="G139" i="18"/>
  <c r="G105" i="18"/>
  <c r="G60" i="18"/>
  <c r="M40" i="18"/>
  <c r="M39" i="18" s="1"/>
  <c r="G39" i="18"/>
  <c r="M98" i="17"/>
  <c r="M8" i="17"/>
  <c r="M229" i="17"/>
  <c r="M53" i="17"/>
  <c r="G229" i="17"/>
  <c r="G8" i="17"/>
  <c r="G53" i="17"/>
  <c r="AF250" i="17"/>
  <c r="G130" i="17"/>
  <c r="G98" i="17"/>
  <c r="M194" i="17"/>
  <c r="M186" i="17" s="1"/>
  <c r="M124" i="16"/>
  <c r="G150" i="16"/>
  <c r="AF219" i="16"/>
  <c r="G124" i="16"/>
  <c r="M104" i="16"/>
  <c r="M103" i="16" s="1"/>
  <c r="M66" i="16"/>
  <c r="M8" i="16" s="1"/>
  <c r="M311" i="15"/>
  <c r="M268" i="15"/>
  <c r="M8" i="15"/>
  <c r="G268" i="15"/>
  <c r="M140" i="15"/>
  <c r="M139" i="15" s="1"/>
  <c r="M103" i="15"/>
  <c r="M93" i="15" s="1"/>
  <c r="M68" i="15"/>
  <c r="M49" i="15" s="1"/>
  <c r="M45" i="15"/>
  <c r="M56" i="14"/>
  <c r="M157" i="14"/>
  <c r="G177" i="14"/>
  <c r="G56" i="14"/>
  <c r="G157" i="14"/>
  <c r="M143" i="14"/>
  <c r="M142" i="14" s="1"/>
  <c r="M48" i="14"/>
  <c r="M8" i="14" s="1"/>
  <c r="M256" i="13"/>
  <c r="M144" i="13"/>
  <c r="M96" i="13"/>
  <c r="M8" i="13"/>
  <c r="AF266" i="13"/>
  <c r="G96" i="13"/>
  <c r="M181" i="13"/>
  <c r="M174" i="13" s="1"/>
  <c r="M149" i="13"/>
  <c r="M68" i="13"/>
  <c r="M66" i="12"/>
  <c r="M174" i="12"/>
  <c r="AF210" i="12"/>
  <c r="M42" i="12"/>
  <c r="M20" i="12" s="1"/>
  <c r="M191" i="12"/>
  <c r="M189" i="12" s="1"/>
  <c r="I21" i="1"/>
  <c r="J144" i="1"/>
  <c r="J141" i="1"/>
  <c r="I39" i="1"/>
  <c r="I52" i="1" s="1"/>
  <c r="J146" i="1" l="1"/>
  <c r="J41" i="1"/>
  <c r="J51" i="1"/>
  <c r="J43" i="1"/>
  <c r="J48" i="1"/>
  <c r="J42" i="1"/>
  <c r="J45" i="1"/>
  <c r="J39" i="1"/>
  <c r="J52" i="1" s="1"/>
  <c r="J50" i="1"/>
  <c r="J47" i="1"/>
  <c r="J44" i="1"/>
  <c r="J49" i="1"/>
  <c r="J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63893211-3693-43FD-9FD8-52AA328CDFBF}">
      <text>
        <r>
          <rPr>
            <sz val="9"/>
            <color indexed="81"/>
            <rFont val="Tahoma"/>
            <family val="2"/>
            <charset val="238"/>
          </rPr>
          <t>Jedná se o informaci, zda se jedná o položku, která je do rozpočtu zadána z cenové soustavy RTS, nebo vlastní.</t>
        </r>
      </text>
    </comment>
    <comment ref="T6" authorId="0" shapeId="0" xr:uid="{B9BD7856-B634-411B-A369-56BAF6C0ADB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200CB3A4-BFD0-4E1D-9A2D-C0C3B763C30E}">
      <text>
        <r>
          <rPr>
            <sz val="9"/>
            <color indexed="81"/>
            <rFont val="Tahoma"/>
            <family val="2"/>
            <charset val="238"/>
          </rPr>
          <t>Jedná se o informaci, zda se jedná o položku, která je do rozpočtu zadána z cenové soustavy RTS, nebo vlastní.</t>
        </r>
      </text>
    </comment>
    <comment ref="T6" authorId="0" shapeId="0" xr:uid="{5764130E-CD3F-416F-B8D3-2BDFD08F86E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02E133AA-3E00-4D01-9376-897287083735}">
      <text>
        <r>
          <rPr>
            <sz val="9"/>
            <color indexed="81"/>
            <rFont val="Tahoma"/>
            <family val="2"/>
            <charset val="238"/>
          </rPr>
          <t>Jedná se o informaci, zda se jedná o položku, která je do rozpočtu zadána z cenové soustavy RTS, nebo vlastní.</t>
        </r>
      </text>
    </comment>
    <comment ref="T6" authorId="0" shapeId="0" xr:uid="{D7D585E1-F8A8-4CB2-9CF9-A41B50017E4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59681AD2-A40C-406A-9940-3EED2DBF581E}">
      <text>
        <r>
          <rPr>
            <sz val="9"/>
            <color indexed="81"/>
            <rFont val="Tahoma"/>
            <family val="2"/>
            <charset val="238"/>
          </rPr>
          <t>Jedná se o informaci, zda se jedná o položku, která je do rozpočtu zadána z cenové soustavy RTS, nebo vlastní.</t>
        </r>
      </text>
    </comment>
    <comment ref="T6" authorId="0" shapeId="0" xr:uid="{9CAA810F-AB1C-4FE4-98AF-AE1122EC0248}">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5FEBED7B-C18F-4EAE-8ADA-4EBCE4913DD7}">
      <text>
        <r>
          <rPr>
            <sz val="9"/>
            <color indexed="81"/>
            <rFont val="Tahoma"/>
            <family val="2"/>
            <charset val="238"/>
          </rPr>
          <t>Jedná se o informaci, zda se jedná o položku, která je do rozpočtu zadána z cenové soustavy RTS, nebo vlastní.</t>
        </r>
      </text>
    </comment>
    <comment ref="T6" authorId="0" shapeId="0" xr:uid="{DE6891F0-29C8-4842-B97E-517C41C8A3BF}">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45EDC0C6-B9E6-4795-8FF4-634AE0A0CC1E}">
      <text>
        <r>
          <rPr>
            <sz val="9"/>
            <color indexed="81"/>
            <rFont val="Tahoma"/>
            <family val="2"/>
            <charset val="238"/>
          </rPr>
          <t>Jedná se o informaci, zda se jedná o položku, která je do rozpočtu zadána z cenové soustavy RTS, nebo vlastní.</t>
        </r>
      </text>
    </comment>
    <comment ref="T6" authorId="0" shapeId="0" xr:uid="{3087F75F-B9B0-4E52-8E9D-BF349032371B}">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99912EFD-F9F1-4A83-A633-2A4B3B62E1D6}">
      <text>
        <r>
          <rPr>
            <sz val="9"/>
            <color indexed="81"/>
            <rFont val="Tahoma"/>
            <family val="2"/>
            <charset val="238"/>
          </rPr>
          <t>Jedná se o informaci, zda se jedná o položku, která je do rozpočtu zadána z cenové soustavy RTS, nebo vlastní.</t>
        </r>
      </text>
    </comment>
    <comment ref="T6" authorId="0" shapeId="0" xr:uid="{4CA3CD93-7B19-4626-85EC-1ED3995AB35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<sst xmlns="http://schemas.openxmlformats.org/spreadsheetml/2006/main" count="5458" uniqueCount="1074">
  <si>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</si>
  <si>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</si>
  <si>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</si>
  <si>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</si>
  <si>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</si>
  <si>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</si>
  <si>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</si>
  <si>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</si>
  <si>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</si>
  <si>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</si>
  <si>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</si>
  <si>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</si>
  <si>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</si>
  <si>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</si>
  <si>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</si>
  <si>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</si>
  <si>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</si>
  <si>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</si>
  <si>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</si>
  <si>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</si>
  <si>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</si>
  <si>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</si>
  <si>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</si>
  <si>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</si>
  <si>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</si>
  <si>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</si>
  <si>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</si>
  <si>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</si>
  <si>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</si>
  <si>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</si>
  <si>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</si>
  <si>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</si>
  <si>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</si>
  <si>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</si>
  <si>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</si>
  <si>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</si>
  <si>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</si>
  <si>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</si>
  <si>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</si>
  <si>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</si>
  <si>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</si>
  <si>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</si>
  <si>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</si>
  <si>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Marek Macík | Rozpočty Vsetín</t>
  </si>
  <si>
    <t>N20/283.3</t>
  </si>
  <si>
    <t>Obnova místních komunikací v Novém Jičíně na rok 2021, nedotační III.etapa</t>
  </si>
  <si>
    <t>Město Nový Jičín</t>
  </si>
  <si>
    <t>Masarykovo nám. 1/1</t>
  </si>
  <si>
    <t>Nový Jičín</t>
  </si>
  <si>
    <t>74101</t>
  </si>
  <si>
    <t>00298212</t>
  </si>
  <si>
    <t>CZ00298212</t>
  </si>
  <si>
    <t>Stavba</t>
  </si>
  <si>
    <t>Stavební objekt</t>
  </si>
  <si>
    <t>SO11</t>
  </si>
  <si>
    <t>ul. K Nemocnici</t>
  </si>
  <si>
    <t>R283.3.11a</t>
  </si>
  <si>
    <t>ul. K Nemocnici, chodník v parku a u parkoviště - Oprava povrchu</t>
  </si>
  <si>
    <t>R283.3.11b</t>
  </si>
  <si>
    <t>ul. K Nemocnici, chodník v parku a u parkoviště - Výměna obrub s předlážděním chodníku</t>
  </si>
  <si>
    <t>R283.3.11c</t>
  </si>
  <si>
    <t>ul. K Nemocnici, chodník v parku a u parkoviště - Posunutí svislé dopravní značky</t>
  </si>
  <si>
    <t>SO12</t>
  </si>
  <si>
    <t>ul. Máchova</t>
  </si>
  <si>
    <t>R283.3.12a</t>
  </si>
  <si>
    <t>ul. Máchova kráceno na 50% rozsah - Oprava povrchu</t>
  </si>
  <si>
    <t>R283.3.12b</t>
  </si>
  <si>
    <t>ul. Máchova, kráceno na 50% rozsah - Výměna obrub s předlážděním chodníku</t>
  </si>
  <si>
    <t>SO14</t>
  </si>
  <si>
    <t>ul. Palackého</t>
  </si>
  <si>
    <t>R283.3.14a</t>
  </si>
  <si>
    <t>ul. Palackého, u dopravního ostrůvku s přechodem pro chodce - Oprava povrchu</t>
  </si>
  <si>
    <t>SO15</t>
  </si>
  <si>
    <t>ul. U Stadionu</t>
  </si>
  <si>
    <t>R283.3.15a</t>
  </si>
  <si>
    <t>ul. U Stadionu, 1. část u buněk - Oprava povrchu</t>
  </si>
  <si>
    <t>Celkem za stavbu</t>
  </si>
  <si>
    <t>CZK</t>
  </si>
  <si>
    <t>#POPS</t>
  </si>
  <si>
    <t>Popis stavby: N20/283.3 - Obnova místních komunikací v Novém Jičíně na rok 2021, nedotační III.etapa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</si>
  <si>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</si>
  <si>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</si>
  <si>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</si>
  <si>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</si>
  <si>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</si>
  <si>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</si>
  <si>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</si>
  <si>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</si>
  <si>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</si>
  <si>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</si>
  <si>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</si>
  <si>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</si>
  <si>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</si>
  <si>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</si>
  <si>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</si>
  <si>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</si>
  <si>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</si>
  <si>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</si>
  <si>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</si>
  <si>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</si>
  <si>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</si>
  <si>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</si>
  <si>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</si>
  <si>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</si>
  <si>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</si>
  <si>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</si>
  <si>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</si>
  <si>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</si>
  <si>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</si>
  <si>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</si>
  <si>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</si>
  <si>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</si>
  <si>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</si>
  <si>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</si>
  <si>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</si>
  <si>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</si>
  <si>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</si>
  <si>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</si>
  <si>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</si>
  <si>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</si>
  <si>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</si>
  <si>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</si>
  <si>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</si>
  <si>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</si>
  <si>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</si>
  <si>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</si>
  <si>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</si>
  <si>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</si>
  <si>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11</t>
  </si>
  <si>
    <t>Přípravné a přidružené práce</t>
  </si>
  <si>
    <t>18</t>
  </si>
  <si>
    <t>Povrchové úpravy terénu</t>
  </si>
  <si>
    <t>27</t>
  </si>
  <si>
    <t>Základy</t>
  </si>
  <si>
    <t>5</t>
  </si>
  <si>
    <t>Komunikace</t>
  </si>
  <si>
    <t>56</t>
  </si>
  <si>
    <t>Podkladní vrstvy komunikací a zpevněných ploch</t>
  </si>
  <si>
    <t>59</t>
  </si>
  <si>
    <t>Dlažby a předlažby komunikací</t>
  </si>
  <si>
    <t>89</t>
  </si>
  <si>
    <t>Ostatní konstrukce na trubním vedení</t>
  </si>
  <si>
    <t>91</t>
  </si>
  <si>
    <t>Doplňující práce na komunikaci</t>
  </si>
  <si>
    <t>96</t>
  </si>
  <si>
    <t>Bourání konstrukcí</t>
  </si>
  <si>
    <t>99</t>
  </si>
  <si>
    <t>Staveništní přesun hmot</t>
  </si>
  <si>
    <t>D96</t>
  </si>
  <si>
    <t>Přesuny suti a vybouraných hmot</t>
  </si>
  <si>
    <t>PSU</t>
  </si>
  <si>
    <t>D96.1</t>
  </si>
  <si>
    <t>Poplatek za likvidaci na skládce</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</si>
  <si>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</si>
  <si>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</si>
  <si>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</si>
  <si>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</si>
  <si>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</si>
  <si>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</si>
  <si>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</si>
  <si>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</si>
  <si>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</si>
  <si>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</si>
  <si>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</si>
  <si>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</si>
  <si>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</si>
  <si>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</si>
  <si>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</si>
  <si>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</si>
  <si>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</si>
  <si>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</si>
  <si>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</si>
  <si>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</si>
  <si>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</si>
  <si>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</si>
  <si>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</si>
  <si>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</si>
  <si>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</si>
  <si>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</si>
  <si>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</si>
  <si>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</si>
  <si>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</si>
  <si>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</si>
  <si>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181101102R00</t>
  </si>
  <si>
    <t>Úprava pláně v zářezech v hornině 1 až 4, se zhutněním</t>
  </si>
  <si>
    <t>m2</t>
  </si>
  <si>
    <t>800-1</t>
  </si>
  <si>
    <t>RTS 21/ I</t>
  </si>
  <si>
    <t>Práce</t>
  </si>
  <si>
    <t>POL1_1</t>
  </si>
  <si>
    <t>vyrovnáním výškových rozdílů, ploch vodorovných a ploch do sklonu 1 : 5.</t>
  </si>
  <si>
    <t>SPI</t>
  </si>
  <si>
    <t xml:space="preserve">Ruční začištění dna výkopu : </t>
  </si>
  <si>
    <t>VV</t>
  </si>
  <si>
    <t xml:space="preserve">pro asfaltové chodníky, skladba S1 : </t>
  </si>
  <si>
    <t>Odkaz na mn. položky pořadí 17 : 208,00000</t>
  </si>
  <si>
    <t xml:space="preserve">pro dlažbu ze žulové kostky, skladba S3 : </t>
  </si>
  <si>
    <t>Odkaz na mn. položky pořadí 18 : 14,50000</t>
  </si>
  <si>
    <t>215901101RT5</t>
  </si>
  <si>
    <t>Zhutnění podloží z rostlé horniny 1 až 4 pod násypy z hornin soudržných do 92% PS a nesoudržných  sypkých relativní ulehlosti l(d) do 0,8 vibrační deskou</t>
  </si>
  <si>
    <t>POL1_</t>
  </si>
  <si>
    <t>z rostlé horniny tř.1 - 4 pod násypy z hornin soudržných do 92% PS a hornin nesoudržných sypkých relativní ulehlosti I(d) do 0,8</t>
  </si>
  <si>
    <t xml:space="preserve">Zhutnění upravené pláně vibrační deskou : </t>
  </si>
  <si>
    <t>Odkaz na mn. položky pořadí 1 : 222,50000</t>
  </si>
  <si>
    <t>113106221R00</t>
  </si>
  <si>
    <t>Rozebrání vozovek a ploch s jakoukoliv výplní spár _x000D_
 v ploše jednotlivě do 200 m2, z drobných kostek nebo odseků, kladených do lože z kameniva těženého, škváry nebo strusky</t>
  </si>
  <si>
    <t>822-1</t>
  </si>
  <si>
    <t>s přemístěním hmot na skládku na vzdálenost do 3 m nebo s naložením na dopravní prostředek</t>
  </si>
  <si>
    <t xml:space="preserve">Stávající 2-řádek ze žulové kostky : </t>
  </si>
  <si>
    <t xml:space="preserve">Příloha č.1: Situační výkres : </t>
  </si>
  <si>
    <t>chodník dl.57m, 2-řádek dl.9m : 9,0*0,12*2</t>
  </si>
  <si>
    <t>113107508R00</t>
  </si>
  <si>
    <t>Odstranění podkladů nebo krytů z kameniva hrubého drceného, v ploše jednotlivě do 50 m2, tloušťka vrstvy 80 mm</t>
  </si>
  <si>
    <t xml:space="preserve">Stávající podklad ze štěrkodrti tl.8cm : </t>
  </si>
  <si>
    <t xml:space="preserve">stávající 2-řádek že žulových kostek : </t>
  </si>
  <si>
    <t>Odkaz na mn. položky pořadí 3 : 2,16000</t>
  </si>
  <si>
    <t>113108405R00</t>
  </si>
  <si>
    <t>Odstranění podkladů nebo krytů živičných, v ploše jednotlivě nad 50 m2, tloušťka vrstvy 50 mm</t>
  </si>
  <si>
    <t xml:space="preserve">Vybourání litého asfaltu v tl.4cm : </t>
  </si>
  <si>
    <t xml:space="preserve">Asfaltobeton brusný tl.4cm - oprava komunikace : </t>
  </si>
  <si>
    <t xml:space="preserve">v místě budoucí dlažby ze žulových kostek : </t>
  </si>
  <si>
    <t xml:space="preserve">odpočet 2-řádku ze žulových kostek : </t>
  </si>
  <si>
    <t>Odkaz na mn. položky pořadí 3 : 2,16000*-1</t>
  </si>
  <si>
    <t>113109415R00</t>
  </si>
  <si>
    <t>Odstranění podkladů nebo krytů z betonu prostého, v ploše jednotlivě nad 50 m2, tloušťka vrstvy 150 mm</t>
  </si>
  <si>
    <t xml:space="preserve">Stávající podkladní betonová deska tl.15cm : </t>
  </si>
  <si>
    <t xml:space="preserve">v místě litého asfaltu : </t>
  </si>
  <si>
    <t>Odkaz na mn. položky pořadí 5 : 220,34000</t>
  </si>
  <si>
    <t>938909311R00</t>
  </si>
  <si>
    <t>Odstranění bláta a nánosu z povrchu podkladu nebo krytu živičného nebo betonováho</t>
  </si>
  <si>
    <t xml:space="preserve">Očištění vozovky před pokládkou : </t>
  </si>
  <si>
    <t xml:space="preserve">Asfaltobeton podkladní tl.5cm - plošný podbal ze 100% asfaltové vrstvy : </t>
  </si>
  <si>
    <t>Odkaz na mn. položky pořadí 14 : 208,00000</t>
  </si>
  <si>
    <t>938909611R00</t>
  </si>
  <si>
    <t>Odstranění bláta a nánosu na krajnicích tloušťky do 10 cm</t>
  </si>
  <si>
    <t xml:space="preserve">Odstranění nánosu na krajnicích : </t>
  </si>
  <si>
    <t xml:space="preserve">v rozsahu 5% plochy opravované komunikace : </t>
  </si>
  <si>
    <t>Odkaz na mn. položky pořadí 17 : 208,00000*0,05</t>
  </si>
  <si>
    <t>979071112R00</t>
  </si>
  <si>
    <t>Očištění vybouraných dlažebních kostek velkých, s původním vyplněním spár živicí nebo cementovou maltou</t>
  </si>
  <si>
    <t>od spojovacího materiálu, s uložením očištěných kostek na skládku, s odklizením odpadových hmot na hromady a s odklizením vybouraných kostek na vzdálenost do 3 m</t>
  </si>
  <si>
    <t xml:space="preserve">Očištění stávající dlažební kostky 10/12cm : </t>
  </si>
  <si>
    <t>VL11.02</t>
  </si>
  <si>
    <t>Statická zátěžová zkouška podloží, (na každých 500m2 jedna zkouška)</t>
  </si>
  <si>
    <t>ks</t>
  </si>
  <si>
    <t>Vlastní</t>
  </si>
  <si>
    <t>Indiv</t>
  </si>
  <si>
    <t xml:space="preserve">Provedení statické zátěžové zkoušky : </t>
  </si>
  <si>
    <t>Pozn. č.1: Na podkladní vrstvě před asfaltováním musí být naměřena únosnost min. 80 MPa a na obrusu min 100Mpa : 1</t>
  </si>
  <si>
    <t>100240001001R</t>
  </si>
  <si>
    <t>Automobil nákladní Tatra 815 S3 (24 Kč/km)</t>
  </si>
  <si>
    <t>Sh</t>
  </si>
  <si>
    <t>STROJ</t>
  </si>
  <si>
    <t>Stroj</t>
  </si>
  <si>
    <t>POL6_</t>
  </si>
  <si>
    <t>terénní sklápěč třístranný</t>
  </si>
  <si>
    <t>POP</t>
  </si>
  <si>
    <t>nosnost 12 t</t>
  </si>
  <si>
    <t>pohon všech kol</t>
  </si>
  <si>
    <t xml:space="preserve">Přistavení naloženého nákladního auta pro provedení statické zátěžové zkoušky, 1hod/zkoušku : </t>
  </si>
  <si>
    <t>Odkaz na mn. položky pořadí 10 : 1,00000</t>
  </si>
  <si>
    <t>564811111RT2</t>
  </si>
  <si>
    <t>Podklad ze štěrkodrti s rozprostřením a zhutněním frakce 0-32 mm, tloušťka po zhutnění 50 mm</t>
  </si>
  <si>
    <t xml:space="preserve">Podklad ze štěrkodrti, tl.5cm : </t>
  </si>
  <si>
    <t xml:space="preserve">pro dlažbu ze žulové kostky 10/12cm : </t>
  </si>
  <si>
    <t>564831111RT2</t>
  </si>
  <si>
    <t>Podklad ze štěrkodrti s rozprostřením a zhutněním frakce 0-32 mm, tloušťka po zhutnění 100 mm</t>
  </si>
  <si>
    <t xml:space="preserve">Podklad ze štěrkodrti fr 16/32, tl.10cm : </t>
  </si>
  <si>
    <t xml:space="preserve">skladba S1, nové živičné chodníky : </t>
  </si>
  <si>
    <t>565131111R00</t>
  </si>
  <si>
    <t>Podklad z kameniva obaleného asfaltem ACP 16+, v pruhu šířky do 3 m, třídy 1, tloušťka po zhutnění 50 mm</t>
  </si>
  <si>
    <t>s rozprostřením a zhutněním</t>
  </si>
  <si>
    <t xml:space="preserve">Asfaltobeton podkladní tl.4cm : </t>
  </si>
  <si>
    <t xml:space="preserve">plošný podbal asfaltové vrstvy ze 100% plochy : </t>
  </si>
  <si>
    <t>573231110R00</t>
  </si>
  <si>
    <t>Postřik živičný spojovací bez posypu kamenivem z emulze, v množství od 0,3 do 0,5 kg/m2</t>
  </si>
  <si>
    <t xml:space="preserve">Spojovací postřik 0,4kg/m2 : </t>
  </si>
  <si>
    <t>573231111R00</t>
  </si>
  <si>
    <t>Postřik živičný spojovací bez posypu kamenivem ze silniční emulze, v množství od 0,5 do 0,7 kg/m2</t>
  </si>
  <si>
    <t xml:space="preserve">Spojovací postřik 0,6kg/m2 : </t>
  </si>
  <si>
    <t xml:space="preserve">Asfaltobeton ložný tl.4cm - plošný podbal ze 100% asfaltové vrstvy : </t>
  </si>
  <si>
    <t>577131111RT3</t>
  </si>
  <si>
    <t>Beton asfaltový s rozprostřením a zhutněním v pruhu šířky do 3 m, ACO 11+, tloušťky 40 mm, plochy do 200 m2</t>
  </si>
  <si>
    <t xml:space="preserve">Asfaltobeton brusný tl.4cm : </t>
  </si>
  <si>
    <t xml:space="preserve">plocha nového živičného krytu, výměra dle situace, skladba S1 : </t>
  </si>
  <si>
    <t>chodník dl.57m : 107,0</t>
  </si>
  <si>
    <t>chodník dl.13m : 29,50</t>
  </si>
  <si>
    <t>chodník dl.23m : 51,0</t>
  </si>
  <si>
    <t>Mezisoučet</t>
  </si>
  <si>
    <t xml:space="preserve">živičný pás úprava kolem obrub šířky 25cm : </t>
  </si>
  <si>
    <t>chodník dl.13m a dl.57m : 12,50+1,30</t>
  </si>
  <si>
    <t>chodník dl.23m : 6,70</t>
  </si>
  <si>
    <t>591111111R00</t>
  </si>
  <si>
    <t>Kladení dlažby z kostek velkých z kamene, do lože z kameniva těženého tloušťky 50 mm</t>
  </si>
  <si>
    <t>s provedením lože do 50 mm, s vyplněním spár, s dvojím beraněním a se smetením přebytečného materiálu na krajnici</t>
  </si>
  <si>
    <t xml:space="preserve">Montáž dlažby z dlažební kostky 10/12cm : </t>
  </si>
  <si>
    <t xml:space="preserve">plocha nové žulové přídlažby, výměra dle situace, skladba S3 : </t>
  </si>
  <si>
    <t>za chodníkem dl.57m : 14,5</t>
  </si>
  <si>
    <t>58380129R</t>
  </si>
  <si>
    <t>kostka dlažební materiálová skupina I/2 (žula); 10/12 cm</t>
  </si>
  <si>
    <t>t</t>
  </si>
  <si>
    <t>SPCM</t>
  </si>
  <si>
    <t>Specifikace</t>
  </si>
  <si>
    <t>POL3_1</t>
  </si>
  <si>
    <t xml:space="preserve">Dodávka dlažby z kostek dlažebních 10/12cm, spotřeba 4m2/t, ztratné 2% : </t>
  </si>
  <si>
    <t>Začátek provozního součtu</t>
  </si>
  <si>
    <t xml:space="preserve">  výpočet spotřeby : 1/4,0*1,02</t>
  </si>
  <si>
    <t>Konec provozního součtu</t>
  </si>
  <si>
    <t>Odkaz na mn. položky pořadí 18 : 14,50000*0,255</t>
  </si>
  <si>
    <t>899332111R00</t>
  </si>
  <si>
    <t>Výšková úprava uličního vstupu nebo vpustě do 20 cm snížením poklopu</t>
  </si>
  <si>
    <t>kus</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</si>
  <si>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</si>
  <si>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Kanalizační poklop : 1</t>
  </si>
  <si>
    <t>919721211R00</t>
  </si>
  <si>
    <t>Dilatační spáry vkládané vyplněné asfaltovou zálivkou</t>
  </si>
  <si>
    <t>m</t>
  </si>
  <si>
    <t>v cementobetonovém krytu s odstraněním vložek, s vyčištěním a vyplněním spár</t>
  </si>
  <si>
    <t xml:space="preserve">Vyplnění dilatačních spar asfaltovou zálivkou : </t>
  </si>
  <si>
    <t>Odkaz na mn. položky pořadí 22 : 85,70000</t>
  </si>
  <si>
    <t>919723111R00</t>
  </si>
  <si>
    <t>Dilatační spáry řezané v cementobetonovém krytu podélné, řezání spár šířky 2 až 5 mm</t>
  </si>
  <si>
    <t>vyčištění spár po řezání, vyčištění spár před zálivkou a impregnace spár před zálivkou,</t>
  </si>
  <si>
    <t xml:space="preserve">Prořezání dilatačních spar : </t>
  </si>
  <si>
    <t xml:space="preserve">v místě napojení na stávající povrchy : </t>
  </si>
  <si>
    <t>ukončení chodníku dl.13m a dl.57m : 50,2+7,70</t>
  </si>
  <si>
    <t>ukončení chodníku dl.23m : 27,80</t>
  </si>
  <si>
    <t>919731121R00</t>
  </si>
  <si>
    <t>Zarovnání styčné plochy podkladu nebo krytu živičné, tloušťky do 50 mm</t>
  </si>
  <si>
    <t>podél vybourané části komunikace nebo zpevněné plochy</t>
  </si>
  <si>
    <t xml:space="preserve">Zařezání asfaltu pro frézování před pokládkou nové živice : </t>
  </si>
  <si>
    <t>919735112R00</t>
  </si>
  <si>
    <t>Řezání stávajících krytů nebo podkladů živičných, hloubky přes 50 do 100 mm</t>
  </si>
  <si>
    <t>včetně spotřeby vody</t>
  </si>
  <si>
    <t xml:space="preserve">Řezání asfaltobetonu před frézováním : </t>
  </si>
  <si>
    <t>Odkaz na mn. položky pořadí 23 : 85,70000</t>
  </si>
  <si>
    <t>998225111R00</t>
  </si>
  <si>
    <t>Přesun hmot komunikací a letišť, kryt živičný jakékoliv délky objektu</t>
  </si>
  <si>
    <t>Přesun hmot</t>
  </si>
  <si>
    <t>POL7_</t>
  </si>
  <si>
    <t>vodorovně do 200 m</t>
  </si>
  <si>
    <t xml:space="preserve">Hmotnosti z položek s pořadovými čísly: : </t>
  </si>
  <si>
    <t xml:space="preserve">12,13,14,15,16,17,18,19,20,21,22, : </t>
  </si>
  <si>
    <t>Součet: : 111,49413</t>
  </si>
  <si>
    <t>979082317R00</t>
  </si>
  <si>
    <t xml:space="preserve">Vodorovná doprava suti a vybouraných hmot vodorovná doprava suti a vybouraných hmot bez naložení, s vyložením a hrubým urovnáním po suchu, vzdálenost přes 4000 do 5000 m,  </t>
  </si>
  <si>
    <t>832-1</t>
  </si>
  <si>
    <t>bez naložení, s vyložením a hrubým urovnáním</t>
  </si>
  <si>
    <t xml:space="preserve">Vodorovné přemístění vybouraného asfaltu : </t>
  </si>
  <si>
    <t xml:space="preserve">vybouraný asfalt tl.4cm : </t>
  </si>
  <si>
    <t>Odkaz na dem. hmot. položky pořadí 5 : 24,23740</t>
  </si>
  <si>
    <t>979083117R00</t>
  </si>
  <si>
    <t>Vodorovné přemístění suti přes 5000 m do 6000 m</t>
  </si>
  <si>
    <t>800-6</t>
  </si>
  <si>
    <t>včetně naložení na dopravní prostředek a složení,</t>
  </si>
  <si>
    <t xml:space="preserve">Vodorovné přemístění suti (mimo asfalt) do 6km na skládku do Životic u NJ : </t>
  </si>
  <si>
    <t xml:space="preserve">Kamenivo drcené : </t>
  </si>
  <si>
    <t>Odkaz na dem. hmot. položky pořadí 4 : 0,38016</t>
  </si>
  <si>
    <t xml:space="preserve">Nános z krajnic : </t>
  </si>
  <si>
    <t>Odkaz na dem. hmot. položky pořadí 7 : 0,00000</t>
  </si>
  <si>
    <t>Odkaz na dem. hmot. položky pořadí 8 : 1,31040</t>
  </si>
  <si>
    <t xml:space="preserve">betonová pokladní deska : </t>
  </si>
  <si>
    <t>Odkaz na dem. hmot. položky pořadí 6 : 79,32240</t>
  </si>
  <si>
    <t>979083191R00</t>
  </si>
  <si>
    <t>Vodorovné přemístění suti za každých dalších započatých 1000 m přes 6000 m</t>
  </si>
  <si>
    <t xml:space="preserve">Příplatek za dalších 9km k přesunu do 6km na skládku do Životic u NJ : </t>
  </si>
  <si>
    <t>Odkaz na mn. položky pořadí 27 : 81,01296*9</t>
  </si>
  <si>
    <t>979087112R00</t>
  </si>
  <si>
    <t xml:space="preserve">Vodorovná doprava suti a vybouraných hmot nakládání suti na dopravní prostředky,  </t>
  </si>
  <si>
    <t>821-1</t>
  </si>
  <si>
    <t>Přesun suti</t>
  </si>
  <si>
    <t>POL8_</t>
  </si>
  <si>
    <t>se složením a hrubým urovnáním nebo s přeložením na jiný dopravní prostředek kromě lodi, vč. příplatku za každých dalších i započatých 1000 m přes 1000 m,</t>
  </si>
  <si>
    <t xml:space="preserve">Demontážní hmotnosti z položek s pořadovými čísly: : </t>
  </si>
  <si>
    <t xml:space="preserve">3,4,5,6,8, : </t>
  </si>
  <si>
    <t>Součet: : 105,68236</t>
  </si>
  <si>
    <t>979093111R00</t>
  </si>
  <si>
    <t>Uložení suti na skládku bez zhutnění</t>
  </si>
  <si>
    <t>s hrubým urovnáním,</t>
  </si>
  <si>
    <t>199000005R00</t>
  </si>
  <si>
    <t>Poplatky za skládku zeminy 1- 4, skupina 17 05 04 z Katalogu odpadů</t>
  </si>
  <si>
    <t xml:space="preserve">Poplatek za skládkovné v Životicích u NJ : </t>
  </si>
  <si>
    <t>979990104R00</t>
  </si>
  <si>
    <t>Poplatek za skládku beton nad 30x30 cm, skupina 17 01 01 z Katalogu odpadů</t>
  </si>
  <si>
    <t>801-3</t>
  </si>
  <si>
    <t>RTS 20/ II</t>
  </si>
  <si>
    <t>979990112R00</t>
  </si>
  <si>
    <t>Poplatek za skládku obalovaný asfalt , skupina 17 09 04 z Katalogu odpadů</t>
  </si>
  <si>
    <t xml:space="preserve">Vybouraný asfalt tl.4cm : </t>
  </si>
  <si>
    <t>005111010R</t>
  </si>
  <si>
    <t>Zaměření před výstavbou (sítí, pozemku...)</t>
  </si>
  <si>
    <t>Soubor</t>
  </si>
  <si>
    <t>VRN</t>
  </si>
  <si>
    <t>POL99_8</t>
  </si>
  <si>
    <t>005111030R</t>
  </si>
  <si>
    <t>Zaměření skutečného stavu</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</si>
  <si>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</si>
  <si>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</si>
  <si>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</si>
  <si>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</si>
  <si>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</si>
  <si>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</si>
  <si>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</si>
  <si>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</si>
  <si>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</si>
  <si>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</si>
  <si>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</si>
  <si>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</si>
  <si>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</si>
  <si>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</si>
  <si>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</si>
  <si>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</si>
  <si>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</si>
  <si>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</si>
  <si>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</si>
  <si>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</si>
  <si>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</si>
  <si>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 R</t>
  </si>
  <si>
    <t>Předání a převzetí díla</t>
  </si>
  <si>
    <t>Náklady zhotovitele, které vzniknou v souvislosti s povinnostmi zhotovitele při předání a převzetí díla.</t>
  </si>
  <si>
    <t>SUM</t>
  </si>
  <si>
    <t>END</t>
  </si>
  <si>
    <t>132201110R00</t>
  </si>
  <si>
    <t>Hloubení rýh šířky do 60 cm do 50 m3, v hornině 3, hloubení strojně</t>
  </si>
  <si>
    <t>m3</t>
  </si>
  <si>
    <t>zapažených i nezapažených s urovnáním dna do předepsaného profilu a spádu, s přehozením výkopku na přilehlém terénu na vzdálenost do 3 m od podélné osy rýhy nebo s naložením výkopku na dopravní prostředek.</t>
  </si>
  <si>
    <t xml:space="preserve">Výkop rýhy : </t>
  </si>
  <si>
    <t xml:space="preserve">Zámková dlažba tl.6cm, (skladba 30cm) ze 100% : </t>
  </si>
  <si>
    <t xml:space="preserve">  výpočet spotřeby : 0,30</t>
  </si>
  <si>
    <t>Odkaz na mn. položky pořadí 23 : 1,90000*0,3</t>
  </si>
  <si>
    <t xml:space="preserve">pro přechodové obrubníky - na š.25cm (skladba 25cm) : </t>
  </si>
  <si>
    <t xml:space="preserve">  spotřeba : 0,25*0,25</t>
  </si>
  <si>
    <t>Odkaz na mn. položky pořadí 28 : 3,00000*0,0625</t>
  </si>
  <si>
    <t xml:space="preserve">pro nájezdové obrubníky - na š.25cm (skladba 25cm) : </t>
  </si>
  <si>
    <t>Odkaz na mn. položky pořadí 27 : 5,00000*0,0625</t>
  </si>
  <si>
    <t xml:space="preserve">pro silniční obrubníky - na š.25cm (skladba 25cm) : </t>
  </si>
  <si>
    <t>Odkaz na mn. položky pořadí 30 : 67,90000*0,0625</t>
  </si>
  <si>
    <t xml:space="preserve">pro chodníkové obrubníky - na š.25cm (skladba 25cm) : </t>
  </si>
  <si>
    <t>Odkaz na mn. položky pořadí 29 : 47,20000*0,0625</t>
  </si>
  <si>
    <t xml:space="preserve">pro kamenné přechodové obrubníky - na š.25cm (skladba 25cm) : </t>
  </si>
  <si>
    <t>Odkaz na mn. položky pořadí 26 : 0,50000*0,0625</t>
  </si>
  <si>
    <t>132201119R00</t>
  </si>
  <si>
    <t xml:space="preserve">Hloubení rýh šířky do 60 cm příplatek za lepivost, v hornině 3,  </t>
  </si>
  <si>
    <t xml:space="preserve">Příplatek za lepivost z 50% : </t>
  </si>
  <si>
    <t xml:space="preserve">rýhy do 60cm : </t>
  </si>
  <si>
    <t>Odkaz na mn. položky pořadí 1 : 8,29500*0,5</t>
  </si>
  <si>
    <t>162701105R00</t>
  </si>
  <si>
    <t>Vodorovné přemístění výkopku z horniny 1 až 4, na vzdálenost přes 9 000  do 10 000 m</t>
  </si>
  <si>
    <t>po suchu, bez naložení výkopku, avšak se složením bez rozhrnutí, zpáteční cesta vozidla.</t>
  </si>
  <si>
    <t xml:space="preserve">Přemístění zeminy na skládku : </t>
  </si>
  <si>
    <t xml:space="preserve">kubatura výkopu rýh : </t>
  </si>
  <si>
    <t>Odkaz na mn. položky pořadí 1 : 8,29500</t>
  </si>
  <si>
    <t>162701109R00</t>
  </si>
  <si>
    <t>Vodorovné přemístění výkopku příplatek k ceně za každých dalších i započatých 1 000 m přes 10 000 m_x000D_
 z horniny 1 až 4</t>
  </si>
  <si>
    <t xml:space="preserve">Příplatek k vodorovnému přesunu za přemístění zeminy : </t>
  </si>
  <si>
    <t xml:space="preserve">dalších 5km : </t>
  </si>
  <si>
    <t>Odkaz na mn. položky pořadí 3 : 8,29500*5</t>
  </si>
  <si>
    <t>171201201R00</t>
  </si>
  <si>
    <t>Uložení sypaniny na dočasnou skládku tak, že na 1 m2 plochy připadá přes 2 m3 výkopku nebo ornice</t>
  </si>
  <si>
    <t xml:space="preserve">Uložení zeminy na skládce - modelace (bez poplatku) : </t>
  </si>
  <si>
    <t xml:space="preserve">přebytečná zemina : </t>
  </si>
  <si>
    <t>Odkaz na mn. položky pořadí 3 : 8,29500</t>
  </si>
  <si>
    <t xml:space="preserve">Zámková dlažba tl.6cm : </t>
  </si>
  <si>
    <t>Odkaz na mn. položky pořadí 23 : 1,90000</t>
  </si>
  <si>
    <t>Odkaz na mn. položky pořadí 28 : 3,00000*0,25</t>
  </si>
  <si>
    <t>Odkaz na mn. položky pořadí 27 : 5,00000*0,25</t>
  </si>
  <si>
    <t>Odkaz na mn. položky pořadí 30 : 67,90000*0,25</t>
  </si>
  <si>
    <t>Odkaz na mn. položky pořadí 29 : 47,20000*0,25</t>
  </si>
  <si>
    <t>Odkaz na mn. položky pořadí 26 : 0,50000*0,25</t>
  </si>
  <si>
    <t>199000002R00</t>
  </si>
  <si>
    <t>Poplatky za skládku horniny 1- 4, skupina 17 05 04 z Katalogu odpadů</t>
  </si>
  <si>
    <t xml:space="preserve">Poplatek za skládkovné zeminy : </t>
  </si>
  <si>
    <t>Odkaz na mn. položky pořadí 6 : 32,80000</t>
  </si>
  <si>
    <t>113107615R00</t>
  </si>
  <si>
    <t>Odstranění podkladů nebo krytů z kameniva hrubého drceného, v ploše jednotlivě nad 50 m2, tloušťka vrstvy 150 mm</t>
  </si>
  <si>
    <t xml:space="preserve">Stávající podklad ze štěrkodrti : </t>
  </si>
  <si>
    <t>113202111R00</t>
  </si>
  <si>
    <t>Vytrhání obrub z krajníků nebo obrubníků stojatých</t>
  </si>
  <si>
    <t>s vybouráním lože, s přemístěním hmot na skládku na vzdálenost do 3 m nebo naložením na dopravní prostředek</t>
  </si>
  <si>
    <t xml:space="preserve">Stávající obrubníky : </t>
  </si>
  <si>
    <t xml:space="preserve">u kamenného přechodového obrubníku : </t>
  </si>
  <si>
    <t>Odkaz na mn. položky pořadí 26 : 0,50000</t>
  </si>
  <si>
    <t xml:space="preserve">u přechodového obrubníku : </t>
  </si>
  <si>
    <t>Odkaz na mn. položky pořadí 28 : 3,00000</t>
  </si>
  <si>
    <t xml:space="preserve">u nájezdového obrubníku : </t>
  </si>
  <si>
    <t>Odkaz na mn. položky pořadí 27 : 5,00000</t>
  </si>
  <si>
    <t xml:space="preserve">u silničního obrubníku : </t>
  </si>
  <si>
    <t>Odkaz na mn. položky pořadí 30 : 67,90000</t>
  </si>
  <si>
    <t>162606112R00</t>
  </si>
  <si>
    <t xml:space="preserve">Vodorovné přemístění výkopku zemina pro zúrodnění, vzdálenost přes 4000 do 5000,  </t>
  </si>
  <si>
    <t>823-2</t>
  </si>
  <si>
    <t>bez naložení, avšak se složením zemin schopných zúrodnění, kamenouhelných hlušin a výsypkových materiálů, příplatek za každých dalších i započatých 1000 m,</t>
  </si>
  <si>
    <t>Včetně:</t>
  </si>
  <si>
    <t>- shrnutí výkopku ve výkopišti a hrubé rozhrnutí v násypišti,</t>
  </si>
  <si>
    <t>- udržování sjízdnosti cest uvnitř násypiště i výkopiště, pokud vrcholky nerovností nejsou   vyšší než +- 0,5 m,</t>
  </si>
  <si>
    <t>- příplatky za jízdu v terénu uvnitř výkopiště i násypiště.</t>
  </si>
  <si>
    <t xml:space="preserve">Vodorovné přemístění ornice : </t>
  </si>
  <si>
    <t xml:space="preserve">doplnění ornice tl.10cm : </t>
  </si>
  <si>
    <t>Odkaz na mn. položky pořadí 13 : 83,20000*0,1</t>
  </si>
  <si>
    <t>167103101R00</t>
  </si>
  <si>
    <t>Nakládání výkopku zemina schopná zúrodnění</t>
  </si>
  <si>
    <t>neulehlého z hromad</t>
  </si>
  <si>
    <t xml:space="preserve">Nakládání ornice : </t>
  </si>
  <si>
    <t>Odkaz na mn. položky pořadí 11 : 8,32000</t>
  </si>
  <si>
    <t>180402111R00</t>
  </si>
  <si>
    <t>Založení trávníku parkový trávník, výsevem, v rovině nebo na svahu do 1:5</t>
  </si>
  <si>
    <t>823-1</t>
  </si>
  <si>
    <t>na půdě předem připravené s pokosením, naložením, odvozem odpadu do 20 km a se složením,</t>
  </si>
  <si>
    <t xml:space="preserve">Založení trávníku výsevem travním semenem : </t>
  </si>
  <si>
    <t xml:space="preserve">pruh š.100cm : </t>
  </si>
  <si>
    <t xml:space="preserve">pro chodníkové obrubníky : </t>
  </si>
  <si>
    <t>Odkaz na mn. položky pořadí 29 : 47,20000</t>
  </si>
  <si>
    <t xml:space="preserve">kolem chodníků bez obrub : </t>
  </si>
  <si>
    <t>chodník dl.13m : 13,0</t>
  </si>
  <si>
    <t>chodník dl.23m : 23,0</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</si>
  <si>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</si>
  <si>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</si>
  <si>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</si>
  <si>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 xml:space="preserve">Rozprostření ornice tl. 10cm : </t>
  </si>
  <si>
    <t>Odkaz na mn. položky pořadí 13 : 83,20000</t>
  </si>
  <si>
    <t>182001111R00</t>
  </si>
  <si>
    <t>Plošná úprava terénu při nerovnostech terénu přes 50 do 100 mm, v rovině nebo na svahu do 1:5</t>
  </si>
  <si>
    <t>s urovnáním povrchu, bez doplnění ornice, v hornině 1 až 4,</t>
  </si>
  <si>
    <t xml:space="preserve">Plošné srovnání terénních nerovností do 10cm : </t>
  </si>
  <si>
    <t>183405311R00</t>
  </si>
  <si>
    <t>Provzdušnění trávníku bez pískování, plocha nad 1500 m2</t>
  </si>
  <si>
    <t>har</t>
  </si>
  <si>
    <t xml:space="preserve">Provzdušnění trávníku : </t>
  </si>
  <si>
    <t>Odkaz na mn. položky pořadí 13 : 83,20000*0,0001</t>
  </si>
  <si>
    <t>185803211R00</t>
  </si>
  <si>
    <t>Uválcování trávníku uválcování trávníku v rovině nebo na svahu do 1:5</t>
  </si>
  <si>
    <t xml:space="preserve">Uválcování trávníku : </t>
  </si>
  <si>
    <t>185803411R00</t>
  </si>
  <si>
    <t>Vyhrabání trávníku v rovině nebo na svahu do 1:5</t>
  </si>
  <si>
    <t>s uložením shrabků na hromady, naložením na dopravní prostředek, odvozem do 20 km a se složením,</t>
  </si>
  <si>
    <t>Vyhrabání trávníku s uložením shrabků na hromady, naložení a odvoz do 20km se složením</t>
  </si>
  <si>
    <t xml:space="preserve">Vyhrabání trávníku, naložení a odvoz do 20km se složením : </t>
  </si>
  <si>
    <t>00572400R</t>
  </si>
  <si>
    <t>směs travní parková, pro běžnou zátěž</t>
  </si>
  <si>
    <t>kg</t>
  </si>
  <si>
    <t xml:space="preserve">Dodávka travního semene, spotřeba 1kg/18m2, ztratné 10% : </t>
  </si>
  <si>
    <t xml:space="preserve">  výpočet spotřeby : 1/18*1,10</t>
  </si>
  <si>
    <t>Odkaz na mn. položky pořadí 13 : 83,19997*0,06111</t>
  </si>
  <si>
    <t>564801112R00</t>
  </si>
  <si>
    <t>Podklad ze štěrkodrti s rozprostřením a zhutněním frakce 0-32 mm, tloušťka po zhutnění 40 mm</t>
  </si>
  <si>
    <t xml:space="preserve">Kladecí vrstva z drceného kameniva fr. 4/8mm, tl.4cm : </t>
  </si>
  <si>
    <t>564851111R00</t>
  </si>
  <si>
    <t>Podklad ze štěrkodrti s rozprostřením a zhutněním frakce 0-63 mm, tloušťka po zhutnění 150 mm</t>
  </si>
  <si>
    <t xml:space="preserve">Násyp ze štěrkodrti, tl.15cm : </t>
  </si>
  <si>
    <t>564851111RT2</t>
  </si>
  <si>
    <t>Podklad ze štěrkodrti s rozprostřením a zhutněním frakce 0-32 mm, tloušťka po zhutnění 150 mm</t>
  </si>
  <si>
    <t xml:space="preserve">Podklad z drceného kameniva tl.15cm, fr 0/32 : </t>
  </si>
  <si>
    <t>596715021R00</t>
  </si>
  <si>
    <t>Kladení vodicí linie pro nevidomé a slabozraké z dlažby tloušťky 60 mm, osazené do lože z kamenné drtě, tloušťky 40 mm</t>
  </si>
  <si>
    <t xml:space="preserve">Montáž slepecké zámkové dlažby tl.6cm, pochůzí plochy, skladba S2 : </t>
  </si>
  <si>
    <t xml:space="preserve">v místě ukončení chodníku dl.13m, 1ks : </t>
  </si>
  <si>
    <t>varovný pás š.40cm v chodníku, dl.2,50m, příčně k chodníku : 0,40*2,50</t>
  </si>
  <si>
    <t xml:space="preserve">v místě ukončení chodníku dl.23m, 1ks : </t>
  </si>
  <si>
    <t>varovný pás š.40cm v chodníku, dl.2,25m, příčně k chodníku : 0,40*2,25</t>
  </si>
  <si>
    <t>24551546R</t>
  </si>
  <si>
    <t>písek posypový křemičitý; frakce 0,6 až 1,2 mm; 25,00 kg</t>
  </si>
  <si>
    <t>POL3_</t>
  </si>
  <si>
    <t xml:space="preserve">Dodávka spárovacího křemičitého písku : </t>
  </si>
  <si>
    <t xml:space="preserve">spotřeba 1,5kg/m2 : </t>
  </si>
  <si>
    <t xml:space="preserve">dlažba tl.6cm : </t>
  </si>
  <si>
    <t>Odkaz na mn. položky pořadí 23 : 1,90000*1,5</t>
  </si>
  <si>
    <t>592451151R</t>
  </si>
  <si>
    <t>dlažba betonová dvouvrstvá, skladebná; obdélník; dlaždice pro nevidomé; červená; l = 200 mm; š = 100 mm; tl. 60,0 mm</t>
  </si>
  <si>
    <t xml:space="preserve">Dodávka zámkové slepecké dlažby tl.6cm, přírodní, ztratné 5% : </t>
  </si>
  <si>
    <t>Odkaz na mn. položky pořadí 23 : 1,90000*1,05</t>
  </si>
  <si>
    <t>917161111R00</t>
  </si>
  <si>
    <t>Osazení chodníkového obrubníku kamenného ležatého, s boční opěrou z betonu prostého, do lože z betonu prostého C 12/15</t>
  </si>
  <si>
    <t>se zřízením lože tl. 80-100 mm</t>
  </si>
  <si>
    <t xml:space="preserve">Montáž přechodového obrubníku : </t>
  </si>
  <si>
    <t xml:space="preserve">Technický popis : </t>
  </si>
  <si>
    <t xml:space="preserve">2.úsek : </t>
  </si>
  <si>
    <t>přechodový obrubník - stávající : 0,50</t>
  </si>
  <si>
    <t>917762111R00</t>
  </si>
  <si>
    <t>Osazení silničního nebo chodníkového betonového obrubníku ležatého, s boční opěrou z betonu prostého, do lože z betonu prostého C 12/15</t>
  </si>
  <si>
    <t>S dodáním hmot pro lože tl. 80-100 mm.</t>
  </si>
  <si>
    <t xml:space="preserve">Montáž nájezdového obrubníku : </t>
  </si>
  <si>
    <t>1.úsek : 2,40</t>
  </si>
  <si>
    <t>2.úsek : 2,60</t>
  </si>
  <si>
    <t>3.úsek : 0</t>
  </si>
  <si>
    <t>1.úsek : 2,0</t>
  </si>
  <si>
    <t>2.úsek : 1,0</t>
  </si>
  <si>
    <t>917862111R00</t>
  </si>
  <si>
    <t>Osazení silničního nebo chodníkového betonového obrubníku stojatého, s boční opěrou z betonu prostého, do lože z betonu prostého C 12/15</t>
  </si>
  <si>
    <t xml:space="preserve">Montáž chodníkového obrubníku : </t>
  </si>
  <si>
    <t>1.úsek : 0</t>
  </si>
  <si>
    <t>2.úsek : 0</t>
  </si>
  <si>
    <t>3.úsek : 47,2</t>
  </si>
  <si>
    <t xml:space="preserve">Montáž silničního obrubníku : </t>
  </si>
  <si>
    <t>1.úsek : 22,0</t>
  </si>
  <si>
    <t>2.úsek : 14,30</t>
  </si>
  <si>
    <t>3.úsek : 31,60</t>
  </si>
  <si>
    <t>59217421R</t>
  </si>
  <si>
    <t>obrubník chodníkový materiál beton; l = 1000,0 mm; š = 100,0 mm; h = 250,0 mm; barva šedá</t>
  </si>
  <si>
    <t xml:space="preserve">Dodávka chodníkového obrubníku, ztratné 3% : </t>
  </si>
  <si>
    <t>Odkaz na mn. položky pořadí 29 : 47,20000*1,03</t>
  </si>
  <si>
    <t>59217480R</t>
  </si>
  <si>
    <t>obrubník silniční přechodový levý; materiál beton; l = 1000,0 mm; š = 150,0 mm; výškový rozsah h = 150 až 250 mm; barva šedá</t>
  </si>
  <si>
    <t xml:space="preserve">Dodávka přechodového obrubníku L, ztratné 3% : </t>
  </si>
  <si>
    <t xml:space="preserve">celkem levý i pravý : </t>
  </si>
  <si>
    <t>Odkaz na mn. položky pořadí 28 : 3,00000*1,03</t>
  </si>
  <si>
    <t xml:space="preserve">odpočet pravého : </t>
  </si>
  <si>
    <t>Odkaz na mn. položky pořadí 33 : 1,03000*-1</t>
  </si>
  <si>
    <t>59217481R</t>
  </si>
  <si>
    <t>obrubník silniční přechodový pravý; materiál beton; l = 1000,0 mm; š = 150,0 mm; výškový rozsah h = 150 až 250 mm; barva šedá</t>
  </si>
  <si>
    <t xml:space="preserve">Dodávka přechodového obrubníku P, ztratné 0% : </t>
  </si>
  <si>
    <t>1.úsek : 1,0*1,03</t>
  </si>
  <si>
    <t>59217487R</t>
  </si>
  <si>
    <t>obrubník silniční materiál beton; l = 1000,0 mm; š = 150,0 mm; h = 300,0 mm; barva šedá</t>
  </si>
  <si>
    <t xml:space="preserve">Dodávka silničního obrubník, ztratné 3% : </t>
  </si>
  <si>
    <t>Odkaz na mn. položky pořadí 30 : 67,90000*1,03</t>
  </si>
  <si>
    <t>59217490R</t>
  </si>
  <si>
    <t>obrubník silniční nájezdový; materiál beton; l = 1000,0 mm; š = 150,0 mm; h = 150,0 mm; barva šedá</t>
  </si>
  <si>
    <t xml:space="preserve">Dodávka nájezdového obrubníku, ztratné 3% : </t>
  </si>
  <si>
    <t>Odkaz na mn. položky pořadí 27 : 5,00000*1,03</t>
  </si>
  <si>
    <t xml:space="preserve">19,20,21,22,23,24,25,26,27,28,29,30,31,32,33,34,35, : </t>
  </si>
  <si>
    <t>Součet: : 35,06982</t>
  </si>
  <si>
    <t>Odkaz na dem. hmot. položky pořadí 9 : 10,19700</t>
  </si>
  <si>
    <t xml:space="preserve">silniční obrubníky : </t>
  </si>
  <si>
    <t>Odkaz na dem. hmot. položky pořadí 10 : 20,62800</t>
  </si>
  <si>
    <t>Odkaz na mn. položky pořadí 37 : 30,82500*9</t>
  </si>
  <si>
    <t xml:space="preserve">9,10, : </t>
  </si>
  <si>
    <t>Součet: : 30,82500</t>
  </si>
  <si>
    <t>Odkaz na mn. položky pořadí 9 : 30,90000*0,15</t>
  </si>
  <si>
    <t>139601102R00</t>
  </si>
  <si>
    <t>Ruční výkop jam, rýh a šachet v hornině 3</t>
  </si>
  <si>
    <t>s přehozením na vzdálenost do 5 m nebo s naložením na ruční dopravní prostředek</t>
  </si>
  <si>
    <t xml:space="preserve">Ruční výkop : </t>
  </si>
  <si>
    <t xml:space="preserve">Základ pro patku dopravní značky : </t>
  </si>
  <si>
    <t xml:space="preserve">  Výpočet spotřeby/značku, hl.80cm, rozměr 50x50cm : 0,80*0,50*0,50</t>
  </si>
  <si>
    <t>Odkaz na mn. položky pořadí 22 : 1,00000*0,2</t>
  </si>
  <si>
    <t xml:space="preserve">kubatura ručního výkopu pro značky : </t>
  </si>
  <si>
    <t>Odkaz na mn. položky pořadí 1 : 0,20000</t>
  </si>
  <si>
    <t>Odkaz na mn. položky pořadí 2 : 0,20000*5</t>
  </si>
  <si>
    <t>162201203R00</t>
  </si>
  <si>
    <t>Vodorovné přemístění výkopku z horniny 1 až 4, kolečkem, na vzdálenost do 10 m</t>
  </si>
  <si>
    <t>bez naložení, avšak s vyprázdněním nádoby na hromadu nebo do dopravního prostředku,</t>
  </si>
  <si>
    <t xml:space="preserve">Vodorovné přemístění kolečkem : </t>
  </si>
  <si>
    <t>167101201R00</t>
  </si>
  <si>
    <t>Nakládání, skládání, překládání neulehlého výkopku nakládání, skládání, překládání neulehléno výkopku nebo zeminy - ručně_x000D_
 z horniny 1 až 4</t>
  </si>
  <si>
    <t xml:space="preserve">Naložení výkopku ručně : </t>
  </si>
  <si>
    <t>Odkaz na mn. položky pořadí 2 : 0,20000</t>
  </si>
  <si>
    <t xml:space="preserve">základy pro dopravní značky, na 50x50cm : </t>
  </si>
  <si>
    <t xml:space="preserve">  výpočet spotřeby : 0,50*0,50</t>
  </si>
  <si>
    <t>Odkaz na mn. položky pořadí 22 : 1,00000*0,225</t>
  </si>
  <si>
    <t>Odkaz na mn. položky pořadí 7 : 0,22500</t>
  </si>
  <si>
    <t>Odkaz na mn. položky pořadí 12 : 1,00000*0,1</t>
  </si>
  <si>
    <t>Odkaz na mn. položky pořadí 10 : 0,10000</t>
  </si>
  <si>
    <t xml:space="preserve">u posunuté dopravní  značky : </t>
  </si>
  <si>
    <t>Odkaz na mn. položky pořadí 22 : 1,00000</t>
  </si>
  <si>
    <t>Odkaz na mn. položky pořadí 12 : 1,00000</t>
  </si>
  <si>
    <t>Odkaz na mn. položky pořadí 12 : 1,00000*0,0001</t>
  </si>
  <si>
    <t>Odkaz na mn. položky pořadí 12 : 1,00000*0,06111</t>
  </si>
  <si>
    <t>275311116R00</t>
  </si>
  <si>
    <t xml:space="preserve">Základové patky a bloky z BP beton C 16/20,  </t>
  </si>
  <si>
    <t>ve výkopu zapaženém nebo nezapaženém, popř. nad terénem z betonu prostého, z cementů portladských a struskoportladských, z cementů síranovzdorných,</t>
  </si>
  <si>
    <t>275351215RT1</t>
  </si>
  <si>
    <t>Bednění stěn základových patek zřízení</t>
  </si>
  <si>
    <t>801-1</t>
  </si>
  <si>
    <t>bednění svislé nebo šikmé (odkloněné), půdorysně přímé nebo zalomené, stěn základových patek ve volných nebo zapažených jámách, rýhách, šachtách, včetně případných vzpěr,</t>
  </si>
  <si>
    <t xml:space="preserve">Bednění základu pro patku dopravní značky - zřízení : </t>
  </si>
  <si>
    <t xml:space="preserve">  Výpočet spotřeby/značku, hl.80cm, rozměr 50x50cm : 0,80*0,50*4</t>
  </si>
  <si>
    <t>Odkaz na mn. položky pořadí 22 : 1,00000*1,6</t>
  </si>
  <si>
    <t>275351216R00</t>
  </si>
  <si>
    <t>Bednění stěn základových patek odstranění</t>
  </si>
  <si>
    <t xml:space="preserve">Bednění základu pro patku dopravní značky - odstranění : </t>
  </si>
  <si>
    <t>Odkaz na mn. položky pořadí 20 : 1,60000</t>
  </si>
  <si>
    <t>914001111R00</t>
  </si>
  <si>
    <t xml:space="preserve">Osazení a montáž svislých dopravních značek sloupek, do betonového základu,  </t>
  </si>
  <si>
    <t xml:space="preserve">Montáž svislého dopravního značení : </t>
  </si>
  <si>
    <t xml:space="preserve">chodník dl.23,5m : </t>
  </si>
  <si>
    <t>stávající značka : 1</t>
  </si>
  <si>
    <t>914001125R00</t>
  </si>
  <si>
    <t xml:space="preserve">Osazení a montáž svislých dopravních značek značka, na sloupek,sloup, konzolu nebo objekt,  </t>
  </si>
  <si>
    <t xml:space="preserve">Montáž svislé dopravní značky : </t>
  </si>
  <si>
    <t>404459503R</t>
  </si>
  <si>
    <t>příslušenství k dopr.značení sloupek Fe 60 pozinkovaný, délka 3000 mm</t>
  </si>
  <si>
    <t xml:space="preserve">Dodávka sloupku svislého dopravního značení : </t>
  </si>
  <si>
    <t>404459516R</t>
  </si>
  <si>
    <t>příslušenství k dopr.značení kotevní patka pr.60 kompletní, čtyřkotevní včetně šroubů a krytek</t>
  </si>
  <si>
    <t xml:space="preserve">Dodávka patky svislého dopravního značení : </t>
  </si>
  <si>
    <t>404459535R</t>
  </si>
  <si>
    <t>příslušenství k dopr.značení upínací svorka pro lisované značky na sloupek průměr 60 mm, včetně spojovacího materiálu</t>
  </si>
  <si>
    <t xml:space="preserve">Dodávka svorky upínací spotřeba 2ks/značku : </t>
  </si>
  <si>
    <t xml:space="preserve">svislé dopravní značení : </t>
  </si>
  <si>
    <t>Odkaz na mn. položky pořadí 22 : 1,00000*2</t>
  </si>
  <si>
    <t>404459540R</t>
  </si>
  <si>
    <t>příslušenství k dopr.značení plastové víčko na sloupek pr. 60 mm</t>
  </si>
  <si>
    <t xml:space="preserve">Dodávka víčka na sloupek svislého dopravního značení : </t>
  </si>
  <si>
    <t>961044111R00</t>
  </si>
  <si>
    <t>Bourání základů z betonu prostého</t>
  </si>
  <si>
    <t>nebo vybourání otvorů průřezové plochy přes 4 m2 v základech,</t>
  </si>
  <si>
    <t xml:space="preserve">Stávající betonový základ dopravní značky : </t>
  </si>
  <si>
    <t>Odkaz na mn. položky pořadí 19 : 0,20000</t>
  </si>
  <si>
    <t>966006215R00</t>
  </si>
  <si>
    <t>Odstranění svislých dopr. značek včetně demontáže sloupků z AL patek</t>
  </si>
  <si>
    <t>s odklizením materiálu na skládku na vzdálenost do 20 m nebo s naložením na dopravní prostředek</t>
  </si>
  <si>
    <t xml:space="preserve">stávající značka na sloupku : </t>
  </si>
  <si>
    <t>998223011R00</t>
  </si>
  <si>
    <t>Přesun hmot pozemních komunikací, kryt dlážděný jakékoliv délky objektu</t>
  </si>
  <si>
    <t xml:space="preserve">18,19,20,22, : </t>
  </si>
  <si>
    <t>Součet: : 0,82542</t>
  </si>
  <si>
    <t xml:space="preserve">základ dopravní značky : </t>
  </si>
  <si>
    <t>Odkaz na dem. hmot. položky pořadí 28 : 0,40000</t>
  </si>
  <si>
    <t>Odkaz na mn. položky pořadí 31 : 0,40000*9</t>
  </si>
  <si>
    <t xml:space="preserve">28, : </t>
  </si>
  <si>
    <t>Součet: : 0,40000</t>
  </si>
  <si>
    <t xml:space="preserve">pro řádek z dlažební kostky na š.25cm (skladba 25cm) : </t>
  </si>
  <si>
    <t xml:space="preserve">  výpočet spotřeby : 0,25*0,25</t>
  </si>
  <si>
    <t>Odkaz na mn. položky pořadí 96 : 334,20000*0,0625</t>
  </si>
  <si>
    <t>Hodnota z bývalého odkazu. : 10,44375</t>
  </si>
  <si>
    <t>Hodnota z bývalého odkazu. : 20,8875</t>
  </si>
  <si>
    <t>Hodnota z bývalého odkazu. : 104,4375</t>
  </si>
  <si>
    <t xml:space="preserve">pro řádek z dlažebních kostek na š.25cm : </t>
  </si>
  <si>
    <t>Odkaz na mn. položky pořadí 96 : 334,20000*0,25</t>
  </si>
  <si>
    <t>Hodnota z bývalého odkazu. : 83,55</t>
  </si>
  <si>
    <t xml:space="preserve">pro řádek z dlažební žulové kostky na š.25cm : </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</si>
  <si>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</si>
  <si>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</si>
  <si>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</si>
  <si>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 xml:space="preserve">Frézování ložné živice v tl.5cm : </t>
  </si>
  <si>
    <t xml:space="preserve">Asfaltobeton podkladní tl.5cm - lokální podbal doplnění asfaltové vrstvy : </t>
  </si>
  <si>
    <t>Odkaz na mn. položky pořadí 95 : 220,15000</t>
  </si>
  <si>
    <t>113151314R00</t>
  </si>
  <si>
    <t>Odstranění podkladu, krytu frézováním povrch živičný, plochy přes 500 m2 na jednom objektu nebo při provádění pruhu šířky přes  750 mm s překážkami v trase, tloušťky 50 mm</t>
  </si>
  <si>
    <t xml:space="preserve">Frézování brusné živice v tl. 5cm s překážkami : </t>
  </si>
  <si>
    <t xml:space="preserve">Asfaltobeton brusný tl.5cm - oprava komunikace : </t>
  </si>
  <si>
    <t>Odkaz na mn. položky pořadí 94 : 2201,50000</t>
  </si>
  <si>
    <t>113203111R00</t>
  </si>
  <si>
    <t>Vytrhání obrub z dlažebních kostek</t>
  </si>
  <si>
    <t xml:space="preserve">Stávající řádky z dlažební kostky : </t>
  </si>
  <si>
    <t>Odkaz na mn. položky pořadí 96 : 334,20000</t>
  </si>
  <si>
    <t>Odkaz na mn. položky pořadí 94 : 2201,50000*0,05</t>
  </si>
  <si>
    <t xml:space="preserve">Očištění řádku z dlažební kostky 10/12cm : </t>
  </si>
  <si>
    <t xml:space="preserve">uvažovaná š.1x10cm : </t>
  </si>
  <si>
    <t>Odkaz na mn. položky pořadí 96 : 334,20000*0,1</t>
  </si>
  <si>
    <t>Hodnota z bývalého odkazu. : 1</t>
  </si>
  <si>
    <t>565131111RT3</t>
  </si>
  <si>
    <t xml:space="preserve">Asfaltobeton podkladní tl.5cm : </t>
  </si>
  <si>
    <t xml:space="preserve">lokální podbal asfaltové vrstvy z 10% plochy : </t>
  </si>
  <si>
    <t>Odkaz na mn. položky pořadí 94 : 2201,50000*0,1</t>
  </si>
  <si>
    <t xml:space="preserve">Asfaltobeton ložný tl.5cm - lokální doplnění asfaltové vrstvy : </t>
  </si>
  <si>
    <t>577141112RT2</t>
  </si>
  <si>
    <t>Beton asfaltový s rozprostřením a zhutněním v pruhu šířky do 3 m, ACO 11+ nebo ACO 16+, tloušťky 50 mm, plochy od 201 do 1000 m2</t>
  </si>
  <si>
    <t xml:space="preserve">Asfaltobeton brusný tl.5cm : </t>
  </si>
  <si>
    <t xml:space="preserve">plocha nového živičného krytu, výměra dle situace : </t>
  </si>
  <si>
    <t>plocha oranžová, oprava živičného povrchu komunikace, investor Město Nový Jičín : 1931,0</t>
  </si>
  <si>
    <t xml:space="preserve">plocha béžová, oprava živičného povrchu sjezdu, nad rámec dohodnutého rozdělení, investor Město Nový Jičín : </t>
  </si>
  <si>
    <t>vjezd k MŠ u domu č.o.70 : 70,0</t>
  </si>
  <si>
    <t>parkoviště u MŠ naproti domu č.o.49, dl.27,1m, š.5,0m : 27,10*5,0</t>
  </si>
  <si>
    <t>vjezd, š.4,4m : 12,0</t>
  </si>
  <si>
    <t>vjezd k domu č.o.11, š.5,40m : 53,0</t>
  </si>
  <si>
    <t>899232111R00</t>
  </si>
  <si>
    <t>Výšková úprava uličního vstupu nebo vpustě do 20 cm snížením mříže</t>
  </si>
  <si>
    <t xml:space="preserve">Uliční vpusť : </t>
  </si>
  <si>
    <t>rekonstrukované vpustě, nutno provést, (investice Město Nový Jičín) : 7</t>
  </si>
  <si>
    <t>rekonstrukované vpustě, již provedeno (investice SM VaK) : 7</t>
  </si>
  <si>
    <t>Kanalizační poklop : 12</t>
  </si>
  <si>
    <t>Koeficient přepočet na 50% rozsah: -1+0,50</t>
  </si>
  <si>
    <t>899432111R00</t>
  </si>
  <si>
    <t>Výšková úprava uličního vstupu nebo vpustě do 20 cm snížením krytu šoupěte</t>
  </si>
  <si>
    <t>Vodovod : 10</t>
  </si>
  <si>
    <t>Plyn : 0</t>
  </si>
  <si>
    <t>VL89.01</t>
  </si>
  <si>
    <t>D+M Celková rekonstrukce uliční vpusti s propojením na stávající kanalizaci, doplnění kalového koše, vč.zemních prací, obsypy, zásypy, vč.opravy dotčených ploch do původního stavu</t>
  </si>
  <si>
    <t>Uliční vpusť, kompletní rekonstrukce (investice Město Nový Jičín) : 7</t>
  </si>
  <si>
    <t>915711111RT1</t>
  </si>
  <si>
    <t>Vodorovné značení krytů stříkané barvou, bílou, dělicích čar šířky 120 mm</t>
  </si>
  <si>
    <t xml:space="preserve">Vodorovné dopravní značení : </t>
  </si>
  <si>
    <t xml:space="preserve">Výpis obnoveného VDZ : </t>
  </si>
  <si>
    <t>Vodící čára plná bílá dl.cca 25m u kruhového objezdu, (pouze 1/2 rozsah) : 25,0/2</t>
  </si>
  <si>
    <t>Vodící čára plná bílá dl.cca 25m u křižovatky s ul. U Jičínky, (pouze 1/2 rozsah) : 25,0/2</t>
  </si>
  <si>
    <t xml:space="preserve">zastávka autobusu, 1ks : </t>
  </si>
  <si>
    <t>podélná čára dl.20m, 1ks : 20,0*1</t>
  </si>
  <si>
    <t>příčná čára dl.2,5m, 4ks : 2,50*4</t>
  </si>
  <si>
    <t>šikmá čára dl.4m, 8ks : 4,0*8</t>
  </si>
  <si>
    <t>parkoviště u MŠ naproti domu č.o.49, dl.27,1m, š.5,0m : 27,1*5,0</t>
  </si>
  <si>
    <t>příčná dělící čára plná, dl.5m, 9ks : 5,0*9</t>
  </si>
  <si>
    <t>915712111RT2</t>
  </si>
  <si>
    <t>Vodorovné značení krytů stříkané barvou, žlutou, vodicích proužků šířky 250 mm</t>
  </si>
  <si>
    <t xml:space="preserve">V1a Vodící čára žlutá - zákaz stání : </t>
  </si>
  <si>
    <t xml:space="preserve">od kruhového objezdu po konec křižovatky s ul. U Jičínky, dl.425m : </t>
  </si>
  <si>
    <t>vjezd mezi domy č.o.17 a 20, dl.0,0m, š.15,0m, (investor SM VaK) : 15,0*0</t>
  </si>
  <si>
    <t>odbočka do slepé ul. Máchova naproti Medcentru, dl.11m, š.15m až 6mm, (investor SM VaK) : 11,0*2*1,5*0</t>
  </si>
  <si>
    <t>odbočka do slepé ul. Máchova v křižovatce s ul. Nádražní, dl.6m, š.20m až 12mm, (investor SM VaK) : (6,0*2+1,5)*0</t>
  </si>
  <si>
    <t>odbočka do slepé ul. Máchova naproti potravinám plus, dl.1,5m, š.9mm, (investor SM VaK) : 1,50*2*1,5*0</t>
  </si>
  <si>
    <t>odbočka do slepé ul. Máchova mezi č.o.47 a 49, dl.3,0m, š.15m až 6,6mm, (investor SM VaK) : 3,0*2*1,5*0</t>
  </si>
  <si>
    <t>vjezd mezi domy č.o.51 a 53, dl.0m, š.6mm, (investor SM VaK) : 6,0*0</t>
  </si>
  <si>
    <t>křižovatka s ul. U Jičínky u č.o.53, dl.6m, š.10m až 6,1mm, (investor SM VaK) : 6,0*2,5*0</t>
  </si>
  <si>
    <t>křižovatka s ul. U Jičínky u č.o.72, dl.13m, š.10m až 6,1m : 13,0*2,5</t>
  </si>
  <si>
    <t>vjezd u domu č.o.70, dl.0m, š.6,5m : 6,50</t>
  </si>
  <si>
    <t>odbočka do ul. Dvořákova, dl.2,5m, š.21m až 11,7m : 2,50*2*1,5</t>
  </si>
  <si>
    <t>odbočka do ul. Nádražní, dl.12,1m, š.16m až 6,9m : 12,1*2*1,5</t>
  </si>
  <si>
    <t>vjezd k domu č.o.11, dl.0m, š.7m : 7,0</t>
  </si>
  <si>
    <t>915721111RT1</t>
  </si>
  <si>
    <t>Vodorovné značení krytů stříkané barvou, bílou, stopčar, zeber, stínů, šipek, nápisů, přechodů apod.</t>
  </si>
  <si>
    <t>přechod pro chodce u kruhového objezdu - zůstává původní : 0</t>
  </si>
  <si>
    <t>přechod pro chodce u Medcentra : 16,0</t>
  </si>
  <si>
    <t>přechod pro chodce u č.o.49 : 12,0</t>
  </si>
  <si>
    <t xml:space="preserve">zastávka autobusu, 2ks : </t>
  </si>
  <si>
    <t>nápis BUS, plocha cca 1m2/nápis : 1,0*2</t>
  </si>
  <si>
    <t>916261111R00</t>
  </si>
  <si>
    <t>Osazení silniční obruby z dlažebních kostek z kostek drobných, s boční opěrou z betonu prostého, do lože z betonu prostého C 12/15</t>
  </si>
  <si>
    <t>v jedné řadě, se zřízením lože tl. 5 až 10 cm, s vyplněním a zatřením spár cementovou maltou</t>
  </si>
  <si>
    <t xml:space="preserve">Montáž 2-řádku z dlažební kostky 10/12cm : </t>
  </si>
  <si>
    <t xml:space="preserve">výpočet délky v m na 50% rozsah : </t>
  </si>
  <si>
    <t>2.řádek, dl.140m mezi ul. Nádražní a ul. Dvořákovou : 140,0</t>
  </si>
  <si>
    <t>parkoviště u MŠ naproti domu č.o.49, dl.27,1m, š.5,0m : 27,10</t>
  </si>
  <si>
    <t>Koeficient Převod na 2-řádek: -1+2</t>
  </si>
  <si>
    <t>Hodnota z bývalého odkazu. : 450,3</t>
  </si>
  <si>
    <t xml:space="preserve">odpočet : </t>
  </si>
  <si>
    <t xml:space="preserve">v místě žulového 2-řádku : </t>
  </si>
  <si>
    <t>Odkaz na mn. položky pořadí 96 : 334,20000*-0,5</t>
  </si>
  <si>
    <t xml:space="preserve">od kruhového objezdu po konec křižovatky s ul. U Jičínky, dl.425m, š.7,8m až 8,2m : </t>
  </si>
  <si>
    <t>ukončení komunikace u kruhového objezdu, š.8,8m, (pouze 1/2rozsah) : 8,80/2</t>
  </si>
  <si>
    <t>vjezd mezi domy č.o.17 a 20, dl.0,0m, š.14,0m, investor SM VaK : 14,0*0</t>
  </si>
  <si>
    <t>odbočka do slepé ul. Máchova naproti Medcentru, dl.11m, š.15m až 6m, investor SM VaK : 6,0*0</t>
  </si>
  <si>
    <t>odbočka do slepé ul. Máchova v křižovatce s ul. Nádražní, dl.6m, š.20m až 11,6m, investor SM VaK : 11,60*0</t>
  </si>
  <si>
    <t>odbočka do slepé ul. Máchova naproti potravinám plus, dl.1,5m, š.7,5m, investor SM VaK : 7,5*0</t>
  </si>
  <si>
    <t>odbočka do slepé ul. Máchova mezi č.o.47 a 49, dl.3,0m, š.15m až 5,4m, investor SM VaK : 5,4*0</t>
  </si>
  <si>
    <t>vjezd mezi domy č.o.51 a 53, dl.0m, š.7,1m, investor SM VaK : 7,1*0</t>
  </si>
  <si>
    <t>křižovatka s ul. U Jičínky u č.o.53, dl.6m, š.10m až 7,1m, investor SM VaK : 7,10*0</t>
  </si>
  <si>
    <t>křižovatka s ul. U Jičínky u č.o.72, dl.13m, š.10m až 6,1m : 6,10</t>
  </si>
  <si>
    <t>vjezd k MŠ u domu č.o.70, dl.10m, š.6,5m až 4,5m : 4,50</t>
  </si>
  <si>
    <t>odbočka do ul. Dvořákova, dl.2,5m, š.21m až 12,3m : 12,30</t>
  </si>
  <si>
    <t>odbočka do ul. Nádražní, dl.12,1m, š.16m až 6,5m : 6,50</t>
  </si>
  <si>
    <t>vjezd, dl.0m, š.4,4m : 4,40</t>
  </si>
  <si>
    <t>vjezd k domu č.o.11, dl.0m, š.5,40m : 5,40</t>
  </si>
  <si>
    <t/>
  </si>
  <si>
    <t>Odkaz na mn. položky pořadí 96 : 334,20000*0,5</t>
  </si>
  <si>
    <t>podélná zálivka uprostře komunikace od kruhového objezdu po konec křižovatky s ul. U Jičínky, dl.425m, (pouze 1/2rozsah) : 425,0/2</t>
  </si>
  <si>
    <t xml:space="preserve">v místě 2-řádku z dlažební kostky : </t>
  </si>
  <si>
    <t>Hodnota z bývalého odkazu. : 617,4</t>
  </si>
  <si>
    <t>VL91.01</t>
  </si>
  <si>
    <t>D+M Zpomalovací práh kruhový, přejezdová rychlost max. 20 km/hod, Rozměry: d=425mm, v=52mm., Váha: 4,9kg., Připevnění pomocí hmoždinek a vrutů.</t>
  </si>
  <si>
    <t>Vyroben ze 100% recyklovaného materiálu v barvě žluté.</t>
  </si>
  <si>
    <t>Rozměry: d=425mm, v=52mm.</t>
  </si>
  <si>
    <t>Váha: 4,9kg.</t>
  </si>
  <si>
    <t>Připevnění pomocí hmoždinek a vrutů.</t>
  </si>
  <si>
    <t>Spojovací materiál není v ceně.</t>
  </si>
  <si>
    <t xml:space="preserve">Dodávka a Montáž zpomalovací prah kruhový : </t>
  </si>
  <si>
    <t>přechod pro chodce u Medcentra : 5*2</t>
  </si>
  <si>
    <t>přechod pro chodce u č.o.49 : 5*2</t>
  </si>
  <si>
    <t>VL91.02</t>
  </si>
  <si>
    <t>Demontáž stávajících Zpomalovací práh kruh, přejezdová rychlost max. 20 km/hod, Rozměry: d=425mm, v=52mm., Váha: 4,9kg., Připevnění pomocí hmoždinek a vrutů.</t>
  </si>
  <si>
    <t xml:space="preserve">stávající zpomalovací prah kruhový : </t>
  </si>
  <si>
    <t>přechod pro chodce u č.o.49 : 9</t>
  </si>
  <si>
    <t xml:space="preserve">Dodávka řádku z kostek dlažebních 10/12cm, spotřeba 4m2/t, ztratné 2% : </t>
  </si>
  <si>
    <t xml:space="preserve">doplnění z 20% : </t>
  </si>
  <si>
    <t xml:space="preserve">  výpočet spotřeby : 1/4,0*0,10*0,20*1,02</t>
  </si>
  <si>
    <t>Odkaz na mn. položky pořadí 96 : 334,20000*0,0051</t>
  </si>
  <si>
    <t xml:space="preserve">18,19,20,21,22,23,24,26,27,28,29,30,31,36, : </t>
  </si>
  <si>
    <t>Součet: : 360,28072</t>
  </si>
  <si>
    <t xml:space="preserve">Vodorovné přemístění vyfrézovaného asfaltu : </t>
  </si>
  <si>
    <t xml:space="preserve">frézovaný brusný asfalt tl.5cm : </t>
  </si>
  <si>
    <t>Odkaz na dem. hmot. položky pořadí 92 : 242,16500</t>
  </si>
  <si>
    <t xml:space="preserve">frézovaný ložný asfalt tl.5cm : </t>
  </si>
  <si>
    <t>Odkaz na dem. hmot. položky pořadí 91 : 24,21650</t>
  </si>
  <si>
    <t>Hodnota z bývalého odkazu. : 27,5715</t>
  </si>
  <si>
    <t>Hodnota z bývalého odkazu. : 0</t>
  </si>
  <si>
    <t>Hodnota z bývalého odkazu. : 13,86945</t>
  </si>
  <si>
    <t>Hodnota z bývalého odkazu. : 372,96855</t>
  </si>
  <si>
    <t xml:space="preserve">9,10,11,12,14, : </t>
  </si>
  <si>
    <t>Součet: : 346,25545</t>
  </si>
  <si>
    <t>Zpomalovací práh kruh, přejezdová rychlost max. 20 km/hod</t>
  </si>
  <si>
    <t>Skleněné odrazky pro zvýraznění v noci.</t>
  </si>
  <si>
    <t>Odkaz na mn. položky pořadí 17 : 14,50000*0,3</t>
  </si>
  <si>
    <t>Odkaz na mn. položky pořadí 22 : 2,00000*0,0625</t>
  </si>
  <si>
    <t>Odkaz na mn. položky pořadí 23 : 9,70000*0,0625</t>
  </si>
  <si>
    <t xml:space="preserve">pro silniční obrubníky stojaté - na š.25cm (skladba 25cm) : </t>
  </si>
  <si>
    <t>Odkaz na mn. položky pořadí 24 : 2,00000*0,0625</t>
  </si>
  <si>
    <t>Odkaz na mn. položky pořadí 1 : 5,20626*0,5</t>
  </si>
  <si>
    <t>Odkaz na mn. položky pořadí 1 : 5,20625</t>
  </si>
  <si>
    <t>Odkaz na mn. položky pořadí 3 : 5,20625*5</t>
  </si>
  <si>
    <t>Odkaz na mn. položky pořadí 3 : 5,20625</t>
  </si>
  <si>
    <t xml:space="preserve">Zámková dlažba tl.6cm z 50% : </t>
  </si>
  <si>
    <t>Odkaz na mn. položky pořadí 17 : 14,50000*0,5</t>
  </si>
  <si>
    <t>Odkaz na mn. položky pořadí 22 : 2,00000*0,25</t>
  </si>
  <si>
    <t>Odkaz na mn. položky pořadí 23 : 9,70000*0,25</t>
  </si>
  <si>
    <t xml:space="preserve">pro silniční obrubníky stojaté, na š.45cm : </t>
  </si>
  <si>
    <t>Odkaz na mn. položky pořadí 24 : 2,00000*0,45</t>
  </si>
  <si>
    <t>Odkaz na mn. položky pořadí 6 : 11,07500</t>
  </si>
  <si>
    <t>113106231R00</t>
  </si>
  <si>
    <t>Rozebrání vozovek a ploch s jakoukoliv výplní spár _x000D_
 v jakékoliv ploše, ze zámkové dlažky, kladených do lože z kameniva</t>
  </si>
  <si>
    <t xml:space="preserve">Stávající zámková dlažba : </t>
  </si>
  <si>
    <t xml:space="preserve">dlažba zámková tl.6cm : </t>
  </si>
  <si>
    <t>Odkaz na mn. položky pořadí 17 : 14,50000</t>
  </si>
  <si>
    <t xml:space="preserve">dlažba slepecká tl.6cm : </t>
  </si>
  <si>
    <t>Odkaz na mn. položky pořadí 18 : 6,30000</t>
  </si>
  <si>
    <t>113107520R00</t>
  </si>
  <si>
    <t>Odstranění podkladů nebo krytů z kameniva hrubého drceného, v ploše jednotlivě do 50 m2, tloušťka vrstvy 200 mm</t>
  </si>
  <si>
    <t xml:space="preserve">Odstranění kameniva drceného v tl.20cm : </t>
  </si>
  <si>
    <t>Odkaz na mn. položky pořadí 9 : 20,80000</t>
  </si>
  <si>
    <t>Odkaz na mn. položky pořadí 22 : 2,00000</t>
  </si>
  <si>
    <t>Odkaz na mn. položky pořadí 23 : 9,70000</t>
  </si>
  <si>
    <t>Odkaz na mn. položky pořadí 24 : 2,00000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</si>
  <si>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</si>
  <si>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</si>
  <si>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</si>
  <si>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Očištění stávající dlažby : </t>
  </si>
  <si>
    <t>564861111RT2</t>
  </si>
  <si>
    <t>Podklad ze štěrkodrti s rozprostřením a zhutněním frakce 0-32 mm, tloušťka po zhutnění 200 mm</t>
  </si>
  <si>
    <t>Technická zpráva C - požadavek na zvýšení únosnosti podkladu na 45MPa</t>
  </si>
  <si>
    <t>Do rozpočtu je uvažováno KSC v tl.25cm</t>
  </si>
  <si>
    <t>10) Přehled provedených výpočtů a konstatování o statickém ověření rozhodujících dimenzí a průřezů.</t>
  </si>
  <si>
    <t>Konstrukce komunikace pro pěší v příčném řezu je odvozena jen empiricky. Vzhledem k významu a dopravnímu zatížení uvedené komunikace nebyla pro konstrukci vozovky použita přesnější výpočtová metoda založená na chování vícevrstvého pružného poloprostoru. Důležité je však před položením prvních podkladních resp. podsypných vrstev vozovky zkontrolovat deformační modul přetvárnosti zemní pláně. Jeho hodnota nesmí být menší jak 45 MPa, jinak je negativně ovlivněna životnost vozovky. Zemní pláň by bylo nutno v tomto případě sanovat, tj nahradit část zemního podloží např. štěrkodrtí (obvykle v tl. 20 až 40 cm).</t>
  </si>
  <si>
    <t xml:space="preserve">Podklad z drceného kameniva tl.20cm, fr 0/32 : </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</si>
  <si>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</si>
  <si>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</si>
  <si>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</si>
  <si>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 xml:space="preserve">Montáž zámkové dlažby tl.6cm, pochůzí plochy : </t>
  </si>
  <si>
    <t xml:space="preserve">v místě přechodu pro chodce u č.o.49 : </t>
  </si>
  <si>
    <t>celková plocha chodníku, výměra dle situace : 17,20</t>
  </si>
  <si>
    <t>odpočet varovný pás š.40cm a signální pás š.80cm v chodníku, výměra dle situace : -6,30</t>
  </si>
  <si>
    <t>v místě stání pro popelnice naproti MŠ, výměra dle situace : 3,60</t>
  </si>
  <si>
    <t xml:space="preserve">Montáž slepecké zámkové dlažby tl.6cm, pochůzí plochy : </t>
  </si>
  <si>
    <t>varovný pás š.40cm a signální pás š.80cm v chodníku : 6,30</t>
  </si>
  <si>
    <t>Odkaz na mn. položky pořadí 17 : 14,50000*1,5</t>
  </si>
  <si>
    <t>Odkaz na mn. položky pořadí 18 : 6,30000*1,5</t>
  </si>
  <si>
    <t>59245110R</t>
  </si>
  <si>
    <t>dlažba betonová dvouvrstvá, skladebná; obdélník; šedá; l = 200 mm; š = 100 mm; tl. 60,0 mm</t>
  </si>
  <si>
    <t xml:space="preserve">Dodávka zámkové dlažby tl.6cm, přírodní, ztratné 5% : </t>
  </si>
  <si>
    <t>Odkaz na mn. položky pořadí 17 : 14,50000*1,05</t>
  </si>
  <si>
    <t xml:space="preserve">Dodávka slepecké zámkové dlažby tl.6cm, červené, ztratné 5% : </t>
  </si>
  <si>
    <t>Odkaz na mn. položky pořadí 18 : 6,30000*1,05</t>
  </si>
  <si>
    <t>v místě stání pro popelnice naproti MŠ, výměra dle situace : 2,0</t>
  </si>
  <si>
    <t>v místě stání pro popelnice naproti MŠ, výměra dle situace : 9,7</t>
  </si>
  <si>
    <t xml:space="preserve">v místě napojení na přechodové obrubníky : </t>
  </si>
  <si>
    <t xml:space="preserve">  výpočet spotřeby z 50% : 1*0,50*1,03</t>
  </si>
  <si>
    <t>Odkaz na mn. položky pořadí 22 : 2,00000*0,515</t>
  </si>
  <si>
    <t xml:space="preserve">Dodávka přechodového obrubníku P, ztratné 3% : </t>
  </si>
  <si>
    <t>Odkaz na mn. položky pořadí 25 : 1,03000</t>
  </si>
  <si>
    <t>Odkaz na mn. položky pořadí 24 : 2,00000*1,03</t>
  </si>
  <si>
    <t>Odkaz na mn. položky pořadí 23 : 9,70000*1,03</t>
  </si>
  <si>
    <t xml:space="preserve">14,15,16,17,18,19,20,21,22,23,24,25,26,27,28, : </t>
  </si>
  <si>
    <t>Součet: : 16,73655</t>
  </si>
  <si>
    <t>Odkaz na dem. hmot. položky pořadí 10 : 9,15200</t>
  </si>
  <si>
    <t>Odkaz na dem. hmot. položky pořadí 11 : 1,26225</t>
  </si>
  <si>
    <t>Odkaz na dem. hmot. položky pořadí 12 : 3,69900</t>
  </si>
  <si>
    <t>Odkaz na mn. položky pořadí 30 : 14,11325*9</t>
  </si>
  <si>
    <t xml:space="preserve">9,10,11,12, : </t>
  </si>
  <si>
    <t>Součet: : 18,79325</t>
  </si>
  <si>
    <t>Odkaz na mn. položky pořadí 10 : 20,80000*0,2</t>
  </si>
  <si>
    <t>Odkaz na mn. položky pořadí 11 : 3,82500*0,15</t>
  </si>
  <si>
    <t>122202201R00</t>
  </si>
  <si>
    <t>Odkopávky a prokopávky pro silnice v hornině 3 do 100 m3</t>
  </si>
  <si>
    <t>s přemístěním výkopku v příčných profilech na vzdálenost do 15 m nebo s naložením na dopravní prostředek.</t>
  </si>
  <si>
    <t xml:space="preserve">Plošný odkop pro komunikaci : </t>
  </si>
  <si>
    <t xml:space="preserve">skladba nová komunikace tl.55cm : </t>
  </si>
  <si>
    <t>Odkaz na mn. položky pořadí 24 : 31,50000*0,55</t>
  </si>
  <si>
    <t xml:space="preserve">odpočet stávajícího kameniva v místě nové konunikace v tl.21cm : </t>
  </si>
  <si>
    <t>Odkaz na mn. položky pořadí 9 : 31,50000*-0,21</t>
  </si>
  <si>
    <t xml:space="preserve">odpočet stávající frézované živice tl.10cm : </t>
  </si>
  <si>
    <t>Odkaz na mn. položky pořadí 11 : 31,50000*-0,1</t>
  </si>
  <si>
    <t xml:space="preserve">odpočet stávající frézované živice tl.9cm : </t>
  </si>
  <si>
    <t>Odkaz na mn. položky pořadí 10 : 31,50000*-0,09</t>
  </si>
  <si>
    <t>122202209R00</t>
  </si>
  <si>
    <t>Odkopávky a prokopávky pro silnice v hornině 3 příplatek za lepivost horniny</t>
  </si>
  <si>
    <t xml:space="preserve">silnice : </t>
  </si>
  <si>
    <t>Odkaz na mn. položky pořadí 1 : 4,72500*0,5</t>
  </si>
  <si>
    <t>Odkaz na mn. položky pořadí 1 : 4,72500</t>
  </si>
  <si>
    <t>Odkaz na mn. položky pořadí 3 : 4,72500*5</t>
  </si>
  <si>
    <t>Odkaz na mn. položky pořadí 3 : 4,72500</t>
  </si>
  <si>
    <t xml:space="preserve">plošný odkop pro silnice : </t>
  </si>
  <si>
    <t>Odkaz na mn. položky pořadí 24 : 31,50000</t>
  </si>
  <si>
    <t>Odkaz na mn. položky pořadí 6 : 31,50000</t>
  </si>
  <si>
    <t>113107521R00</t>
  </si>
  <si>
    <t>Odstranění podkladů nebo krytů z kameniva hrubého drceného, v ploše jednotlivě do 50 m2, tloušťka vrstvy 210 mm</t>
  </si>
  <si>
    <t xml:space="preserve">Stávající podklad ze štěrkodrti tl.21cm : </t>
  </si>
  <si>
    <t>113151318R00</t>
  </si>
  <si>
    <t>Odstranění podkladu, krytu frézováním povrch živičný, plochy přes 500 m2 na jednom objektu nebo při provádění pruhu šířky přes  750 mm s překážkami v trase, tloušťky 90 mm</t>
  </si>
  <si>
    <t xml:space="preserve">Frézování poddkladní podbal živice v tl.9cm : </t>
  </si>
  <si>
    <t xml:space="preserve">Asfaltobeton podkladní podbal tl.9cm : </t>
  </si>
  <si>
    <t>Odkaz na mn. položky pořadí 20 : 31,50000</t>
  </si>
  <si>
    <t>113151319R00</t>
  </si>
  <si>
    <t>Odstranění podkladu, krytu frézováním povrch živičný, plochy přes 500 m2 na jednom objektu nebo při provádění pruhu šířky přes  750 mm s překážkami v trase, tloušťky 100 mm</t>
  </si>
  <si>
    <t xml:space="preserve">Frézování brusné a ložné živice v tl.10cm s překážkami : </t>
  </si>
  <si>
    <t xml:space="preserve">Asfaltobeton brusný tl.5cm a asfaltobeton ložný tl.5cm : </t>
  </si>
  <si>
    <t>Odkaz na mn. položky pořadí 27 : 40,00000</t>
  </si>
  <si>
    <t xml:space="preserve">Asfaltobeton podkladní  podbal tl.9cm - plošná vrstva asfaltové vrstvy : </t>
  </si>
  <si>
    <t xml:space="preserve">Asfaltobeton ložný tl.5cm - plošná vrstva asfaltové vrstvy : </t>
  </si>
  <si>
    <t>Odkaz na mn. položky pořadí 19 : 31,50000</t>
  </si>
  <si>
    <t>Odkaz na mn. položky pořadí 18 : 31,50000</t>
  </si>
  <si>
    <t>Odkaz na mn. položky pořadí 24 : 31,50000*0,05</t>
  </si>
  <si>
    <t>Odkaz na mn. položky pořadí 27 : 40,00000*0,1</t>
  </si>
  <si>
    <t>Odkaz na mn. položky pořadí 16 : 1,00000</t>
  </si>
  <si>
    <t>564851112RT2</t>
  </si>
  <si>
    <t>Podklad ze štěrkodrti s rozprostřením a zhutněním frakce 0-32 mm, tloušťka po zhutnění 160 mm</t>
  </si>
  <si>
    <t xml:space="preserve">Podklad ze štěrkodrti fr 0/32mm, tl.16cm : </t>
  </si>
  <si>
    <t xml:space="preserve">nová skladba komunikace : </t>
  </si>
  <si>
    <t>565131111RT2</t>
  </si>
  <si>
    <t xml:space="preserve">Asfaltobeton podkladní ložný tl.5cm : </t>
  </si>
  <si>
    <t>565161112RT2</t>
  </si>
  <si>
    <t>Podklad z kameniva obaleného asfaltem ACP 22+, v pruhu šířky do 3 m, třídy 1, tloušťka po zhutnění 90 mm</t>
  </si>
  <si>
    <t>567132115R00</t>
  </si>
  <si>
    <t>Podklad z kameniva zpevněného cementem SC C8/10, tloušťka po zhutnění 200 mm</t>
  </si>
  <si>
    <t>bez dilatačních spár, s rozprostřením a zhutněním, ošetřením povrchu podkladu vodou</t>
  </si>
  <si>
    <t xml:space="preserve">Podklad zpevněný cementem KSC, tl.20cm : </t>
  </si>
  <si>
    <t xml:space="preserve">Asfaltobeton brusný tl.5cm - plošná vrstva asfaltové vrstvy : </t>
  </si>
  <si>
    <t>plocha nového živičného krytu, výměra dle situace : 31,50</t>
  </si>
  <si>
    <t>915701111R00</t>
  </si>
  <si>
    <t>Zřízení vodorovného značení z nátěrových hmot stopčar, zeber, stínů, šipek, nápisů, přechodů, dělících čar a vodících proužků</t>
  </si>
  <si>
    <t>tl. 2,5 až 3 mm</t>
  </si>
  <si>
    <t>zvýšený vodící línie pro slepce, pruh v přechodu pro chodce, 3 proužky vedle sebe, š.30cm : 0,30*(3,05+2,20+3,05)</t>
  </si>
  <si>
    <t>přechod pro chodce : 3,0*(3,05+2,20+3,05)</t>
  </si>
  <si>
    <t>šipka + piktogram cyklisty, 2ks : 1*2</t>
  </si>
  <si>
    <t>Příloha č.1: Situační výkres : 10,0*2</t>
  </si>
  <si>
    <t>Odkaz na mn. položky pořadí 29 : 32,00000</t>
  </si>
  <si>
    <t>v místě napojení na stávající povrchy : 32,0</t>
  </si>
  <si>
    <t>Odkaz na mn. položky pořadí 30 : 32,00000</t>
  </si>
  <si>
    <t xml:space="preserve">odpočet v místě žullového 2-řádku : </t>
  </si>
  <si>
    <t xml:space="preserve">  výpočet spotřeby : 1/2</t>
  </si>
  <si>
    <t>Odkaz na mn. položky pořadí 27 : 40,00000*-0,5</t>
  </si>
  <si>
    <t xml:space="preserve">doplnění z 10% : </t>
  </si>
  <si>
    <t xml:space="preserve">  výpočet spotřeby : 1/4,0*0,10/10*1,02</t>
  </si>
  <si>
    <t>Odkaz na mn. položky pořadí 27 : 40,00000*0,00255</t>
  </si>
  <si>
    <t xml:space="preserve">18,19,20,21,22,23,24,25,26,27,28,29,32, : </t>
  </si>
  <si>
    <t>Součet: : 48,81153</t>
  </si>
  <si>
    <t xml:space="preserve">frézovaný brusný asfalt tl.10cm : </t>
  </si>
  <si>
    <t>Odkaz na dem. hmot. položky pořadí 11 : 6,93000</t>
  </si>
  <si>
    <t xml:space="preserve">frézovaný ložný asfalt tl.9cm : </t>
  </si>
  <si>
    <t>Odkaz na dem. hmot. položky pořadí 10 : 6,23700</t>
  </si>
  <si>
    <t>Odkaz na dem. hmot. položky pořadí 9 : 14,55300</t>
  </si>
  <si>
    <t>Odkaz na dem. hmot. položky pořadí 13 : 0,00000</t>
  </si>
  <si>
    <t>Odkaz na dem. hmot. položky pořadí 14 : 0,19845</t>
  </si>
  <si>
    <t>Odkaz na mn. položky pořadí 35 : 14,75145*9</t>
  </si>
  <si>
    <t>Součet: : 32,51845</t>
  </si>
  <si>
    <t>Odkaz na mn. položky pořadí 7 : 39,10000</t>
  </si>
  <si>
    <t>Odkaz na mn. položky pořadí 10 : 391,00000</t>
  </si>
  <si>
    <t>Odkaz na mn. položky pořadí 10 : 391,00000*0,05</t>
  </si>
  <si>
    <t>Odkaz na mn. položky pořadí 5 : 1,00000</t>
  </si>
  <si>
    <t>Odkaz na mn. položky pořadí 10 : 391,00000*0,1</t>
  </si>
  <si>
    <t xml:space="preserve">Asfaltobeton ložný tl.5cm - plošná vrstva asfaltové vrstvy - oprava komunikace : </t>
  </si>
  <si>
    <t>Odkaz na mn. položky pořadí 8 : 430,10000</t>
  </si>
  <si>
    <t>577141112RT3</t>
  </si>
  <si>
    <t>Beton asfaltový s rozprostřením a zhutněním v pruhu šířky do 3 m, ACO 11+ nebo ACO 16+, tloušťky 50 mm, plochy do 200 m2</t>
  </si>
  <si>
    <t xml:space="preserve">skladba S1 : </t>
  </si>
  <si>
    <t>plocha nového živičného krytu, výměra dle situace : 340</t>
  </si>
  <si>
    <t>Koeficient navýšení výměry o 15% dle požadavku PD: 0,15</t>
  </si>
  <si>
    <t>Odkaz na mn. položky pořadí 12 : 63,10000</t>
  </si>
  <si>
    <t>ukončení komunikace u vjezdové brány, dl.5,3m : 5,30</t>
  </si>
  <si>
    <t>v místě oplocení hřiště, dl.45m : 45,0</t>
  </si>
  <si>
    <t>v místě rozšíření mezi buňky a schodiště, dl.5,0m (nad rámec PD) : 5,0</t>
  </si>
  <si>
    <t>ukončení komunikace, dl.7,8m : 7,80</t>
  </si>
  <si>
    <t>Odkaz na mn. položky pořadí 13 : 63,10000</t>
  </si>
  <si>
    <t>VL91.11</t>
  </si>
  <si>
    <t>D+M Zpomalovací práh obdélníkový, 420 x 500 x 50 mm žlutý, přejezdová rychlost max. 20 km/hod, Rozměry:420 x 500 x 50 mm., Váha: 7,6kg., Připevnění pomocí hmoždinek a vrutů.</t>
  </si>
  <si>
    <t>Skleněné odrazky v čele pro zvýraznění v noci.</t>
  </si>
  <si>
    <t xml:space="preserve"> Připevnění pomocí hmoždinek a vrutů.</t>
  </si>
  <si>
    <t>Váha 7,6kg.</t>
  </si>
  <si>
    <t xml:space="preserve">Dodávka a Montáž zpomalovací prah obdélníkový : </t>
  </si>
  <si>
    <t xml:space="preserve">dl.50cm/ks : </t>
  </si>
  <si>
    <t>u vjezdové brány, dl.3m : 3,0/0,5</t>
  </si>
  <si>
    <t>u ukončení komunikace, dl.7m : 7,0/0,5</t>
  </si>
  <si>
    <t>VL91.12</t>
  </si>
  <si>
    <t>Demontáž stávajících Zpomalovací práh, 420 x 500 x 50 mm žlutý, přejezdová rychlost max. 20 km/hod, Rozměry:420 x 500 x 50 mm., Váha: 7,6kg., Připevnění pomocí hmoždinek a vrutů.</t>
  </si>
  <si>
    <t xml:space="preserve">stávající zpomalovací prah obdélníkový : </t>
  </si>
  <si>
    <t>u oplocení hřiště, dl.4m : 4,0/0,5</t>
  </si>
  <si>
    <t xml:space="preserve">7,8,9,10,11,12, : </t>
  </si>
  <si>
    <t>Součet: : 56,64595</t>
  </si>
  <si>
    <t>Odkaz na dem. hmot. položky pořadí 2 : 43,01000</t>
  </si>
  <si>
    <t>Odkaz na dem. hmot. položky pořadí 1 : 4,30100</t>
  </si>
  <si>
    <t>Odkaz na dem. hmot. položky pořadí 3 : 0,00000</t>
  </si>
  <si>
    <t>Odkaz na dem. hmot. položky pořadí 4 : 2,46330</t>
  </si>
  <si>
    <t>Odkaz na mn. položky pořadí 19 : 2,46330*9</t>
  </si>
  <si>
    <t xml:space="preserve">1,2,4, : </t>
  </si>
  <si>
    <t>Součet: : 49,77430</t>
  </si>
  <si>
    <t>Zpomalovací práh, 420 x 500 x 50 mm žlutý, přejezdová rychlost max. 20 km/hod</t>
  </si>
  <si>
    <t>Vyroben ze 100% recyklovaného materiálu v barvě černé a žluté.</t>
  </si>
  <si>
    <t>Kanálek ve spod retardéru lze využít pro stabilizační tyč nebo pro bezpečné vedení kabelů.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</si>
</sst>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21"/>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2"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164" fontId="23"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8" fillId="0" borderId="18" xfId="0" applyFont="1" applyBorder="1" applyAlignment="1">
      <alignment horizontal="left" vertical="top" wrapText="1"/>
    </xf>
    <xf numFmtId="0" fontId="0" fillId="0" borderId="18" xfId="0" applyBorder="1" applyAlignment="1"/>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0" t="s">
        <v>39</v>
      </c>
      <c r="B2" s="200"/>
      <c r="C2" s="200"/>
      <c r="D2" s="200"/>
      <c r="E2" s="200"/>
      <c r="F2" s="200"/>
      <c r="G2" s="200"/>
    </row>
  </sheetData>
  <sheetProtection algorithmName="SHA-512" hashValue="X4rkzyoCztknOsTwsBdn4nR5z8Kb8PPOqM/FSKvTeaBWQYm1ybP1xAePgqOp5UOWIVWtVupegYsDw3ZtK7apOA==" saltValue="V/myq0w3SjCgMVAyOtJhg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9"/>
  <sheetViews>
    <sheetView showGridLines="0" tabSelected="1" topLeftCell="B1" zoomScaleNormal="100" zoomScaleSheetLayoutView="75" workbookViewId="0">
      <selection activeCell="B13" sqref="B13"/>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36" t="s">
        <v>41</v>
      </c>
      <c r="C1" s="237"/>
      <c r="D1" s="237"/>
      <c r="E1" s="237"/>
      <c r="F1" s="237"/>
      <c r="G1" s="237"/>
      <c r="H1" s="237"/>
      <c r="I1" s="237"/>
      <c r="J1" s="238"/>
    </row>
    <row r="2" spans="1:15" ht="36" customHeight="1" x14ac:dyDescent="0.2">
      <c r="A2" s="2"/>
      <c r="B2" s="74" t="s">
        <v>22</v>
      </c>
      <c r="C2" s="75"/>
      <c r="D2" s="76" t="s">
        <v>44</v>
      </c>
      <c r="E2" s="242" t="s">
        <v>45</v>
      </c>
      <c r="F2" s="243"/>
      <c r="G2" s="243"/>
      <c r="H2" s="243"/>
      <c r="I2" s="243"/>
      <c r="J2" s="244"/>
      <c r="O2" s="1"/>
    </row>
    <row r="3" spans="1:15" ht="27" hidden="1" customHeight="1" x14ac:dyDescent="0.2">
      <c r="A3" s="2"/>
      <c r="B3" s="77"/>
      <c r="C3" s="75"/>
      <c r="D3" s="78"/>
      <c r="E3" s="245"/>
      <c r="F3" s="246"/>
      <c r="G3" s="246"/>
      <c r="H3" s="246"/>
      <c r="I3" s="246"/>
      <c r="J3" s="247"/>
    </row>
    <row r="4" spans="1:15" ht="23.25" customHeight="1" x14ac:dyDescent="0.2">
      <c r="A4" s="2"/>
      <c r="B4" s="79"/>
      <c r="C4" s="80"/>
      <c r="D4" s="81"/>
      <c r="E4" s="226"/>
      <c r="F4" s="226"/>
      <c r="G4" s="226"/>
      <c r="H4" s="226"/>
      <c r="I4" s="226"/>
      <c r="J4" s="227"/>
    </row>
    <row r="5" spans="1:15" ht="24" customHeight="1" x14ac:dyDescent="0.2">
      <c r="A5" s="2"/>
      <c r="B5" s="31" t="s">
        <v>42</v>
      </c>
      <c r="D5" s="230" t="s">
        <v>46</v>
      </c>
      <c r="E5" s="231"/>
      <c r="F5" s="231"/>
      <c r="G5" s="231"/>
      <c r="H5" s="18" t="s">
        <v>40</v>
      </c>
      <c r="I5" s="83" t="s">
        <v>50</v>
      </c>
      <c r="J5" s="8"/>
    </row>
    <row r="6" spans="1:15" ht="15.75" customHeight="1" x14ac:dyDescent="0.2">
      <c r="A6" s="2"/>
      <c r="B6" s="28"/>
      <c r="C6" s="55"/>
      <c r="D6" s="232" t="s">
        <v>47</v>
      </c>
      <c r="E6" s="233"/>
      <c r="F6" s="233"/>
      <c r="G6" s="233"/>
      <c r="H6" s="18" t="s">
        <v>34</v>
      </c>
      <c r="I6" s="83" t="s">
        <v>51</v>
      </c>
      <c r="J6" s="8"/>
    </row>
    <row r="7" spans="1:15" ht="15.75" customHeight="1" x14ac:dyDescent="0.2">
      <c r="A7" s="2"/>
      <c r="B7" s="29"/>
      <c r="C7" s="56"/>
      <c r="D7" s="82" t="s">
        <v>49</v>
      </c>
      <c r="E7" s="234" t="s">
        <v>48</v>
      </c>
      <c r="F7" s="235"/>
      <c r="G7" s="23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9"/>
      <c r="E11" s="249"/>
      <c r="F11" s="249"/>
      <c r="G11" s="249"/>
      <c r="H11" s="18" t="s">
        <v>40</v>
      </c>
      <c r="I11" s="85"/>
      <c r="J11" s="8"/>
    </row>
    <row r="12" spans="1:15" ht="15.75" customHeight="1" x14ac:dyDescent="0.2">
      <c r="A12" s="2"/>
      <c r="B12" s="28"/>
      <c r="C12" s="55"/>
      <c r="D12" s="225"/>
      <c r="E12" s="225"/>
      <c r="F12" s="225"/>
      <c r="G12" s="225"/>
      <c r="H12" s="18" t="s">
        <v>34</v>
      </c>
      <c r="I12" s="85"/>
      <c r="J12" s="8"/>
    </row>
    <row r="13" spans="1:15" ht="15.75" customHeight="1" x14ac:dyDescent="0.2">
      <c r="A13" s="2"/>
      <c r="B13" s="29"/>
      <c r="C13" s="56"/>
      <c r="D13" s="84"/>
      <c r="E13" s="228"/>
      <c r="F13" s="229"/>
      <c r="G13" s="229"/>
      <c r="H13" s="19"/>
      <c r="I13" s="23"/>
      <c r="J13" s="34"/>
    </row>
    <row r="14" spans="1:15" ht="24" customHeight="1" x14ac:dyDescent="0.2">
      <c r="A14" s="2"/>
      <c r="B14" s="43" t="s">
        <v>21</v>
      </c>
      <c r="C14" s="58"/>
      <c r="D14" s="270" t="s">
        <v>43</v>
      </c>
      <c r="E14" s="271"/>
      <c r="F14" s="271"/>
      <c r="G14" s="271"/>
      <c r="H14" s="45"/>
      <c r="I14" s="44"/>
      <c r="J14" s="46"/>
    </row>
    <row r="15" spans="1:15" ht="32.25" customHeight="1" x14ac:dyDescent="0.2">
      <c r="A15" s="2"/>
      <c r="B15" s="35" t="s">
        <v>32</v>
      </c>
      <c r="C15" s="59"/>
      <c r="D15" s="54"/>
      <c r="E15" s="248"/>
      <c r="F15" s="248"/>
      <c r="G15" s="250"/>
      <c r="H15" s="250"/>
      <c r="I15" s="250" t="s">
        <v>29</v>
      </c>
      <c r="J15" s="251"/>
    </row>
    <row r="16" spans="1:15" ht="23.25" customHeight="1" x14ac:dyDescent="0.2">
      <c r="A16" s="139" t="s">
        <v>24</v>
      </c>
      <c r="B16" s="38" t="s">
        <v>24</v>
      </c>
      <c r="C16" s="60"/>
      <c r="D16" s="61"/>
      <c r="E16" s="214"/>
      <c r="F16" s="215"/>
      <c r="G16" s="214"/>
      <c r="H16" s="215"/>
      <c r="I16" s="214">
        <f>SUMIF(F131:F145,A16,I131:I145)+SUMIF(F131:F145,"PSU",I131:I145)</f>
        <v>0</v>
      </c>
      <c r="J16" s="216"/>
    </row>
    <row r="17" spans="1:10" ht="23.25" customHeight="1" x14ac:dyDescent="0.2">
      <c r="A17" s="139" t="s">
        <v>25</v>
      </c>
      <c r="B17" s="38" t="s">
        <v>25</v>
      </c>
      <c r="C17" s="60"/>
      <c r="D17" s="61"/>
      <c r="E17" s="214"/>
      <c r="F17" s="215"/>
      <c r="G17" s="214"/>
      <c r="H17" s="215"/>
      <c r="I17" s="214">
        <f>SUMIF(F131:F145,A17,I131:I145)</f>
        <v>0</v>
      </c>
      <c r="J17" s="216"/>
    </row>
    <row r="18" spans="1:10" ht="23.25" customHeight="1" x14ac:dyDescent="0.2">
      <c r="A18" s="139" t="s">
        <v>26</v>
      </c>
      <c r="B18" s="38" t="s">
        <v>26</v>
      </c>
      <c r="C18" s="60"/>
      <c r="D18" s="61"/>
      <c r="E18" s="214"/>
      <c r="F18" s="215"/>
      <c r="G18" s="214"/>
      <c r="H18" s="215"/>
      <c r="I18" s="214">
        <f>SUMIF(F131:F145,A18,I131:I145)</f>
        <v>0</v>
      </c>
      <c r="J18" s="216"/>
    </row>
    <row r="19" spans="1:10" ht="23.25" customHeight="1" x14ac:dyDescent="0.2">
      <c r="A19" s="139" t="s">
        <v>153</v>
      </c>
      <c r="B19" s="38" t="s">
        <v>27</v>
      </c>
      <c r="C19" s="60"/>
      <c r="D19" s="61"/>
      <c r="E19" s="214"/>
      <c r="F19" s="215"/>
      <c r="G19" s="214"/>
      <c r="H19" s="215"/>
      <c r="I19" s="214">
        <f>SUMIF(F131:F145,A19,I131:I145)</f>
        <v>0</v>
      </c>
      <c r="J19" s="216"/>
    </row>
    <row r="20" spans="1:10" ht="23.25" customHeight="1" x14ac:dyDescent="0.2">
      <c r="A20" s="139" t="s">
        <v>154</v>
      </c>
      <c r="B20" s="38" t="s">
        <v>28</v>
      </c>
      <c r="C20" s="60"/>
      <c r="D20" s="61"/>
      <c r="E20" s="214"/>
      <c r="F20" s="215"/>
      <c r="G20" s="214"/>
      <c r="H20" s="215"/>
      <c r="I20" s="214">
        <f>SUMIF(F131:F145,A20,I131:I145)</f>
        <v>0</v>
      </c>
      <c r="J20" s="216"/>
    </row>
    <row r="21" spans="1:10" ht="23.25" customHeight="1" x14ac:dyDescent="0.2">
      <c r="A21" s="2"/>
      <c r="B21" s="48" t="s">
        <v>29</v>
      </c>
      <c r="C21" s="62"/>
      <c r="D21" s="63"/>
      <c r="E21" s="217"/>
      <c r="F21" s="252"/>
      <c r="G21" s="217"/>
      <c r="H21" s="252"/>
      <c r="I21" s="217">
        <f>SUM(I16:J20)</f>
        <v>0</v>
      </c>
      <c r="J21" s="218"/>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212">
        <f>ZakladDPHSniVypocet</f>
        <v>0</v>
      </c>
      <c r="H23" s="213"/>
      <c r="I23" s="213"/>
      <c r="J23" s="40" t="str">
        <f t="shared" ref="J23:J28" si="0">Mena</f>
        <v>CZK</v>
      </c>
    </row>
    <row r="24" spans="1:10" ht="23.25" customHeight="1" x14ac:dyDescent="0.2">
      <c r="A24" s="2">
        <f>(A23-INT(A23))*100</f>
        <v>0</v>
      </c>
      <c r="B24" s="38" t="s">
        <v>13</v>
      </c>
      <c r="C24" s="60"/>
      <c r="D24" s="61"/>
      <c r="E24" s="65">
        <f>SazbaDPH1</f>
        <v>15</v>
      </c>
      <c r="F24" s="39" t="s">
        <v>0</v>
      </c>
      <c r="G24" s="210">
        <f>IF(A24&gt;50, ROUNDUP(A23, 0), ROUNDDOWN(A23, 0))</f>
        <v>0</v>
      </c>
      <c r="H24" s="211"/>
      <c r="I24" s="211"/>
      <c r="J24" s="40" t="str">
        <f t="shared" si="0"/>
        <v>CZK</v>
      </c>
    </row>
    <row r="25" spans="1:10" ht="23.25" customHeight="1" x14ac:dyDescent="0.2">
      <c r="A25" s="2">
        <f>ZakladDPHZakl*SazbaDPH2/100</f>
        <v>0</v>
      </c>
      <c r="B25" s="38" t="s">
        <v>14</v>
      </c>
      <c r="C25" s="60"/>
      <c r="D25" s="61"/>
      <c r="E25" s="65">
        <v>21</v>
      </c>
      <c r="F25" s="39" t="s">
        <v>0</v>
      </c>
      <c r="G25" s="212">
        <f>ZakladDPHZaklVypocet</f>
        <v>0</v>
      </c>
      <c r="H25" s="213"/>
      <c r="I25" s="213"/>
      <c r="J25" s="40" t="str">
        <f t="shared" si="0"/>
        <v>CZK</v>
      </c>
    </row>
    <row r="26" spans="1:10" ht="23.25" customHeight="1" x14ac:dyDescent="0.2">
      <c r="A26" s="2">
        <f>(A25-INT(A25))*100</f>
        <v>0</v>
      </c>
      <c r="B26" s="32" t="s">
        <v>15</v>
      </c>
      <c r="C26" s="66"/>
      <c r="D26" s="54"/>
      <c r="E26" s="67">
        <f>SazbaDPH2</f>
        <v>21</v>
      </c>
      <c r="F26" s="30" t="s">
        <v>0</v>
      </c>
      <c r="G26" s="239">
        <f>IF(A26&gt;50, ROUNDUP(A25, 0), ROUNDDOWN(A25, 0))</f>
        <v>0</v>
      </c>
      <c r="H26" s="240"/>
      <c r="I26" s="240"/>
      <c r="J26" s="37" t="str">
        <f t="shared" si="0"/>
        <v>CZK</v>
      </c>
    </row>
    <row r="27" spans="1:10" ht="23.25" customHeight="1" thickBot="1" x14ac:dyDescent="0.25">
      <c r="A27" s="2">
        <f>ZakladDPHSni+DPHSni+ZakladDPHZakl+DPHZakl</f>
        <v>0</v>
      </c>
      <c r="B27" s="31" t="s">
        <v>4</v>
      </c>
      <c r="C27" s="68"/>
      <c r="D27" s="69"/>
      <c r="E27" s="68"/>
      <c r="F27" s="16"/>
      <c r="G27" s="241">
        <f>CenaCelkem-(ZakladDPHSni+DPHSni+ZakladDPHZakl+DPHZakl)</f>
        <v>0</v>
      </c>
      <c r="H27" s="241"/>
      <c r="I27" s="241"/>
      <c r="J27" s="41" t="str">
        <f t="shared" si="0"/>
        <v>CZK</v>
      </c>
    </row>
    <row r="28" spans="1:10" ht="27.75" hidden="1" customHeight="1" thickBot="1" x14ac:dyDescent="0.25">
      <c r="A28" s="2"/>
      <c r="B28" s="112" t="s">
        <v>23</v>
      </c>
      <c r="C28" s="113"/>
      <c r="D28" s="113"/>
      <c r="E28" s="114"/>
      <c r="F28" s="115"/>
      <c r="G28" s="220">
        <f>ZakladDPHSniVypocet+ZakladDPHZaklVypocet</f>
        <v>0</v>
      </c>
      <c r="H28" s="220"/>
      <c r="I28" s="220"/>
      <c r="J28" s="116" t="str">
        <f t="shared" si="0"/>
        <v>CZK</v>
      </c>
    </row>
    <row r="29" spans="1:10" ht="27.75" customHeight="1" thickBot="1" x14ac:dyDescent="0.25">
      <c r="A29" s="2">
        <f>(A27-INT(A27))*100</f>
        <v>0</v>
      </c>
      <c r="B29" s="112" t="s">
        <v>35</v>
      </c>
      <c r="C29" s="117"/>
      <c r="D29" s="117"/>
      <c r="E29" s="117"/>
      <c r="F29" s="118"/>
      <c r="G29" s="219">
        <f>IF(A29&gt;50, ROUNDUP(A27, 0), ROUNDDOWN(A27, 0))</f>
        <v>0</v>
      </c>
      <c r="H29" s="219"/>
      <c r="I29" s="219"/>
      <c r="J29" s="119" t="s">
        <v>77</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21"/>
      <c r="E34" s="222"/>
      <c r="G34" s="223"/>
      <c r="H34" s="224"/>
      <c r="I34" s="224"/>
      <c r="J34" s="25"/>
    </row>
    <row r="35" spans="1:10" ht="12.75" customHeight="1" x14ac:dyDescent="0.2">
      <c r="A35" s="2"/>
      <c r="B35" s="2"/>
      <c r="D35" s="209" t="s">
        <v>2</v>
      </c>
      <c r="E35" s="209"/>
      <c r="H35" s="10" t="s">
        <v>3</v>
      </c>
      <c r="J35" s="9"/>
    </row>
    <row r="36" spans="1:10" ht="13.5" customHeight="1" thickBot="1" x14ac:dyDescent="0.25">
      <c r="A36" s="11"/>
      <c r="B36" s="11"/>
      <c r="C36" s="73"/>
      <c r="D36" s="73"/>
      <c r="E36" s="73"/>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52</v>
      </c>
      <c r="C39" s="204"/>
      <c r="D39" s="204"/>
      <c r="E39" s="204"/>
      <c r="F39" s="99">
        <f>'SO11 R283.3.11a Pol'!AE210+'SO11 R283.3.11b Pol'!AE266+'SO11 R283.3.11c Pol'!AE183+'SO12 R283.3.12a Pol'!AE332+'SO12 R283.3.12b Pol'!AE219+'SO14 R283.3.14a Pol'!AE250+'SO15 R283.3.15a Pol'!AE171</f>
        <v>0</v>
      </c>
      <c r="G39" s="100">
        <f>'SO11 R283.3.11a Pol'!AF210+'SO11 R283.3.11b Pol'!AF266+'SO11 R283.3.11c Pol'!AF183+'SO12 R283.3.12a Pol'!AF332+'SO12 R283.3.12b Pol'!AF219+'SO14 R283.3.14a Pol'!AF250+'SO15 R283.3.15a Pol'!AF171</f>
        <v>0</v>
      </c>
      <c r="H39" s="101">
        <f t="shared" ref="H39:H51" si="1">(F39*SazbaDPH1/100)+(G39*SazbaDPH2/100)</f>
        <v>0</v>
      </c>
      <c r="I39" s="101">
        <f>F39+G39+H39</f>
        <v>0</v>
      </c>
      <c r="J39" s="102" t="str">
        <f>IF(_xlfn.SINGLE(CenaCelkemVypocet)=0,"",I39/_xlfn.SINGLE(CenaCelkemVypocet)*100)</f>
        <v/>
      </c>
    </row>
    <row r="40" spans="1:10" ht="25.5" customHeight="1" x14ac:dyDescent="0.2">
      <c r="A40" s="88">
        <v>2</v>
      </c>
      <c r="B40" s="103"/>
      <c r="C40" s="205" t="s">
        <v>53</v>
      </c>
      <c r="D40" s="205"/>
      <c r="E40" s="205"/>
      <c r="F40" s="104"/>
      <c r="G40" s="105"/>
      <c r="H40" s="105">
        <f t="shared" si="1"/>
        <v>0</v>
      </c>
      <c r="I40" s="105"/>
      <c r="J40" s="106"/>
    </row>
    <row r="41" spans="1:10" ht="38.1" customHeight="1" x14ac:dyDescent="0.2">
      <c r="A41" s="88">
        <v>2</v>
      </c>
      <c r="B41" s="103" t="s">
        <v>54</v>
      </c>
      <c r="C41" s="205" t="s">
        <v>55</v>
      </c>
      <c r="D41" s="205"/>
      <c r="E41" s="205"/>
      <c r="F41" s="104">
        <f>'SO11 R283.3.11a Pol'!AE210+'SO11 R283.3.11b Pol'!AE266+'SO11 R283.3.11c Pol'!AE183</f>
        <v>0</v>
      </c>
      <c r="G41" s="105">
        <f>'SO11 R283.3.11a Pol'!AF210+'SO11 R283.3.11b Pol'!AF266+'SO11 R283.3.11c Pol'!AF183</f>
        <v>0</v>
      </c>
      <c r="H41" s="105">
        <f t="shared" si="1"/>
        <v>0</v>
      </c>
      <c r="I41" s="105">
        <f t="shared" ref="I41:I51" si="2">F41+G41+H41</f>
        <v>0</v>
      </c>
      <c r="J41" s="106" t="str">
        <f t="shared" ref="J41:J51" si="3">IF(_xlfn.SINGLE(CenaCelkemVypocet)=0,"",I41/_xlfn.SINGLE(CenaCelkemVypocet)*100)</f>
        <v/>
      </c>
    </row>
    <row r="42" spans="1:10" ht="38.1" customHeight="1" x14ac:dyDescent="0.2">
      <c r="A42" s="88">
        <v>3</v>
      </c>
      <c r="B42" s="107" t="s">
        <v>56</v>
      </c>
      <c r="C42" s="204" t="s">
        <v>57</v>
      </c>
      <c r="D42" s="204"/>
      <c r="E42" s="204"/>
      <c r="F42" s="108">
        <f>'SO11 R283.3.11a Pol'!AE210</f>
        <v>0</v>
      </c>
      <c r="G42" s="101">
        <f>'SO11 R283.3.11a Pol'!AF210</f>
        <v>0</v>
      </c>
      <c r="H42" s="101">
        <f t="shared" si="1"/>
        <v>0</v>
      </c>
      <c r="I42" s="101">
        <f t="shared" si="2"/>
        <v>0</v>
      </c>
      <c r="J42" s="102" t="str">
        <f t="shared" si="3"/>
        <v/>
      </c>
    </row>
    <row r="43" spans="1:10" ht="38.1" customHeight="1" x14ac:dyDescent="0.2">
      <c r="A43" s="88">
        <v>3</v>
      </c>
      <c r="B43" s="107" t="s">
        <v>58</v>
      </c>
      <c r="C43" s="204" t="s">
        <v>59</v>
      </c>
      <c r="D43" s="204"/>
      <c r="E43" s="204"/>
      <c r="F43" s="108">
        <f>'SO11 R283.3.11b Pol'!AE266</f>
        <v>0</v>
      </c>
      <c r="G43" s="101">
        <f>'SO11 R283.3.11b Pol'!AF266</f>
        <v>0</v>
      </c>
      <c r="H43" s="101">
        <f t="shared" si="1"/>
        <v>0</v>
      </c>
      <c r="I43" s="101">
        <f t="shared" si="2"/>
        <v>0</v>
      </c>
      <c r="J43" s="102" t="str">
        <f t="shared" si="3"/>
        <v/>
      </c>
    </row>
    <row r="44" spans="1:10" ht="38.1" customHeight="1" x14ac:dyDescent="0.2">
      <c r="A44" s="88">
        <v>3</v>
      </c>
      <c r="B44" s="107" t="s">
        <v>60</v>
      </c>
      <c r="C44" s="204" t="s">
        <v>61</v>
      </c>
      <c r="D44" s="204"/>
      <c r="E44" s="204"/>
      <c r="F44" s="108">
        <f>'SO11 R283.3.11c Pol'!AE183</f>
        <v>0</v>
      </c>
      <c r="G44" s="101">
        <f>'SO11 R283.3.11c Pol'!AF183</f>
        <v>0</v>
      </c>
      <c r="H44" s="101">
        <f t="shared" si="1"/>
        <v>0</v>
      </c>
      <c r="I44" s="101">
        <f t="shared" si="2"/>
        <v>0</v>
      </c>
      <c r="J44" s="102" t="str">
        <f t="shared" si="3"/>
        <v/>
      </c>
    </row>
    <row r="45" spans="1:10" ht="38.1" customHeight="1" x14ac:dyDescent="0.2">
      <c r="A45" s="88">
        <v>2</v>
      </c>
      <c r="B45" s="103" t="s">
        <v>62</v>
      </c>
      <c r="C45" s="205" t="s">
        <v>63</v>
      </c>
      <c r="D45" s="205"/>
      <c r="E45" s="205"/>
      <c r="F45" s="104">
        <f>'SO12 R283.3.12a Pol'!AE332+'SO12 R283.3.12b Pol'!AE219</f>
        <v>0</v>
      </c>
      <c r="G45" s="105">
        <f>'SO12 R283.3.12a Pol'!AF332+'SO12 R283.3.12b Pol'!AF219</f>
        <v>0</v>
      </c>
      <c r="H45" s="105">
        <f t="shared" si="1"/>
        <v>0</v>
      </c>
      <c r="I45" s="105">
        <f t="shared" si="2"/>
        <v>0</v>
      </c>
      <c r="J45" s="106" t="str">
        <f t="shared" si="3"/>
        <v/>
      </c>
    </row>
    <row r="46" spans="1:10" ht="38.1" customHeight="1" x14ac:dyDescent="0.2">
      <c r="A46" s="88">
        <v>3</v>
      </c>
      <c r="B46" s="107" t="s">
        <v>64</v>
      </c>
      <c r="C46" s="204" t="s">
        <v>65</v>
      </c>
      <c r="D46" s="204"/>
      <c r="E46" s="204"/>
      <c r="F46" s="108">
        <f>'SO12 R283.3.12a Pol'!AE332</f>
        <v>0</v>
      </c>
      <c r="G46" s="101">
        <f>'SO12 R283.3.12a Pol'!AF332</f>
        <v>0</v>
      </c>
      <c r="H46" s="101">
        <f t="shared" si="1"/>
        <v>0</v>
      </c>
      <c r="I46" s="101">
        <f t="shared" si="2"/>
        <v>0</v>
      </c>
      <c r="J46" s="102" t="str">
        <f t="shared" si="3"/>
        <v/>
      </c>
    </row>
    <row r="47" spans="1:10" ht="38.1" customHeight="1" x14ac:dyDescent="0.2">
      <c r="A47" s="88">
        <v>3</v>
      </c>
      <c r="B47" s="107" t="s">
        <v>66</v>
      </c>
      <c r="C47" s="204" t="s">
        <v>67</v>
      </c>
      <c r="D47" s="204"/>
      <c r="E47" s="204"/>
      <c r="F47" s="108">
        <f>'SO12 R283.3.12b Pol'!AE219</f>
        <v>0</v>
      </c>
      <c r="G47" s="101">
        <f>'SO12 R283.3.12b Pol'!AF219</f>
        <v>0</v>
      </c>
      <c r="H47" s="101">
        <f t="shared" si="1"/>
        <v>0</v>
      </c>
      <c r="I47" s="101">
        <f t="shared" si="2"/>
        <v>0</v>
      </c>
      <c r="J47" s="102" t="str">
        <f t="shared" si="3"/>
        <v/>
      </c>
    </row>
    <row r="48" spans="1:10" ht="38.1" customHeight="1" x14ac:dyDescent="0.2">
      <c r="A48" s="88">
        <v>2</v>
      </c>
      <c r="B48" s="103" t="s">
        <v>68</v>
      </c>
      <c r="C48" s="205" t="s">
        <v>69</v>
      </c>
      <c r="D48" s="205"/>
      <c r="E48" s="205"/>
      <c r="F48" s="104">
        <f>'SO14 R283.3.14a Pol'!AE250</f>
        <v>0</v>
      </c>
      <c r="G48" s="105">
        <f>'SO14 R283.3.14a Pol'!AF250</f>
        <v>0</v>
      </c>
      <c r="H48" s="105">
        <f t="shared" si="1"/>
        <v>0</v>
      </c>
      <c r="I48" s="105">
        <f t="shared" si="2"/>
        <v>0</v>
      </c>
      <c r="J48" s="106" t="str">
        <f t="shared" si="3"/>
        <v/>
      </c>
    </row>
    <row r="49" spans="1:52" ht="38.1" customHeight="1" x14ac:dyDescent="0.2">
      <c r="A49" s="88">
        <v>3</v>
      </c>
      <c r="B49" s="107" t="s">
        <v>70</v>
      </c>
      <c r="C49" s="204" t="s">
        <v>71</v>
      </c>
      <c r="D49" s="204"/>
      <c r="E49" s="204"/>
      <c r="F49" s="108">
        <f>'SO14 R283.3.14a Pol'!AE250</f>
        <v>0</v>
      </c>
      <c r="G49" s="101">
        <f>'SO14 R283.3.14a Pol'!AF250</f>
        <v>0</v>
      </c>
      <c r="H49" s="101">
        <f t="shared" si="1"/>
        <v>0</v>
      </c>
      <c r="I49" s="101">
        <f t="shared" si="2"/>
        <v>0</v>
      </c>
      <c r="J49" s="102" t="str">
        <f t="shared" si="3"/>
        <v/>
      </c>
    </row>
    <row r="50" spans="1:52" ht="38.1" customHeight="1" x14ac:dyDescent="0.2">
      <c r="A50" s="88">
        <v>2</v>
      </c>
      <c r="B50" s="103" t="s">
        <v>72</v>
      </c>
      <c r="C50" s="205" t="s">
        <v>73</v>
      </c>
      <c r="D50" s="205"/>
      <c r="E50" s="205"/>
      <c r="F50" s="104">
        <f>'SO15 R283.3.15a Pol'!AE171</f>
        <v>0</v>
      </c>
      <c r="G50" s="105">
        <f>'SO15 R283.3.15a Pol'!AF171</f>
        <v>0</v>
      </c>
      <c r="H50" s="105">
        <f t="shared" si="1"/>
        <v>0</v>
      </c>
      <c r="I50" s="105">
        <f t="shared" si="2"/>
        <v>0</v>
      </c>
      <c r="J50" s="106" t="str">
        <f t="shared" si="3"/>
        <v/>
      </c>
    </row>
    <row r="51" spans="1:52" ht="38.1" customHeight="1" x14ac:dyDescent="0.2">
      <c r="A51" s="88">
        <v>3</v>
      </c>
      <c r="B51" s="107" t="s">
        <v>74</v>
      </c>
      <c r="C51" s="204" t="s">
        <v>75</v>
      </c>
      <c r="D51" s="204"/>
      <c r="E51" s="204"/>
      <c r="F51" s="108">
        <f>'SO15 R283.3.15a Pol'!AE171</f>
        <v>0</v>
      </c>
      <c r="G51" s="101">
        <f>'SO15 R283.3.15a Pol'!AF171</f>
        <v>0</v>
      </c>
      <c r="H51" s="101">
        <f t="shared" si="1"/>
        <v>0</v>
      </c>
      <c r="I51" s="101">
        <f t="shared" si="2"/>
        <v>0</v>
      </c>
      <c r="J51" s="102" t="str">
        <f t="shared" si="3"/>
        <v/>
      </c>
    </row>
    <row r="52" spans="1:52" ht="38.1" customHeight="1" x14ac:dyDescent="0.2">
      <c r="A52" s="88"/>
      <c r="B52" s="206" t="s">
        <v>76</v>
      </c>
      <c r="C52" s="207"/>
      <c r="D52" s="207"/>
      <c r="E52" s="208"/>
      <c r="F52" s="109">
        <f>SUMIF(A39:A51,"=1",F39:F51)</f>
        <v>0</v>
      </c>
      <c r="G52" s="110">
        <f>SUMIF(A39:A51,"=1",G39:G51)</f>
        <v>0</v>
      </c>
      <c r="H52" s="110">
        <f>SUMIF(A39:A51,"=1",H39:H51)</f>
        <v>0</v>
      </c>
      <c r="I52" s="110">
        <f>SUMIF(A39:A51,"=1",I39:I51)</f>
        <v>0</v>
      </c>
      <c r="J52" s="111">
        <f>SUMIF(A39:A51,"=1",J39:J51)</f>
        <v>0</v>
      </c>
    </row>
    <row r="54" spans="1:52" x14ac:dyDescent="0.2">
      <c r="A54" t="s">
        <v>78</v>
      </c>
      <c r="B54" t="s">
        <v>79</v>
      </c>
    </row>
    <row r="55" spans="1:52" x14ac:dyDescent="0.2">
      <c r="B55" s="203" t="s">
        <v>80</v>
      </c>
      <c r="C55" s="203"/>
      <c r="D55" s="203"/>
      <c r="E55" s="203"/>
      <c r="F55" s="203"/>
      <c r="G55" s="203"/>
      <c r="H55" s="203"/>
      <c r="I55" s="203"/>
      <c r="J55" s="203"/>
      <c r="AZ55" s="120" t="str">
        <f>B55</f>
        <v>1. PODMÍNKY PRO ZPRACOVÁNÍ NABÍDKOVÉ CENY</v>
      </c>
    </row>
    <row r="57" spans="1:52" x14ac:dyDescent="0.2">
      <c r="B57" s="203" t="s">
        <v>81</v>
      </c>
      <c r="C57" s="203"/>
      <c r="D57" s="203"/>
      <c r="E57" s="203"/>
      <c r="F57" s="203"/>
      <c r="G57" s="203"/>
      <c r="H57" s="203"/>
      <c r="I57" s="203"/>
      <c r="J57" s="203"/>
      <c r="AZ57" s="120" t="str">
        <f>B57</f>
        <v xml:space="preserve">        Preambule</v>
      </c>
    </row>
    <row r="59" spans="1:52" ht="51" x14ac:dyDescent="0.2">
      <c r="B59" s="203" t="s">
        <v>82</v>
      </c>
      <c r="C59" s="203"/>
      <c r="D59" s="203"/>
      <c r="E59" s="203"/>
      <c r="F59" s="203"/>
      <c r="G59" s="203"/>
      <c r="H59" s="203"/>
      <c r="I59" s="203"/>
      <c r="J59" s="203"/>
      <c r="AZ59" s="120" t="str">
        <f>B59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0" spans="1:52" ht="51" x14ac:dyDescent="0.2">
      <c r="B60" s="203" t="s">
        <v>83</v>
      </c>
      <c r="C60" s="203"/>
      <c r="D60" s="203"/>
      <c r="E60" s="203"/>
      <c r="F60" s="203"/>
      <c r="G60" s="203"/>
      <c r="H60" s="203"/>
      <c r="I60" s="203"/>
      <c r="J60" s="203"/>
      <c r="AZ60" s="120" t="str">
        <f>B60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2" spans="1:52" x14ac:dyDescent="0.2">
      <c r="B62" s="203" t="s">
        <v>84</v>
      </c>
      <c r="C62" s="203"/>
      <c r="D62" s="203"/>
      <c r="E62" s="203"/>
      <c r="F62" s="203"/>
      <c r="G62" s="203"/>
      <c r="H62" s="203"/>
      <c r="I62" s="203"/>
      <c r="J62" s="203"/>
      <c r="AZ62" s="120" t="str">
        <f>B62</f>
        <v xml:space="preserve">        Vymezení některých pojmů</v>
      </c>
    </row>
    <row r="65" spans="2:52" x14ac:dyDescent="0.2">
      <c r="B65" s="203" t="s">
        <v>85</v>
      </c>
      <c r="C65" s="203"/>
      <c r="D65" s="203"/>
      <c r="E65" s="203"/>
      <c r="F65" s="203"/>
      <c r="G65" s="203"/>
      <c r="H65" s="203"/>
      <c r="I65" s="203"/>
      <c r="J65" s="203"/>
      <c r="AZ65" s="120" t="str">
        <f t="shared" ref="AZ65:AZ70" si="4">B65</f>
        <v>Pro účely zpracování nabídkové ceny se jsou použity některé pojmy, pod kterými se rozumí:</v>
      </c>
    </row>
    <row r="66" spans="2:52" ht="38.25" x14ac:dyDescent="0.2">
      <c r="B66" s="203" t="s">
        <v>86</v>
      </c>
      <c r="C66" s="203"/>
      <c r="D66" s="203"/>
      <c r="E66" s="203"/>
      <c r="F66" s="203"/>
      <c r="G66" s="203"/>
      <c r="H66" s="203"/>
      <c r="I66" s="203"/>
      <c r="J66" s="203"/>
      <c r="AZ66" s="120"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7" spans="2:52" ht="38.25" x14ac:dyDescent="0.2">
      <c r="B67" s="203" t="s">
        <v>87</v>
      </c>
      <c r="C67" s="203"/>
      <c r="D67" s="203"/>
      <c r="E67" s="203"/>
      <c r="F67" s="203"/>
      <c r="G67" s="203"/>
      <c r="H67" s="203"/>
      <c r="I67" s="203"/>
      <c r="J67" s="203"/>
      <c r="AZ67" s="120"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8" spans="2:52" ht="51" x14ac:dyDescent="0.2">
      <c r="B68" s="203" t="s">
        <v>88</v>
      </c>
      <c r="C68" s="203"/>
      <c r="D68" s="203"/>
      <c r="E68" s="203"/>
      <c r="F68" s="203"/>
      <c r="G68" s="203"/>
      <c r="H68" s="203"/>
      <c r="I68" s="203"/>
      <c r="J68" s="203"/>
      <c r="AZ68" s="120"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9" spans="2:52" ht="76.5" x14ac:dyDescent="0.2">
      <c r="B69" s="203" t="s">
        <v>89</v>
      </c>
      <c r="C69" s="203"/>
      <c r="D69" s="203"/>
      <c r="E69" s="203"/>
      <c r="F69" s="203"/>
      <c r="G69" s="203"/>
      <c r="H69" s="203"/>
      <c r="I69" s="203"/>
      <c r="J69" s="203"/>
      <c r="AZ69" s="120"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0" spans="2:52" ht="51" x14ac:dyDescent="0.2">
      <c r="B70" s="203" t="s">
        <v>90</v>
      </c>
      <c r="C70" s="203"/>
      <c r="D70" s="203"/>
      <c r="E70" s="203"/>
      <c r="F70" s="203"/>
      <c r="G70" s="203"/>
      <c r="H70" s="203"/>
      <c r="I70" s="203"/>
      <c r="J70" s="203"/>
      <c r="AZ70" s="120"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2" spans="2:52" x14ac:dyDescent="0.2">
      <c r="B72" s="203" t="s">
        <v>91</v>
      </c>
      <c r="C72" s="203"/>
      <c r="D72" s="203"/>
      <c r="E72" s="203"/>
      <c r="F72" s="203"/>
      <c r="G72" s="203"/>
      <c r="H72" s="203"/>
      <c r="I72" s="203"/>
      <c r="J72" s="203"/>
      <c r="AZ72" s="120" t="str">
        <f>B72</f>
        <v xml:space="preserve">        Cenová soustava</v>
      </c>
    </row>
    <row r="74" spans="2:52" x14ac:dyDescent="0.2">
      <c r="B74" s="203" t="s">
        <v>92</v>
      </c>
      <c r="C74" s="203"/>
      <c r="D74" s="203"/>
      <c r="E74" s="203"/>
      <c r="F74" s="203"/>
      <c r="G74" s="203"/>
      <c r="H74" s="203"/>
      <c r="I74" s="203"/>
      <c r="J74" s="203"/>
      <c r="AZ74" s="120" t="str">
        <f>B74</f>
        <v xml:space="preserve">        Použitá cenová soustava</v>
      </c>
    </row>
    <row r="75" spans="2:52" ht="38.25" x14ac:dyDescent="0.2">
      <c r="B75" s="203" t="s">
        <v>93</v>
      </c>
      <c r="C75" s="203"/>
      <c r="D75" s="203"/>
      <c r="E75" s="203"/>
      <c r="F75" s="203"/>
      <c r="G75" s="203"/>
      <c r="H75" s="203"/>
      <c r="I75" s="203"/>
      <c r="J75" s="203"/>
      <c r="AZ75" s="120" t="str">
        <f>B75</f>
        <v>Soupisy stavebních prací, dodávek a služeb jsou zpracovány s použitím cenové soustavy zpracované společností RTS, a.s.. Položky z cenové soustavy mají uveden odkaz na cenovou soustavu včetně označení příslušného ceníku.</v>
      </c>
    </row>
    <row r="77" spans="2:52" x14ac:dyDescent="0.2">
      <c r="B77" s="203" t="s">
        <v>94</v>
      </c>
      <c r="C77" s="203"/>
      <c r="D77" s="203"/>
      <c r="E77" s="203"/>
      <c r="F77" s="203"/>
      <c r="G77" s="203"/>
      <c r="H77" s="203"/>
      <c r="I77" s="203"/>
      <c r="J77" s="203"/>
      <c r="AZ77" s="120" t="str">
        <f>B77</f>
        <v xml:space="preserve">        Technické podmínky</v>
      </c>
    </row>
    <row r="78" spans="2:52" ht="38.25" x14ac:dyDescent="0.2">
      <c r="B78" s="203" t="s">
        <v>95</v>
      </c>
      <c r="C78" s="203"/>
      <c r="D78" s="203"/>
      <c r="E78" s="203"/>
      <c r="F78" s="203"/>
      <c r="G78" s="203"/>
      <c r="H78" s="203"/>
      <c r="I78" s="203"/>
      <c r="J78" s="203"/>
      <c r="AZ78" s="120" t="str">
        <f>B78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0" spans="2:52" x14ac:dyDescent="0.2">
      <c r="B80" s="203" t="s">
        <v>96</v>
      </c>
      <c r="C80" s="203"/>
      <c r="D80" s="203"/>
      <c r="E80" s="203"/>
      <c r="F80" s="203"/>
      <c r="G80" s="203"/>
      <c r="H80" s="203"/>
      <c r="I80" s="203"/>
      <c r="J80" s="203"/>
      <c r="AZ80" s="120" t="str">
        <f>B80</f>
        <v>Individuální položky</v>
      </c>
    </row>
    <row r="81" spans="2:52" ht="38.25" x14ac:dyDescent="0.2">
      <c r="B81" s="203" t="s">
        <v>97</v>
      </c>
      <c r="C81" s="203"/>
      <c r="D81" s="203"/>
      <c r="E81" s="203"/>
      <c r="F81" s="203"/>
      <c r="G81" s="203"/>
      <c r="H81" s="203"/>
      <c r="I81" s="203"/>
      <c r="J81" s="203"/>
      <c r="AZ81" s="120" t="str">
        <f>B81</f>
        <v>Položky soupisu prací, které cenová soustava neobsahuje, jsou označeny popisem „vlastní“. Pro tyto položky jsou cenové a technické podmínky definovány jejich popisem, případně odkazem na konkrétní část příslušné dokumentace.</v>
      </c>
    </row>
    <row r="83" spans="2:52" x14ac:dyDescent="0.2">
      <c r="B83" s="203" t="s">
        <v>98</v>
      </c>
      <c r="C83" s="203"/>
      <c r="D83" s="203"/>
      <c r="E83" s="203"/>
      <c r="F83" s="203"/>
      <c r="G83" s="203"/>
      <c r="H83" s="203"/>
      <c r="I83" s="203"/>
      <c r="J83" s="203"/>
      <c r="AZ83" s="120" t="str">
        <f>B83</f>
        <v xml:space="preserve">        Závaznost a změna soupisu</v>
      </c>
    </row>
    <row r="85" spans="2:52" x14ac:dyDescent="0.2">
      <c r="B85" s="203" t="s">
        <v>99</v>
      </c>
      <c r="C85" s="203"/>
      <c r="D85" s="203"/>
      <c r="E85" s="203"/>
      <c r="F85" s="203"/>
      <c r="G85" s="203"/>
      <c r="H85" s="203"/>
      <c r="I85" s="203"/>
      <c r="J85" s="203"/>
      <c r="AZ85" s="120" t="str">
        <f>B85</f>
        <v xml:space="preserve">        Závaznost soupisu</v>
      </c>
    </row>
    <row r="86" spans="2:52" ht="38.25" x14ac:dyDescent="0.2">
      <c r="B86" s="203" t="s">
        <v>100</v>
      </c>
      <c r="C86" s="203"/>
      <c r="D86" s="203"/>
      <c r="E86" s="203"/>
      <c r="F86" s="203"/>
      <c r="G86" s="203"/>
      <c r="H86" s="203"/>
      <c r="I86" s="203"/>
      <c r="J86" s="203"/>
      <c r="AZ86" s="120" t="str">
        <f>B86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8" spans="2:52" x14ac:dyDescent="0.2">
      <c r="B88" s="203" t="s">
        <v>101</v>
      </c>
      <c r="C88" s="203"/>
      <c r="D88" s="203"/>
      <c r="E88" s="203"/>
      <c r="F88" s="203"/>
      <c r="G88" s="203"/>
      <c r="H88" s="203"/>
      <c r="I88" s="203"/>
      <c r="J88" s="203"/>
      <c r="AZ88" s="120" t="str">
        <f>B88</f>
        <v xml:space="preserve">        Zvláštní podmínky pro stanovení nabídkové ceny</v>
      </c>
    </row>
    <row r="90" spans="2:52" x14ac:dyDescent="0.2">
      <c r="B90" s="203" t="s">
        <v>102</v>
      </c>
      <c r="C90" s="203"/>
      <c r="D90" s="203"/>
      <c r="E90" s="203"/>
      <c r="F90" s="203"/>
      <c r="G90" s="203"/>
      <c r="H90" s="203"/>
      <c r="I90" s="203"/>
      <c r="J90" s="203"/>
      <c r="AZ90" s="120" t="str">
        <f>B90</f>
        <v xml:space="preserve">        Přeprava vybouraných hmot, suti a vytěžené zeminy</v>
      </c>
    </row>
    <row r="91" spans="2:52" ht="76.5" x14ac:dyDescent="0.2">
      <c r="B91" s="203" t="s">
        <v>103</v>
      </c>
      <c r="C91" s="203"/>
      <c r="D91" s="203"/>
      <c r="E91" s="203"/>
      <c r="F91" s="203"/>
      <c r="G91" s="203"/>
      <c r="H91" s="203"/>
      <c r="I91" s="203"/>
      <c r="J91" s="203"/>
      <c r="AZ91" s="120" t="str">
        <f>B91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3" spans="2:52" x14ac:dyDescent="0.2">
      <c r="B93" s="203" t="s">
        <v>104</v>
      </c>
      <c r="C93" s="203"/>
      <c r="D93" s="203"/>
      <c r="E93" s="203"/>
      <c r="F93" s="203"/>
      <c r="G93" s="203"/>
      <c r="H93" s="203"/>
      <c r="I93" s="203"/>
      <c r="J93" s="203"/>
      <c r="AZ93" s="120" t="str">
        <f>B93</f>
        <v xml:space="preserve">        Vnitrostaveništní přesun stavebního materiálu</v>
      </c>
    </row>
    <row r="94" spans="2:52" ht="51" x14ac:dyDescent="0.2">
      <c r="B94" s="203" t="s">
        <v>105</v>
      </c>
      <c r="C94" s="203"/>
      <c r="D94" s="203"/>
      <c r="E94" s="203"/>
      <c r="F94" s="203"/>
      <c r="G94" s="203"/>
      <c r="H94" s="203"/>
      <c r="I94" s="203"/>
      <c r="J94" s="203"/>
      <c r="AZ94" s="120" t="str">
        <f>B94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5" spans="2:52" ht="51" x14ac:dyDescent="0.2">
      <c r="B95" s="203" t="s">
        <v>106</v>
      </c>
      <c r="C95" s="203"/>
      <c r="D95" s="203"/>
      <c r="E95" s="203"/>
      <c r="F95" s="203"/>
      <c r="G95" s="203"/>
      <c r="H95" s="203"/>
      <c r="I95" s="203"/>
      <c r="J95" s="203"/>
      <c r="AZ95" s="120" t="str">
        <f>B95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7" spans="2:52" x14ac:dyDescent="0.2">
      <c r="B97" s="203" t="s">
        <v>107</v>
      </c>
      <c r="C97" s="203"/>
      <c r="D97" s="203"/>
      <c r="E97" s="203"/>
      <c r="F97" s="203"/>
      <c r="G97" s="203"/>
      <c r="H97" s="203"/>
      <c r="I97" s="203"/>
      <c r="J97" s="203"/>
      <c r="AZ97" s="120" t="str">
        <f>B97</f>
        <v xml:space="preserve">        Příplatky za ztížené podmínky prací</v>
      </c>
    </row>
    <row r="98" spans="2:52" ht="25.5" x14ac:dyDescent="0.2">
      <c r="B98" s="203" t="s">
        <v>108</v>
      </c>
      <c r="C98" s="203"/>
      <c r="D98" s="203"/>
      <c r="E98" s="203"/>
      <c r="F98" s="203"/>
      <c r="G98" s="203"/>
      <c r="H98" s="203"/>
      <c r="I98" s="203"/>
      <c r="J98" s="203"/>
      <c r="AZ98" s="120" t="str">
        <f>B98</f>
        <v>Pokud soupis položku příplatku za ztížené podmínky obsahuje, je dodavatel povinen ji ocenit bez ohledu na to, že tento příplatek dodavatel standardně neuplatňuje.</v>
      </c>
    </row>
    <row r="100" spans="2:52" x14ac:dyDescent="0.2">
      <c r="B100" s="203" t="s">
        <v>109</v>
      </c>
      <c r="C100" s="203"/>
      <c r="D100" s="203"/>
      <c r="E100" s="203"/>
      <c r="F100" s="203"/>
      <c r="G100" s="203"/>
      <c r="H100" s="203"/>
      <c r="I100" s="203"/>
      <c r="J100" s="203"/>
      <c r="AZ100" s="120" t="str">
        <f>B100</f>
        <v xml:space="preserve">        Vedlejší a ostatní náklady</v>
      </c>
    </row>
    <row r="101" spans="2:52" ht="25.5" x14ac:dyDescent="0.2">
      <c r="B101" s="203" t="s">
        <v>110</v>
      </c>
      <c r="C101" s="203"/>
      <c r="D101" s="203"/>
      <c r="E101" s="203"/>
      <c r="F101" s="203"/>
      <c r="G101" s="203"/>
      <c r="H101" s="203"/>
      <c r="I101" s="203"/>
      <c r="J101" s="203"/>
      <c r="AZ101" s="120" t="str">
        <f>B101</f>
        <v>Tyto náklady jsou popsány v samostatném soupisu stavebních prací, dodávek a služeb s tím, že dodavatel je povinen v rámci těchto nákladů ocenit všechny definované náklady souhrnně pro celou stavbu.</v>
      </c>
    </row>
    <row r="105" spans="2:52" x14ac:dyDescent="0.2">
      <c r="B105" s="203" t="s">
        <v>111</v>
      </c>
      <c r="C105" s="203"/>
      <c r="D105" s="203"/>
      <c r="E105" s="203"/>
      <c r="F105" s="203"/>
      <c r="G105" s="203"/>
      <c r="H105" s="203"/>
      <c r="I105" s="203"/>
      <c r="J105" s="203"/>
      <c r="AZ105" s="120" t="str">
        <f>B105</f>
        <v>2. SPECIFICKÉ PODMÍNKY PRO ZPRACOVÁNÍ NABÍDKOVÉ CENY</v>
      </c>
    </row>
    <row r="107" spans="2:52" x14ac:dyDescent="0.2">
      <c r="B107" s="203" t="s">
        <v>112</v>
      </c>
      <c r="C107" s="203"/>
      <c r="D107" s="203"/>
      <c r="E107" s="203"/>
      <c r="F107" s="203"/>
      <c r="G107" s="203"/>
      <c r="H107" s="203"/>
      <c r="I107" s="203"/>
      <c r="J107" s="203"/>
      <c r="AZ107" s="120" t="str">
        <f>B107</f>
        <v>Zde doplní zpracovatel soupisu  případná specifika týkající se konkrétní zakázky.</v>
      </c>
    </row>
    <row r="110" spans="2:52" x14ac:dyDescent="0.2">
      <c r="B110" s="203" t="s">
        <v>113</v>
      </c>
      <c r="C110" s="203"/>
      <c r="D110" s="203"/>
      <c r="E110" s="203"/>
      <c r="F110" s="203"/>
      <c r="G110" s="203"/>
      <c r="H110" s="203"/>
      <c r="I110" s="203"/>
      <c r="J110" s="203"/>
      <c r="AZ110" s="120" t="str">
        <f>B110</f>
        <v>3. ELEKTRONICKÁ PODOBA SOUPISU</v>
      </c>
    </row>
    <row r="112" spans="2:52" x14ac:dyDescent="0.2">
      <c r="B112" s="203" t="s">
        <v>114</v>
      </c>
      <c r="C112" s="203"/>
      <c r="D112" s="203"/>
      <c r="E112" s="203"/>
      <c r="F112" s="203"/>
      <c r="G112" s="203"/>
      <c r="H112" s="203"/>
      <c r="I112" s="203"/>
      <c r="J112" s="203"/>
      <c r="AZ112" s="120" t="str">
        <f>B112</f>
        <v xml:space="preserve">        Elektronická podoba soupisu</v>
      </c>
    </row>
    <row r="113" spans="2:52" ht="25.5" x14ac:dyDescent="0.2">
      <c r="B113" s="203" t="s">
        <v>115</v>
      </c>
      <c r="C113" s="203"/>
      <c r="D113" s="203"/>
      <c r="E113" s="203"/>
      <c r="F113" s="203"/>
      <c r="G113" s="203"/>
      <c r="H113" s="203"/>
      <c r="I113" s="203"/>
      <c r="J113" s="203"/>
      <c r="AZ113" s="120" t="str">
        <f>B113</f>
        <v>V souladu se zákonem jsou předložené soupisy zpracovány i v elektronické podobě.  Elektronickou podobou soupisu stavebních prací, dodávek a služeb je formát MS EXCEL.</v>
      </c>
    </row>
    <row r="114" spans="2:52" x14ac:dyDescent="0.2">
      <c r="B114" s="203" t="s">
        <v>116</v>
      </c>
      <c r="C114" s="203"/>
      <c r="D114" s="203"/>
      <c r="E114" s="203"/>
      <c r="F114" s="203"/>
      <c r="G114" s="203"/>
      <c r="H114" s="203"/>
      <c r="I114" s="203"/>
      <c r="J114" s="203"/>
      <c r="AZ114" s="120" t="str">
        <f>B114</f>
        <v>Popis formátu soupisu odpovídá svou strukturou vzorovému soupisu volně dostupnému na internetové adrese:</v>
      </c>
    </row>
    <row r="116" spans="2:52" x14ac:dyDescent="0.2">
      <c r="B116" s="203" t="s">
        <v>117</v>
      </c>
      <c r="C116" s="203"/>
      <c r="D116" s="203"/>
      <c r="E116" s="203"/>
      <c r="F116" s="203"/>
      <c r="G116" s="203"/>
      <c r="H116" s="203"/>
      <c r="I116" s="203"/>
      <c r="J116" s="203"/>
      <c r="AZ116" s="120" t="str">
        <f>B116</f>
        <v>www.stavebnionline.cz/soupis</v>
      </c>
    </row>
    <row r="118" spans="2:52" x14ac:dyDescent="0.2">
      <c r="B118" s="203" t="s">
        <v>118</v>
      </c>
      <c r="C118" s="203"/>
      <c r="D118" s="203"/>
      <c r="E118" s="203"/>
      <c r="F118" s="203"/>
      <c r="G118" s="203"/>
      <c r="H118" s="203"/>
      <c r="I118" s="203"/>
      <c r="J118" s="203"/>
      <c r="AZ118" s="120" t="str">
        <f>B118</f>
        <v xml:space="preserve">        Zpracování elektronické podoby soupisu</v>
      </c>
    </row>
    <row r="119" spans="2:52" ht="51" x14ac:dyDescent="0.2">
      <c r="B119" s="203" t="s">
        <v>119</v>
      </c>
      <c r="C119" s="203"/>
      <c r="D119" s="203"/>
      <c r="E119" s="203"/>
      <c r="F119" s="203"/>
      <c r="G119" s="203"/>
      <c r="H119" s="203"/>
      <c r="I119" s="203"/>
      <c r="J119" s="203"/>
      <c r="AZ119" s="120" t="str">
        <f>B119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1" spans="2:52" x14ac:dyDescent="0.2">
      <c r="B121" s="203" t="s">
        <v>120</v>
      </c>
      <c r="C121" s="203"/>
      <c r="D121" s="203"/>
      <c r="E121" s="203"/>
      <c r="F121" s="203"/>
      <c r="G121" s="203"/>
      <c r="H121" s="203"/>
      <c r="I121" s="203"/>
      <c r="J121" s="203"/>
      <c r="AZ121" s="120" t="str">
        <f>B121</f>
        <v xml:space="preserve">        Jiný formát soupisu</v>
      </c>
    </row>
    <row r="122" spans="2:52" ht="38.25" x14ac:dyDescent="0.2">
      <c r="B122" s="203" t="s">
        <v>121</v>
      </c>
      <c r="C122" s="203"/>
      <c r="D122" s="203"/>
      <c r="E122" s="203"/>
      <c r="F122" s="203"/>
      <c r="G122" s="203"/>
      <c r="H122" s="203"/>
      <c r="I122" s="203"/>
      <c r="J122" s="203"/>
      <c r="AZ122" s="120" t="str">
        <f>B122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4" spans="2:52" x14ac:dyDescent="0.2">
      <c r="B124" s="203" t="s">
        <v>122</v>
      </c>
      <c r="C124" s="203"/>
      <c r="D124" s="203"/>
      <c r="E124" s="203"/>
      <c r="F124" s="203"/>
      <c r="G124" s="203"/>
      <c r="H124" s="203"/>
      <c r="I124" s="203"/>
      <c r="J124" s="203"/>
      <c r="AZ124" s="120" t="str">
        <f>B124</f>
        <v xml:space="preserve">        Závěrečné ustanovení</v>
      </c>
    </row>
    <row r="125" spans="2:52" x14ac:dyDescent="0.2">
      <c r="B125" s="203" t="s">
        <v>123</v>
      </c>
      <c r="C125" s="203"/>
      <c r="D125" s="203"/>
      <c r="E125" s="203"/>
      <c r="F125" s="203"/>
      <c r="G125" s="203"/>
      <c r="H125" s="203"/>
      <c r="I125" s="203"/>
      <c r="J125" s="203"/>
      <c r="AZ125" s="120" t="str">
        <f>B125</f>
        <v>Ostatní podmínky vztahující se ke zpracování nabídkové ceny jsou uvedeny v zadávací dokumentaci.</v>
      </c>
    </row>
    <row r="128" spans="2:52" ht="15.75" x14ac:dyDescent="0.25">
      <c r="B128" s="121" t="s">
        <v>124</v>
      </c>
    </row>
    <row r="130" spans="1:10" ht="25.5" customHeight="1" x14ac:dyDescent="0.2">
      <c r="A130" s="123"/>
      <c r="B130" s="126" t="s">
        <v>17</v>
      </c>
      <c r="C130" s="126" t="s">
        <v>5</v>
      </c>
      <c r="D130" s="127"/>
      <c r="E130" s="127"/>
      <c r="F130" s="128" t="s">
        <v>125</v>
      </c>
      <c r="G130" s="128"/>
      <c r="H130" s="128"/>
      <c r="I130" s="128" t="s">
        <v>29</v>
      </c>
      <c r="J130" s="128" t="s">
        <v>0</v>
      </c>
    </row>
    <row r="131" spans="1:10" ht="36.75" customHeight="1" x14ac:dyDescent="0.2">
      <c r="A131" s="124"/>
      <c r="B131" s="129" t="s">
        <v>126</v>
      </c>
      <c r="C131" s="201" t="s">
        <v>127</v>
      </c>
      <c r="D131" s="202"/>
      <c r="E131" s="202"/>
      <c r="F131" s="135" t="s">
        <v>24</v>
      </c>
      <c r="G131" s="136"/>
      <c r="H131" s="136"/>
      <c r="I131" s="136">
        <f>'SO11 R283.3.11a Pol'!G8+'SO11 R283.3.11b Pol'!G8+'SO11 R283.3.11c Pol'!G8+'SO12 R283.3.12a Pol'!G8+'SO12 R283.3.12b Pol'!G8+'SO14 R283.3.14a Pol'!G8</f>
        <v>0</v>
      </c>
      <c r="J131" s="133" t="str">
        <f>IF(I146=0,"",I131/I146*100)</f>
        <v/>
      </c>
    </row>
    <row r="132" spans="1:10" ht="36.75" customHeight="1" x14ac:dyDescent="0.2">
      <c r="A132" s="124"/>
      <c r="B132" s="129" t="s">
        <v>128</v>
      </c>
      <c r="C132" s="201" t="s">
        <v>129</v>
      </c>
      <c r="D132" s="202"/>
      <c r="E132" s="202"/>
      <c r="F132" s="135" t="s">
        <v>24</v>
      </c>
      <c r="G132" s="136"/>
      <c r="H132" s="136"/>
      <c r="I132" s="136">
        <f>'SO11 R283.3.11a Pol'!G20+'SO11 R283.3.11b Pol'!G72+'SO12 R283.3.12a Pol'!G49+'SO12 R283.3.12b Pol'!G70+'SO14 R283.3.14a Pol'!G53+'SO15 R283.3.15a Pol'!G8</f>
        <v>0</v>
      </c>
      <c r="J132" s="133" t="str">
        <f>IF(I146=0,"",I132/I146*100)</f>
        <v/>
      </c>
    </row>
    <row r="133" spans="1:10" ht="36.75" customHeight="1" x14ac:dyDescent="0.2">
      <c r="A133" s="124"/>
      <c r="B133" s="129" t="s">
        <v>130</v>
      </c>
      <c r="C133" s="201" t="s">
        <v>131</v>
      </c>
      <c r="D133" s="202"/>
      <c r="E133" s="202"/>
      <c r="F133" s="135" t="s">
        <v>24</v>
      </c>
      <c r="G133" s="136"/>
      <c r="H133" s="136"/>
      <c r="I133" s="136">
        <f>'SO11 R283.3.11b Pol'!G96+'SO11 R283.3.11c Pol'!G56</f>
        <v>0</v>
      </c>
      <c r="J133" s="133" t="str">
        <f>IF(I146=0,"",I133/I146*100)</f>
        <v/>
      </c>
    </row>
    <row r="134" spans="1:10" ht="36.75" customHeight="1" x14ac:dyDescent="0.2">
      <c r="A134" s="124"/>
      <c r="B134" s="129" t="s">
        <v>132</v>
      </c>
      <c r="C134" s="201" t="s">
        <v>133</v>
      </c>
      <c r="D134" s="202"/>
      <c r="E134" s="202"/>
      <c r="F134" s="135" t="s">
        <v>24</v>
      </c>
      <c r="G134" s="136"/>
      <c r="H134" s="136"/>
      <c r="I134" s="136">
        <f>'SO11 R283.3.11c Pol'!G101</f>
        <v>0</v>
      </c>
      <c r="J134" s="133" t="str">
        <f>IF(I146=0,"",I134/I146*100)</f>
        <v/>
      </c>
    </row>
    <row r="135" spans="1:10" ht="36.75" customHeight="1" x14ac:dyDescent="0.2">
      <c r="A135" s="124"/>
      <c r="B135" s="129" t="s">
        <v>134</v>
      </c>
      <c r="C135" s="201" t="s">
        <v>135</v>
      </c>
      <c r="D135" s="202"/>
      <c r="E135" s="202"/>
      <c r="F135" s="135" t="s">
        <v>24</v>
      </c>
      <c r="G135" s="136"/>
      <c r="H135" s="136"/>
      <c r="I135" s="136">
        <f>'SO11 R283.3.11a Pol'!G66+'SO12 R283.3.12a Pol'!G93+'SO14 R283.3.14a Pol'!G98+'SO15 R283.3.15a Pol'!G39</f>
        <v>0</v>
      </c>
      <c r="J135" s="133" t="str">
        <f>IF(I146=0,"",I135/I146*100)</f>
        <v/>
      </c>
    </row>
    <row r="136" spans="1:10" ht="36.75" customHeight="1" x14ac:dyDescent="0.2">
      <c r="A136" s="124"/>
      <c r="B136" s="129" t="s">
        <v>136</v>
      </c>
      <c r="C136" s="201" t="s">
        <v>137</v>
      </c>
      <c r="D136" s="202"/>
      <c r="E136" s="202"/>
      <c r="F136" s="135" t="s">
        <v>24</v>
      </c>
      <c r="G136" s="136"/>
      <c r="H136" s="136"/>
      <c r="I136" s="136">
        <f>'SO11 R283.3.11b Pol'!G144+'SO12 R283.3.12b Pol'!G103</f>
        <v>0</v>
      </c>
      <c r="J136" s="133" t="str">
        <f>IF(I146=0,"",I136/I146*100)</f>
        <v/>
      </c>
    </row>
    <row r="137" spans="1:10" ht="36.75" customHeight="1" x14ac:dyDescent="0.2">
      <c r="A137" s="124"/>
      <c r="B137" s="129" t="s">
        <v>138</v>
      </c>
      <c r="C137" s="201" t="s">
        <v>139</v>
      </c>
      <c r="D137" s="202"/>
      <c r="E137" s="202"/>
      <c r="F137" s="135" t="s">
        <v>24</v>
      </c>
      <c r="G137" s="136"/>
      <c r="H137" s="136"/>
      <c r="I137" s="136">
        <f>'SO11 R283.3.11b Pol'!G159+'SO12 R283.3.12b Pol'!G124</f>
        <v>0</v>
      </c>
      <c r="J137" s="133" t="str">
        <f>IF(I146=0,"",I137/I146*100)</f>
        <v/>
      </c>
    </row>
    <row r="138" spans="1:10" ht="36.75" customHeight="1" x14ac:dyDescent="0.2">
      <c r="A138" s="124"/>
      <c r="B138" s="129" t="s">
        <v>140</v>
      </c>
      <c r="C138" s="201" t="s">
        <v>141</v>
      </c>
      <c r="D138" s="202"/>
      <c r="E138" s="202"/>
      <c r="F138" s="135" t="s">
        <v>24</v>
      </c>
      <c r="G138" s="136"/>
      <c r="H138" s="136"/>
      <c r="I138" s="136">
        <f>'SO11 R283.3.11a Pol'!G112+'SO12 R283.3.12a Pol'!G120</f>
        <v>0</v>
      </c>
      <c r="J138" s="133" t="str">
        <f>IF(I146=0,"",I138/I146*100)</f>
        <v/>
      </c>
    </row>
    <row r="139" spans="1:10" ht="36.75" customHeight="1" x14ac:dyDescent="0.2">
      <c r="A139" s="124"/>
      <c r="B139" s="129" t="s">
        <v>142</v>
      </c>
      <c r="C139" s="201" t="s">
        <v>143</v>
      </c>
      <c r="D139" s="202"/>
      <c r="E139" s="202"/>
      <c r="F139" s="135" t="s">
        <v>24</v>
      </c>
      <c r="G139" s="136"/>
      <c r="H139" s="136"/>
      <c r="I139" s="136">
        <f>'SO11 R283.3.11a Pol'!G116+'SO11 R283.3.11b Pol'!G174+'SO11 R283.3.11c Pol'!G120+'SO12 R283.3.12a Pol'!G139+'SO12 R283.3.12b Pol'!G150+'SO14 R283.3.14a Pol'!G130+'SO15 R283.3.15a Pol'!G60</f>
        <v>0</v>
      </c>
      <c r="J139" s="133" t="str">
        <f>IF(I146=0,"",I139/I146*100)</f>
        <v/>
      </c>
    </row>
    <row r="140" spans="1:10" ht="36.75" customHeight="1" x14ac:dyDescent="0.2">
      <c r="A140" s="124"/>
      <c r="B140" s="129" t="s">
        <v>144</v>
      </c>
      <c r="C140" s="201" t="s">
        <v>145</v>
      </c>
      <c r="D140" s="202"/>
      <c r="E140" s="202"/>
      <c r="F140" s="135" t="s">
        <v>24</v>
      </c>
      <c r="G140" s="136"/>
      <c r="H140" s="136"/>
      <c r="I140" s="136">
        <f>'SO11 R283.3.11c Pol'!G142</f>
        <v>0</v>
      </c>
      <c r="J140" s="133" t="str">
        <f>IF(I146=0,"",I140/I146*100)</f>
        <v/>
      </c>
    </row>
    <row r="141" spans="1:10" ht="36.75" customHeight="1" x14ac:dyDescent="0.2">
      <c r="A141" s="124"/>
      <c r="B141" s="129" t="s">
        <v>146</v>
      </c>
      <c r="C141" s="201" t="s">
        <v>147</v>
      </c>
      <c r="D141" s="202"/>
      <c r="E141" s="202"/>
      <c r="F141" s="135" t="s">
        <v>24</v>
      </c>
      <c r="G141" s="136"/>
      <c r="H141" s="136"/>
      <c r="I141" s="136">
        <f>'SO11 R283.3.11a Pol'!G138+'SO11 R283.3.11b Pol'!G228+'SO11 R283.3.11c Pol'!G151+'SO12 R283.3.12a Pol'!G262+'SO12 R283.3.12b Pol'!G179+'SO14 R283.3.14a Pol'!G180+'SO15 R283.3.15a Pol'!G105</f>
        <v>0</v>
      </c>
      <c r="J141" s="133" t="str">
        <f>IF(I146=0,"",I141/I146*100)</f>
        <v/>
      </c>
    </row>
    <row r="142" spans="1:10" ht="36.75" customHeight="1" x14ac:dyDescent="0.2">
      <c r="A142" s="124"/>
      <c r="B142" s="129" t="s">
        <v>148</v>
      </c>
      <c r="C142" s="201" t="s">
        <v>149</v>
      </c>
      <c r="D142" s="202"/>
      <c r="E142" s="202"/>
      <c r="F142" s="135" t="s">
        <v>150</v>
      </c>
      <c r="G142" s="136"/>
      <c r="H142" s="136"/>
      <c r="I142" s="136">
        <f>'SO11 R283.3.11a Pol'!G144+'SO11 R283.3.11b Pol'!G234+'SO11 R283.3.11c Pol'!G157+'SO12 R283.3.12a Pol'!G268+'SO12 R283.3.12b Pol'!G185+'SO14 R283.3.14a Pol'!G186+'SO15 R283.3.15a Pol'!G111</f>
        <v>0</v>
      </c>
      <c r="J142" s="133" t="str">
        <f>IF(I146=0,"",I142/I146*100)</f>
        <v/>
      </c>
    </row>
    <row r="143" spans="1:10" ht="36.75" customHeight="1" x14ac:dyDescent="0.2">
      <c r="A143" s="124"/>
      <c r="B143" s="129" t="s">
        <v>151</v>
      </c>
      <c r="C143" s="201" t="s">
        <v>152</v>
      </c>
      <c r="D143" s="202"/>
      <c r="E143" s="202"/>
      <c r="F143" s="135" t="s">
        <v>150</v>
      </c>
      <c r="G143" s="136"/>
      <c r="H143" s="136"/>
      <c r="I143" s="136">
        <f>'SO11 R283.3.11a Pol'!G174+'SO11 R283.3.11b Pol'!G256+'SO11 R283.3.11c Pol'!G177+'SO12 R283.3.12a Pol'!G298+'SO12 R283.3.12b Pol'!G208+'SO14 R283.3.14a Pol'!G216+'SO15 R283.3.15a Pol'!G139</f>
        <v>0</v>
      </c>
      <c r="J143" s="133" t="str">
        <f>IF(I146=0,"",I143/I146*100)</f>
        <v/>
      </c>
    </row>
    <row r="144" spans="1:10" ht="36.75" customHeight="1" x14ac:dyDescent="0.2">
      <c r="A144" s="124"/>
      <c r="B144" s="129" t="s">
        <v>153</v>
      </c>
      <c r="C144" s="201" t="s">
        <v>27</v>
      </c>
      <c r="D144" s="202"/>
      <c r="E144" s="202"/>
      <c r="F144" s="135" t="s">
        <v>153</v>
      </c>
      <c r="G144" s="136"/>
      <c r="H144" s="136"/>
      <c r="I144" s="136">
        <f>'SO11 R283.3.11a Pol'!G189+'SO12 R283.3.12a Pol'!G311+'SO14 R283.3.14a Pol'!G229+'SO15 R283.3.15a Pol'!G150</f>
        <v>0</v>
      </c>
      <c r="J144" s="133" t="str">
        <f>IF(I146=0,"",I144/I146*100)</f>
        <v/>
      </c>
    </row>
    <row r="145" spans="1:10" ht="36.75" customHeight="1" x14ac:dyDescent="0.2">
      <c r="A145" s="124"/>
      <c r="B145" s="129" t="s">
        <v>154</v>
      </c>
      <c r="C145" s="201" t="s">
        <v>28</v>
      </c>
      <c r="D145" s="202"/>
      <c r="E145" s="202"/>
      <c r="F145" s="135" t="s">
        <v>154</v>
      </c>
      <c r="G145" s="136"/>
      <c r="H145" s="136"/>
      <c r="I145" s="136">
        <f>'SO11 R283.3.11a Pol'!G206+'SO12 R283.3.12a Pol'!G328+'SO14 R283.3.14a Pol'!G246+'SO15 R283.3.15a Pol'!G167</f>
        <v>0</v>
      </c>
      <c r="J145" s="133" t="str">
        <f>IF(I146=0,"",I145/I146*100)</f>
        <v/>
      </c>
    </row>
    <row r="146" spans="1:10" ht="25.5" customHeight="1" x14ac:dyDescent="0.2">
      <c r="A146" s="125"/>
      <c r="B146" s="130" t="s">
        <v>1</v>
      </c>
      <c r="C146" s="131"/>
      <c r="D146" s="132"/>
      <c r="E146" s="132"/>
      <c r="F146" s="137"/>
      <c r="G146" s="138"/>
      <c r="H146" s="138"/>
      <c r="I146" s="138">
        <f>SUM(I131:I145)</f>
        <v>0</v>
      </c>
      <c r="J146" s="134">
        <f>SUM(J131:J145)</f>
        <v>0</v>
      </c>
    </row>
    <row r="147" spans="1:10" x14ac:dyDescent="0.2">
      <c r="F147" s="86"/>
      <c r="G147" s="86"/>
      <c r="H147" s="86"/>
      <c r="I147" s="86"/>
      <c r="J147" s="87"/>
    </row>
    <row r="148" spans="1:10" x14ac:dyDescent="0.2">
      <c r="F148" s="86"/>
      <c r="G148" s="86"/>
      <c r="H148" s="86"/>
      <c r="I148" s="86"/>
      <c r="J148" s="87"/>
    </row>
    <row r="149" spans="1:10" x14ac:dyDescent="0.2">
      <c r="F149" s="86"/>
      <c r="G149" s="86"/>
      <c r="H149" s="86"/>
      <c r="I149" s="86"/>
      <c r="J149" s="87"/>
    </row>
  </sheetData>
  <sheetProtection algorithmName="SHA-512" hashValue="nMxxtfromAUnTBFmhT+U6wv2sMmKNZDMCVgtGHM4DrdnmLkc37HSu0FHiwzkWM3rsgL5YpBMZjhWVD9GKjF59w==" saltValue="Y4ZEX2Fh2yu6RXk+Ol8IL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D14:G14"/>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B57:J57"/>
    <mergeCell ref="B59:J59"/>
    <mergeCell ref="B60:J60"/>
    <mergeCell ref="B62:J62"/>
    <mergeCell ref="B65:J65"/>
    <mergeCell ref="C49:E49"/>
    <mergeCell ref="C50:E50"/>
    <mergeCell ref="C51:E51"/>
    <mergeCell ref="B52:E52"/>
    <mergeCell ref="B55:J55"/>
    <mergeCell ref="B72:J72"/>
    <mergeCell ref="B74:J74"/>
    <mergeCell ref="B75:J75"/>
    <mergeCell ref="B77:J77"/>
    <mergeCell ref="B78:J78"/>
    <mergeCell ref="B66:J66"/>
    <mergeCell ref="B67:J67"/>
    <mergeCell ref="B68:J68"/>
    <mergeCell ref="B69:J69"/>
    <mergeCell ref="B70:J70"/>
    <mergeCell ref="B88:J88"/>
    <mergeCell ref="B90:J90"/>
    <mergeCell ref="B91:J91"/>
    <mergeCell ref="B93:J93"/>
    <mergeCell ref="B94:J94"/>
    <mergeCell ref="B80:J80"/>
    <mergeCell ref="B81:J81"/>
    <mergeCell ref="B83:J83"/>
    <mergeCell ref="B85:J85"/>
    <mergeCell ref="B86:J86"/>
    <mergeCell ref="B105:J105"/>
    <mergeCell ref="B107:J107"/>
    <mergeCell ref="B110:J110"/>
    <mergeCell ref="B112:J112"/>
    <mergeCell ref="B113:J113"/>
    <mergeCell ref="B95:J95"/>
    <mergeCell ref="B97:J97"/>
    <mergeCell ref="B98:J98"/>
    <mergeCell ref="B100:J100"/>
    <mergeCell ref="B101:J101"/>
    <mergeCell ref="B122:J122"/>
    <mergeCell ref="B124:J124"/>
    <mergeCell ref="B125:J125"/>
    <mergeCell ref="C131:E131"/>
    <mergeCell ref="C132:E132"/>
    <mergeCell ref="B114:J114"/>
    <mergeCell ref="B116:J116"/>
    <mergeCell ref="B118:J118"/>
    <mergeCell ref="B119:J119"/>
    <mergeCell ref="B121:J121"/>
    <mergeCell ref="C143:E143"/>
    <mergeCell ref="C144:E144"/>
    <mergeCell ref="C145:E145"/>
    <mergeCell ref="C138:E138"/>
    <mergeCell ref="C139:E139"/>
    <mergeCell ref="C140:E140"/>
    <mergeCell ref="C141:E141"/>
    <mergeCell ref="C142:E142"/>
    <mergeCell ref="C133:E133"/>
    <mergeCell ref="C134:E134"/>
    <mergeCell ref="C135:E135"/>
    <mergeCell ref="C136:E136"/>
    <mergeCell ref="C137:E13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6</v>
      </c>
      <c r="B1" s="253"/>
      <c r="C1" s="254"/>
      <c r="D1" s="253"/>
      <c r="E1" s="253"/>
      <c r="F1" s="253"/>
      <c r="G1" s="253"/>
    </row>
    <row r="2" spans="1:7" ht="24.95" customHeight="1" x14ac:dyDescent="0.2">
      <c r="A2" s="50" t="s">
        <v>7</v>
      </c>
      <c r="B2" s="49"/>
      <c r="C2" s="255"/>
      <c r="D2" s="255"/>
      <c r="E2" s="255"/>
      <c r="F2" s="255"/>
      <c r="G2" s="256"/>
    </row>
    <row r="3" spans="1:7" ht="24.95" customHeight="1" x14ac:dyDescent="0.2">
      <c r="A3" s="50" t="s">
        <v>8</v>
      </c>
      <c r="B3" s="49"/>
      <c r="C3" s="255"/>
      <c r="D3" s="255"/>
      <c r="E3" s="255"/>
      <c r="F3" s="255"/>
      <c r="G3" s="256"/>
    </row>
    <row r="4" spans="1:7" ht="24.95" customHeight="1" x14ac:dyDescent="0.2">
      <c r="A4" s="50" t="s">
        <v>9</v>
      </c>
      <c r="B4" s="49"/>
      <c r="C4" s="255"/>
      <c r="D4" s="255"/>
      <c r="E4" s="255"/>
      <c r="F4" s="255"/>
      <c r="G4" s="256"/>
    </row>
    <row r="5" spans="1:7" x14ac:dyDescent="0.2">
      <c r="B5" s="4"/>
      <c r="C5" s="5"/>
      <c r="D5" s="6"/>
    </row>
  </sheetData>
  <sheetProtection algorithmName="SHA-512" hashValue="C5L24isZDsZJ/uLd1hC+7WgR/Yq2jDhd5bQw0p6tn6U1SiNNpNd4tJC8oqLdP31InNJsxAX3fdI2MGedwtFfPw==" saltValue="Qt1oA/qFYVBs02gJy3ixx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37EB-024C-4709-AB17-63BB8B445AB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3" t="s">
        <v>155</v>
      </c>
      <c r="B1" s="263"/>
      <c r="C1" s="263"/>
      <c r="D1" s="263"/>
      <c r="E1" s="263"/>
      <c r="F1" s="263"/>
      <c r="G1" s="263"/>
      <c r="AG1" t="s">
        <v>156</v>
      </c>
    </row>
    <row r="2" spans="1:60" ht="24.95" customHeight="1" x14ac:dyDescent="0.2">
      <c r="A2" s="140" t="s">
        <v>7</v>
      </c>
      <c r="B2" s="49" t="s">
        <v>44</v>
      </c>
      <c r="C2" s="264" t="s">
        <v>45</v>
      </c>
      <c r="D2" s="265"/>
      <c r="E2" s="265"/>
      <c r="F2" s="265"/>
      <c r="G2" s="266"/>
      <c r="AG2" t="s">
        <v>157</v>
      </c>
    </row>
    <row r="3" spans="1:60" ht="24.95" customHeight="1" x14ac:dyDescent="0.2">
      <c r="A3" s="140" t="s">
        <v>8</v>
      </c>
      <c r="B3" s="49" t="s">
        <v>54</v>
      </c>
      <c r="C3" s="264" t="s">
        <v>55</v>
      </c>
      <c r="D3" s="265"/>
      <c r="E3" s="265"/>
      <c r="F3" s="265"/>
      <c r="G3" s="266"/>
      <c r="AC3" s="122" t="s">
        <v>157</v>
      </c>
      <c r="AG3" t="s">
        <v>158</v>
      </c>
    </row>
    <row r="4" spans="1:60" ht="24.95" customHeight="1" x14ac:dyDescent="0.2">
      <c r="A4" s="141" t="s">
        <v>9</v>
      </c>
      <c r="B4" s="142" t="s">
        <v>56</v>
      </c>
      <c r="C4" s="267" t="s">
        <v>57</v>
      </c>
      <c r="D4" s="268"/>
      <c r="E4" s="268"/>
      <c r="F4" s="268"/>
      <c r="G4" s="269"/>
      <c r="AG4" t="s">
        <v>159</v>
      </c>
    </row>
    <row r="5" spans="1:60" x14ac:dyDescent="0.2">
      <c r="D5" s="10"/>
    </row>
    <row r="6" spans="1:60" ht="38.25" x14ac:dyDescent="0.2">
      <c r="A6" s="144" t="s">
        <v>160</v>
      </c>
      <c r="B6" s="146" t="s">
        <v>161</v>
      </c>
      <c r="C6" s="146" t="s">
        <v>162</v>
      </c>
      <c r="D6" s="145" t="s">
        <v>163</v>
      </c>
      <c r="E6" s="144" t="s">
        <v>164</v>
      </c>
      <c r="F6" s="143" t="s">
        <v>165</v>
      </c>
      <c r="G6" s="144" t="s">
        <v>29</v>
      </c>
      <c r="H6" s="147" t="s">
        <v>30</v>
      </c>
      <c r="I6" s="147" t="s">
        <v>166</v>
      </c>
      <c r="J6" s="147" t="s">
        <v>31</v>
      </c>
      <c r="K6" s="147" t="s">
        <v>167</v>
      </c>
      <c r="L6" s="147" t="s">
        <v>168</v>
      </c>
      <c r="M6" s="147" t="s">
        <v>169</v>
      </c>
      <c r="N6" s="147" t="s">
        <v>170</v>
      </c>
      <c r="O6" s="147" t="s">
        <v>171</v>
      </c>
      <c r="P6" s="147" t="s">
        <v>172</v>
      </c>
      <c r="Q6" s="147" t="s">
        <v>173</v>
      </c>
      <c r="R6" s="147" t="s">
        <v>174</v>
      </c>
      <c r="S6" s="147" t="s">
        <v>175</v>
      </c>
      <c r="T6" s="147" t="s">
        <v>176</v>
      </c>
      <c r="U6" s="147" t="s">
        <v>177</v>
      </c>
      <c r="V6" s="147" t="s">
        <v>178</v>
      </c>
      <c r="W6" s="147" t="s">
        <v>179</v>
      </c>
      <c r="X6" s="147" t="s">
        <v>180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5" t="s">
        <v>181</v>
      </c>
      <c r="B8" s="166" t="s">
        <v>126</v>
      </c>
      <c r="C8" s="187" t="s">
        <v>127</v>
      </c>
      <c r="D8" s="167"/>
      <c r="E8" s="168"/>
      <c r="F8" s="169"/>
      <c r="G8" s="169">
        <f>SUMIF(AG9:AG19,"&lt;&gt;NOR",G9:G19)</f>
        <v>0</v>
      </c>
      <c r="H8" s="169"/>
      <c r="I8" s="169">
        <f>SUM(I9:I19)</f>
        <v>0</v>
      </c>
      <c r="J8" s="169"/>
      <c r="K8" s="169">
        <f>SUM(K9:K19)</f>
        <v>0</v>
      </c>
      <c r="L8" s="169"/>
      <c r="M8" s="169">
        <f>SUM(M9:M19)</f>
        <v>0</v>
      </c>
      <c r="N8" s="169"/>
      <c r="O8" s="169">
        <f>SUM(O9:O19)</f>
        <v>0</v>
      </c>
      <c r="P8" s="169"/>
      <c r="Q8" s="169">
        <f>SUM(Q9:Q19)</f>
        <v>0</v>
      </c>
      <c r="R8" s="169"/>
      <c r="S8" s="169"/>
      <c r="T8" s="170"/>
      <c r="U8" s="164"/>
      <c r="V8" s="164">
        <f>SUM(V9:V19)</f>
        <v>37.39</v>
      </c>
      <c r="W8" s="164"/>
      <c r="X8" s="164"/>
      <c r="AG8" t="s">
        <v>182</v>
      </c>
    </row>
    <row r="9" spans="1:60" outlineLevel="1" x14ac:dyDescent="0.2">
      <c r="A9" s="171">
        <v>1</v>
      </c>
      <c r="B9" s="172" t="s">
        <v>183</v>
      </c>
      <c r="C9" s="188" t="s">
        <v>184</v>
      </c>
      <c r="D9" s="173" t="s">
        <v>185</v>
      </c>
      <c r="E9" s="174">
        <v>222.5</v>
      </c>
      <c r="F9" s="175"/>
      <c r="G9" s="176">
        <f>ROUND(E9*F9,2)</f>
        <v>0</v>
      </c>
      <c r="H9" s="175"/>
      <c r="I9" s="176">
        <f>ROUND(E9*H9,2)</f>
        <v>0</v>
      </c>
      <c r="J9" s="175"/>
      <c r="K9" s="176">
        <f>ROUND(E9*J9,2)</f>
        <v>0</v>
      </c>
      <c r="L9" s="176">
        <v>21</v>
      </c>
      <c r="M9" s="176">
        <f>G9*(1+L9/100)</f>
        <v>0</v>
      </c>
      <c r="N9" s="176">
        <v>0</v>
      </c>
      <c r="O9" s="176">
        <f>ROUND(E9*N9,2)</f>
        <v>0</v>
      </c>
      <c r="P9" s="176">
        <v>0</v>
      </c>
      <c r="Q9" s="176">
        <f>ROUND(E9*P9,2)</f>
        <v>0</v>
      </c>
      <c r="R9" s="176" t="s">
        <v>186</v>
      </c>
      <c r="S9" s="176" t="s">
        <v>187</v>
      </c>
      <c r="T9" s="177" t="s">
        <v>187</v>
      </c>
      <c r="U9" s="157">
        <v>1.7999999999999999E-2</v>
      </c>
      <c r="V9" s="157">
        <f>ROUND(E9*U9,2)</f>
        <v>4.01</v>
      </c>
      <c r="W9" s="157"/>
      <c r="X9" s="157" t="s">
        <v>188</v>
      </c>
      <c r="Y9" s="148"/>
      <c r="Z9" s="148"/>
      <c r="AA9" s="148"/>
      <c r="AB9" s="148"/>
      <c r="AC9" s="148"/>
      <c r="AD9" s="148"/>
      <c r="AE9" s="148"/>
      <c r="AF9" s="148"/>
      <c r="AG9" s="148" t="s">
        <v>189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59" t="s">
        <v>190</v>
      </c>
      <c r="D10" s="260"/>
      <c r="E10" s="260"/>
      <c r="F10" s="260"/>
      <c r="G10" s="260"/>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191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9" t="s">
        <v>192</v>
      </c>
      <c r="D11" s="158"/>
      <c r="E11" s="159"/>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193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9" t="s">
        <v>194</v>
      </c>
      <c r="D12" s="158"/>
      <c r="E12" s="159"/>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9" t="s">
        <v>195</v>
      </c>
      <c r="D13" s="158"/>
      <c r="E13" s="159">
        <v>208</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193</v>
      </c>
      <c r="AH13" s="148">
        <v>5</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89" t="s">
        <v>196</v>
      </c>
      <c r="D14" s="158"/>
      <c r="E14" s="159"/>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193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9" t="s">
        <v>197</v>
      </c>
      <c r="D15" s="158"/>
      <c r="E15" s="159">
        <v>14.5</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193</v>
      </c>
      <c r="AH15" s="148">
        <v>5</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71">
        <v>2</v>
      </c>
      <c r="B16" s="172" t="s">
        <v>198</v>
      </c>
      <c r="C16" s="188" t="s">
        <v>199</v>
      </c>
      <c r="D16" s="173" t="s">
        <v>185</v>
      </c>
      <c r="E16" s="174">
        <v>222.5</v>
      </c>
      <c r="F16" s="175"/>
      <c r="G16" s="176">
        <f>ROUND(E16*F16,2)</f>
        <v>0</v>
      </c>
      <c r="H16" s="175"/>
      <c r="I16" s="176">
        <f>ROUND(E16*H16,2)</f>
        <v>0</v>
      </c>
      <c r="J16" s="175"/>
      <c r="K16" s="176">
        <f>ROUND(E16*J16,2)</f>
        <v>0</v>
      </c>
      <c r="L16" s="176">
        <v>21</v>
      </c>
      <c r="M16" s="176">
        <f>G16*(1+L16/100)</f>
        <v>0</v>
      </c>
      <c r="N16" s="176">
        <v>0</v>
      </c>
      <c r="O16" s="176">
        <f>ROUND(E16*N16,2)</f>
        <v>0</v>
      </c>
      <c r="P16" s="176">
        <v>0</v>
      </c>
      <c r="Q16" s="176">
        <f>ROUND(E16*P16,2)</f>
        <v>0</v>
      </c>
      <c r="R16" s="176" t="s">
        <v>186</v>
      </c>
      <c r="S16" s="176" t="s">
        <v>187</v>
      </c>
      <c r="T16" s="177" t="s">
        <v>187</v>
      </c>
      <c r="U16" s="157">
        <v>0.15</v>
      </c>
      <c r="V16" s="157">
        <f>ROUND(E16*U16,2)</f>
        <v>33.380000000000003</v>
      </c>
      <c r="W16" s="157"/>
      <c r="X16" s="157" t="s">
        <v>188</v>
      </c>
      <c r="Y16" s="148"/>
      <c r="Z16" s="148"/>
      <c r="AA16" s="148"/>
      <c r="AB16" s="148"/>
      <c r="AC16" s="148"/>
      <c r="AD16" s="148"/>
      <c r="AE16" s="148"/>
      <c r="AF16" s="148"/>
      <c r="AG16" s="148" t="s">
        <v>200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59" t="s">
        <v>201</v>
      </c>
      <c r="D17" s="260"/>
      <c r="E17" s="260"/>
      <c r="F17" s="260"/>
      <c r="G17" s="260"/>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191</v>
      </c>
      <c r="AH17" s="148"/>
      <c r="AI17" s="148"/>
      <c r="AJ17" s="148"/>
      <c r="AK17" s="148"/>
      <c r="AL17" s="148"/>
      <c r="AM17" s="148"/>
      <c r="AN17" s="148"/>
      <c r="AO17" s="148"/>
      <c r="AP17" s="148"/>
      <c r="AQ17" s="148"/>
      <c r="AR17" s="148"/>
      <c r="AS17" s="148"/>
      <c r="AT17" s="148"/>
      <c r="AU17" s="148"/>
      <c r="AV17" s="148"/>
      <c r="AW17" s="148"/>
      <c r="AX17" s="148"/>
      <c r="AY17" s="148"/>
      <c r="AZ17" s="148"/>
      <c r="BA17" s="178" t="str">
        <f>C17</f>
        <v>z rostlé horniny tř.1 - 4 pod násypy z hornin soudržných do 92% PS a hornin nesoudržných sypkých relativní ulehlosti I(d) do 0,8</v>
      </c>
      <c r="BB17" s="148"/>
      <c r="BC17" s="148"/>
      <c r="BD17" s="148"/>
      <c r="BE17" s="148"/>
      <c r="BF17" s="148"/>
      <c r="BG17" s="148"/>
      <c r="BH17" s="148"/>
    </row>
    <row r="18" spans="1:60" outlineLevel="1" x14ac:dyDescent="0.2">
      <c r="A18" s="155"/>
      <c r="B18" s="156"/>
      <c r="C18" s="189" t="s">
        <v>202</v>
      </c>
      <c r="D18" s="158"/>
      <c r="E18" s="159"/>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193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9" t="s">
        <v>203</v>
      </c>
      <c r="D19" s="158"/>
      <c r="E19" s="159">
        <v>222.5</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193</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5" t="s">
        <v>181</v>
      </c>
      <c r="B20" s="166" t="s">
        <v>128</v>
      </c>
      <c r="C20" s="187" t="s">
        <v>129</v>
      </c>
      <c r="D20" s="167"/>
      <c r="E20" s="168"/>
      <c r="F20" s="169"/>
      <c r="G20" s="169">
        <f>SUMIF(AG21:AG65,"&lt;&gt;NOR",G21:G65)</f>
        <v>0</v>
      </c>
      <c r="H20" s="169"/>
      <c r="I20" s="169">
        <f>SUM(I21:I65)</f>
        <v>0</v>
      </c>
      <c r="J20" s="169"/>
      <c r="K20" s="169">
        <f>SUM(K21:K65)</f>
        <v>0</v>
      </c>
      <c r="L20" s="169"/>
      <c r="M20" s="169">
        <f>SUM(M21:M65)</f>
        <v>0</v>
      </c>
      <c r="N20" s="169"/>
      <c r="O20" s="169">
        <f>SUM(O21:O65)</f>
        <v>0</v>
      </c>
      <c r="P20" s="169"/>
      <c r="Q20" s="169">
        <f>SUM(Q21:Q65)</f>
        <v>105.67999999999999</v>
      </c>
      <c r="R20" s="169"/>
      <c r="S20" s="169"/>
      <c r="T20" s="170"/>
      <c r="U20" s="164"/>
      <c r="V20" s="164">
        <f>SUM(V21:V65)</f>
        <v>22.18</v>
      </c>
      <c r="W20" s="164"/>
      <c r="X20" s="164"/>
      <c r="AG20" t="s">
        <v>182</v>
      </c>
    </row>
    <row r="21" spans="1:60" ht="33.75" outlineLevel="1" x14ac:dyDescent="0.2">
      <c r="A21" s="171">
        <v>3</v>
      </c>
      <c r="B21" s="172" t="s">
        <v>204</v>
      </c>
      <c r="C21" s="188" t="s">
        <v>205</v>
      </c>
      <c r="D21" s="173" t="s">
        <v>185</v>
      </c>
      <c r="E21" s="174">
        <v>2.16</v>
      </c>
      <c r="F21" s="175"/>
      <c r="G21" s="176">
        <f>ROUND(E21*F21,2)</f>
        <v>0</v>
      </c>
      <c r="H21" s="175"/>
      <c r="I21" s="176">
        <f>ROUND(E21*H21,2)</f>
        <v>0</v>
      </c>
      <c r="J21" s="175"/>
      <c r="K21" s="176">
        <f>ROUND(E21*J21,2)</f>
        <v>0</v>
      </c>
      <c r="L21" s="176">
        <v>21</v>
      </c>
      <c r="M21" s="176">
        <f>G21*(1+L21/100)</f>
        <v>0</v>
      </c>
      <c r="N21" s="176">
        <v>0</v>
      </c>
      <c r="O21" s="176">
        <f>ROUND(E21*N21,2)</f>
        <v>0</v>
      </c>
      <c r="P21" s="176">
        <v>0.2</v>
      </c>
      <c r="Q21" s="176">
        <f>ROUND(E21*P21,2)</f>
        <v>0.43</v>
      </c>
      <c r="R21" s="176" t="s">
        <v>206</v>
      </c>
      <c r="S21" s="176" t="s">
        <v>187</v>
      </c>
      <c r="T21" s="177" t="s">
        <v>187</v>
      </c>
      <c r="U21" s="157">
        <v>0.1</v>
      </c>
      <c r="V21" s="157">
        <f>ROUND(E21*U21,2)</f>
        <v>0.22</v>
      </c>
      <c r="W21" s="157"/>
      <c r="X21" s="157" t="s">
        <v>188</v>
      </c>
      <c r="Y21" s="148"/>
      <c r="Z21" s="148"/>
      <c r="AA21" s="148"/>
      <c r="AB21" s="148"/>
      <c r="AC21" s="148"/>
      <c r="AD21" s="148"/>
      <c r="AE21" s="148"/>
      <c r="AF21" s="148"/>
      <c r="AG21" s="148" t="s">
        <v>200</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259" t="s">
        <v>207</v>
      </c>
      <c r="D22" s="260"/>
      <c r="E22" s="260"/>
      <c r="F22" s="260"/>
      <c r="G22" s="260"/>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191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9" t="s">
        <v>208</v>
      </c>
      <c r="D23" s="158"/>
      <c r="E23" s="159"/>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193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9" t="s">
        <v>209</v>
      </c>
      <c r="D24" s="158"/>
      <c r="E24" s="159"/>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193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9" t="s">
        <v>210</v>
      </c>
      <c r="D25" s="158"/>
      <c r="E25" s="159">
        <v>2.16</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193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71">
        <v>4</v>
      </c>
      <c r="B26" s="172" t="s">
        <v>211</v>
      </c>
      <c r="C26" s="188" t="s">
        <v>212</v>
      </c>
      <c r="D26" s="173" t="s">
        <v>185</v>
      </c>
      <c r="E26" s="174">
        <v>2.16</v>
      </c>
      <c r="F26" s="175"/>
      <c r="G26" s="176">
        <f>ROUND(E26*F26,2)</f>
        <v>0</v>
      </c>
      <c r="H26" s="175"/>
      <c r="I26" s="176">
        <f>ROUND(E26*H26,2)</f>
        <v>0</v>
      </c>
      <c r="J26" s="175"/>
      <c r="K26" s="176">
        <f>ROUND(E26*J26,2)</f>
        <v>0</v>
      </c>
      <c r="L26" s="176">
        <v>21</v>
      </c>
      <c r="M26" s="176">
        <f>G26*(1+L26/100)</f>
        <v>0</v>
      </c>
      <c r="N26" s="176">
        <v>0</v>
      </c>
      <c r="O26" s="176">
        <f>ROUND(E26*N26,2)</f>
        <v>0</v>
      </c>
      <c r="P26" s="176">
        <v>0.17599999999999999</v>
      </c>
      <c r="Q26" s="176">
        <f>ROUND(E26*P26,2)</f>
        <v>0.38</v>
      </c>
      <c r="R26" s="176" t="s">
        <v>206</v>
      </c>
      <c r="S26" s="176" t="s">
        <v>187</v>
      </c>
      <c r="T26" s="177" t="s">
        <v>187</v>
      </c>
      <c r="U26" s="157">
        <v>0.33679999999999999</v>
      </c>
      <c r="V26" s="157">
        <f>ROUND(E26*U26,2)</f>
        <v>0.73</v>
      </c>
      <c r="W26" s="157"/>
      <c r="X26" s="157" t="s">
        <v>188</v>
      </c>
      <c r="Y26" s="148"/>
      <c r="Z26" s="148"/>
      <c r="AA26" s="148"/>
      <c r="AB26" s="148"/>
      <c r="AC26" s="148"/>
      <c r="AD26" s="148"/>
      <c r="AE26" s="148"/>
      <c r="AF26" s="148"/>
      <c r="AG26" s="148" t="s">
        <v>200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9" t="s">
        <v>213</v>
      </c>
      <c r="D27" s="158"/>
      <c r="E27" s="159"/>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193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9" t="s">
        <v>214</v>
      </c>
      <c r="D28" s="158"/>
      <c r="E28" s="159"/>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193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9" t="s">
        <v>215</v>
      </c>
      <c r="D29" s="158"/>
      <c r="E29" s="159">
        <v>2.16</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193</v>
      </c>
      <c r="AH29" s="148">
        <v>5</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71">
        <v>5</v>
      </c>
      <c r="B30" s="172" t="s">
        <v>216</v>
      </c>
      <c r="C30" s="188" t="s">
        <v>217</v>
      </c>
      <c r="D30" s="173" t="s">
        <v>185</v>
      </c>
      <c r="E30" s="174">
        <v>220.34</v>
      </c>
      <c r="F30" s="175"/>
      <c r="G30" s="176">
        <f>ROUND(E30*F30,2)</f>
        <v>0</v>
      </c>
      <c r="H30" s="175"/>
      <c r="I30" s="176">
        <f>ROUND(E30*H30,2)</f>
        <v>0</v>
      </c>
      <c r="J30" s="175"/>
      <c r="K30" s="176">
        <f>ROUND(E30*J30,2)</f>
        <v>0</v>
      </c>
      <c r="L30" s="176">
        <v>21</v>
      </c>
      <c r="M30" s="176">
        <f>G30*(1+L30/100)</f>
        <v>0</v>
      </c>
      <c r="N30" s="176">
        <v>0</v>
      </c>
      <c r="O30" s="176">
        <f>ROUND(E30*N30,2)</f>
        <v>0</v>
      </c>
      <c r="P30" s="176">
        <v>0.11</v>
      </c>
      <c r="Q30" s="176">
        <f>ROUND(E30*P30,2)</f>
        <v>24.24</v>
      </c>
      <c r="R30" s="176" t="s">
        <v>206</v>
      </c>
      <c r="S30" s="176" t="s">
        <v>187</v>
      </c>
      <c r="T30" s="177" t="s">
        <v>187</v>
      </c>
      <c r="U30" s="157">
        <v>4.2999999999999997E-2</v>
      </c>
      <c r="V30" s="157">
        <f>ROUND(E30*U30,2)</f>
        <v>9.4700000000000006</v>
      </c>
      <c r="W30" s="157"/>
      <c r="X30" s="157" t="s">
        <v>188</v>
      </c>
      <c r="Y30" s="148"/>
      <c r="Z30" s="148"/>
      <c r="AA30" s="148"/>
      <c r="AB30" s="148"/>
      <c r="AC30" s="148"/>
      <c r="AD30" s="148"/>
      <c r="AE30" s="148"/>
      <c r="AF30" s="148"/>
      <c r="AG30" s="148" t="s">
        <v>189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9" t="s">
        <v>218</v>
      </c>
      <c r="D31" s="158"/>
      <c r="E31" s="159"/>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193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9" t="s">
        <v>219</v>
      </c>
      <c r="D32" s="158"/>
      <c r="E32" s="159"/>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193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9" t="s">
        <v>195</v>
      </c>
      <c r="D33" s="158"/>
      <c r="E33" s="159">
        <v>208</v>
      </c>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193</v>
      </c>
      <c r="AH33" s="148">
        <v>5</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9" t="s">
        <v>220</v>
      </c>
      <c r="D34" s="158"/>
      <c r="E34" s="159"/>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193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9" t="s">
        <v>197</v>
      </c>
      <c r="D35" s="158"/>
      <c r="E35" s="159">
        <v>14.5</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193</v>
      </c>
      <c r="AH35" s="148">
        <v>5</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9" t="s">
        <v>221</v>
      </c>
      <c r="D36" s="158"/>
      <c r="E36" s="159"/>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193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9" t="s">
        <v>222</v>
      </c>
      <c r="D37" s="158"/>
      <c r="E37" s="159">
        <v>-2.16</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193</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71">
        <v>6</v>
      </c>
      <c r="B38" s="172" t="s">
        <v>223</v>
      </c>
      <c r="C38" s="188" t="s">
        <v>224</v>
      </c>
      <c r="D38" s="173" t="s">
        <v>185</v>
      </c>
      <c r="E38" s="174">
        <v>220.34</v>
      </c>
      <c r="F38" s="175"/>
      <c r="G38" s="176">
        <f>ROUND(E38*F38,2)</f>
        <v>0</v>
      </c>
      <c r="H38" s="175"/>
      <c r="I38" s="176">
        <f>ROUND(E38*H38,2)</f>
        <v>0</v>
      </c>
      <c r="J38" s="175"/>
      <c r="K38" s="176">
        <f>ROUND(E38*J38,2)</f>
        <v>0</v>
      </c>
      <c r="L38" s="176">
        <v>21</v>
      </c>
      <c r="M38" s="176">
        <f>G38*(1+L38/100)</f>
        <v>0</v>
      </c>
      <c r="N38" s="176">
        <v>0</v>
      </c>
      <c r="O38" s="176">
        <f>ROUND(E38*N38,2)</f>
        <v>0</v>
      </c>
      <c r="P38" s="176">
        <v>0.36</v>
      </c>
      <c r="Q38" s="176">
        <f>ROUND(E38*P38,2)</f>
        <v>79.319999999999993</v>
      </c>
      <c r="R38" s="176" t="s">
        <v>206</v>
      </c>
      <c r="S38" s="176" t="s">
        <v>187</v>
      </c>
      <c r="T38" s="177" t="s">
        <v>187</v>
      </c>
      <c r="U38" s="157">
        <v>4.4999999999999998E-2</v>
      </c>
      <c r="V38" s="157">
        <f>ROUND(E38*U38,2)</f>
        <v>9.92</v>
      </c>
      <c r="W38" s="157"/>
      <c r="X38" s="157" t="s">
        <v>188</v>
      </c>
      <c r="Y38" s="148"/>
      <c r="Z38" s="148"/>
      <c r="AA38" s="148"/>
      <c r="AB38" s="148"/>
      <c r="AC38" s="148"/>
      <c r="AD38" s="148"/>
      <c r="AE38" s="148"/>
      <c r="AF38" s="148"/>
      <c r="AG38" s="148" t="s">
        <v>200</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9" t="s">
        <v>225</v>
      </c>
      <c r="D39" s="158"/>
      <c r="E39" s="159"/>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193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9" t="s">
        <v>226</v>
      </c>
      <c r="D40" s="158"/>
      <c r="E40" s="159"/>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193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9" t="s">
        <v>227</v>
      </c>
      <c r="D41" s="158"/>
      <c r="E41" s="159">
        <v>220.34</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193</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1">
        <v>7</v>
      </c>
      <c r="B42" s="172" t="s">
        <v>228</v>
      </c>
      <c r="C42" s="188" t="s">
        <v>229</v>
      </c>
      <c r="D42" s="173" t="s">
        <v>185</v>
      </c>
      <c r="E42" s="174">
        <v>416</v>
      </c>
      <c r="F42" s="175"/>
      <c r="G42" s="176">
        <f>ROUND(E42*F42,2)</f>
        <v>0</v>
      </c>
      <c r="H42" s="175"/>
      <c r="I42" s="176">
        <f>ROUND(E42*H42,2)</f>
        <v>0</v>
      </c>
      <c r="J42" s="175"/>
      <c r="K42" s="176">
        <f>ROUND(E42*J42,2)</f>
        <v>0</v>
      </c>
      <c r="L42" s="176">
        <v>21</v>
      </c>
      <c r="M42" s="176">
        <f>G42*(1+L42/100)</f>
        <v>0</v>
      </c>
      <c r="N42" s="176">
        <v>0</v>
      </c>
      <c r="O42" s="176">
        <f>ROUND(E42*N42,2)</f>
        <v>0</v>
      </c>
      <c r="P42" s="176">
        <v>0</v>
      </c>
      <c r="Q42" s="176">
        <f>ROUND(E42*P42,2)</f>
        <v>0</v>
      </c>
      <c r="R42" s="176" t="s">
        <v>206</v>
      </c>
      <c r="S42" s="176" t="s">
        <v>187</v>
      </c>
      <c r="T42" s="177" t="s">
        <v>187</v>
      </c>
      <c r="U42" s="157">
        <v>2E-3</v>
      </c>
      <c r="V42" s="157">
        <f>ROUND(E42*U42,2)</f>
        <v>0.83</v>
      </c>
      <c r="W42" s="157"/>
      <c r="X42" s="157" t="s">
        <v>188</v>
      </c>
      <c r="Y42" s="148"/>
      <c r="Z42" s="148"/>
      <c r="AA42" s="148"/>
      <c r="AB42" s="148"/>
      <c r="AC42" s="148"/>
      <c r="AD42" s="148"/>
      <c r="AE42" s="148"/>
      <c r="AF42" s="148"/>
      <c r="AG42" s="148" t="s">
        <v>200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9" t="s">
        <v>230</v>
      </c>
      <c r="D43" s="158"/>
      <c r="E43" s="159"/>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193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9" t="s">
        <v>231</v>
      </c>
      <c r="D44" s="158"/>
      <c r="E44" s="159"/>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193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9" t="s">
        <v>232</v>
      </c>
      <c r="D45" s="158"/>
      <c r="E45" s="159">
        <v>208</v>
      </c>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193</v>
      </c>
      <c r="AH45" s="148">
        <v>5</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9" t="s">
        <v>219</v>
      </c>
      <c r="D46" s="158"/>
      <c r="E46" s="159"/>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193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9" t="s">
        <v>195</v>
      </c>
      <c r="D47" s="158"/>
      <c r="E47" s="159">
        <v>208</v>
      </c>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193</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1">
        <v>8</v>
      </c>
      <c r="B48" s="172" t="s">
        <v>233</v>
      </c>
      <c r="C48" s="188" t="s">
        <v>234</v>
      </c>
      <c r="D48" s="173" t="s">
        <v>185</v>
      </c>
      <c r="E48" s="174">
        <v>10.4</v>
      </c>
      <c r="F48" s="175"/>
      <c r="G48" s="176">
        <f>ROUND(E48*F48,2)</f>
        <v>0</v>
      </c>
      <c r="H48" s="175"/>
      <c r="I48" s="176">
        <f>ROUND(E48*H48,2)</f>
        <v>0</v>
      </c>
      <c r="J48" s="175"/>
      <c r="K48" s="176">
        <f>ROUND(E48*J48,2)</f>
        <v>0</v>
      </c>
      <c r="L48" s="176">
        <v>21</v>
      </c>
      <c r="M48" s="176">
        <f>G48*(1+L48/100)</f>
        <v>0</v>
      </c>
      <c r="N48" s="176">
        <v>0</v>
      </c>
      <c r="O48" s="176">
        <f>ROUND(E48*N48,2)</f>
        <v>0</v>
      </c>
      <c r="P48" s="176">
        <v>0.126</v>
      </c>
      <c r="Q48" s="176">
        <f>ROUND(E48*P48,2)</f>
        <v>1.31</v>
      </c>
      <c r="R48" s="176" t="s">
        <v>206</v>
      </c>
      <c r="S48" s="176" t="s">
        <v>187</v>
      </c>
      <c r="T48" s="177" t="s">
        <v>187</v>
      </c>
      <c r="U48" s="157">
        <v>3.4000000000000002E-2</v>
      </c>
      <c r="V48" s="157">
        <f>ROUND(E48*U48,2)</f>
        <v>0.35</v>
      </c>
      <c r="W48" s="157"/>
      <c r="X48" s="157" t="s">
        <v>188</v>
      </c>
      <c r="Y48" s="148"/>
      <c r="Z48" s="148"/>
      <c r="AA48" s="148"/>
      <c r="AB48" s="148"/>
      <c r="AC48" s="148"/>
      <c r="AD48" s="148"/>
      <c r="AE48" s="148"/>
      <c r="AF48" s="148"/>
      <c r="AG48" s="148" t="s">
        <v>200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9" t="s">
        <v>235</v>
      </c>
      <c r="D49" s="158"/>
      <c r="E49" s="159"/>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193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9" t="s">
        <v>236</v>
      </c>
      <c r="D50" s="158"/>
      <c r="E50" s="159"/>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193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9" t="s">
        <v>237</v>
      </c>
      <c r="D51" s="158"/>
      <c r="E51" s="159">
        <v>10.4</v>
      </c>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193</v>
      </c>
      <c r="AH51" s="148">
        <v>5</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1" x14ac:dyDescent="0.2">
      <c r="A52" s="171">
        <v>9</v>
      </c>
      <c r="B52" s="172" t="s">
        <v>238</v>
      </c>
      <c r="C52" s="188" t="s">
        <v>239</v>
      </c>
      <c r="D52" s="173" t="s">
        <v>185</v>
      </c>
      <c r="E52" s="174">
        <v>2.16</v>
      </c>
      <c r="F52" s="175"/>
      <c r="G52" s="176">
        <f>ROUND(E52*F52,2)</f>
        <v>0</v>
      </c>
      <c r="H52" s="175"/>
      <c r="I52" s="176">
        <f>ROUND(E52*H52,2)</f>
        <v>0</v>
      </c>
      <c r="J52" s="175"/>
      <c r="K52" s="176">
        <f>ROUND(E52*J52,2)</f>
        <v>0</v>
      </c>
      <c r="L52" s="176">
        <v>21</v>
      </c>
      <c r="M52" s="176">
        <f>G52*(1+L52/100)</f>
        <v>0</v>
      </c>
      <c r="N52" s="176">
        <v>0</v>
      </c>
      <c r="O52" s="176">
        <f>ROUND(E52*N52,2)</f>
        <v>0</v>
      </c>
      <c r="P52" s="176">
        <v>0</v>
      </c>
      <c r="Q52" s="176">
        <f>ROUND(E52*P52,2)</f>
        <v>0</v>
      </c>
      <c r="R52" s="176" t="s">
        <v>206</v>
      </c>
      <c r="S52" s="176" t="s">
        <v>187</v>
      </c>
      <c r="T52" s="177" t="s">
        <v>187</v>
      </c>
      <c r="U52" s="157">
        <v>0.22</v>
      </c>
      <c r="V52" s="157">
        <f>ROUND(E52*U52,2)</f>
        <v>0.48</v>
      </c>
      <c r="W52" s="157"/>
      <c r="X52" s="157" t="s">
        <v>188</v>
      </c>
      <c r="Y52" s="148"/>
      <c r="Z52" s="148"/>
      <c r="AA52" s="148"/>
      <c r="AB52" s="148"/>
      <c r="AC52" s="148"/>
      <c r="AD52" s="148"/>
      <c r="AE52" s="148"/>
      <c r="AF52" s="148"/>
      <c r="AG52" s="148" t="s">
        <v>200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55"/>
      <c r="B53" s="156"/>
      <c r="C53" s="259" t="s">
        <v>240</v>
      </c>
      <c r="D53" s="260"/>
      <c r="E53" s="260"/>
      <c r="F53" s="260"/>
      <c r="G53" s="260"/>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191</v>
      </c>
      <c r="AH53" s="148"/>
      <c r="AI53" s="148"/>
      <c r="AJ53" s="148"/>
      <c r="AK53" s="148"/>
      <c r="AL53" s="148"/>
      <c r="AM53" s="148"/>
      <c r="AN53" s="148"/>
      <c r="AO53" s="148"/>
      <c r="AP53" s="148"/>
      <c r="AQ53" s="148"/>
      <c r="AR53" s="148"/>
      <c r="AS53" s="148"/>
      <c r="AT53" s="148"/>
      <c r="AU53" s="148"/>
      <c r="AV53" s="148"/>
      <c r="AW53" s="148"/>
      <c r="AX53" s="148"/>
      <c r="AY53" s="148"/>
      <c r="AZ53" s="148"/>
      <c r="BA53" s="178" t="str">
        <f>C53</f>
        <v>od spojovacího materiálu, s uložením očištěných kostek na skládku, s odklizením odpadových hmot na hromady a s odklizením vybouraných kostek na vzdálenost do 3 m</v>
      </c>
      <c r="BB53" s="148"/>
      <c r="BC53" s="148"/>
      <c r="BD53" s="148"/>
      <c r="BE53" s="148"/>
      <c r="BF53" s="148"/>
      <c r="BG53" s="148"/>
      <c r="BH53" s="148"/>
    </row>
    <row r="54" spans="1:60" outlineLevel="1" x14ac:dyDescent="0.2">
      <c r="A54" s="155"/>
      <c r="B54" s="156"/>
      <c r="C54" s="189" t="s">
        <v>241</v>
      </c>
      <c r="D54" s="158"/>
      <c r="E54" s="159"/>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193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9" t="s">
        <v>215</v>
      </c>
      <c r="D55" s="158"/>
      <c r="E55" s="159">
        <v>2.16</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193</v>
      </c>
      <c r="AH55" s="148">
        <v>5</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1">
        <v>10</v>
      </c>
      <c r="B56" s="172" t="s">
        <v>242</v>
      </c>
      <c r="C56" s="188" t="s">
        <v>243</v>
      </c>
      <c r="D56" s="173" t="s">
        <v>244</v>
      </c>
      <c r="E56" s="174">
        <v>1</v>
      </c>
      <c r="F56" s="175"/>
      <c r="G56" s="176">
        <f>ROUND(E56*F56,2)</f>
        <v>0</v>
      </c>
      <c r="H56" s="175"/>
      <c r="I56" s="176">
        <f>ROUND(E56*H56,2)</f>
        <v>0</v>
      </c>
      <c r="J56" s="175"/>
      <c r="K56" s="176">
        <f>ROUND(E56*J56,2)</f>
        <v>0</v>
      </c>
      <c r="L56" s="176">
        <v>21</v>
      </c>
      <c r="M56" s="176">
        <f>G56*(1+L56/100)</f>
        <v>0</v>
      </c>
      <c r="N56" s="176">
        <v>0</v>
      </c>
      <c r="O56" s="176">
        <f>ROUND(E56*N56,2)</f>
        <v>0</v>
      </c>
      <c r="P56" s="176">
        <v>0</v>
      </c>
      <c r="Q56" s="176">
        <f>ROUND(E56*P56,2)</f>
        <v>0</v>
      </c>
      <c r="R56" s="176"/>
      <c r="S56" s="176" t="s">
        <v>245</v>
      </c>
      <c r="T56" s="177" t="s">
        <v>246</v>
      </c>
      <c r="U56" s="157">
        <v>0.184</v>
      </c>
      <c r="V56" s="157">
        <f>ROUND(E56*U56,2)</f>
        <v>0.18</v>
      </c>
      <c r="W56" s="157"/>
      <c r="X56" s="157" t="s">
        <v>188</v>
      </c>
      <c r="Y56" s="148"/>
      <c r="Z56" s="148"/>
      <c r="AA56" s="148"/>
      <c r="AB56" s="148"/>
      <c r="AC56" s="148"/>
      <c r="AD56" s="148"/>
      <c r="AE56" s="148"/>
      <c r="AF56" s="148"/>
      <c r="AG56" s="148" t="s">
        <v>200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9" t="s">
        <v>247</v>
      </c>
      <c r="D57" s="158"/>
      <c r="E57" s="159"/>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193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9" t="s">
        <v>209</v>
      </c>
      <c r="D58" s="158"/>
      <c r="E58" s="159"/>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193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55"/>
      <c r="B59" s="156"/>
      <c r="C59" s="189" t="s">
        <v>248</v>
      </c>
      <c r="D59" s="158"/>
      <c r="E59" s="159">
        <v>1</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193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1">
        <v>11</v>
      </c>
      <c r="B60" s="172" t="s">
        <v>249</v>
      </c>
      <c r="C60" s="188" t="s">
        <v>250</v>
      </c>
      <c r="D60" s="173" t="s">
        <v>251</v>
      </c>
      <c r="E60" s="174">
        <v>1</v>
      </c>
      <c r="F60" s="175"/>
      <c r="G60" s="176">
        <f>ROUND(E60*F60,2)</f>
        <v>0</v>
      </c>
      <c r="H60" s="175"/>
      <c r="I60" s="176">
        <f>ROUND(E60*H60,2)</f>
        <v>0</v>
      </c>
      <c r="J60" s="175"/>
      <c r="K60" s="176">
        <f>ROUND(E60*J60,2)</f>
        <v>0</v>
      </c>
      <c r="L60" s="176">
        <v>21</v>
      </c>
      <c r="M60" s="176">
        <f>G60*(1+L60/100)</f>
        <v>0</v>
      </c>
      <c r="N60" s="176">
        <v>0</v>
      </c>
      <c r="O60" s="176">
        <f>ROUND(E60*N60,2)</f>
        <v>0</v>
      </c>
      <c r="P60" s="176">
        <v>0</v>
      </c>
      <c r="Q60" s="176">
        <f>ROUND(E60*P60,2)</f>
        <v>0</v>
      </c>
      <c r="R60" s="176" t="s">
        <v>252</v>
      </c>
      <c r="S60" s="176" t="s">
        <v>187</v>
      </c>
      <c r="T60" s="177" t="s">
        <v>187</v>
      </c>
      <c r="U60" s="157">
        <v>0</v>
      </c>
      <c r="V60" s="157">
        <f>ROUND(E60*U60,2)</f>
        <v>0</v>
      </c>
      <c r="W60" s="157"/>
      <c r="X60" s="157" t="s">
        <v>253</v>
      </c>
      <c r="Y60" s="148"/>
      <c r="Z60" s="148"/>
      <c r="AA60" s="148"/>
      <c r="AB60" s="148"/>
      <c r="AC60" s="148"/>
      <c r="AD60" s="148"/>
      <c r="AE60" s="148"/>
      <c r="AF60" s="148"/>
      <c r="AG60" s="148" t="s">
        <v>254</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257" t="s">
        <v>255</v>
      </c>
      <c r="D61" s="258"/>
      <c r="E61" s="258"/>
      <c r="F61" s="258"/>
      <c r="G61" s="258"/>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256</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261" t="s">
        <v>257</v>
      </c>
      <c r="D62" s="262"/>
      <c r="E62" s="262"/>
      <c r="F62" s="262"/>
      <c r="G62" s="262"/>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256</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261" t="s">
        <v>258</v>
      </c>
      <c r="D63" s="262"/>
      <c r="E63" s="262"/>
      <c r="F63" s="262"/>
      <c r="G63" s="262"/>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256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55"/>
      <c r="B64" s="156"/>
      <c r="C64" s="189" t="s">
        <v>259</v>
      </c>
      <c r="D64" s="158"/>
      <c r="E64" s="159"/>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193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9" t="s">
        <v>260</v>
      </c>
      <c r="D65" s="158"/>
      <c r="E65" s="159">
        <v>1</v>
      </c>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193</v>
      </c>
      <c r="AH65" s="148">
        <v>5</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x14ac:dyDescent="0.2">
      <c r="A66" s="165" t="s">
        <v>181</v>
      </c>
      <c r="B66" s="166" t="s">
        <v>134</v>
      </c>
      <c r="C66" s="187" t="s">
        <v>135</v>
      </c>
      <c r="D66" s="167"/>
      <c r="E66" s="168"/>
      <c r="F66" s="169"/>
      <c r="G66" s="169">
        <f>SUMIF(AG67:AG111,"&lt;&gt;NOR",G67:G111)</f>
        <v>0</v>
      </c>
      <c r="H66" s="169"/>
      <c r="I66" s="169">
        <f>SUM(I67:I111)</f>
        <v>0</v>
      </c>
      <c r="J66" s="169"/>
      <c r="K66" s="169">
        <f>SUM(K67:K111)</f>
        <v>0</v>
      </c>
      <c r="L66" s="169"/>
      <c r="M66" s="169">
        <f>SUM(M67:M111)</f>
        <v>0</v>
      </c>
      <c r="N66" s="169"/>
      <c r="O66" s="169">
        <f>SUM(O67:O111)</f>
        <v>110.8</v>
      </c>
      <c r="P66" s="169"/>
      <c r="Q66" s="169">
        <f>SUM(Q67:Q111)</f>
        <v>0</v>
      </c>
      <c r="R66" s="169"/>
      <c r="S66" s="169"/>
      <c r="T66" s="170"/>
      <c r="U66" s="164"/>
      <c r="V66" s="164">
        <f>SUM(V67:V111)</f>
        <v>45.88</v>
      </c>
      <c r="W66" s="164"/>
      <c r="X66" s="164"/>
      <c r="AG66" t="s">
        <v>182</v>
      </c>
    </row>
    <row r="67" spans="1:60" ht="22.5" outlineLevel="1" x14ac:dyDescent="0.2">
      <c r="A67" s="171">
        <v>12</v>
      </c>
      <c r="B67" s="172" t="s">
        <v>261</v>
      </c>
      <c r="C67" s="188" t="s">
        <v>262</v>
      </c>
      <c r="D67" s="173" t="s">
        <v>185</v>
      </c>
      <c r="E67" s="174">
        <v>14.5</v>
      </c>
      <c r="F67" s="175"/>
      <c r="G67" s="176">
        <f>ROUND(E67*F67,2)</f>
        <v>0</v>
      </c>
      <c r="H67" s="175"/>
      <c r="I67" s="176">
        <f>ROUND(E67*H67,2)</f>
        <v>0</v>
      </c>
      <c r="J67" s="175"/>
      <c r="K67" s="176">
        <f>ROUND(E67*J67,2)</f>
        <v>0</v>
      </c>
      <c r="L67" s="176">
        <v>21</v>
      </c>
      <c r="M67" s="176">
        <f>G67*(1+L67/100)</f>
        <v>0</v>
      </c>
      <c r="N67" s="176">
        <v>0.126</v>
      </c>
      <c r="O67" s="176">
        <f>ROUND(E67*N67,2)</f>
        <v>1.83</v>
      </c>
      <c r="P67" s="176">
        <v>0</v>
      </c>
      <c r="Q67" s="176">
        <f>ROUND(E67*P67,2)</f>
        <v>0</v>
      </c>
      <c r="R67" s="176" t="s">
        <v>206</v>
      </c>
      <c r="S67" s="176" t="s">
        <v>187</v>
      </c>
      <c r="T67" s="177" t="s">
        <v>187</v>
      </c>
      <c r="U67" s="157">
        <v>2.1000000000000001E-2</v>
      </c>
      <c r="V67" s="157">
        <f>ROUND(E67*U67,2)</f>
        <v>0.3</v>
      </c>
      <c r="W67" s="157"/>
      <c r="X67" s="157" t="s">
        <v>188</v>
      </c>
      <c r="Y67" s="148"/>
      <c r="Z67" s="148"/>
      <c r="AA67" s="148"/>
      <c r="AB67" s="148"/>
      <c r="AC67" s="148"/>
      <c r="AD67" s="148"/>
      <c r="AE67" s="148"/>
      <c r="AF67" s="148"/>
      <c r="AG67" s="148" t="s">
        <v>189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9" t="s">
        <v>263</v>
      </c>
      <c r="D68" s="158"/>
      <c r="E68" s="159"/>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193</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9" t="s">
        <v>264</v>
      </c>
      <c r="D69" s="158"/>
      <c r="E69" s="159"/>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193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9" t="s">
        <v>197</v>
      </c>
      <c r="D70" s="158"/>
      <c r="E70" s="159">
        <v>14.5</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193</v>
      </c>
      <c r="AH70" s="148">
        <v>5</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71">
        <v>13</v>
      </c>
      <c r="B71" s="172" t="s">
        <v>265</v>
      </c>
      <c r="C71" s="188" t="s">
        <v>266</v>
      </c>
      <c r="D71" s="173" t="s">
        <v>185</v>
      </c>
      <c r="E71" s="174">
        <v>208</v>
      </c>
      <c r="F71" s="175"/>
      <c r="G71" s="176">
        <f>ROUND(E71*F71,2)</f>
        <v>0</v>
      </c>
      <c r="H71" s="175"/>
      <c r="I71" s="176">
        <f>ROUND(E71*H71,2)</f>
        <v>0</v>
      </c>
      <c r="J71" s="175"/>
      <c r="K71" s="176">
        <f>ROUND(E71*J71,2)</f>
        <v>0</v>
      </c>
      <c r="L71" s="176">
        <v>21</v>
      </c>
      <c r="M71" s="176">
        <f>G71*(1+L71/100)</f>
        <v>0</v>
      </c>
      <c r="N71" s="176">
        <v>0.28799999999999998</v>
      </c>
      <c r="O71" s="176">
        <f>ROUND(E71*N71,2)</f>
        <v>59.9</v>
      </c>
      <c r="P71" s="176">
        <v>0</v>
      </c>
      <c r="Q71" s="176">
        <f>ROUND(E71*P71,2)</f>
        <v>0</v>
      </c>
      <c r="R71" s="176" t="s">
        <v>206</v>
      </c>
      <c r="S71" s="176" t="s">
        <v>187</v>
      </c>
      <c r="T71" s="177" t="s">
        <v>187</v>
      </c>
      <c r="U71" s="157">
        <v>2.3E-2</v>
      </c>
      <c r="V71" s="157">
        <f>ROUND(E71*U71,2)</f>
        <v>4.78</v>
      </c>
      <c r="W71" s="157"/>
      <c r="X71" s="157" t="s">
        <v>188</v>
      </c>
      <c r="Y71" s="148"/>
      <c r="Z71" s="148"/>
      <c r="AA71" s="148"/>
      <c r="AB71" s="148"/>
      <c r="AC71" s="148"/>
      <c r="AD71" s="148"/>
      <c r="AE71" s="148"/>
      <c r="AF71" s="148"/>
      <c r="AG71" s="148" t="s">
        <v>189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9" t="s">
        <v>267</v>
      </c>
      <c r="D72" s="158"/>
      <c r="E72" s="159"/>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193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9" t="s">
        <v>268</v>
      </c>
      <c r="D73" s="158"/>
      <c r="E73" s="159"/>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193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9" t="s">
        <v>232</v>
      </c>
      <c r="D74" s="158"/>
      <c r="E74" s="159">
        <v>208</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193</v>
      </c>
      <c r="AH74" s="148">
        <v>5</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22.5" outlineLevel="1" x14ac:dyDescent="0.2">
      <c r="A75" s="171">
        <v>14</v>
      </c>
      <c r="B75" s="172" t="s">
        <v>269</v>
      </c>
      <c r="C75" s="188" t="s">
        <v>270</v>
      </c>
      <c r="D75" s="173" t="s">
        <v>185</v>
      </c>
      <c r="E75" s="174">
        <v>208</v>
      </c>
      <c r="F75" s="175"/>
      <c r="G75" s="176">
        <f>ROUND(E75*F75,2)</f>
        <v>0</v>
      </c>
      <c r="H75" s="175"/>
      <c r="I75" s="176">
        <f>ROUND(E75*H75,2)</f>
        <v>0</v>
      </c>
      <c r="J75" s="175"/>
      <c r="K75" s="176">
        <f>ROUND(E75*J75,2)</f>
        <v>0</v>
      </c>
      <c r="L75" s="176">
        <v>21</v>
      </c>
      <c r="M75" s="176">
        <f>G75*(1+L75/100)</f>
        <v>0</v>
      </c>
      <c r="N75" s="176">
        <v>0.1055</v>
      </c>
      <c r="O75" s="176">
        <f>ROUND(E75*N75,2)</f>
        <v>21.94</v>
      </c>
      <c r="P75" s="176">
        <v>0</v>
      </c>
      <c r="Q75" s="176">
        <f>ROUND(E75*P75,2)</f>
        <v>0</v>
      </c>
      <c r="R75" s="176" t="s">
        <v>206</v>
      </c>
      <c r="S75" s="176" t="s">
        <v>187</v>
      </c>
      <c r="T75" s="177" t="s">
        <v>246</v>
      </c>
      <c r="U75" s="157">
        <v>4.9000000000000002E-2</v>
      </c>
      <c r="V75" s="157">
        <f>ROUND(E75*U75,2)</f>
        <v>10.19</v>
      </c>
      <c r="W75" s="157"/>
      <c r="X75" s="157" t="s">
        <v>188</v>
      </c>
      <c r="Y75" s="148"/>
      <c r="Z75" s="148"/>
      <c r="AA75" s="148"/>
      <c r="AB75" s="148"/>
      <c r="AC75" s="148"/>
      <c r="AD75" s="148"/>
      <c r="AE75" s="148"/>
      <c r="AF75" s="148"/>
      <c r="AG75" s="148" t="s">
        <v>200</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259" t="s">
        <v>271</v>
      </c>
      <c r="D76" s="260"/>
      <c r="E76" s="260"/>
      <c r="F76" s="260"/>
      <c r="G76" s="260"/>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191</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9" t="s">
        <v>272</v>
      </c>
      <c r="D77" s="158"/>
      <c r="E77" s="159"/>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193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9" t="s">
        <v>273</v>
      </c>
      <c r="D78" s="158"/>
      <c r="E78" s="159"/>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193</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9" t="s">
        <v>195</v>
      </c>
      <c r="D79" s="158"/>
      <c r="E79" s="159">
        <v>208</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193</v>
      </c>
      <c r="AH79" s="148">
        <v>5</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71">
        <v>15</v>
      </c>
      <c r="B80" s="172" t="s">
        <v>274</v>
      </c>
      <c r="C80" s="188" t="s">
        <v>275</v>
      </c>
      <c r="D80" s="173" t="s">
        <v>185</v>
      </c>
      <c r="E80" s="174">
        <v>208</v>
      </c>
      <c r="F80" s="175"/>
      <c r="G80" s="176">
        <f>ROUND(E80*F80,2)</f>
        <v>0</v>
      </c>
      <c r="H80" s="175"/>
      <c r="I80" s="176">
        <f>ROUND(E80*H80,2)</f>
        <v>0</v>
      </c>
      <c r="J80" s="175"/>
      <c r="K80" s="176">
        <f>ROUND(E80*J80,2)</f>
        <v>0</v>
      </c>
      <c r="L80" s="176">
        <v>21</v>
      </c>
      <c r="M80" s="176">
        <f>G80*(1+L80/100)</f>
        <v>0</v>
      </c>
      <c r="N80" s="176">
        <v>5.0000000000000001E-4</v>
      </c>
      <c r="O80" s="176">
        <f>ROUND(E80*N80,2)</f>
        <v>0.1</v>
      </c>
      <c r="P80" s="176">
        <v>0</v>
      </c>
      <c r="Q80" s="176">
        <f>ROUND(E80*P80,2)</f>
        <v>0</v>
      </c>
      <c r="R80" s="176" t="s">
        <v>206</v>
      </c>
      <c r="S80" s="176" t="s">
        <v>187</v>
      </c>
      <c r="T80" s="177" t="s">
        <v>187</v>
      </c>
      <c r="U80" s="157">
        <v>2E-3</v>
      </c>
      <c r="V80" s="157">
        <f>ROUND(E80*U80,2)</f>
        <v>0.42</v>
      </c>
      <c r="W80" s="157"/>
      <c r="X80" s="157" t="s">
        <v>188</v>
      </c>
      <c r="Y80" s="148"/>
      <c r="Z80" s="148"/>
      <c r="AA80" s="148"/>
      <c r="AB80" s="148"/>
      <c r="AC80" s="148"/>
      <c r="AD80" s="148"/>
      <c r="AE80" s="148"/>
      <c r="AF80" s="148"/>
      <c r="AG80" s="148" t="s">
        <v>200</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9" t="s">
        <v>276</v>
      </c>
      <c r="D81" s="158"/>
      <c r="E81" s="159"/>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193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9" t="s">
        <v>219</v>
      </c>
      <c r="D82" s="158"/>
      <c r="E82" s="159"/>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193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9" t="s">
        <v>195</v>
      </c>
      <c r="D83" s="158"/>
      <c r="E83" s="159">
        <v>208</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193</v>
      </c>
      <c r="AH83" s="148">
        <v>5</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ht="22.5" outlineLevel="1" x14ac:dyDescent="0.2">
      <c r="A84" s="171">
        <v>16</v>
      </c>
      <c r="B84" s="172" t="s">
        <v>277</v>
      </c>
      <c r="C84" s="188" t="s">
        <v>278</v>
      </c>
      <c r="D84" s="173" t="s">
        <v>185</v>
      </c>
      <c r="E84" s="174">
        <v>208</v>
      </c>
      <c r="F84" s="175"/>
      <c r="G84" s="176">
        <f>ROUND(E84*F84,2)</f>
        <v>0</v>
      </c>
      <c r="H84" s="175"/>
      <c r="I84" s="176">
        <f>ROUND(E84*H84,2)</f>
        <v>0</v>
      </c>
      <c r="J84" s="175"/>
      <c r="K84" s="176">
        <f>ROUND(E84*J84,2)</f>
        <v>0</v>
      </c>
      <c r="L84" s="176">
        <v>21</v>
      </c>
      <c r="M84" s="176">
        <f>G84*(1+L84/100)</f>
        <v>0</v>
      </c>
      <c r="N84" s="176">
        <v>7.1000000000000002E-4</v>
      </c>
      <c r="O84" s="176">
        <f>ROUND(E84*N84,2)</f>
        <v>0.15</v>
      </c>
      <c r="P84" s="176">
        <v>0</v>
      </c>
      <c r="Q84" s="176">
        <f>ROUND(E84*P84,2)</f>
        <v>0</v>
      </c>
      <c r="R84" s="176" t="s">
        <v>206</v>
      </c>
      <c r="S84" s="176" t="s">
        <v>187</v>
      </c>
      <c r="T84" s="177" t="s">
        <v>187</v>
      </c>
      <c r="U84" s="157">
        <v>2E-3</v>
      </c>
      <c r="V84" s="157">
        <f>ROUND(E84*U84,2)</f>
        <v>0.42</v>
      </c>
      <c r="W84" s="157"/>
      <c r="X84" s="157" t="s">
        <v>188</v>
      </c>
      <c r="Y84" s="148"/>
      <c r="Z84" s="148"/>
      <c r="AA84" s="148"/>
      <c r="AB84" s="148"/>
      <c r="AC84" s="148"/>
      <c r="AD84" s="148"/>
      <c r="AE84" s="148"/>
      <c r="AF84" s="148"/>
      <c r="AG84" s="148" t="s">
        <v>200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9" t="s">
        <v>279</v>
      </c>
      <c r="D85" s="158"/>
      <c r="E85" s="159"/>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193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9" t="s">
        <v>280</v>
      </c>
      <c r="D86" s="158"/>
      <c r="E86" s="159"/>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193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9" t="s">
        <v>232</v>
      </c>
      <c r="D87" s="158"/>
      <c r="E87" s="159">
        <v>208</v>
      </c>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193</v>
      </c>
      <c r="AH87" s="148">
        <v>5</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2.5" outlineLevel="1" x14ac:dyDescent="0.2">
      <c r="A88" s="171">
        <v>17</v>
      </c>
      <c r="B88" s="172" t="s">
        <v>281</v>
      </c>
      <c r="C88" s="188" t="s">
        <v>282</v>
      </c>
      <c r="D88" s="173" t="s">
        <v>185</v>
      </c>
      <c r="E88" s="174">
        <v>208</v>
      </c>
      <c r="F88" s="175"/>
      <c r="G88" s="176">
        <f>ROUND(E88*F88,2)</f>
        <v>0</v>
      </c>
      <c r="H88" s="175"/>
      <c r="I88" s="176">
        <f>ROUND(E88*H88,2)</f>
        <v>0</v>
      </c>
      <c r="J88" s="175"/>
      <c r="K88" s="176">
        <f>ROUND(E88*J88,2)</f>
        <v>0</v>
      </c>
      <c r="L88" s="176">
        <v>21</v>
      </c>
      <c r="M88" s="176">
        <f>G88*(1+L88/100)</f>
        <v>0</v>
      </c>
      <c r="N88" s="176">
        <v>0.10373</v>
      </c>
      <c r="O88" s="176">
        <f>ROUND(E88*N88,2)</f>
        <v>21.58</v>
      </c>
      <c r="P88" s="176">
        <v>0</v>
      </c>
      <c r="Q88" s="176">
        <f>ROUND(E88*P88,2)</f>
        <v>0</v>
      </c>
      <c r="R88" s="176" t="s">
        <v>206</v>
      </c>
      <c r="S88" s="176" t="s">
        <v>187</v>
      </c>
      <c r="T88" s="177" t="s">
        <v>187</v>
      </c>
      <c r="U88" s="157">
        <v>6.4000000000000001E-2</v>
      </c>
      <c r="V88" s="157">
        <f>ROUND(E88*U88,2)</f>
        <v>13.31</v>
      </c>
      <c r="W88" s="157"/>
      <c r="X88" s="157" t="s">
        <v>188</v>
      </c>
      <c r="Y88" s="148"/>
      <c r="Z88" s="148"/>
      <c r="AA88" s="148"/>
      <c r="AB88" s="148"/>
      <c r="AC88" s="148"/>
      <c r="AD88" s="148"/>
      <c r="AE88" s="148"/>
      <c r="AF88" s="148"/>
      <c r="AG88" s="148" t="s">
        <v>200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9" t="s">
        <v>283</v>
      </c>
      <c r="D89" s="158"/>
      <c r="E89" s="159"/>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193</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9" t="s">
        <v>209</v>
      </c>
      <c r="D90" s="158"/>
      <c r="E90" s="159"/>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193</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89" t="s">
        <v>284</v>
      </c>
      <c r="D91" s="158"/>
      <c r="E91" s="159"/>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193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9" t="s">
        <v>285</v>
      </c>
      <c r="D92" s="158"/>
      <c r="E92" s="159">
        <v>107</v>
      </c>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193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9" t="s">
        <v>286</v>
      </c>
      <c r="D93" s="158"/>
      <c r="E93" s="159">
        <v>29.5</v>
      </c>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193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9" t="s">
        <v>287</v>
      </c>
      <c r="D94" s="158"/>
      <c r="E94" s="159">
        <v>51</v>
      </c>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193</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90" t="s">
        <v>288</v>
      </c>
      <c r="D95" s="160"/>
      <c r="E95" s="161">
        <v>187.5</v>
      </c>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193</v>
      </c>
      <c r="AH95" s="148">
        <v>1</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9" t="s">
        <v>289</v>
      </c>
      <c r="D96" s="158"/>
      <c r="E96" s="159"/>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193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9" t="s">
        <v>290</v>
      </c>
      <c r="D97" s="158"/>
      <c r="E97" s="159">
        <v>13.8</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193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9" t="s">
        <v>291</v>
      </c>
      <c r="D98" s="158"/>
      <c r="E98" s="159">
        <v>6.7</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193</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0" t="s">
        <v>288</v>
      </c>
      <c r="D99" s="160"/>
      <c r="E99" s="161">
        <v>20.5</v>
      </c>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193</v>
      </c>
      <c r="AH99" s="148">
        <v>1</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1">
        <v>18</v>
      </c>
      <c r="B100" s="172" t="s">
        <v>292</v>
      </c>
      <c r="C100" s="188" t="s">
        <v>293</v>
      </c>
      <c r="D100" s="173" t="s">
        <v>185</v>
      </c>
      <c r="E100" s="174">
        <v>14.5</v>
      </c>
      <c r="F100" s="175"/>
      <c r="G100" s="176">
        <f>ROUND(E100*F100,2)</f>
        <v>0</v>
      </c>
      <c r="H100" s="175"/>
      <c r="I100" s="176">
        <f>ROUND(E100*H100,2)</f>
        <v>0</v>
      </c>
      <c r="J100" s="175"/>
      <c r="K100" s="176">
        <f>ROUND(E100*J100,2)</f>
        <v>0</v>
      </c>
      <c r="L100" s="176">
        <v>21</v>
      </c>
      <c r="M100" s="176">
        <f>G100*(1+L100/100)</f>
        <v>0</v>
      </c>
      <c r="N100" s="176">
        <v>0.11</v>
      </c>
      <c r="O100" s="176">
        <f>ROUND(E100*N100,2)</f>
        <v>1.6</v>
      </c>
      <c r="P100" s="176">
        <v>0</v>
      </c>
      <c r="Q100" s="176">
        <f>ROUND(E100*P100,2)</f>
        <v>0</v>
      </c>
      <c r="R100" s="176" t="s">
        <v>206</v>
      </c>
      <c r="S100" s="176" t="s">
        <v>187</v>
      </c>
      <c r="T100" s="177" t="s">
        <v>187</v>
      </c>
      <c r="U100" s="157">
        <v>1.135</v>
      </c>
      <c r="V100" s="157">
        <f>ROUND(E100*U100,2)</f>
        <v>16.46</v>
      </c>
      <c r="W100" s="157"/>
      <c r="X100" s="157" t="s">
        <v>188</v>
      </c>
      <c r="Y100" s="148"/>
      <c r="Z100" s="148"/>
      <c r="AA100" s="148"/>
      <c r="AB100" s="148"/>
      <c r="AC100" s="148"/>
      <c r="AD100" s="148"/>
      <c r="AE100" s="148"/>
      <c r="AF100" s="148"/>
      <c r="AG100" s="148" t="s">
        <v>189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259" t="s">
        <v>294</v>
      </c>
      <c r="D101" s="260"/>
      <c r="E101" s="260"/>
      <c r="F101" s="260"/>
      <c r="G101" s="260"/>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191</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78" t="str">
        <f>C101</f>
        <v>s provedením lože do 50 mm, s vyplněním spár, s dvojím beraněním a se smetením přebytečného materiálu na krajnici</v>
      </c>
      <c r="BB101" s="148"/>
      <c r="BC101" s="148"/>
      <c r="BD101" s="148"/>
      <c r="BE101" s="148"/>
      <c r="BF101" s="148"/>
      <c r="BG101" s="148"/>
      <c r="BH101" s="148"/>
    </row>
    <row r="102" spans="1:60" outlineLevel="1" x14ac:dyDescent="0.2">
      <c r="A102" s="155"/>
      <c r="B102" s="156"/>
      <c r="C102" s="189" t="s">
        <v>295</v>
      </c>
      <c r="D102" s="158"/>
      <c r="E102" s="159"/>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193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9" t="s">
        <v>209</v>
      </c>
      <c r="D103" s="158"/>
      <c r="E103" s="159"/>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193</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9" t="s">
        <v>296</v>
      </c>
      <c r="D104" s="158"/>
      <c r="E104" s="159"/>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193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9" t="s">
        <v>297</v>
      </c>
      <c r="D105" s="158"/>
      <c r="E105" s="159">
        <v>14.5</v>
      </c>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193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1">
        <v>19</v>
      </c>
      <c r="B106" s="172" t="s">
        <v>298</v>
      </c>
      <c r="C106" s="188" t="s">
        <v>299</v>
      </c>
      <c r="D106" s="173" t="s">
        <v>300</v>
      </c>
      <c r="E106" s="174">
        <v>3.6974999999999998</v>
      </c>
      <c r="F106" s="175"/>
      <c r="G106" s="176">
        <f>ROUND(E106*F106,2)</f>
        <v>0</v>
      </c>
      <c r="H106" s="175"/>
      <c r="I106" s="176">
        <f>ROUND(E106*H106,2)</f>
        <v>0</v>
      </c>
      <c r="J106" s="175"/>
      <c r="K106" s="176">
        <f>ROUND(E106*J106,2)</f>
        <v>0</v>
      </c>
      <c r="L106" s="176">
        <v>21</v>
      </c>
      <c r="M106" s="176">
        <f>G106*(1+L106/100)</f>
        <v>0</v>
      </c>
      <c r="N106" s="176">
        <v>1</v>
      </c>
      <c r="O106" s="176">
        <f>ROUND(E106*N106,2)</f>
        <v>3.7</v>
      </c>
      <c r="P106" s="176">
        <v>0</v>
      </c>
      <c r="Q106" s="176">
        <f>ROUND(E106*P106,2)</f>
        <v>0</v>
      </c>
      <c r="R106" s="176" t="s">
        <v>301</v>
      </c>
      <c r="S106" s="176" t="s">
        <v>187</v>
      </c>
      <c r="T106" s="177" t="s">
        <v>187</v>
      </c>
      <c r="U106" s="157">
        <v>0</v>
      </c>
      <c r="V106" s="157">
        <f>ROUND(E106*U106,2)</f>
        <v>0</v>
      </c>
      <c r="W106" s="157"/>
      <c r="X106" s="157" t="s">
        <v>302</v>
      </c>
      <c r="Y106" s="148"/>
      <c r="Z106" s="148"/>
      <c r="AA106" s="148"/>
      <c r="AB106" s="148"/>
      <c r="AC106" s="148"/>
      <c r="AD106" s="148"/>
      <c r="AE106" s="148"/>
      <c r="AF106" s="148"/>
      <c r="AG106" s="148" t="s">
        <v>303</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9" t="s">
        <v>304</v>
      </c>
      <c r="D107" s="158"/>
      <c r="E107" s="159"/>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193</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91" t="s">
        <v>305</v>
      </c>
      <c r="D108" s="162"/>
      <c r="E108" s="163"/>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193</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92" t="s">
        <v>306</v>
      </c>
      <c r="D109" s="162"/>
      <c r="E109" s="163">
        <v>0.255</v>
      </c>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193</v>
      </c>
      <c r="AH109" s="148">
        <v>2</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1" t="s">
        <v>307</v>
      </c>
      <c r="D110" s="162"/>
      <c r="E110" s="163"/>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193</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9" t="s">
        <v>308</v>
      </c>
      <c r="D111" s="158"/>
      <c r="E111" s="159">
        <v>3.6974999999999998</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193</v>
      </c>
      <c r="AH111" s="148">
        <v>5</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x14ac:dyDescent="0.2">
      <c r="A112" s="165" t="s">
        <v>181</v>
      </c>
      <c r="B112" s="166" t="s">
        <v>140</v>
      </c>
      <c r="C112" s="187" t="s">
        <v>141</v>
      </c>
      <c r="D112" s="167"/>
      <c r="E112" s="168"/>
      <c r="F112" s="169"/>
      <c r="G112" s="169">
        <f>SUMIF(AG113:AG115,"&lt;&gt;NOR",G113:G115)</f>
        <v>0</v>
      </c>
      <c r="H112" s="169"/>
      <c r="I112" s="169">
        <f>SUM(I113:I115)</f>
        <v>0</v>
      </c>
      <c r="J112" s="169"/>
      <c r="K112" s="169">
        <f>SUM(K113:K115)</f>
        <v>0</v>
      </c>
      <c r="L112" s="169"/>
      <c r="M112" s="169">
        <f>SUM(M113:M115)</f>
        <v>0</v>
      </c>
      <c r="N112" s="169"/>
      <c r="O112" s="169">
        <f>SUM(O113:O115)</f>
        <v>0.33</v>
      </c>
      <c r="P112" s="169"/>
      <c r="Q112" s="169">
        <f>SUM(Q113:Q115)</f>
        <v>0</v>
      </c>
      <c r="R112" s="169"/>
      <c r="S112" s="169"/>
      <c r="T112" s="170"/>
      <c r="U112" s="164"/>
      <c r="V112" s="164">
        <f>SUM(V113:V115)</f>
        <v>2.66</v>
      </c>
      <c r="W112" s="164"/>
      <c r="X112" s="164"/>
      <c r="AG112" t="s">
        <v>182</v>
      </c>
    </row>
    <row r="113" spans="1:60" outlineLevel="1" x14ac:dyDescent="0.2">
      <c r="A113" s="171">
        <v>20</v>
      </c>
      <c r="B113" s="172" t="s">
        <v>309</v>
      </c>
      <c r="C113" s="188" t="s">
        <v>310</v>
      </c>
      <c r="D113" s="173" t="s">
        <v>311</v>
      </c>
      <c r="E113" s="174">
        <v>1</v>
      </c>
      <c r="F113" s="175"/>
      <c r="G113" s="176">
        <f>ROUND(E113*F113,2)</f>
        <v>0</v>
      </c>
      <c r="H113" s="175"/>
      <c r="I113" s="176">
        <f>ROUND(E113*H113,2)</f>
        <v>0</v>
      </c>
      <c r="J113" s="175"/>
      <c r="K113" s="176">
        <f>ROUND(E113*J113,2)</f>
        <v>0</v>
      </c>
      <c r="L113" s="176">
        <v>21</v>
      </c>
      <c r="M113" s="176">
        <f>G113*(1+L113/100)</f>
        <v>0</v>
      </c>
      <c r="N113" s="176">
        <v>0.32973999999999998</v>
      </c>
      <c r="O113" s="176">
        <f>ROUND(E113*N113,2)</f>
        <v>0.33</v>
      </c>
      <c r="P113" s="176">
        <v>0</v>
      </c>
      <c r="Q113" s="176">
        <f>ROUND(E113*P113,2)</f>
        <v>0</v>
      </c>
      <c r="R113" s="176" t="s">
        <v>206</v>
      </c>
      <c r="S113" s="176" t="s">
        <v>187</v>
      </c>
      <c r="T113" s="177" t="s">
        <v>187</v>
      </c>
      <c r="U113" s="157">
        <v>2.6579999999999999</v>
      </c>
      <c r="V113" s="157">
        <f>ROUND(E113*U113,2)</f>
        <v>2.66</v>
      </c>
      <c r="W113" s="157"/>
      <c r="X113" s="157" t="s">
        <v>188</v>
      </c>
      <c r="Y113" s="148"/>
      <c r="Z113" s="148"/>
      <c r="AA113" s="148"/>
      <c r="AB113" s="148"/>
      <c r="AC113" s="148"/>
      <c r="AD113" s="148"/>
      <c r="AE113" s="148"/>
      <c r="AF113" s="148"/>
      <c r="AG113" s="148" t="s">
        <v>200</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ht="33.75" outlineLevel="1" x14ac:dyDescent="0.2">
      <c r="A114" s="155"/>
      <c r="B114" s="156"/>
      <c r="C114" s="259" t="s">
        <v>312</v>
      </c>
      <c r="D114" s="260"/>
      <c r="E114" s="260"/>
      <c r="F114" s="260"/>
      <c r="G114" s="260"/>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191</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78" t="str">
        <f>C114</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14" s="148"/>
      <c r="BC114" s="148"/>
      <c r="BD114" s="148"/>
      <c r="BE114" s="148"/>
      <c r="BF114" s="148"/>
      <c r="BG114" s="148"/>
      <c r="BH114" s="148"/>
    </row>
    <row r="115" spans="1:60" outlineLevel="1" x14ac:dyDescent="0.2">
      <c r="A115" s="155"/>
      <c r="B115" s="156"/>
      <c r="C115" s="189" t="s">
        <v>313</v>
      </c>
      <c r="D115" s="158"/>
      <c r="E115" s="159">
        <v>1</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193</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x14ac:dyDescent="0.2">
      <c r="A116" s="165" t="s">
        <v>181</v>
      </c>
      <c r="B116" s="166" t="s">
        <v>142</v>
      </c>
      <c r="C116" s="187" t="s">
        <v>143</v>
      </c>
      <c r="D116" s="167"/>
      <c r="E116" s="168"/>
      <c r="F116" s="169"/>
      <c r="G116" s="169">
        <f>SUMIF(AG117:AG137,"&lt;&gt;NOR",G117:G137)</f>
        <v>0</v>
      </c>
      <c r="H116" s="169"/>
      <c r="I116" s="169">
        <f>SUM(I117:I137)</f>
        <v>0</v>
      </c>
      <c r="J116" s="169"/>
      <c r="K116" s="169">
        <f>SUM(K117:K137)</f>
        <v>0</v>
      </c>
      <c r="L116" s="169"/>
      <c r="M116" s="169">
        <f>SUM(M117:M137)</f>
        <v>0</v>
      </c>
      <c r="N116" s="169"/>
      <c r="O116" s="169">
        <f>SUM(O117:O137)</f>
        <v>0.37</v>
      </c>
      <c r="P116" s="169"/>
      <c r="Q116" s="169">
        <f>SUM(Q117:Q137)</f>
        <v>0</v>
      </c>
      <c r="R116" s="169"/>
      <c r="S116" s="169"/>
      <c r="T116" s="170"/>
      <c r="U116" s="164"/>
      <c r="V116" s="164">
        <f>SUM(V117:V137)</f>
        <v>29.83</v>
      </c>
      <c r="W116" s="164"/>
      <c r="X116" s="164"/>
      <c r="AG116" t="s">
        <v>182</v>
      </c>
    </row>
    <row r="117" spans="1:60" outlineLevel="1" x14ac:dyDescent="0.2">
      <c r="A117" s="171">
        <v>21</v>
      </c>
      <c r="B117" s="172" t="s">
        <v>314</v>
      </c>
      <c r="C117" s="188" t="s">
        <v>315</v>
      </c>
      <c r="D117" s="173" t="s">
        <v>316</v>
      </c>
      <c r="E117" s="174">
        <v>85.7</v>
      </c>
      <c r="F117" s="175"/>
      <c r="G117" s="176">
        <f>ROUND(E117*F117,2)</f>
        <v>0</v>
      </c>
      <c r="H117" s="175"/>
      <c r="I117" s="176">
        <f>ROUND(E117*H117,2)</f>
        <v>0</v>
      </c>
      <c r="J117" s="175"/>
      <c r="K117" s="176">
        <f>ROUND(E117*J117,2)</f>
        <v>0</v>
      </c>
      <c r="L117" s="176">
        <v>21</v>
      </c>
      <c r="M117" s="176">
        <f>G117*(1+L117/100)</f>
        <v>0</v>
      </c>
      <c r="N117" s="176">
        <v>4.3E-3</v>
      </c>
      <c r="O117" s="176">
        <f>ROUND(E117*N117,2)</f>
        <v>0.37</v>
      </c>
      <c r="P117" s="176">
        <v>0</v>
      </c>
      <c r="Q117" s="176">
        <f>ROUND(E117*P117,2)</f>
        <v>0</v>
      </c>
      <c r="R117" s="176" t="s">
        <v>206</v>
      </c>
      <c r="S117" s="176" t="s">
        <v>187</v>
      </c>
      <c r="T117" s="177" t="s">
        <v>187</v>
      </c>
      <c r="U117" s="157">
        <v>0.20799999999999999</v>
      </c>
      <c r="V117" s="157">
        <f>ROUND(E117*U117,2)</f>
        <v>17.829999999999998</v>
      </c>
      <c r="W117" s="157"/>
      <c r="X117" s="157" t="s">
        <v>188</v>
      </c>
      <c r="Y117" s="148"/>
      <c r="Z117" s="148"/>
      <c r="AA117" s="148"/>
      <c r="AB117" s="148"/>
      <c r="AC117" s="148"/>
      <c r="AD117" s="148"/>
      <c r="AE117" s="148"/>
      <c r="AF117" s="148"/>
      <c r="AG117" s="148" t="s">
        <v>200</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259" t="s">
        <v>317</v>
      </c>
      <c r="D118" s="260"/>
      <c r="E118" s="260"/>
      <c r="F118" s="260"/>
      <c r="G118" s="260"/>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191</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9" t="s">
        <v>318</v>
      </c>
      <c r="D119" s="158"/>
      <c r="E119" s="159"/>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193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9" t="s">
        <v>319</v>
      </c>
      <c r="D120" s="158"/>
      <c r="E120" s="159">
        <v>85.7</v>
      </c>
      <c r="F120" s="157"/>
      <c r="G120" s="157"/>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193</v>
      </c>
      <c r="AH120" s="148">
        <v>5</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71">
        <v>22</v>
      </c>
      <c r="B121" s="172" t="s">
        <v>320</v>
      </c>
      <c r="C121" s="188" t="s">
        <v>321</v>
      </c>
      <c r="D121" s="173" t="s">
        <v>316</v>
      </c>
      <c r="E121" s="174">
        <v>85.7</v>
      </c>
      <c r="F121" s="175"/>
      <c r="G121" s="176">
        <f>ROUND(E121*F121,2)</f>
        <v>0</v>
      </c>
      <c r="H121" s="175"/>
      <c r="I121" s="176">
        <f>ROUND(E121*H121,2)</f>
        <v>0</v>
      </c>
      <c r="J121" s="175"/>
      <c r="K121" s="176">
        <f>ROUND(E121*J121,2)</f>
        <v>0</v>
      </c>
      <c r="L121" s="176">
        <v>21</v>
      </c>
      <c r="M121" s="176">
        <f>G121*(1+L121/100)</f>
        <v>0</v>
      </c>
      <c r="N121" s="176">
        <v>1.0000000000000001E-5</v>
      </c>
      <c r="O121" s="176">
        <f>ROUND(E121*N121,2)</f>
        <v>0</v>
      </c>
      <c r="P121" s="176">
        <v>0</v>
      </c>
      <c r="Q121" s="176">
        <f>ROUND(E121*P121,2)</f>
        <v>0</v>
      </c>
      <c r="R121" s="176" t="s">
        <v>206</v>
      </c>
      <c r="S121" s="176" t="s">
        <v>187</v>
      </c>
      <c r="T121" s="177" t="s">
        <v>187</v>
      </c>
      <c r="U121" s="157">
        <v>3.5999999999999997E-2</v>
      </c>
      <c r="V121" s="157">
        <f>ROUND(E121*U121,2)</f>
        <v>3.09</v>
      </c>
      <c r="W121" s="157"/>
      <c r="X121" s="157" t="s">
        <v>188</v>
      </c>
      <c r="Y121" s="148"/>
      <c r="Z121" s="148"/>
      <c r="AA121" s="148"/>
      <c r="AB121" s="148"/>
      <c r="AC121" s="148"/>
      <c r="AD121" s="148"/>
      <c r="AE121" s="148"/>
      <c r="AF121" s="148"/>
      <c r="AG121" s="148" t="s">
        <v>200</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259" t="s">
        <v>322</v>
      </c>
      <c r="D122" s="260"/>
      <c r="E122" s="260"/>
      <c r="F122" s="260"/>
      <c r="G122" s="260"/>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191</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9" t="s">
        <v>323</v>
      </c>
      <c r="D123" s="158"/>
      <c r="E123" s="159"/>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193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9" t="s">
        <v>324</v>
      </c>
      <c r="D124" s="158"/>
      <c r="E124" s="159"/>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193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9" t="s">
        <v>209</v>
      </c>
      <c r="D125" s="158"/>
      <c r="E125" s="159"/>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193</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9" t="s">
        <v>325</v>
      </c>
      <c r="D126" s="158"/>
      <c r="E126" s="159">
        <v>57.9</v>
      </c>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193</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9" t="s">
        <v>326</v>
      </c>
      <c r="D127" s="158"/>
      <c r="E127" s="159">
        <v>27.8</v>
      </c>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193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1">
        <v>23</v>
      </c>
      <c r="B128" s="172" t="s">
        <v>327</v>
      </c>
      <c r="C128" s="188" t="s">
        <v>328</v>
      </c>
      <c r="D128" s="173" t="s">
        <v>316</v>
      </c>
      <c r="E128" s="174">
        <v>85.7</v>
      </c>
      <c r="F128" s="175"/>
      <c r="G128" s="176">
        <f>ROUND(E128*F128,2)</f>
        <v>0</v>
      </c>
      <c r="H128" s="175"/>
      <c r="I128" s="176">
        <f>ROUND(E128*H128,2)</f>
        <v>0</v>
      </c>
      <c r="J128" s="175"/>
      <c r="K128" s="176">
        <f>ROUND(E128*J128,2)</f>
        <v>0</v>
      </c>
      <c r="L128" s="176">
        <v>21</v>
      </c>
      <c r="M128" s="176">
        <f>G128*(1+L128/100)</f>
        <v>0</v>
      </c>
      <c r="N128" s="176">
        <v>0</v>
      </c>
      <c r="O128" s="176">
        <f>ROUND(E128*N128,2)</f>
        <v>0</v>
      </c>
      <c r="P128" s="176">
        <v>0</v>
      </c>
      <c r="Q128" s="176">
        <f>ROUND(E128*P128,2)</f>
        <v>0</v>
      </c>
      <c r="R128" s="176" t="s">
        <v>206</v>
      </c>
      <c r="S128" s="176" t="s">
        <v>187</v>
      </c>
      <c r="T128" s="177" t="s">
        <v>187</v>
      </c>
      <c r="U128" s="157">
        <v>6.7000000000000004E-2</v>
      </c>
      <c r="V128" s="157">
        <f>ROUND(E128*U128,2)</f>
        <v>5.74</v>
      </c>
      <c r="W128" s="157"/>
      <c r="X128" s="157" t="s">
        <v>188</v>
      </c>
      <c r="Y128" s="148"/>
      <c r="Z128" s="148"/>
      <c r="AA128" s="148"/>
      <c r="AB128" s="148"/>
      <c r="AC128" s="148"/>
      <c r="AD128" s="148"/>
      <c r="AE128" s="148"/>
      <c r="AF128" s="148"/>
      <c r="AG128" s="148" t="s">
        <v>200</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259" t="s">
        <v>329</v>
      </c>
      <c r="D129" s="260"/>
      <c r="E129" s="260"/>
      <c r="F129" s="260"/>
      <c r="G129" s="260"/>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191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9" t="s">
        <v>330</v>
      </c>
      <c r="D130" s="158"/>
      <c r="E130" s="159"/>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193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9" t="s">
        <v>324</v>
      </c>
      <c r="D131" s="158"/>
      <c r="E131" s="159"/>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193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9" t="s">
        <v>319</v>
      </c>
      <c r="D132" s="158"/>
      <c r="E132" s="159">
        <v>85.7</v>
      </c>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193</v>
      </c>
      <c r="AH132" s="148">
        <v>5</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1">
        <v>24</v>
      </c>
      <c r="B133" s="172" t="s">
        <v>331</v>
      </c>
      <c r="C133" s="188" t="s">
        <v>332</v>
      </c>
      <c r="D133" s="173" t="s">
        <v>316</v>
      </c>
      <c r="E133" s="174">
        <v>85.7</v>
      </c>
      <c r="F133" s="175"/>
      <c r="G133" s="176">
        <f>ROUND(E133*F133,2)</f>
        <v>0</v>
      </c>
      <c r="H133" s="175"/>
      <c r="I133" s="176">
        <f>ROUND(E133*H133,2)</f>
        <v>0</v>
      </c>
      <c r="J133" s="175"/>
      <c r="K133" s="176">
        <f>ROUND(E133*J133,2)</f>
        <v>0</v>
      </c>
      <c r="L133" s="176">
        <v>21</v>
      </c>
      <c r="M133" s="176">
        <f>G133*(1+L133/100)</f>
        <v>0</v>
      </c>
      <c r="N133" s="176">
        <v>0</v>
      </c>
      <c r="O133" s="176">
        <f>ROUND(E133*N133,2)</f>
        <v>0</v>
      </c>
      <c r="P133" s="176">
        <v>0</v>
      </c>
      <c r="Q133" s="176">
        <f>ROUND(E133*P133,2)</f>
        <v>0</v>
      </c>
      <c r="R133" s="176" t="s">
        <v>206</v>
      </c>
      <c r="S133" s="176" t="s">
        <v>187</v>
      </c>
      <c r="T133" s="177" t="s">
        <v>187</v>
      </c>
      <c r="U133" s="157">
        <v>3.6999999999999998E-2</v>
      </c>
      <c r="V133" s="157">
        <f>ROUND(E133*U133,2)</f>
        <v>3.17</v>
      </c>
      <c r="W133" s="157"/>
      <c r="X133" s="157" t="s">
        <v>188</v>
      </c>
      <c r="Y133" s="148"/>
      <c r="Z133" s="148"/>
      <c r="AA133" s="148"/>
      <c r="AB133" s="148"/>
      <c r="AC133" s="148"/>
      <c r="AD133" s="148"/>
      <c r="AE133" s="148"/>
      <c r="AF133" s="148"/>
      <c r="AG133" s="148" t="s">
        <v>200</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259" t="s">
        <v>333</v>
      </c>
      <c r="D134" s="260"/>
      <c r="E134" s="260"/>
      <c r="F134" s="260"/>
      <c r="G134" s="260"/>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191</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89" t="s">
        <v>334</v>
      </c>
      <c r="D135" s="158"/>
      <c r="E135" s="159"/>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193</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9" t="s">
        <v>324</v>
      </c>
      <c r="D136" s="158"/>
      <c r="E136" s="159"/>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193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9" t="s">
        <v>335</v>
      </c>
      <c r="D137" s="158"/>
      <c r="E137" s="159">
        <v>85.7</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193</v>
      </c>
      <c r="AH137" s="148">
        <v>5</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x14ac:dyDescent="0.2">
      <c r="A138" s="165" t="s">
        <v>181</v>
      </c>
      <c r="B138" s="166" t="s">
        <v>146</v>
      </c>
      <c r="C138" s="187" t="s">
        <v>147</v>
      </c>
      <c r="D138" s="167"/>
      <c r="E138" s="168"/>
      <c r="F138" s="169"/>
      <c r="G138" s="169">
        <f>SUMIF(AG139:AG143,"&lt;&gt;NOR",G139:G143)</f>
        <v>0</v>
      </c>
      <c r="H138" s="169"/>
      <c r="I138" s="169">
        <f>SUM(I139:I143)</f>
        <v>0</v>
      </c>
      <c r="J138" s="169"/>
      <c r="K138" s="169">
        <f>SUM(K139:K143)</f>
        <v>0</v>
      </c>
      <c r="L138" s="169"/>
      <c r="M138" s="169">
        <f>SUM(M139:M143)</f>
        <v>0</v>
      </c>
      <c r="N138" s="169"/>
      <c r="O138" s="169">
        <f>SUM(O139:O143)</f>
        <v>0</v>
      </c>
      <c r="P138" s="169"/>
      <c r="Q138" s="169">
        <f>SUM(Q139:Q143)</f>
        <v>0</v>
      </c>
      <c r="R138" s="169"/>
      <c r="S138" s="169"/>
      <c r="T138" s="170"/>
      <c r="U138" s="164"/>
      <c r="V138" s="164">
        <f>SUM(V139:V143)</f>
        <v>1.78</v>
      </c>
      <c r="W138" s="164"/>
      <c r="X138" s="164"/>
      <c r="AG138" t="s">
        <v>182</v>
      </c>
    </row>
    <row r="139" spans="1:60" outlineLevel="1" x14ac:dyDescent="0.2">
      <c r="A139" s="171">
        <v>25</v>
      </c>
      <c r="B139" s="172" t="s">
        <v>336</v>
      </c>
      <c r="C139" s="188" t="s">
        <v>337</v>
      </c>
      <c r="D139" s="173" t="s">
        <v>300</v>
      </c>
      <c r="E139" s="174">
        <v>111.49413</v>
      </c>
      <c r="F139" s="175"/>
      <c r="G139" s="176">
        <f>ROUND(E139*F139,2)</f>
        <v>0</v>
      </c>
      <c r="H139" s="175"/>
      <c r="I139" s="176">
        <f>ROUND(E139*H139,2)</f>
        <v>0</v>
      </c>
      <c r="J139" s="175"/>
      <c r="K139" s="176">
        <f>ROUND(E139*J139,2)</f>
        <v>0</v>
      </c>
      <c r="L139" s="176">
        <v>21</v>
      </c>
      <c r="M139" s="176">
        <f>G139*(1+L139/100)</f>
        <v>0</v>
      </c>
      <c r="N139" s="176">
        <v>0</v>
      </c>
      <c r="O139" s="176">
        <f>ROUND(E139*N139,2)</f>
        <v>0</v>
      </c>
      <c r="P139" s="176">
        <v>0</v>
      </c>
      <c r="Q139" s="176">
        <f>ROUND(E139*P139,2)</f>
        <v>0</v>
      </c>
      <c r="R139" s="176" t="s">
        <v>206</v>
      </c>
      <c r="S139" s="176" t="s">
        <v>187</v>
      </c>
      <c r="T139" s="177" t="s">
        <v>187</v>
      </c>
      <c r="U139" s="157">
        <v>1.6E-2</v>
      </c>
      <c r="V139" s="157">
        <f>ROUND(E139*U139,2)</f>
        <v>1.78</v>
      </c>
      <c r="W139" s="157"/>
      <c r="X139" s="157" t="s">
        <v>338</v>
      </c>
      <c r="Y139" s="148"/>
      <c r="Z139" s="148"/>
      <c r="AA139" s="148"/>
      <c r="AB139" s="148"/>
      <c r="AC139" s="148"/>
      <c r="AD139" s="148"/>
      <c r="AE139" s="148"/>
      <c r="AF139" s="148"/>
      <c r="AG139" s="148" t="s">
        <v>339</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259" t="s">
        <v>340</v>
      </c>
      <c r="D140" s="260"/>
      <c r="E140" s="260"/>
      <c r="F140" s="260"/>
      <c r="G140" s="260"/>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191</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9" t="s">
        <v>341</v>
      </c>
      <c r="D141" s="158"/>
      <c r="E141" s="159"/>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193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9" t="s">
        <v>342</v>
      </c>
      <c r="D142" s="158"/>
      <c r="E142" s="159"/>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193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9" t="s">
        <v>343</v>
      </c>
      <c r="D143" s="158"/>
      <c r="E143" s="159">
        <v>111.49413</v>
      </c>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193</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x14ac:dyDescent="0.2">
      <c r="A144" s="165" t="s">
        <v>181</v>
      </c>
      <c r="B144" s="166" t="s">
        <v>148</v>
      </c>
      <c r="C144" s="187" t="s">
        <v>149</v>
      </c>
      <c r="D144" s="167"/>
      <c r="E144" s="168"/>
      <c r="F144" s="169"/>
      <c r="G144" s="169">
        <f>SUMIF(AG145:AG173,"&lt;&gt;NOR",G145:G173)</f>
        <v>0</v>
      </c>
      <c r="H144" s="169"/>
      <c r="I144" s="169">
        <f>SUM(I145:I173)</f>
        <v>0</v>
      </c>
      <c r="J144" s="169"/>
      <c r="K144" s="169">
        <f>SUM(K145:K173)</f>
        <v>0</v>
      </c>
      <c r="L144" s="169"/>
      <c r="M144" s="169">
        <f>SUM(M145:M173)</f>
        <v>0</v>
      </c>
      <c r="N144" s="169"/>
      <c r="O144" s="169">
        <f>SUM(O145:O173)</f>
        <v>0</v>
      </c>
      <c r="P144" s="169"/>
      <c r="Q144" s="169">
        <f>SUM(Q145:Q173)</f>
        <v>0</v>
      </c>
      <c r="R144" s="169"/>
      <c r="S144" s="169"/>
      <c r="T144" s="170"/>
      <c r="U144" s="164"/>
      <c r="V144" s="164">
        <f>SUM(V145:V173)</f>
        <v>21.359999999999996</v>
      </c>
      <c r="W144" s="164"/>
      <c r="X144" s="164"/>
      <c r="AG144" t="s">
        <v>182</v>
      </c>
    </row>
    <row r="145" spans="1:60" ht="33.75" outlineLevel="1" x14ac:dyDescent="0.2">
      <c r="A145" s="171">
        <v>26</v>
      </c>
      <c r="B145" s="172" t="s">
        <v>344</v>
      </c>
      <c r="C145" s="188" t="s">
        <v>345</v>
      </c>
      <c r="D145" s="173" t="s">
        <v>300</v>
      </c>
      <c r="E145" s="174">
        <v>24.237400000000001</v>
      </c>
      <c r="F145" s="175"/>
      <c r="G145" s="176">
        <f>ROUND(E145*F145,2)</f>
        <v>0</v>
      </c>
      <c r="H145" s="175"/>
      <c r="I145" s="176">
        <f>ROUND(E145*H145,2)</f>
        <v>0</v>
      </c>
      <c r="J145" s="175"/>
      <c r="K145" s="176">
        <f>ROUND(E145*J145,2)</f>
        <v>0</v>
      </c>
      <c r="L145" s="176">
        <v>21</v>
      </c>
      <c r="M145" s="176">
        <f>G145*(1+L145/100)</f>
        <v>0</v>
      </c>
      <c r="N145" s="176">
        <v>0</v>
      </c>
      <c r="O145" s="176">
        <f>ROUND(E145*N145,2)</f>
        <v>0</v>
      </c>
      <c r="P145" s="176">
        <v>0</v>
      </c>
      <c r="Q145" s="176">
        <f>ROUND(E145*P145,2)</f>
        <v>0</v>
      </c>
      <c r="R145" s="176" t="s">
        <v>346</v>
      </c>
      <c r="S145" s="176" t="s">
        <v>187</v>
      </c>
      <c r="T145" s="177" t="s">
        <v>187</v>
      </c>
      <c r="U145" s="157">
        <v>0</v>
      </c>
      <c r="V145" s="157">
        <f>ROUND(E145*U145,2)</f>
        <v>0</v>
      </c>
      <c r="W145" s="157"/>
      <c r="X145" s="157" t="s">
        <v>188</v>
      </c>
      <c r="Y145" s="148"/>
      <c r="Z145" s="148"/>
      <c r="AA145" s="148"/>
      <c r="AB145" s="148"/>
      <c r="AC145" s="148"/>
      <c r="AD145" s="148"/>
      <c r="AE145" s="148"/>
      <c r="AF145" s="148"/>
      <c r="AG145" s="148" t="s">
        <v>200</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259" t="s">
        <v>347</v>
      </c>
      <c r="D146" s="260"/>
      <c r="E146" s="260"/>
      <c r="F146" s="260"/>
      <c r="G146" s="260"/>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191</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9" t="s">
        <v>348</v>
      </c>
      <c r="D147" s="158"/>
      <c r="E147" s="159"/>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193</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9" t="s">
        <v>349</v>
      </c>
      <c r="D148" s="158"/>
      <c r="E148" s="159"/>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193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9" t="s">
        <v>350</v>
      </c>
      <c r="D149" s="158"/>
      <c r="E149" s="159">
        <v>24.237400000000001</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193</v>
      </c>
      <c r="AH149" s="148">
        <v>7</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71">
        <v>27</v>
      </c>
      <c r="B150" s="172" t="s">
        <v>351</v>
      </c>
      <c r="C150" s="188" t="s">
        <v>352</v>
      </c>
      <c r="D150" s="173" t="s">
        <v>300</v>
      </c>
      <c r="E150" s="174">
        <v>81.012960000000007</v>
      </c>
      <c r="F150" s="175"/>
      <c r="G150" s="176">
        <f>ROUND(E150*F150,2)</f>
        <v>0</v>
      </c>
      <c r="H150" s="175"/>
      <c r="I150" s="176">
        <f>ROUND(E150*H150,2)</f>
        <v>0</v>
      </c>
      <c r="J150" s="175"/>
      <c r="K150" s="176">
        <f>ROUND(E150*J150,2)</f>
        <v>0</v>
      </c>
      <c r="L150" s="176">
        <v>21</v>
      </c>
      <c r="M150" s="176">
        <f>G150*(1+L150/100)</f>
        <v>0</v>
      </c>
      <c r="N150" s="176">
        <v>0</v>
      </c>
      <c r="O150" s="176">
        <f>ROUND(E150*N150,2)</f>
        <v>0</v>
      </c>
      <c r="P150" s="176">
        <v>0</v>
      </c>
      <c r="Q150" s="176">
        <f>ROUND(E150*P150,2)</f>
        <v>0</v>
      </c>
      <c r="R150" s="176" t="s">
        <v>353</v>
      </c>
      <c r="S150" s="176" t="s">
        <v>187</v>
      </c>
      <c r="T150" s="177" t="s">
        <v>187</v>
      </c>
      <c r="U150" s="157">
        <v>4.2000000000000003E-2</v>
      </c>
      <c r="V150" s="157">
        <f>ROUND(E150*U150,2)</f>
        <v>3.4</v>
      </c>
      <c r="W150" s="157"/>
      <c r="X150" s="157" t="s">
        <v>188</v>
      </c>
      <c r="Y150" s="148"/>
      <c r="Z150" s="148"/>
      <c r="AA150" s="148"/>
      <c r="AB150" s="148"/>
      <c r="AC150" s="148"/>
      <c r="AD150" s="148"/>
      <c r="AE150" s="148"/>
      <c r="AF150" s="148"/>
      <c r="AG150" s="148" t="s">
        <v>200</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259" t="s">
        <v>354</v>
      </c>
      <c r="D151" s="260"/>
      <c r="E151" s="260"/>
      <c r="F151" s="260"/>
      <c r="G151" s="260"/>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191</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9" t="s">
        <v>355</v>
      </c>
      <c r="D152" s="158"/>
      <c r="E152" s="159"/>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193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9" t="s">
        <v>356</v>
      </c>
      <c r="D153" s="158"/>
      <c r="E153" s="159"/>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193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9" t="s">
        <v>357</v>
      </c>
      <c r="D154" s="158"/>
      <c r="E154" s="159">
        <v>0.38016</v>
      </c>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193</v>
      </c>
      <c r="AH154" s="148">
        <v>7</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9" t="s">
        <v>358</v>
      </c>
      <c r="D155" s="158"/>
      <c r="E155" s="159"/>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193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9" t="s">
        <v>359</v>
      </c>
      <c r="D156" s="158"/>
      <c r="E156" s="159"/>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193</v>
      </c>
      <c r="AH156" s="148">
        <v>7</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9" t="s">
        <v>360</v>
      </c>
      <c r="D157" s="158"/>
      <c r="E157" s="159">
        <v>1.3104</v>
      </c>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193</v>
      </c>
      <c r="AH157" s="148">
        <v>7</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9" t="s">
        <v>361</v>
      </c>
      <c r="D158" s="158"/>
      <c r="E158" s="159"/>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193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89" t="s">
        <v>362</v>
      </c>
      <c r="D159" s="158"/>
      <c r="E159" s="159">
        <v>79.322400000000002</v>
      </c>
      <c r="F159" s="157"/>
      <c r="G159" s="157"/>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193</v>
      </c>
      <c r="AH159" s="148">
        <v>7</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1">
        <v>28</v>
      </c>
      <c r="B160" s="172" t="s">
        <v>363</v>
      </c>
      <c r="C160" s="188" t="s">
        <v>364</v>
      </c>
      <c r="D160" s="173" t="s">
        <v>300</v>
      </c>
      <c r="E160" s="174">
        <v>729.11663999999996</v>
      </c>
      <c r="F160" s="175"/>
      <c r="G160" s="176">
        <f>ROUND(E160*F160,2)</f>
        <v>0</v>
      </c>
      <c r="H160" s="175"/>
      <c r="I160" s="176">
        <f>ROUND(E160*H160,2)</f>
        <v>0</v>
      </c>
      <c r="J160" s="175"/>
      <c r="K160" s="176">
        <f>ROUND(E160*J160,2)</f>
        <v>0</v>
      </c>
      <c r="L160" s="176">
        <v>21</v>
      </c>
      <c r="M160" s="176">
        <f>G160*(1+L160/100)</f>
        <v>0</v>
      </c>
      <c r="N160" s="176">
        <v>0</v>
      </c>
      <c r="O160" s="176">
        <f>ROUND(E160*N160,2)</f>
        <v>0</v>
      </c>
      <c r="P160" s="176">
        <v>0</v>
      </c>
      <c r="Q160" s="176">
        <f>ROUND(E160*P160,2)</f>
        <v>0</v>
      </c>
      <c r="R160" s="176" t="s">
        <v>353</v>
      </c>
      <c r="S160" s="176" t="s">
        <v>187</v>
      </c>
      <c r="T160" s="177" t="s">
        <v>187</v>
      </c>
      <c r="U160" s="157">
        <v>0</v>
      </c>
      <c r="V160" s="157">
        <f>ROUND(E160*U160,2)</f>
        <v>0</v>
      </c>
      <c r="W160" s="157"/>
      <c r="X160" s="157" t="s">
        <v>188</v>
      </c>
      <c r="Y160" s="148"/>
      <c r="Z160" s="148"/>
      <c r="AA160" s="148"/>
      <c r="AB160" s="148"/>
      <c r="AC160" s="148"/>
      <c r="AD160" s="148"/>
      <c r="AE160" s="148"/>
      <c r="AF160" s="148"/>
      <c r="AG160" s="148" t="s">
        <v>200</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259" t="s">
        <v>354</v>
      </c>
      <c r="D161" s="260"/>
      <c r="E161" s="260"/>
      <c r="F161" s="260"/>
      <c r="G161" s="260"/>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191</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9" t="s">
        <v>365</v>
      </c>
      <c r="D162" s="158"/>
      <c r="E162" s="159"/>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193</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9" t="s">
        <v>366</v>
      </c>
      <c r="D163" s="158"/>
      <c r="E163" s="159">
        <v>729.11663999999996</v>
      </c>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193</v>
      </c>
      <c r="AH163" s="148">
        <v>5</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1">
        <v>29</v>
      </c>
      <c r="B164" s="172" t="s">
        <v>367</v>
      </c>
      <c r="C164" s="188" t="s">
        <v>368</v>
      </c>
      <c r="D164" s="173" t="s">
        <v>300</v>
      </c>
      <c r="E164" s="174">
        <v>105.68236</v>
      </c>
      <c r="F164" s="175"/>
      <c r="G164" s="176">
        <f>ROUND(E164*F164,2)</f>
        <v>0</v>
      </c>
      <c r="H164" s="175"/>
      <c r="I164" s="176">
        <f>ROUND(E164*H164,2)</f>
        <v>0</v>
      </c>
      <c r="J164" s="175"/>
      <c r="K164" s="176">
        <f>ROUND(E164*J164,2)</f>
        <v>0</v>
      </c>
      <c r="L164" s="176">
        <v>21</v>
      </c>
      <c r="M164" s="176">
        <f>G164*(1+L164/100)</f>
        <v>0</v>
      </c>
      <c r="N164" s="176">
        <v>0</v>
      </c>
      <c r="O164" s="176">
        <f>ROUND(E164*N164,2)</f>
        <v>0</v>
      </c>
      <c r="P164" s="176">
        <v>0</v>
      </c>
      <c r="Q164" s="176">
        <f>ROUND(E164*P164,2)</f>
        <v>0</v>
      </c>
      <c r="R164" s="176" t="s">
        <v>369</v>
      </c>
      <c r="S164" s="176" t="s">
        <v>187</v>
      </c>
      <c r="T164" s="177" t="s">
        <v>187</v>
      </c>
      <c r="U164" s="157">
        <v>0.16400000000000001</v>
      </c>
      <c r="V164" s="157">
        <f>ROUND(E164*U164,2)</f>
        <v>17.329999999999998</v>
      </c>
      <c r="W164" s="157"/>
      <c r="X164" s="157" t="s">
        <v>370</v>
      </c>
      <c r="Y164" s="148"/>
      <c r="Z164" s="148"/>
      <c r="AA164" s="148"/>
      <c r="AB164" s="148"/>
      <c r="AC164" s="148"/>
      <c r="AD164" s="148"/>
      <c r="AE164" s="148"/>
      <c r="AF164" s="148"/>
      <c r="AG164" s="148" t="s">
        <v>371</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1" x14ac:dyDescent="0.2">
      <c r="A165" s="155"/>
      <c r="B165" s="156"/>
      <c r="C165" s="259" t="s">
        <v>372</v>
      </c>
      <c r="D165" s="260"/>
      <c r="E165" s="260"/>
      <c r="F165" s="260"/>
      <c r="G165" s="260"/>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191</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78" t="str">
        <f>C165</f>
        <v>se složením a hrubým urovnáním nebo s přeložením na jiný dopravní prostředek kromě lodi, vč. příplatku za každých dalších i započatých 1000 m přes 1000 m,</v>
      </c>
      <c r="BB165" s="148"/>
      <c r="BC165" s="148"/>
      <c r="BD165" s="148"/>
      <c r="BE165" s="148"/>
      <c r="BF165" s="148"/>
      <c r="BG165" s="148"/>
      <c r="BH165" s="148"/>
    </row>
    <row r="166" spans="1:60" outlineLevel="1" x14ac:dyDescent="0.2">
      <c r="A166" s="155"/>
      <c r="B166" s="156"/>
      <c r="C166" s="189" t="s">
        <v>373</v>
      </c>
      <c r="D166" s="158"/>
      <c r="E166" s="159"/>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193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9" t="s">
        <v>374</v>
      </c>
      <c r="D167" s="158"/>
      <c r="E167" s="159"/>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193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9" t="s">
        <v>375</v>
      </c>
      <c r="D168" s="158"/>
      <c r="E168" s="159">
        <v>105.68236</v>
      </c>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193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71">
        <v>30</v>
      </c>
      <c r="B169" s="172" t="s">
        <v>376</v>
      </c>
      <c r="C169" s="188" t="s">
        <v>377</v>
      </c>
      <c r="D169" s="173" t="s">
        <v>300</v>
      </c>
      <c r="E169" s="174">
        <v>105.68236</v>
      </c>
      <c r="F169" s="175"/>
      <c r="G169" s="176">
        <f>ROUND(E169*F169,2)</f>
        <v>0</v>
      </c>
      <c r="H169" s="175"/>
      <c r="I169" s="176">
        <f>ROUND(E169*H169,2)</f>
        <v>0</v>
      </c>
      <c r="J169" s="175"/>
      <c r="K169" s="176">
        <f>ROUND(E169*J169,2)</f>
        <v>0</v>
      </c>
      <c r="L169" s="176">
        <v>21</v>
      </c>
      <c r="M169" s="176">
        <f>G169*(1+L169/100)</f>
        <v>0</v>
      </c>
      <c r="N169" s="176">
        <v>0</v>
      </c>
      <c r="O169" s="176">
        <f>ROUND(E169*N169,2)</f>
        <v>0</v>
      </c>
      <c r="P169" s="176">
        <v>0</v>
      </c>
      <c r="Q169" s="176">
        <f>ROUND(E169*P169,2)</f>
        <v>0</v>
      </c>
      <c r="R169" s="176" t="s">
        <v>353</v>
      </c>
      <c r="S169" s="176" t="s">
        <v>187</v>
      </c>
      <c r="T169" s="177" t="s">
        <v>187</v>
      </c>
      <c r="U169" s="157">
        <v>6.0000000000000001E-3</v>
      </c>
      <c r="V169" s="157">
        <f>ROUND(E169*U169,2)</f>
        <v>0.63</v>
      </c>
      <c r="W169" s="157"/>
      <c r="X169" s="157" t="s">
        <v>370</v>
      </c>
      <c r="Y169" s="148"/>
      <c r="Z169" s="148"/>
      <c r="AA169" s="148"/>
      <c r="AB169" s="148"/>
      <c r="AC169" s="148"/>
      <c r="AD169" s="148"/>
      <c r="AE169" s="148"/>
      <c r="AF169" s="148"/>
      <c r="AG169" s="148" t="s">
        <v>371</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259" t="s">
        <v>378</v>
      </c>
      <c r="D170" s="260"/>
      <c r="E170" s="260"/>
      <c r="F170" s="260"/>
      <c r="G170" s="260"/>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191</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9" t="s">
        <v>373</v>
      </c>
      <c r="D171" s="158"/>
      <c r="E171" s="159"/>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193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9" t="s">
        <v>374</v>
      </c>
      <c r="D172" s="158"/>
      <c r="E172" s="159"/>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193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9" t="s">
        <v>375</v>
      </c>
      <c r="D173" s="158"/>
      <c r="E173" s="159">
        <v>105.68236</v>
      </c>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193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5" t="s">
        <v>181</v>
      </c>
      <c r="B174" s="166" t="s">
        <v>151</v>
      </c>
      <c r="C174" s="187" t="s">
        <v>152</v>
      </c>
      <c r="D174" s="167"/>
      <c r="E174" s="168"/>
      <c r="F174" s="169"/>
      <c r="G174" s="169">
        <f>SUMIF(AG175:AG188,"&lt;&gt;NOR",G175:G188)</f>
        <v>0</v>
      </c>
      <c r="H174" s="169"/>
      <c r="I174" s="169">
        <f>SUM(I175:I188)</f>
        <v>0</v>
      </c>
      <c r="J174" s="169"/>
      <c r="K174" s="169">
        <f>SUM(K175:K188)</f>
        <v>0</v>
      </c>
      <c r="L174" s="169"/>
      <c r="M174" s="169">
        <f>SUM(M175:M188)</f>
        <v>0</v>
      </c>
      <c r="N174" s="169"/>
      <c r="O174" s="169">
        <f>SUM(O175:O188)</f>
        <v>0</v>
      </c>
      <c r="P174" s="169"/>
      <c r="Q174" s="169">
        <f>SUM(Q175:Q188)</f>
        <v>0</v>
      </c>
      <c r="R174" s="169"/>
      <c r="S174" s="169"/>
      <c r="T174" s="170"/>
      <c r="U174" s="164"/>
      <c r="V174" s="164">
        <f>SUM(V175:V188)</f>
        <v>0</v>
      </c>
      <c r="W174" s="164"/>
      <c r="X174" s="164"/>
      <c r="AG174" t="s">
        <v>182</v>
      </c>
    </row>
    <row r="175" spans="1:60" outlineLevel="1" x14ac:dyDescent="0.2">
      <c r="A175" s="171">
        <v>31</v>
      </c>
      <c r="B175" s="172" t="s">
        <v>379</v>
      </c>
      <c r="C175" s="188" t="s">
        <v>380</v>
      </c>
      <c r="D175" s="173" t="s">
        <v>300</v>
      </c>
      <c r="E175" s="174">
        <v>1.6905600000000001</v>
      </c>
      <c r="F175" s="175"/>
      <c r="G175" s="176">
        <f>ROUND(E175*F175,2)</f>
        <v>0</v>
      </c>
      <c r="H175" s="175"/>
      <c r="I175" s="176">
        <f>ROUND(E175*H175,2)</f>
        <v>0</v>
      </c>
      <c r="J175" s="175"/>
      <c r="K175" s="176">
        <f>ROUND(E175*J175,2)</f>
        <v>0</v>
      </c>
      <c r="L175" s="176">
        <v>21</v>
      </c>
      <c r="M175" s="176">
        <f>G175*(1+L175/100)</f>
        <v>0</v>
      </c>
      <c r="N175" s="176">
        <v>0</v>
      </c>
      <c r="O175" s="176">
        <f>ROUND(E175*N175,2)</f>
        <v>0</v>
      </c>
      <c r="P175" s="176">
        <v>0</v>
      </c>
      <c r="Q175" s="176">
        <f>ROUND(E175*P175,2)</f>
        <v>0</v>
      </c>
      <c r="R175" s="176" t="s">
        <v>186</v>
      </c>
      <c r="S175" s="176" t="s">
        <v>187</v>
      </c>
      <c r="T175" s="177" t="s">
        <v>187</v>
      </c>
      <c r="U175" s="157">
        <v>0</v>
      </c>
      <c r="V175" s="157">
        <f>ROUND(E175*U175,2)</f>
        <v>0</v>
      </c>
      <c r="W175" s="157"/>
      <c r="X175" s="157" t="s">
        <v>188</v>
      </c>
      <c r="Y175" s="148"/>
      <c r="Z175" s="148"/>
      <c r="AA175" s="148"/>
      <c r="AB175" s="148"/>
      <c r="AC175" s="148"/>
      <c r="AD175" s="148"/>
      <c r="AE175" s="148"/>
      <c r="AF175" s="148"/>
      <c r="AG175" s="148" t="s">
        <v>200</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9" t="s">
        <v>381</v>
      </c>
      <c r="D176" s="158"/>
      <c r="E176" s="159"/>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193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9" t="s">
        <v>356</v>
      </c>
      <c r="D177" s="158"/>
      <c r="E177" s="159"/>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193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9" t="s">
        <v>357</v>
      </c>
      <c r="D178" s="158"/>
      <c r="E178" s="159">
        <v>0.38016</v>
      </c>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193</v>
      </c>
      <c r="AH178" s="148">
        <v>7</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9" t="s">
        <v>358</v>
      </c>
      <c r="D179" s="158"/>
      <c r="E179" s="159"/>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193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9" t="s">
        <v>359</v>
      </c>
      <c r="D180" s="158"/>
      <c r="E180" s="159"/>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193</v>
      </c>
      <c r="AH180" s="148">
        <v>7</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9" t="s">
        <v>360</v>
      </c>
      <c r="D181" s="158"/>
      <c r="E181" s="159">
        <v>1.3104</v>
      </c>
      <c r="F181" s="157"/>
      <c r="G181" s="157"/>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193</v>
      </c>
      <c r="AH181" s="148">
        <v>7</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71">
        <v>32</v>
      </c>
      <c r="B182" s="172" t="s">
        <v>382</v>
      </c>
      <c r="C182" s="188" t="s">
        <v>383</v>
      </c>
      <c r="D182" s="173" t="s">
        <v>300</v>
      </c>
      <c r="E182" s="174">
        <v>79.322400000000002</v>
      </c>
      <c r="F182" s="175"/>
      <c r="G182" s="176">
        <f>ROUND(E182*F182,2)</f>
        <v>0</v>
      </c>
      <c r="H182" s="175"/>
      <c r="I182" s="176">
        <f>ROUND(E182*H182,2)</f>
        <v>0</v>
      </c>
      <c r="J182" s="175"/>
      <c r="K182" s="176">
        <f>ROUND(E182*J182,2)</f>
        <v>0</v>
      </c>
      <c r="L182" s="176">
        <v>21</v>
      </c>
      <c r="M182" s="176">
        <f>G182*(1+L182/100)</f>
        <v>0</v>
      </c>
      <c r="N182" s="176">
        <v>0</v>
      </c>
      <c r="O182" s="176">
        <f>ROUND(E182*N182,2)</f>
        <v>0</v>
      </c>
      <c r="P182" s="176">
        <v>0</v>
      </c>
      <c r="Q182" s="176">
        <f>ROUND(E182*P182,2)</f>
        <v>0</v>
      </c>
      <c r="R182" s="176" t="s">
        <v>384</v>
      </c>
      <c r="S182" s="176" t="s">
        <v>385</v>
      </c>
      <c r="T182" s="177" t="s">
        <v>385</v>
      </c>
      <c r="U182" s="157">
        <v>0</v>
      </c>
      <c r="V182" s="157">
        <f>ROUND(E182*U182,2)</f>
        <v>0</v>
      </c>
      <c r="W182" s="157"/>
      <c r="X182" s="157" t="s">
        <v>188</v>
      </c>
      <c r="Y182" s="148"/>
      <c r="Z182" s="148"/>
      <c r="AA182" s="148"/>
      <c r="AB182" s="148"/>
      <c r="AC182" s="148"/>
      <c r="AD182" s="148"/>
      <c r="AE182" s="148"/>
      <c r="AF182" s="148"/>
      <c r="AG182" s="148" t="s">
        <v>200</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9" t="s">
        <v>381</v>
      </c>
      <c r="D183" s="158"/>
      <c r="E183" s="159"/>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193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9" t="s">
        <v>361</v>
      </c>
      <c r="D184" s="158"/>
      <c r="E184" s="159"/>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193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89" t="s">
        <v>362</v>
      </c>
      <c r="D185" s="158"/>
      <c r="E185" s="159">
        <v>79.322400000000002</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193</v>
      </c>
      <c r="AH185" s="148">
        <v>7</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1">
        <v>33</v>
      </c>
      <c r="B186" s="172" t="s">
        <v>386</v>
      </c>
      <c r="C186" s="188" t="s">
        <v>387</v>
      </c>
      <c r="D186" s="173" t="s">
        <v>300</v>
      </c>
      <c r="E186" s="174">
        <v>24.237400000000001</v>
      </c>
      <c r="F186" s="175"/>
      <c r="G186" s="176">
        <f>ROUND(E186*F186,2)</f>
        <v>0</v>
      </c>
      <c r="H186" s="175"/>
      <c r="I186" s="176">
        <f>ROUND(E186*H186,2)</f>
        <v>0</v>
      </c>
      <c r="J186" s="175"/>
      <c r="K186" s="176">
        <f>ROUND(E186*J186,2)</f>
        <v>0</v>
      </c>
      <c r="L186" s="176">
        <v>21</v>
      </c>
      <c r="M186" s="176">
        <f>G186*(1+L186/100)</f>
        <v>0</v>
      </c>
      <c r="N186" s="176">
        <v>0</v>
      </c>
      <c r="O186" s="176">
        <f>ROUND(E186*N186,2)</f>
        <v>0</v>
      </c>
      <c r="P186" s="176">
        <v>0</v>
      </c>
      <c r="Q186" s="176">
        <f>ROUND(E186*P186,2)</f>
        <v>0</v>
      </c>
      <c r="R186" s="176" t="s">
        <v>384</v>
      </c>
      <c r="S186" s="176" t="s">
        <v>187</v>
      </c>
      <c r="T186" s="177" t="s">
        <v>187</v>
      </c>
      <c r="U186" s="157">
        <v>0</v>
      </c>
      <c r="V186" s="157">
        <f>ROUND(E186*U186,2)</f>
        <v>0</v>
      </c>
      <c r="W186" s="157"/>
      <c r="X186" s="157" t="s">
        <v>188</v>
      </c>
      <c r="Y186" s="148"/>
      <c r="Z186" s="148"/>
      <c r="AA186" s="148"/>
      <c r="AB186" s="148"/>
      <c r="AC186" s="148"/>
      <c r="AD186" s="148"/>
      <c r="AE186" s="148"/>
      <c r="AF186" s="148"/>
      <c r="AG186" s="148" t="s">
        <v>200</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89" t="s">
        <v>388</v>
      </c>
      <c r="D187" s="158"/>
      <c r="E187" s="159"/>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193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9" t="s">
        <v>350</v>
      </c>
      <c r="D188" s="158"/>
      <c r="E188" s="159">
        <v>24.237400000000001</v>
      </c>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193</v>
      </c>
      <c r="AH188" s="148">
        <v>7</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x14ac:dyDescent="0.2">
      <c r="A189" s="165" t="s">
        <v>181</v>
      </c>
      <c r="B189" s="166" t="s">
        <v>153</v>
      </c>
      <c r="C189" s="187" t="s">
        <v>27</v>
      </c>
      <c r="D189" s="167"/>
      <c r="E189" s="168"/>
      <c r="F189" s="169"/>
      <c r="G189" s="169">
        <f>SUMIF(AG190:AG205,"&lt;&gt;NOR",G190:G205)</f>
        <v>0</v>
      </c>
      <c r="H189" s="169"/>
      <c r="I189" s="169">
        <f>SUM(I190:I205)</f>
        <v>0</v>
      </c>
      <c r="J189" s="169"/>
      <c r="K189" s="169">
        <f>SUM(K190:K205)</f>
        <v>0</v>
      </c>
      <c r="L189" s="169"/>
      <c r="M189" s="169">
        <f>SUM(M190:M205)</f>
        <v>0</v>
      </c>
      <c r="N189" s="169"/>
      <c r="O189" s="169">
        <f>SUM(O190:O205)</f>
        <v>0</v>
      </c>
      <c r="P189" s="169"/>
      <c r="Q189" s="169">
        <f>SUM(Q190:Q205)</f>
        <v>0</v>
      </c>
      <c r="R189" s="169"/>
      <c r="S189" s="169"/>
      <c r="T189" s="170"/>
      <c r="U189" s="164"/>
      <c r="V189" s="164">
        <f>SUM(V190:V205)</f>
        <v>0</v>
      </c>
      <c r="W189" s="164"/>
      <c r="X189" s="164"/>
      <c r="AG189" t="s">
        <v>182</v>
      </c>
    </row>
    <row r="190" spans="1:60" outlineLevel="1" x14ac:dyDescent="0.2">
      <c r="A190" s="179">
        <v>34</v>
      </c>
      <c r="B190" s="180" t="s">
        <v>389</v>
      </c>
      <c r="C190" s="193" t="s">
        <v>390</v>
      </c>
      <c r="D190" s="181" t="s">
        <v>391</v>
      </c>
      <c r="E190" s="182">
        <v>1</v>
      </c>
      <c r="F190" s="183"/>
      <c r="G190" s="184">
        <f>ROUND(E190*F190,2)</f>
        <v>0</v>
      </c>
      <c r="H190" s="183"/>
      <c r="I190" s="184">
        <f>ROUND(E190*H190,2)</f>
        <v>0</v>
      </c>
      <c r="J190" s="183"/>
      <c r="K190" s="184">
        <f>ROUND(E190*J190,2)</f>
        <v>0</v>
      </c>
      <c r="L190" s="184">
        <v>21</v>
      </c>
      <c r="M190" s="184">
        <f>G190*(1+L190/100)</f>
        <v>0</v>
      </c>
      <c r="N190" s="184">
        <v>0</v>
      </c>
      <c r="O190" s="184">
        <f>ROUND(E190*N190,2)</f>
        <v>0</v>
      </c>
      <c r="P190" s="184">
        <v>0</v>
      </c>
      <c r="Q190" s="184">
        <f>ROUND(E190*P190,2)</f>
        <v>0</v>
      </c>
      <c r="R190" s="184"/>
      <c r="S190" s="184" t="s">
        <v>187</v>
      </c>
      <c r="T190" s="185" t="s">
        <v>246</v>
      </c>
      <c r="U190" s="157">
        <v>0</v>
      </c>
      <c r="V190" s="157">
        <f>ROUND(E190*U190,2)</f>
        <v>0</v>
      </c>
      <c r="W190" s="157"/>
      <c r="X190" s="157" t="s">
        <v>392</v>
      </c>
      <c r="Y190" s="148"/>
      <c r="Z190" s="148"/>
      <c r="AA190" s="148"/>
      <c r="AB190" s="148"/>
      <c r="AC190" s="148"/>
      <c r="AD190" s="148"/>
      <c r="AE190" s="148"/>
      <c r="AF190" s="148"/>
      <c r="AG190" s="148" t="s">
        <v>393</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79">
        <v>35</v>
      </c>
      <c r="B191" s="180" t="s">
        <v>394</v>
      </c>
      <c r="C191" s="193" t="s">
        <v>395</v>
      </c>
      <c r="D191" s="181" t="s">
        <v>391</v>
      </c>
      <c r="E191" s="182">
        <v>1</v>
      </c>
      <c r="F191" s="183"/>
      <c r="G191" s="184">
        <f>ROUND(E191*F191,2)</f>
        <v>0</v>
      </c>
      <c r="H191" s="183"/>
      <c r="I191" s="184">
        <f>ROUND(E191*H191,2)</f>
        <v>0</v>
      </c>
      <c r="J191" s="183"/>
      <c r="K191" s="184">
        <f>ROUND(E191*J191,2)</f>
        <v>0</v>
      </c>
      <c r="L191" s="184">
        <v>21</v>
      </c>
      <c r="M191" s="184">
        <f>G191*(1+L191/100)</f>
        <v>0</v>
      </c>
      <c r="N191" s="184">
        <v>0</v>
      </c>
      <c r="O191" s="184">
        <f>ROUND(E191*N191,2)</f>
        <v>0</v>
      </c>
      <c r="P191" s="184">
        <v>0</v>
      </c>
      <c r="Q191" s="184">
        <f>ROUND(E191*P191,2)</f>
        <v>0</v>
      </c>
      <c r="R191" s="184"/>
      <c r="S191" s="184" t="s">
        <v>187</v>
      </c>
      <c r="T191" s="185" t="s">
        <v>246</v>
      </c>
      <c r="U191" s="157">
        <v>0</v>
      </c>
      <c r="V191" s="157">
        <f>ROUND(E191*U191,2)</f>
        <v>0</v>
      </c>
      <c r="W191" s="157"/>
      <c r="X191" s="157" t="s">
        <v>392</v>
      </c>
      <c r="Y191" s="148"/>
      <c r="Z191" s="148"/>
      <c r="AA191" s="148"/>
      <c r="AB191" s="148"/>
      <c r="AC191" s="148"/>
      <c r="AD191" s="148"/>
      <c r="AE191" s="148"/>
      <c r="AF191" s="148"/>
      <c r="AG191" s="148" t="s">
        <v>393</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1">
        <v>36</v>
      </c>
      <c r="B192" s="172" t="s">
        <v>396</v>
      </c>
      <c r="C192" s="188" t="s">
        <v>397</v>
      </c>
      <c r="D192" s="173" t="s">
        <v>391</v>
      </c>
      <c r="E192" s="174">
        <v>1</v>
      </c>
      <c r="F192" s="175"/>
      <c r="G192" s="176">
        <f>ROUND(E192*F192,2)</f>
        <v>0</v>
      </c>
      <c r="H192" s="175"/>
      <c r="I192" s="176">
        <f>ROUND(E192*H192,2)</f>
        <v>0</v>
      </c>
      <c r="J192" s="175"/>
      <c r="K192" s="176">
        <f>ROUND(E192*J192,2)</f>
        <v>0</v>
      </c>
      <c r="L192" s="176">
        <v>21</v>
      </c>
      <c r="M192" s="176">
        <f>G192*(1+L192/100)</f>
        <v>0</v>
      </c>
      <c r="N192" s="176">
        <v>0</v>
      </c>
      <c r="O192" s="176">
        <f>ROUND(E192*N192,2)</f>
        <v>0</v>
      </c>
      <c r="P192" s="176">
        <v>0</v>
      </c>
      <c r="Q192" s="176">
        <f>ROUND(E192*P192,2)</f>
        <v>0</v>
      </c>
      <c r="R192" s="176"/>
      <c r="S192" s="176" t="s">
        <v>187</v>
      </c>
      <c r="T192" s="177" t="s">
        <v>246</v>
      </c>
      <c r="U192" s="157">
        <v>0</v>
      </c>
      <c r="V192" s="157">
        <f>ROUND(E192*U192,2)</f>
        <v>0</v>
      </c>
      <c r="W192" s="157"/>
      <c r="X192" s="157" t="s">
        <v>392</v>
      </c>
      <c r="Y192" s="148"/>
      <c r="Z192" s="148"/>
      <c r="AA192" s="148"/>
      <c r="AB192" s="148"/>
      <c r="AC192" s="148"/>
      <c r="AD192" s="148"/>
      <c r="AE192" s="148"/>
      <c r="AF192" s="148"/>
      <c r="AG192" s="148" t="s">
        <v>393</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x14ac:dyDescent="0.2">
      <c r="A193" s="155"/>
      <c r="B193" s="156"/>
      <c r="C193" s="257" t="s">
        <v>398</v>
      </c>
      <c r="D193" s="258"/>
      <c r="E193" s="258"/>
      <c r="F193" s="258"/>
      <c r="G193" s="258"/>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256</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78" t="str">
        <f>C193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93" s="148"/>
      <c r="BC193" s="148"/>
      <c r="BD193" s="148"/>
      <c r="BE193" s="148"/>
      <c r="BF193" s="148"/>
      <c r="BG193" s="148"/>
      <c r="BH193" s="148"/>
    </row>
    <row r="194" spans="1:60" outlineLevel="1" x14ac:dyDescent="0.2">
      <c r="A194" s="171">
        <v>37</v>
      </c>
      <c r="B194" s="172" t="s">
        <v>399</v>
      </c>
      <c r="C194" s="188" t="s">
        <v>400</v>
      </c>
      <c r="D194" s="173" t="s">
        <v>391</v>
      </c>
      <c r="E194" s="174">
        <v>1</v>
      </c>
      <c r="F194" s="175"/>
      <c r="G194" s="176">
        <f>ROUND(E194*F194,2)</f>
        <v>0</v>
      </c>
      <c r="H194" s="175"/>
      <c r="I194" s="176">
        <f>ROUND(E194*H194,2)</f>
        <v>0</v>
      </c>
      <c r="J194" s="175"/>
      <c r="K194" s="176">
        <f>ROUND(E194*J194,2)</f>
        <v>0</v>
      </c>
      <c r="L194" s="176">
        <v>21</v>
      </c>
      <c r="M194" s="176">
        <f>G194*(1+L194/100)</f>
        <v>0</v>
      </c>
      <c r="N194" s="176">
        <v>0</v>
      </c>
      <c r="O194" s="176">
        <f>ROUND(E194*N194,2)</f>
        <v>0</v>
      </c>
      <c r="P194" s="176">
        <v>0</v>
      </c>
      <c r="Q194" s="176">
        <f>ROUND(E194*P194,2)</f>
        <v>0</v>
      </c>
      <c r="R194" s="176"/>
      <c r="S194" s="176" t="s">
        <v>187</v>
      </c>
      <c r="T194" s="177" t="s">
        <v>246</v>
      </c>
      <c r="U194" s="157">
        <v>0</v>
      </c>
      <c r="V194" s="157">
        <f>ROUND(E194*U194,2)</f>
        <v>0</v>
      </c>
      <c r="W194" s="157"/>
      <c r="X194" s="157" t="s">
        <v>392</v>
      </c>
      <c r="Y194" s="148"/>
      <c r="Z194" s="148"/>
      <c r="AA194" s="148"/>
      <c r="AB194" s="148"/>
      <c r="AC194" s="148"/>
      <c r="AD194" s="148"/>
      <c r="AE194" s="148"/>
      <c r="AF194" s="148"/>
      <c r="AG194" s="148" t="s">
        <v>393</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ht="33.75" outlineLevel="1" x14ac:dyDescent="0.2">
      <c r="A195" s="155"/>
      <c r="B195" s="156"/>
      <c r="C195" s="257" t="s">
        <v>401</v>
      </c>
      <c r="D195" s="258"/>
      <c r="E195" s="258"/>
      <c r="F195" s="258"/>
      <c r="G195" s="258"/>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256</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78" t="str">
        <f>C195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95" s="148"/>
      <c r="BC195" s="148"/>
      <c r="BD195" s="148"/>
      <c r="BE195" s="148"/>
      <c r="BF195" s="148"/>
      <c r="BG195" s="148"/>
      <c r="BH195" s="148"/>
    </row>
    <row r="196" spans="1:60" outlineLevel="1" x14ac:dyDescent="0.2">
      <c r="A196" s="171">
        <v>38</v>
      </c>
      <c r="B196" s="172" t="s">
        <v>402</v>
      </c>
      <c r="C196" s="188" t="s">
        <v>403</v>
      </c>
      <c r="D196" s="173" t="s">
        <v>391</v>
      </c>
      <c r="E196" s="174">
        <v>1</v>
      </c>
      <c r="F196" s="175"/>
      <c r="G196" s="176">
        <f>ROUND(E196*F196,2)</f>
        <v>0</v>
      </c>
      <c r="H196" s="175"/>
      <c r="I196" s="176">
        <f>ROUND(E196*H196,2)</f>
        <v>0</v>
      </c>
      <c r="J196" s="175"/>
      <c r="K196" s="176">
        <f>ROUND(E196*J196,2)</f>
        <v>0</v>
      </c>
      <c r="L196" s="176">
        <v>21</v>
      </c>
      <c r="M196" s="176">
        <f>G196*(1+L196/100)</f>
        <v>0</v>
      </c>
      <c r="N196" s="176">
        <v>0</v>
      </c>
      <c r="O196" s="176">
        <f>ROUND(E196*N196,2)</f>
        <v>0</v>
      </c>
      <c r="P196" s="176">
        <v>0</v>
      </c>
      <c r="Q196" s="176">
        <f>ROUND(E196*P196,2)</f>
        <v>0</v>
      </c>
      <c r="R196" s="176"/>
      <c r="S196" s="176" t="s">
        <v>187</v>
      </c>
      <c r="T196" s="177" t="s">
        <v>246</v>
      </c>
      <c r="U196" s="157">
        <v>0</v>
      </c>
      <c r="V196" s="157">
        <f>ROUND(E196*U196,2)</f>
        <v>0</v>
      </c>
      <c r="W196" s="157"/>
      <c r="X196" s="157" t="s">
        <v>392</v>
      </c>
      <c r="Y196" s="148"/>
      <c r="Z196" s="148"/>
      <c r="AA196" s="148"/>
      <c r="AB196" s="148"/>
      <c r="AC196" s="148"/>
      <c r="AD196" s="148"/>
      <c r="AE196" s="148"/>
      <c r="AF196" s="148"/>
      <c r="AG196" s="148" t="s">
        <v>393</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55"/>
      <c r="B197" s="156"/>
      <c r="C197" s="257" t="s">
        <v>404</v>
      </c>
      <c r="D197" s="258"/>
      <c r="E197" s="258"/>
      <c r="F197" s="258"/>
      <c r="G197" s="258"/>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256</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78" t="str">
        <f>C197</f>
        <v>Odstranění objektů zařízení staveniště včetně přípojek energií a jejich odvoz. Položka zahrnuje i náklady na úpravu povrchů po odstranění zařízení staveniště a úklid ploch, na kterých bylo zařízení staveniště provozováno.</v>
      </c>
      <c r="BB197" s="148"/>
      <c r="BC197" s="148"/>
      <c r="BD197" s="148"/>
      <c r="BE197" s="148"/>
      <c r="BF197" s="148"/>
      <c r="BG197" s="148"/>
      <c r="BH197" s="148"/>
    </row>
    <row r="198" spans="1:60" outlineLevel="1" x14ac:dyDescent="0.2">
      <c r="A198" s="171">
        <v>39</v>
      </c>
      <c r="B198" s="172" t="s">
        <v>405</v>
      </c>
      <c r="C198" s="188" t="s">
        <v>406</v>
      </c>
      <c r="D198" s="173" t="s">
        <v>391</v>
      </c>
      <c r="E198" s="174">
        <v>1</v>
      </c>
      <c r="F198" s="175"/>
      <c r="G198" s="176">
        <f>ROUND(E198*F198,2)</f>
        <v>0</v>
      </c>
      <c r="H198" s="175"/>
      <c r="I198" s="176">
        <f>ROUND(E198*H198,2)</f>
        <v>0</v>
      </c>
      <c r="J198" s="175"/>
      <c r="K198" s="176">
        <f>ROUND(E198*J198,2)</f>
        <v>0</v>
      </c>
      <c r="L198" s="176">
        <v>21</v>
      </c>
      <c r="M198" s="176">
        <f>G198*(1+L198/100)</f>
        <v>0</v>
      </c>
      <c r="N198" s="176">
        <v>0</v>
      </c>
      <c r="O198" s="176">
        <f>ROUND(E198*N198,2)</f>
        <v>0</v>
      </c>
      <c r="P198" s="176">
        <v>0</v>
      </c>
      <c r="Q198" s="176">
        <f>ROUND(E198*P198,2)</f>
        <v>0</v>
      </c>
      <c r="R198" s="176"/>
      <c r="S198" s="176" t="s">
        <v>187</v>
      </c>
      <c r="T198" s="177" t="s">
        <v>246</v>
      </c>
      <c r="U198" s="157">
        <v>0</v>
      </c>
      <c r="V198" s="157">
        <f>ROUND(E198*U198,2)</f>
        <v>0</v>
      </c>
      <c r="W198" s="157"/>
      <c r="X198" s="157" t="s">
        <v>392</v>
      </c>
      <c r="Y198" s="148"/>
      <c r="Z198" s="148"/>
      <c r="AA198" s="148"/>
      <c r="AB198" s="148"/>
      <c r="AC198" s="148"/>
      <c r="AD198" s="148"/>
      <c r="AE198" s="148"/>
      <c r="AF198" s="148"/>
      <c r="AG198" s="148" t="s">
        <v>393</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ht="33.75" outlineLevel="1" x14ac:dyDescent="0.2">
      <c r="A199" s="155"/>
      <c r="B199" s="156"/>
      <c r="C199" s="257" t="s">
        <v>407</v>
      </c>
      <c r="D199" s="258"/>
      <c r="E199" s="258"/>
      <c r="F199" s="258"/>
      <c r="G199" s="258"/>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256</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78" t="str">
        <f>C199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99" s="148"/>
      <c r="BC199" s="148"/>
      <c r="BD199" s="148"/>
      <c r="BE199" s="148"/>
      <c r="BF199" s="148"/>
      <c r="BG199" s="148"/>
      <c r="BH199" s="148"/>
    </row>
    <row r="200" spans="1:60" outlineLevel="1" x14ac:dyDescent="0.2">
      <c r="A200" s="171">
        <v>40</v>
      </c>
      <c r="B200" s="172" t="s">
        <v>408</v>
      </c>
      <c r="C200" s="188" t="s">
        <v>409</v>
      </c>
      <c r="D200" s="173" t="s">
        <v>391</v>
      </c>
      <c r="E200" s="174">
        <v>1</v>
      </c>
      <c r="F200" s="175"/>
      <c r="G200" s="176">
        <f>ROUND(E200*F200,2)</f>
        <v>0</v>
      </c>
      <c r="H200" s="175"/>
      <c r="I200" s="176">
        <f>ROUND(E200*H200,2)</f>
        <v>0</v>
      </c>
      <c r="J200" s="175"/>
      <c r="K200" s="176">
        <f>ROUND(E200*J200,2)</f>
        <v>0</v>
      </c>
      <c r="L200" s="176">
        <v>21</v>
      </c>
      <c r="M200" s="176">
        <f>G200*(1+L200/100)</f>
        <v>0</v>
      </c>
      <c r="N200" s="176">
        <v>0</v>
      </c>
      <c r="O200" s="176">
        <f>ROUND(E200*N200,2)</f>
        <v>0</v>
      </c>
      <c r="P200" s="176">
        <v>0</v>
      </c>
      <c r="Q200" s="176">
        <f>ROUND(E200*P200,2)</f>
        <v>0</v>
      </c>
      <c r="R200" s="176"/>
      <c r="S200" s="176" t="s">
        <v>187</v>
      </c>
      <c r="T200" s="177" t="s">
        <v>246</v>
      </c>
      <c r="U200" s="157">
        <v>0</v>
      </c>
      <c r="V200" s="157">
        <f>ROUND(E200*U200,2)</f>
        <v>0</v>
      </c>
      <c r="W200" s="157"/>
      <c r="X200" s="157" t="s">
        <v>392</v>
      </c>
      <c r="Y200" s="148"/>
      <c r="Z200" s="148"/>
      <c r="AA200" s="148"/>
      <c r="AB200" s="148"/>
      <c r="AC200" s="148"/>
      <c r="AD200" s="148"/>
      <c r="AE200" s="148"/>
      <c r="AF200" s="148"/>
      <c r="AG200" s="148" t="s">
        <v>393</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257" t="s">
        <v>410</v>
      </c>
      <c r="D201" s="258"/>
      <c r="E201" s="258"/>
      <c r="F201" s="258"/>
      <c r="G201" s="258"/>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256</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71">
        <v>41</v>
      </c>
      <c r="B202" s="172" t="s">
        <v>411</v>
      </c>
      <c r="C202" s="188" t="s">
        <v>412</v>
      </c>
      <c r="D202" s="173" t="s">
        <v>391</v>
      </c>
      <c r="E202" s="174">
        <v>1</v>
      </c>
      <c r="F202" s="175"/>
      <c r="G202" s="176">
        <f>ROUND(E202*F202,2)</f>
        <v>0</v>
      </c>
      <c r="H202" s="175"/>
      <c r="I202" s="176">
        <f>ROUND(E202*H202,2)</f>
        <v>0</v>
      </c>
      <c r="J202" s="175"/>
      <c r="K202" s="176">
        <f>ROUND(E202*J202,2)</f>
        <v>0</v>
      </c>
      <c r="L202" s="176">
        <v>21</v>
      </c>
      <c r="M202" s="176">
        <f>G202*(1+L202/100)</f>
        <v>0</v>
      </c>
      <c r="N202" s="176">
        <v>0</v>
      </c>
      <c r="O202" s="176">
        <f>ROUND(E202*N202,2)</f>
        <v>0</v>
      </c>
      <c r="P202" s="176">
        <v>0</v>
      </c>
      <c r="Q202" s="176">
        <f>ROUND(E202*P202,2)</f>
        <v>0</v>
      </c>
      <c r="R202" s="176"/>
      <c r="S202" s="176" t="s">
        <v>187</v>
      </c>
      <c r="T202" s="177" t="s">
        <v>246</v>
      </c>
      <c r="U202" s="157">
        <v>0</v>
      </c>
      <c r="V202" s="157">
        <f>ROUND(E202*U202,2)</f>
        <v>0</v>
      </c>
      <c r="W202" s="157"/>
      <c r="X202" s="157" t="s">
        <v>392</v>
      </c>
      <c r="Y202" s="148"/>
      <c r="Z202" s="148"/>
      <c r="AA202" s="148"/>
      <c r="AB202" s="148"/>
      <c r="AC202" s="148"/>
      <c r="AD202" s="148"/>
      <c r="AE202" s="148"/>
      <c r="AF202" s="148"/>
      <c r="AG202" s="148" t="s">
        <v>393</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257" t="s">
        <v>413</v>
      </c>
      <c r="D203" s="258"/>
      <c r="E203" s="258"/>
      <c r="F203" s="258"/>
      <c r="G203" s="258"/>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256</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71">
        <v>42</v>
      </c>
      <c r="B204" s="172" t="s">
        <v>414</v>
      </c>
      <c r="C204" s="188" t="s">
        <v>415</v>
      </c>
      <c r="D204" s="173" t="s">
        <v>391</v>
      </c>
      <c r="E204" s="174">
        <v>1</v>
      </c>
      <c r="F204" s="175"/>
      <c r="G204" s="176">
        <f>ROUND(E204*F204,2)</f>
        <v>0</v>
      </c>
      <c r="H204" s="175"/>
      <c r="I204" s="176">
        <f>ROUND(E204*H204,2)</f>
        <v>0</v>
      </c>
      <c r="J204" s="175"/>
      <c r="K204" s="176">
        <f>ROUND(E204*J204,2)</f>
        <v>0</v>
      </c>
      <c r="L204" s="176">
        <v>21</v>
      </c>
      <c r="M204" s="176">
        <f>G204*(1+L204/100)</f>
        <v>0</v>
      </c>
      <c r="N204" s="176">
        <v>0</v>
      </c>
      <c r="O204" s="176">
        <f>ROUND(E204*N204,2)</f>
        <v>0</v>
      </c>
      <c r="P204" s="176">
        <v>0</v>
      </c>
      <c r="Q204" s="176">
        <f>ROUND(E204*P204,2)</f>
        <v>0</v>
      </c>
      <c r="R204" s="176"/>
      <c r="S204" s="176" t="s">
        <v>187</v>
      </c>
      <c r="T204" s="177" t="s">
        <v>246</v>
      </c>
      <c r="U204" s="157">
        <v>0</v>
      </c>
      <c r="V204" s="157">
        <f>ROUND(E204*U204,2)</f>
        <v>0</v>
      </c>
      <c r="W204" s="157"/>
      <c r="X204" s="157" t="s">
        <v>392</v>
      </c>
      <c r="Y204" s="148"/>
      <c r="Z204" s="148"/>
      <c r="AA204" s="148"/>
      <c r="AB204" s="148"/>
      <c r="AC204" s="148"/>
      <c r="AD204" s="148"/>
      <c r="AE204" s="148"/>
      <c r="AF204" s="148"/>
      <c r="AG204" s="148" t="s">
        <v>393</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33.75" outlineLevel="1" x14ac:dyDescent="0.2">
      <c r="A205" s="155"/>
      <c r="B205" s="156"/>
      <c r="C205" s="257" t="s">
        <v>416</v>
      </c>
      <c r="D205" s="258"/>
      <c r="E205" s="258"/>
      <c r="F205" s="258"/>
      <c r="G205" s="258"/>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256</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78" t="str">
        <f>C205</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5" s="148"/>
      <c r="BC205" s="148"/>
      <c r="BD205" s="148"/>
      <c r="BE205" s="148"/>
      <c r="BF205" s="148"/>
      <c r="BG205" s="148"/>
      <c r="BH205" s="148"/>
    </row>
    <row r="206" spans="1:60" x14ac:dyDescent="0.2">
      <c r="A206" s="165" t="s">
        <v>181</v>
      </c>
      <c r="B206" s="166" t="s">
        <v>154</v>
      </c>
      <c r="C206" s="187" t="s">
        <v>28</v>
      </c>
      <c r="D206" s="167"/>
      <c r="E206" s="168"/>
      <c r="F206" s="169"/>
      <c r="G206" s="169">
        <f>SUMIF(AG207:AG208,"&lt;&gt;NOR",G207:G208)</f>
        <v>0</v>
      </c>
      <c r="H206" s="169"/>
      <c r="I206" s="169">
        <f>SUM(I207:I208)</f>
        <v>0</v>
      </c>
      <c r="J206" s="169"/>
      <c r="K206" s="169">
        <f>SUM(K207:K208)</f>
        <v>0</v>
      </c>
      <c r="L206" s="169"/>
      <c r="M206" s="169">
        <f>SUM(M207:M208)</f>
        <v>0</v>
      </c>
      <c r="N206" s="169"/>
      <c r="O206" s="169">
        <f>SUM(O207:O208)</f>
        <v>0</v>
      </c>
      <c r="P206" s="169"/>
      <c r="Q206" s="169">
        <f>SUM(Q207:Q208)</f>
        <v>0</v>
      </c>
      <c r="R206" s="169"/>
      <c r="S206" s="169"/>
      <c r="T206" s="170"/>
      <c r="U206" s="164"/>
      <c r="V206" s="164">
        <f>SUM(V207:V208)</f>
        <v>0</v>
      </c>
      <c r="W206" s="164"/>
      <c r="X206" s="164"/>
      <c r="AG206" t="s">
        <v>182</v>
      </c>
    </row>
    <row r="207" spans="1:60" outlineLevel="1" x14ac:dyDescent="0.2">
      <c r="A207" s="171">
        <v>43</v>
      </c>
      <c r="B207" s="172" t="s">
        <v>417</v>
      </c>
      <c r="C207" s="188" t="s">
        <v>418</v>
      </c>
      <c r="D207" s="173" t="s">
        <v>391</v>
      </c>
      <c r="E207" s="174">
        <v>1</v>
      </c>
      <c r="F207" s="175"/>
      <c r="G207" s="176">
        <f>ROUND(E207*F207,2)</f>
        <v>0</v>
      </c>
      <c r="H207" s="175"/>
      <c r="I207" s="176">
        <f>ROUND(E207*H207,2)</f>
        <v>0</v>
      </c>
      <c r="J207" s="175"/>
      <c r="K207" s="176">
        <f>ROUND(E207*J207,2)</f>
        <v>0</v>
      </c>
      <c r="L207" s="176">
        <v>21</v>
      </c>
      <c r="M207" s="176">
        <f>G207*(1+L207/100)</f>
        <v>0</v>
      </c>
      <c r="N207" s="176">
        <v>0</v>
      </c>
      <c r="O207" s="176">
        <f>ROUND(E207*N207,2)</f>
        <v>0</v>
      </c>
      <c r="P207" s="176">
        <v>0</v>
      </c>
      <c r="Q207" s="176">
        <f>ROUND(E207*P207,2)</f>
        <v>0</v>
      </c>
      <c r="R207" s="176"/>
      <c r="S207" s="176" t="s">
        <v>187</v>
      </c>
      <c r="T207" s="177" t="s">
        <v>246</v>
      </c>
      <c r="U207" s="157">
        <v>0</v>
      </c>
      <c r="V207" s="157">
        <f>ROUND(E207*U207,2)</f>
        <v>0</v>
      </c>
      <c r="W207" s="157"/>
      <c r="X207" s="157" t="s">
        <v>392</v>
      </c>
      <c r="Y207" s="148"/>
      <c r="Z207" s="148"/>
      <c r="AA207" s="148"/>
      <c r="AB207" s="148"/>
      <c r="AC207" s="148"/>
      <c r="AD207" s="148"/>
      <c r="AE207" s="148"/>
      <c r="AF207" s="148"/>
      <c r="AG207" s="148" t="s">
        <v>393</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257" t="s">
        <v>419</v>
      </c>
      <c r="D208" s="258"/>
      <c r="E208" s="258"/>
      <c r="F208" s="258"/>
      <c r="G208" s="258"/>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256</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78" t="str">
        <f>C208</f>
        <v>Náklady zhotovitele, které vzniknou v souvislosti s povinnostmi zhotovitele při předání a převzetí díla.</v>
      </c>
      <c r="BB208" s="148"/>
      <c r="BC208" s="148"/>
      <c r="BD208" s="148"/>
      <c r="BE208" s="148"/>
      <c r="BF208" s="148"/>
      <c r="BG208" s="148"/>
      <c r="BH208" s="148"/>
    </row>
    <row r="209" spans="1:33" x14ac:dyDescent="0.2">
      <c r="A209" s="3"/>
      <c r="B209" s="4"/>
      <c r="C209" s="194"/>
      <c r="D209" s="6"/>
      <c r="E209" s="3"/>
      <c r="F209" s="3"/>
      <c r="G209" s="3"/>
      <c r="H209" s="3"/>
      <c r="I209" s="3"/>
      <c r="J209" s="3"/>
      <c r="K209" s="3"/>
      <c r="L209" s="3"/>
      <c r="M209" s="3"/>
      <c r="N209" s="3"/>
      <c r="O209" s="3"/>
      <c r="P209" s="3"/>
      <c r="Q209" s="3"/>
      <c r="R209" s="3"/>
      <c r="S209" s="3"/>
      <c r="T209" s="3"/>
      <c r="U209" s="3"/>
      <c r="V209" s="3"/>
      <c r="W209" s="3"/>
      <c r="X209" s="3"/>
      <c r="AE209">
        <v>15</v>
      </c>
      <c r="AF209">
        <v>21</v>
      </c>
      <c r="AG209" t="s">
        <v>168</v>
      </c>
    </row>
    <row r="210" spans="1:33" x14ac:dyDescent="0.2">
      <c r="A210" s="151"/>
      <c r="B210" s="152" t="s">
        <v>29</v>
      </c>
      <c r="C210" s="195"/>
      <c r="D210" s="153"/>
      <c r="E210" s="154"/>
      <c r="F210" s="154"/>
      <c r="G210" s="186">
        <f>G8+G20+G66+G112+G116+G138+G144+G174+G189+G206</f>
        <v>0</v>
      </c>
      <c r="H210" s="3"/>
      <c r="I210" s="3"/>
      <c r="J210" s="3"/>
      <c r="K210" s="3"/>
      <c r="L210" s="3"/>
      <c r="M210" s="3"/>
      <c r="N210" s="3"/>
      <c r="O210" s="3"/>
      <c r="P210" s="3"/>
      <c r="Q210" s="3"/>
      <c r="R210" s="3"/>
      <c r="S210" s="3"/>
      <c r="T210" s="3"/>
      <c r="U210" s="3"/>
      <c r="V210" s="3"/>
      <c r="W210" s="3"/>
      <c r="X210" s="3"/>
      <c r="AE210">
        <f>SUMIF(L7:L208,AE209,G7:G208)</f>
        <v>0</v>
      </c>
      <c r="AF210">
        <f>SUMIF(L7:L208,AF209,G7:G208)</f>
        <v>0</v>
      </c>
      <c r="AG210" t="s">
        <v>420</v>
      </c>
    </row>
    <row r="211" spans="1:33" x14ac:dyDescent="0.2">
      <c r="C211" s="196"/>
      <c r="D211" s="10"/>
      <c r="AG211" t="s">
        <v>421</v>
      </c>
    </row>
    <row r="212" spans="1:33" x14ac:dyDescent="0.2">
      <c r="D212" s="10"/>
    </row>
    <row r="213" spans="1:33" x14ac:dyDescent="0.2">
      <c r="D213" s="10"/>
    </row>
    <row r="214" spans="1:33" x14ac:dyDescent="0.2">
      <c r="D214" s="10"/>
    </row>
    <row r="215" spans="1:33" x14ac:dyDescent="0.2">
      <c r="D215" s="10"/>
    </row>
    <row r="216" spans="1:33" x14ac:dyDescent="0.2">
      <c r="D216" s="10"/>
    </row>
    <row r="217" spans="1:33" x14ac:dyDescent="0.2">
      <c r="D217" s="10"/>
    </row>
    <row r="218" spans="1:33" x14ac:dyDescent="0.2">
      <c r="D218" s="10"/>
    </row>
    <row r="219" spans="1:33" x14ac:dyDescent="0.2">
      <c r="D219" s="10"/>
    </row>
    <row r="220" spans="1:33" x14ac:dyDescent="0.2">
      <c r="D220" s="10"/>
    </row>
    <row r="221" spans="1:33" x14ac:dyDescent="0.2">
      <c r="D221" s="10"/>
    </row>
    <row r="222" spans="1:33" x14ac:dyDescent="0.2">
      <c r="D222" s="10"/>
    </row>
    <row r="223" spans="1:33" x14ac:dyDescent="0.2">
      <c r="D223" s="10"/>
    </row>
    <row r="224" spans="1:33"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Pj/HvZuL+p9mAZCaJ3YBrs6oEyr9GUMk3yFgxLS0LMJpXz1xJP2Ms5iI4m9W5xAFYrsRl2HUepl0uyRTL3Omw==" saltValue="e/IcQ0Mou/G86C44WuTg8A==" spinCount="100000" sheet="1"/>
  <mergeCells count="32">
    <mergeCell ref="C76:G76"/>
    <mergeCell ref="A1:G1"/>
    <mergeCell ref="C2:G2"/>
    <mergeCell ref="C3:G3"/>
    <mergeCell ref="C4:G4"/>
    <mergeCell ref="C10:G10"/>
    <mergeCell ref="C17:G17"/>
    <mergeCell ref="C22:G22"/>
    <mergeCell ref="C53:G53"/>
    <mergeCell ref="C61:G61"/>
    <mergeCell ref="C62:G62"/>
    <mergeCell ref="C63:G63"/>
    <mergeCell ref="C170:G170"/>
    <mergeCell ref="C101:G101"/>
    <mergeCell ref="C114:G114"/>
    <mergeCell ref="C118:G118"/>
    <mergeCell ref="C122:G122"/>
    <mergeCell ref="C129:G129"/>
    <mergeCell ref="C134:G134"/>
    <mergeCell ref="C140:G140"/>
    <mergeCell ref="C146:G146"/>
    <mergeCell ref="C151:G151"/>
    <mergeCell ref="C161:G161"/>
    <mergeCell ref="C165:G165"/>
    <mergeCell ref="C205:G205"/>
    <mergeCell ref="C208:G208"/>
    <mergeCell ref="C193:G193"/>
    <mergeCell ref="C195:G195"/>
    <mergeCell ref="C197:G197"/>
    <mergeCell ref="C199:G199"/>
    <mergeCell ref="C201:G201"/>
    <mergeCell ref="C203:G20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D860-A5FE-4297-9AB3-4DA87708A7C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3" t="s">
        <v>155</v>
      </c>
      <c r="B1" s="263"/>
      <c r="C1" s="263"/>
      <c r="D1" s="263"/>
      <c r="E1" s="263"/>
      <c r="F1" s="263"/>
      <c r="G1" s="263"/>
      <c r="AG1" t="s">
        <v>156</v>
      </c>
    </row>
    <row r="2" spans="1:60" ht="24.95" customHeight="1" x14ac:dyDescent="0.2">
      <c r="A2" s="140" t="s">
        <v>7</v>
      </c>
      <c r="B2" s="49" t="s">
        <v>44</v>
      </c>
      <c r="C2" s="264" t="s">
        <v>45</v>
      </c>
      <c r="D2" s="265"/>
      <c r="E2" s="265"/>
      <c r="F2" s="265"/>
      <c r="G2" s="266"/>
      <c r="AG2" t="s">
        <v>157</v>
      </c>
    </row>
    <row r="3" spans="1:60" ht="24.95" customHeight="1" x14ac:dyDescent="0.2">
      <c r="A3" s="140" t="s">
        <v>8</v>
      </c>
      <c r="B3" s="49" t="s">
        <v>54</v>
      </c>
      <c r="C3" s="264" t="s">
        <v>55</v>
      </c>
      <c r="D3" s="265"/>
      <c r="E3" s="265"/>
      <c r="F3" s="265"/>
      <c r="G3" s="266"/>
      <c r="AC3" s="122" t="s">
        <v>157</v>
      </c>
      <c r="AG3" t="s">
        <v>158</v>
      </c>
    </row>
    <row r="4" spans="1:60" ht="24.95" customHeight="1" x14ac:dyDescent="0.2">
      <c r="A4" s="141" t="s">
        <v>9</v>
      </c>
      <c r="B4" s="142" t="s">
        <v>58</v>
      </c>
      <c r="C4" s="267" t="s">
        <v>59</v>
      </c>
      <c r="D4" s="268"/>
      <c r="E4" s="268"/>
      <c r="F4" s="268"/>
      <c r="G4" s="269"/>
      <c r="AG4" t="s">
        <v>159</v>
      </c>
    </row>
    <row r="5" spans="1:60" x14ac:dyDescent="0.2">
      <c r="D5" s="10"/>
    </row>
    <row r="6" spans="1:60" ht="38.25" x14ac:dyDescent="0.2">
      <c r="A6" s="144" t="s">
        <v>160</v>
      </c>
      <c r="B6" s="146" t="s">
        <v>161</v>
      </c>
      <c r="C6" s="146" t="s">
        <v>162</v>
      </c>
      <c r="D6" s="145" t="s">
        <v>163</v>
      </c>
      <c r="E6" s="144" t="s">
        <v>164</v>
      </c>
      <c r="F6" s="143" t="s">
        <v>165</v>
      </c>
      <c r="G6" s="144" t="s">
        <v>29</v>
      </c>
      <c r="H6" s="147" t="s">
        <v>30</v>
      </c>
      <c r="I6" s="147" t="s">
        <v>166</v>
      </c>
      <c r="J6" s="147" t="s">
        <v>31</v>
      </c>
      <c r="K6" s="147" t="s">
        <v>167</v>
      </c>
      <c r="L6" s="147" t="s">
        <v>168</v>
      </c>
      <c r="M6" s="147" t="s">
        <v>169</v>
      </c>
      <c r="N6" s="147" t="s">
        <v>170</v>
      </c>
      <c r="O6" s="147" t="s">
        <v>171</v>
      </c>
      <c r="P6" s="147" t="s">
        <v>172</v>
      </c>
      <c r="Q6" s="147" t="s">
        <v>173</v>
      </c>
      <c r="R6" s="147" t="s">
        <v>174</v>
      </c>
      <c r="S6" s="147" t="s">
        <v>175</v>
      </c>
      <c r="T6" s="147" t="s">
        <v>176</v>
      </c>
      <c r="U6" s="147" t="s">
        <v>177</v>
      </c>
      <c r="V6" s="147" t="s">
        <v>178</v>
      </c>
      <c r="W6" s="147" t="s">
        <v>179</v>
      </c>
      <c r="X6" s="147" t="s">
        <v>180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5" t="s">
        <v>181</v>
      </c>
      <c r="B8" s="166" t="s">
        <v>126</v>
      </c>
      <c r="C8" s="187" t="s">
        <v>127</v>
      </c>
      <c r="D8" s="167"/>
      <c r="E8" s="168"/>
      <c r="F8" s="169"/>
      <c r="G8" s="169">
        <f>SUMIF(AG9:AG71,"&lt;&gt;NOR",G9:G71)</f>
        <v>0</v>
      </c>
      <c r="H8" s="169"/>
      <c r="I8" s="169">
        <f>SUM(I9:I71)</f>
        <v>0</v>
      </c>
      <c r="J8" s="169"/>
      <c r="K8" s="169">
        <f>SUM(K9:K71)</f>
        <v>0</v>
      </c>
      <c r="L8" s="169"/>
      <c r="M8" s="169">
        <f>SUM(M9:M71)</f>
        <v>0</v>
      </c>
      <c r="N8" s="169"/>
      <c r="O8" s="169">
        <f>SUM(O9:O71)</f>
        <v>0</v>
      </c>
      <c r="P8" s="169"/>
      <c r="Q8" s="169">
        <f>SUM(Q9:Q71)</f>
        <v>0</v>
      </c>
      <c r="R8" s="169"/>
      <c r="S8" s="169"/>
      <c r="T8" s="170"/>
      <c r="U8" s="164"/>
      <c r="V8" s="164">
        <f>SUM(V9:V71)</f>
        <v>11.379999999999999</v>
      </c>
      <c r="W8" s="164"/>
      <c r="X8" s="164"/>
      <c r="AG8" t="s">
        <v>182</v>
      </c>
    </row>
    <row r="9" spans="1:60" outlineLevel="1" x14ac:dyDescent="0.2">
      <c r="A9" s="171">
        <v>1</v>
      </c>
      <c r="B9" s="172" t="s">
        <v>422</v>
      </c>
      <c r="C9" s="188" t="s">
        <v>423</v>
      </c>
      <c r="D9" s="173" t="s">
        <v>424</v>
      </c>
      <c r="E9" s="174">
        <v>8.2949999999999999</v>
      </c>
      <c r="F9" s="175"/>
      <c r="G9" s="176">
        <f>ROUND(E9*F9,2)</f>
        <v>0</v>
      </c>
      <c r="H9" s="175"/>
      <c r="I9" s="176">
        <f>ROUND(E9*H9,2)</f>
        <v>0</v>
      </c>
      <c r="J9" s="175"/>
      <c r="K9" s="176">
        <f>ROUND(E9*J9,2)</f>
        <v>0</v>
      </c>
      <c r="L9" s="176">
        <v>21</v>
      </c>
      <c r="M9" s="176">
        <f>G9*(1+L9/100)</f>
        <v>0</v>
      </c>
      <c r="N9" s="176">
        <v>0</v>
      </c>
      <c r="O9" s="176">
        <f>ROUND(E9*N9,2)</f>
        <v>0</v>
      </c>
      <c r="P9" s="176">
        <v>0</v>
      </c>
      <c r="Q9" s="176">
        <f>ROUND(E9*P9,2)</f>
        <v>0</v>
      </c>
      <c r="R9" s="176" t="s">
        <v>186</v>
      </c>
      <c r="S9" s="176" t="s">
        <v>187</v>
      </c>
      <c r="T9" s="177" t="s">
        <v>187</v>
      </c>
      <c r="U9" s="157">
        <v>0.36499999999999999</v>
      </c>
      <c r="V9" s="157">
        <f>ROUND(E9*U9,2)</f>
        <v>3.03</v>
      </c>
      <c r="W9" s="157"/>
      <c r="X9" s="157" t="s">
        <v>188</v>
      </c>
      <c r="Y9" s="148"/>
      <c r="Z9" s="148"/>
      <c r="AA9" s="148"/>
      <c r="AB9" s="148"/>
      <c r="AC9" s="148"/>
      <c r="AD9" s="148"/>
      <c r="AE9" s="148"/>
      <c r="AF9" s="148"/>
      <c r="AG9" s="148" t="s">
        <v>200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59" t="s">
        <v>425</v>
      </c>
      <c r="D10" s="260"/>
      <c r="E10" s="260"/>
      <c r="F10" s="260"/>
      <c r="G10" s="260"/>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191</v>
      </c>
      <c r="AH10" s="148"/>
      <c r="AI10" s="148"/>
      <c r="AJ10" s="148"/>
      <c r="AK10" s="148"/>
      <c r="AL10" s="148"/>
      <c r="AM10" s="148"/>
      <c r="AN10" s="148"/>
      <c r="AO10" s="148"/>
      <c r="AP10" s="148"/>
      <c r="AQ10" s="148"/>
      <c r="AR10" s="148"/>
      <c r="AS10" s="148"/>
      <c r="AT10" s="148"/>
      <c r="AU10" s="148"/>
      <c r="AV10" s="148"/>
      <c r="AW10" s="148"/>
      <c r="AX10" s="148"/>
      <c r="AY10" s="148"/>
      <c r="AZ10" s="148"/>
      <c r="BA10" s="178" t="str">
        <f>C10</f>
        <v>zapažených i nezapažených s urovnáním dna do předepsaného profilu a spádu, s přehozením výkopku na přilehlém terénu na vzdálenost do 3 m od podélné osy rýhy nebo s naložením výkopku na dopravní prostředek.</v>
      </c>
      <c r="BB10" s="148"/>
      <c r="BC10" s="148"/>
      <c r="BD10" s="148"/>
      <c r="BE10" s="148"/>
      <c r="BF10" s="148"/>
      <c r="BG10" s="148"/>
      <c r="BH10" s="148"/>
    </row>
    <row r="11" spans="1:60" outlineLevel="1" x14ac:dyDescent="0.2">
      <c r="A11" s="155"/>
      <c r="B11" s="156"/>
      <c r="C11" s="189" t="s">
        <v>426</v>
      </c>
      <c r="D11" s="158"/>
      <c r="E11" s="159"/>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193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9" t="s">
        <v>427</v>
      </c>
      <c r="D12" s="158"/>
      <c r="E12" s="159"/>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1" t="s">
        <v>305</v>
      </c>
      <c r="D13" s="162"/>
      <c r="E13" s="163"/>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193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2" t="s">
        <v>428</v>
      </c>
      <c r="D14" s="162"/>
      <c r="E14" s="163">
        <v>0.3</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193</v>
      </c>
      <c r="AH14" s="148">
        <v>2</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1" t="s">
        <v>307</v>
      </c>
      <c r="D15" s="162"/>
      <c r="E15" s="163"/>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193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9" t="s">
        <v>429</v>
      </c>
      <c r="D16" s="158"/>
      <c r="E16" s="159">
        <v>0.56999999999999995</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193</v>
      </c>
      <c r="AH16" s="148">
        <v>5</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9" t="s">
        <v>430</v>
      </c>
      <c r="D17" s="158"/>
      <c r="E17" s="159"/>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193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1" t="s">
        <v>305</v>
      </c>
      <c r="D18" s="162"/>
      <c r="E18" s="163"/>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193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2" t="s">
        <v>431</v>
      </c>
      <c r="D19" s="162"/>
      <c r="E19" s="163">
        <v>6.25E-2</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193</v>
      </c>
      <c r="AH19" s="148">
        <v>2</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91" t="s">
        <v>307</v>
      </c>
      <c r="D20" s="162"/>
      <c r="E20" s="163"/>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193</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9" t="s">
        <v>432</v>
      </c>
      <c r="D21" s="158"/>
      <c r="E21" s="159">
        <v>0.1875</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193</v>
      </c>
      <c r="AH21" s="148">
        <v>5</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9" t="s">
        <v>433</v>
      </c>
      <c r="D22" s="158"/>
      <c r="E22" s="159"/>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193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9" t="s">
        <v>434</v>
      </c>
      <c r="D23" s="158"/>
      <c r="E23" s="159">
        <v>0.3125</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193</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9" t="s">
        <v>435</v>
      </c>
      <c r="D24" s="158"/>
      <c r="E24" s="159"/>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193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9" t="s">
        <v>436</v>
      </c>
      <c r="D25" s="158"/>
      <c r="E25" s="159">
        <v>4.2437500000000004</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193</v>
      </c>
      <c r="AH25" s="148">
        <v>5</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9" t="s">
        <v>437</v>
      </c>
      <c r="D26" s="158"/>
      <c r="E26" s="159"/>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193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9" t="s">
        <v>438</v>
      </c>
      <c r="D27" s="158"/>
      <c r="E27" s="159">
        <v>2.95</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193</v>
      </c>
      <c r="AH27" s="148">
        <v>5</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9" t="s">
        <v>439</v>
      </c>
      <c r="D28" s="158"/>
      <c r="E28" s="159"/>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193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9" t="s">
        <v>440</v>
      </c>
      <c r="D29" s="158"/>
      <c r="E29" s="159">
        <v>3.125E-2</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193</v>
      </c>
      <c r="AH29" s="148">
        <v>5</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1">
        <v>2</v>
      </c>
      <c r="B30" s="172" t="s">
        <v>441</v>
      </c>
      <c r="C30" s="188" t="s">
        <v>442</v>
      </c>
      <c r="D30" s="173" t="s">
        <v>424</v>
      </c>
      <c r="E30" s="174">
        <v>4.1475</v>
      </c>
      <c r="F30" s="175"/>
      <c r="G30" s="176">
        <f>ROUND(E30*F30,2)</f>
        <v>0</v>
      </c>
      <c r="H30" s="175"/>
      <c r="I30" s="176">
        <f>ROUND(E30*H30,2)</f>
        <v>0</v>
      </c>
      <c r="J30" s="175"/>
      <c r="K30" s="176">
        <f>ROUND(E30*J30,2)</f>
        <v>0</v>
      </c>
      <c r="L30" s="176">
        <v>21</v>
      </c>
      <c r="M30" s="176">
        <f>G30*(1+L30/100)</f>
        <v>0</v>
      </c>
      <c r="N30" s="176">
        <v>0</v>
      </c>
      <c r="O30" s="176">
        <f>ROUND(E30*N30,2)</f>
        <v>0</v>
      </c>
      <c r="P30" s="176">
        <v>0</v>
      </c>
      <c r="Q30" s="176">
        <f>ROUND(E30*P30,2)</f>
        <v>0</v>
      </c>
      <c r="R30" s="176" t="s">
        <v>186</v>
      </c>
      <c r="S30" s="176" t="s">
        <v>187</v>
      </c>
      <c r="T30" s="177" t="s">
        <v>187</v>
      </c>
      <c r="U30" s="157">
        <v>0.64680000000000004</v>
      </c>
      <c r="V30" s="157">
        <f>ROUND(E30*U30,2)</f>
        <v>2.68</v>
      </c>
      <c r="W30" s="157"/>
      <c r="X30" s="157" t="s">
        <v>188</v>
      </c>
      <c r="Y30" s="148"/>
      <c r="Z30" s="148"/>
      <c r="AA30" s="148"/>
      <c r="AB30" s="148"/>
      <c r="AC30" s="148"/>
      <c r="AD30" s="148"/>
      <c r="AE30" s="148"/>
      <c r="AF30" s="148"/>
      <c r="AG30" s="148" t="s">
        <v>200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1" x14ac:dyDescent="0.2">
      <c r="A31" s="155"/>
      <c r="B31" s="156"/>
      <c r="C31" s="259" t="s">
        <v>425</v>
      </c>
      <c r="D31" s="260"/>
      <c r="E31" s="260"/>
      <c r="F31" s="260"/>
      <c r="G31" s="260"/>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191</v>
      </c>
      <c r="AH31" s="148"/>
      <c r="AI31" s="148"/>
      <c r="AJ31" s="148"/>
      <c r="AK31" s="148"/>
      <c r="AL31" s="148"/>
      <c r="AM31" s="148"/>
      <c r="AN31" s="148"/>
      <c r="AO31" s="148"/>
      <c r="AP31" s="148"/>
      <c r="AQ31" s="148"/>
      <c r="AR31" s="148"/>
      <c r="AS31" s="148"/>
      <c r="AT31" s="148"/>
      <c r="AU31" s="148"/>
      <c r="AV31" s="148"/>
      <c r="AW31" s="148"/>
      <c r="AX31" s="148"/>
      <c r="AY31" s="148"/>
      <c r="AZ31" s="148"/>
      <c r="BA31" s="178" t="str">
        <f>C31</f>
        <v>zapažených i nezapažených s urovnáním dna do předepsaného profilu a spádu, s přehozením výkopku na přilehlém terénu na vzdálenost do 3 m od podélné osy rýhy nebo s naložením výkopku na dopravní prostředek.</v>
      </c>
      <c r="BB31" s="148"/>
      <c r="BC31" s="148"/>
      <c r="BD31" s="148"/>
      <c r="BE31" s="148"/>
      <c r="BF31" s="148"/>
      <c r="BG31" s="148"/>
      <c r="BH31" s="148"/>
    </row>
    <row r="32" spans="1:60" outlineLevel="1" x14ac:dyDescent="0.2">
      <c r="A32" s="155"/>
      <c r="B32" s="156"/>
      <c r="C32" s="189" t="s">
        <v>443</v>
      </c>
      <c r="D32" s="158"/>
      <c r="E32" s="159"/>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193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9" t="s">
        <v>444</v>
      </c>
      <c r="D33" s="158"/>
      <c r="E33" s="159"/>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193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9" t="s">
        <v>445</v>
      </c>
      <c r="D34" s="158"/>
      <c r="E34" s="159">
        <v>4.1475</v>
      </c>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193</v>
      </c>
      <c r="AH34" s="148">
        <v>5</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71">
        <v>3</v>
      </c>
      <c r="B35" s="172" t="s">
        <v>446</v>
      </c>
      <c r="C35" s="188" t="s">
        <v>447</v>
      </c>
      <c r="D35" s="173" t="s">
        <v>424</v>
      </c>
      <c r="E35" s="174">
        <v>8.2949999999999999</v>
      </c>
      <c r="F35" s="175"/>
      <c r="G35" s="176">
        <f>ROUND(E35*F35,2)</f>
        <v>0</v>
      </c>
      <c r="H35" s="175"/>
      <c r="I35" s="176">
        <f>ROUND(E35*H35,2)</f>
        <v>0</v>
      </c>
      <c r="J35" s="175"/>
      <c r="K35" s="176">
        <f>ROUND(E35*J35,2)</f>
        <v>0</v>
      </c>
      <c r="L35" s="176">
        <v>21</v>
      </c>
      <c r="M35" s="176">
        <f>G35*(1+L35/100)</f>
        <v>0</v>
      </c>
      <c r="N35" s="176">
        <v>0</v>
      </c>
      <c r="O35" s="176">
        <f>ROUND(E35*N35,2)</f>
        <v>0</v>
      </c>
      <c r="P35" s="176">
        <v>0</v>
      </c>
      <c r="Q35" s="176">
        <f>ROUND(E35*P35,2)</f>
        <v>0</v>
      </c>
      <c r="R35" s="176" t="s">
        <v>186</v>
      </c>
      <c r="S35" s="176" t="s">
        <v>187</v>
      </c>
      <c r="T35" s="177" t="s">
        <v>187</v>
      </c>
      <c r="U35" s="157">
        <v>1.0999999999999999E-2</v>
      </c>
      <c r="V35" s="157">
        <f>ROUND(E35*U35,2)</f>
        <v>0.09</v>
      </c>
      <c r="W35" s="157"/>
      <c r="X35" s="157" t="s">
        <v>188</v>
      </c>
      <c r="Y35" s="148"/>
      <c r="Z35" s="148"/>
      <c r="AA35" s="148"/>
      <c r="AB35" s="148"/>
      <c r="AC35" s="148"/>
      <c r="AD35" s="148"/>
      <c r="AE35" s="148"/>
      <c r="AF35" s="148"/>
      <c r="AG35" s="148" t="s">
        <v>200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259" t="s">
        <v>448</v>
      </c>
      <c r="D36" s="260"/>
      <c r="E36" s="260"/>
      <c r="F36" s="260"/>
      <c r="G36" s="260"/>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191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9" t="s">
        <v>449</v>
      </c>
      <c r="D37" s="158"/>
      <c r="E37" s="159"/>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193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9" t="s">
        <v>450</v>
      </c>
      <c r="D38" s="158"/>
      <c r="E38" s="159"/>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193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9" t="s">
        <v>451</v>
      </c>
      <c r="D39" s="158"/>
      <c r="E39" s="159">
        <v>8.2949999999999999</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193</v>
      </c>
      <c r="AH39" s="148">
        <v>5</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33.75" outlineLevel="1" x14ac:dyDescent="0.2">
      <c r="A40" s="171">
        <v>4</v>
      </c>
      <c r="B40" s="172" t="s">
        <v>452</v>
      </c>
      <c r="C40" s="188" t="s">
        <v>453</v>
      </c>
      <c r="D40" s="173" t="s">
        <v>424</v>
      </c>
      <c r="E40" s="174">
        <v>41.475000000000001</v>
      </c>
      <c r="F40" s="175"/>
      <c r="G40" s="176">
        <f>ROUND(E40*F40,2)</f>
        <v>0</v>
      </c>
      <c r="H40" s="175"/>
      <c r="I40" s="176">
        <f>ROUND(E40*H40,2)</f>
        <v>0</v>
      </c>
      <c r="J40" s="175"/>
      <c r="K40" s="176">
        <f>ROUND(E40*J40,2)</f>
        <v>0</v>
      </c>
      <c r="L40" s="176">
        <v>21</v>
      </c>
      <c r="M40" s="176">
        <f>G40*(1+L40/100)</f>
        <v>0</v>
      </c>
      <c r="N40" s="176">
        <v>0</v>
      </c>
      <c r="O40" s="176">
        <f>ROUND(E40*N40,2)</f>
        <v>0</v>
      </c>
      <c r="P40" s="176">
        <v>0</v>
      </c>
      <c r="Q40" s="176">
        <f>ROUND(E40*P40,2)</f>
        <v>0</v>
      </c>
      <c r="R40" s="176" t="s">
        <v>186</v>
      </c>
      <c r="S40" s="176" t="s">
        <v>187</v>
      </c>
      <c r="T40" s="177" t="s">
        <v>187</v>
      </c>
      <c r="U40" s="157">
        <v>0</v>
      </c>
      <c r="V40" s="157">
        <f>ROUND(E40*U40,2)</f>
        <v>0</v>
      </c>
      <c r="W40" s="157"/>
      <c r="X40" s="157" t="s">
        <v>188</v>
      </c>
      <c r="Y40" s="148"/>
      <c r="Z40" s="148"/>
      <c r="AA40" s="148"/>
      <c r="AB40" s="148"/>
      <c r="AC40" s="148"/>
      <c r="AD40" s="148"/>
      <c r="AE40" s="148"/>
      <c r="AF40" s="148"/>
      <c r="AG40" s="148" t="s">
        <v>200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259" t="s">
        <v>448</v>
      </c>
      <c r="D41" s="260"/>
      <c r="E41" s="260"/>
      <c r="F41" s="260"/>
      <c r="G41" s="260"/>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191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9" t="s">
        <v>454</v>
      </c>
      <c r="D42" s="158"/>
      <c r="E42" s="159"/>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193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9" t="s">
        <v>455</v>
      </c>
      <c r="D43" s="158"/>
      <c r="E43" s="159"/>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193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9" t="s">
        <v>456</v>
      </c>
      <c r="D44" s="158"/>
      <c r="E44" s="159">
        <v>41.475000000000001</v>
      </c>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193</v>
      </c>
      <c r="AH44" s="148">
        <v>5</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71">
        <v>5</v>
      </c>
      <c r="B45" s="172" t="s">
        <v>457</v>
      </c>
      <c r="C45" s="188" t="s">
        <v>458</v>
      </c>
      <c r="D45" s="173" t="s">
        <v>424</v>
      </c>
      <c r="E45" s="174">
        <v>8.2949999999999999</v>
      </c>
      <c r="F45" s="175"/>
      <c r="G45" s="176">
        <f>ROUND(E45*F45,2)</f>
        <v>0</v>
      </c>
      <c r="H45" s="175"/>
      <c r="I45" s="176">
        <f>ROUND(E45*H45,2)</f>
        <v>0</v>
      </c>
      <c r="J45" s="175"/>
      <c r="K45" s="176">
        <f>ROUND(E45*J45,2)</f>
        <v>0</v>
      </c>
      <c r="L45" s="176">
        <v>21</v>
      </c>
      <c r="M45" s="176">
        <f>G45*(1+L45/100)</f>
        <v>0</v>
      </c>
      <c r="N45" s="176">
        <v>0</v>
      </c>
      <c r="O45" s="176">
        <f>ROUND(E45*N45,2)</f>
        <v>0</v>
      </c>
      <c r="P45" s="176">
        <v>0</v>
      </c>
      <c r="Q45" s="176">
        <f>ROUND(E45*P45,2)</f>
        <v>0</v>
      </c>
      <c r="R45" s="176" t="s">
        <v>186</v>
      </c>
      <c r="S45" s="176" t="s">
        <v>187</v>
      </c>
      <c r="T45" s="177" t="s">
        <v>187</v>
      </c>
      <c r="U45" s="157">
        <v>8.9999999999999993E-3</v>
      </c>
      <c r="V45" s="157">
        <f>ROUND(E45*U45,2)</f>
        <v>7.0000000000000007E-2</v>
      </c>
      <c r="W45" s="157"/>
      <c r="X45" s="157" t="s">
        <v>188</v>
      </c>
      <c r="Y45" s="148"/>
      <c r="Z45" s="148"/>
      <c r="AA45" s="148"/>
      <c r="AB45" s="148"/>
      <c r="AC45" s="148"/>
      <c r="AD45" s="148"/>
      <c r="AE45" s="148"/>
      <c r="AF45" s="148"/>
      <c r="AG45" s="148" t="s">
        <v>189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9" t="s">
        <v>459</v>
      </c>
      <c r="D46" s="158"/>
      <c r="E46" s="159"/>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193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9" t="s">
        <v>460</v>
      </c>
      <c r="D47" s="158"/>
      <c r="E47" s="159"/>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193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9" t="s">
        <v>461</v>
      </c>
      <c r="D48" s="158"/>
      <c r="E48" s="159">
        <v>8.2949999999999999</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193</v>
      </c>
      <c r="AH48" s="148">
        <v>5</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1">
        <v>6</v>
      </c>
      <c r="B49" s="172" t="s">
        <v>183</v>
      </c>
      <c r="C49" s="188" t="s">
        <v>184</v>
      </c>
      <c r="D49" s="173" t="s">
        <v>185</v>
      </c>
      <c r="E49" s="174">
        <v>32.799999999999997</v>
      </c>
      <c r="F49" s="175"/>
      <c r="G49" s="176">
        <f>ROUND(E49*F49,2)</f>
        <v>0</v>
      </c>
      <c r="H49" s="175"/>
      <c r="I49" s="176">
        <f>ROUND(E49*H49,2)</f>
        <v>0</v>
      </c>
      <c r="J49" s="175"/>
      <c r="K49" s="176">
        <f>ROUND(E49*J49,2)</f>
        <v>0</v>
      </c>
      <c r="L49" s="176">
        <v>21</v>
      </c>
      <c r="M49" s="176">
        <f>G49*(1+L49/100)</f>
        <v>0</v>
      </c>
      <c r="N49" s="176">
        <v>0</v>
      </c>
      <c r="O49" s="176">
        <f>ROUND(E49*N49,2)</f>
        <v>0</v>
      </c>
      <c r="P49" s="176">
        <v>0</v>
      </c>
      <c r="Q49" s="176">
        <f>ROUND(E49*P49,2)</f>
        <v>0</v>
      </c>
      <c r="R49" s="176" t="s">
        <v>186</v>
      </c>
      <c r="S49" s="176" t="s">
        <v>187</v>
      </c>
      <c r="T49" s="177" t="s">
        <v>187</v>
      </c>
      <c r="U49" s="157">
        <v>1.7999999999999999E-2</v>
      </c>
      <c r="V49" s="157">
        <f>ROUND(E49*U49,2)</f>
        <v>0.59</v>
      </c>
      <c r="W49" s="157"/>
      <c r="X49" s="157" t="s">
        <v>188</v>
      </c>
      <c r="Y49" s="148"/>
      <c r="Z49" s="148"/>
      <c r="AA49" s="148"/>
      <c r="AB49" s="148"/>
      <c r="AC49" s="148"/>
      <c r="AD49" s="148"/>
      <c r="AE49" s="148"/>
      <c r="AF49" s="148"/>
      <c r="AG49" s="148" t="s">
        <v>189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59" t="s">
        <v>190</v>
      </c>
      <c r="D50" s="260"/>
      <c r="E50" s="260"/>
      <c r="F50" s="260"/>
      <c r="G50" s="260"/>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191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9" t="s">
        <v>192</v>
      </c>
      <c r="D51" s="158"/>
      <c r="E51" s="159"/>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193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9" t="s">
        <v>462</v>
      </c>
      <c r="D52" s="158"/>
      <c r="E52" s="159"/>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193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9" t="s">
        <v>463</v>
      </c>
      <c r="D53" s="158"/>
      <c r="E53" s="159">
        <v>1.9</v>
      </c>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193</v>
      </c>
      <c r="AH53" s="148">
        <v>5</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9" t="s">
        <v>430</v>
      </c>
      <c r="D54" s="158"/>
      <c r="E54" s="159"/>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193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9" t="s">
        <v>464</v>
      </c>
      <c r="D55" s="158"/>
      <c r="E55" s="159">
        <v>0.75</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193</v>
      </c>
      <c r="AH55" s="148">
        <v>5</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9" t="s">
        <v>433</v>
      </c>
      <c r="D56" s="158"/>
      <c r="E56" s="159"/>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193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9" t="s">
        <v>465</v>
      </c>
      <c r="D57" s="158"/>
      <c r="E57" s="159">
        <v>1.25</v>
      </c>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193</v>
      </c>
      <c r="AH57" s="148">
        <v>5</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9" t="s">
        <v>435</v>
      </c>
      <c r="D58" s="158"/>
      <c r="E58" s="159"/>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193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9" t="s">
        <v>466</v>
      </c>
      <c r="D59" s="158"/>
      <c r="E59" s="159">
        <v>16.975000000000001</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193</v>
      </c>
      <c r="AH59" s="148">
        <v>5</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9" t="s">
        <v>437</v>
      </c>
      <c r="D60" s="158"/>
      <c r="E60" s="159"/>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193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9" t="s">
        <v>467</v>
      </c>
      <c r="D61" s="158"/>
      <c r="E61" s="159">
        <v>11.8</v>
      </c>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193</v>
      </c>
      <c r="AH61" s="148">
        <v>5</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9" t="s">
        <v>439</v>
      </c>
      <c r="D62" s="158"/>
      <c r="E62" s="159"/>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193</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9" t="s">
        <v>468</v>
      </c>
      <c r="D63" s="158"/>
      <c r="E63" s="159">
        <v>0.125</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193</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1">
        <v>7</v>
      </c>
      <c r="B64" s="172" t="s">
        <v>469</v>
      </c>
      <c r="C64" s="188" t="s">
        <v>470</v>
      </c>
      <c r="D64" s="173" t="s">
        <v>424</v>
      </c>
      <c r="E64" s="174">
        <v>8.2949999999999999</v>
      </c>
      <c r="F64" s="175"/>
      <c r="G64" s="176">
        <f>ROUND(E64*F64,2)</f>
        <v>0</v>
      </c>
      <c r="H64" s="175"/>
      <c r="I64" s="176">
        <f>ROUND(E64*H64,2)</f>
        <v>0</v>
      </c>
      <c r="J64" s="175"/>
      <c r="K64" s="176">
        <f>ROUND(E64*J64,2)</f>
        <v>0</v>
      </c>
      <c r="L64" s="176">
        <v>21</v>
      </c>
      <c r="M64" s="176">
        <f>G64*(1+L64/100)</f>
        <v>0</v>
      </c>
      <c r="N64" s="176">
        <v>0</v>
      </c>
      <c r="O64" s="176">
        <f>ROUND(E64*N64,2)</f>
        <v>0</v>
      </c>
      <c r="P64" s="176">
        <v>0</v>
      </c>
      <c r="Q64" s="176">
        <f>ROUND(E64*P64,2)</f>
        <v>0</v>
      </c>
      <c r="R64" s="176" t="s">
        <v>186</v>
      </c>
      <c r="S64" s="176" t="s">
        <v>187</v>
      </c>
      <c r="T64" s="177" t="s">
        <v>187</v>
      </c>
      <c r="U64" s="157">
        <v>0</v>
      </c>
      <c r="V64" s="157">
        <f>ROUND(E64*U64,2)</f>
        <v>0</v>
      </c>
      <c r="W64" s="157"/>
      <c r="X64" s="157" t="s">
        <v>188</v>
      </c>
      <c r="Y64" s="148"/>
      <c r="Z64" s="148"/>
      <c r="AA64" s="148"/>
      <c r="AB64" s="148"/>
      <c r="AC64" s="148"/>
      <c r="AD64" s="148"/>
      <c r="AE64" s="148"/>
      <c r="AF64" s="148"/>
      <c r="AG64" s="148" t="s">
        <v>200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9" t="s">
        <v>471</v>
      </c>
      <c r="D65" s="158"/>
      <c r="E65" s="159"/>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193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9" t="s">
        <v>460</v>
      </c>
      <c r="D66" s="158"/>
      <c r="E66" s="159"/>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193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9" t="s">
        <v>461</v>
      </c>
      <c r="D67" s="158"/>
      <c r="E67" s="159">
        <v>8.2949999999999999</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193</v>
      </c>
      <c r="AH67" s="148">
        <v>5</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71">
        <v>8</v>
      </c>
      <c r="B68" s="172" t="s">
        <v>198</v>
      </c>
      <c r="C68" s="188" t="s">
        <v>199</v>
      </c>
      <c r="D68" s="173" t="s">
        <v>185</v>
      </c>
      <c r="E68" s="174">
        <v>32.799999999999997</v>
      </c>
      <c r="F68" s="175"/>
      <c r="G68" s="176">
        <f>ROUND(E68*F68,2)</f>
        <v>0</v>
      </c>
      <c r="H68" s="175"/>
      <c r="I68" s="176">
        <f>ROUND(E68*H68,2)</f>
        <v>0</v>
      </c>
      <c r="J68" s="175"/>
      <c r="K68" s="176">
        <f>ROUND(E68*J68,2)</f>
        <v>0</v>
      </c>
      <c r="L68" s="176">
        <v>21</v>
      </c>
      <c r="M68" s="176">
        <f>G68*(1+L68/100)</f>
        <v>0</v>
      </c>
      <c r="N68" s="176">
        <v>0</v>
      </c>
      <c r="O68" s="176">
        <f>ROUND(E68*N68,2)</f>
        <v>0</v>
      </c>
      <c r="P68" s="176">
        <v>0</v>
      </c>
      <c r="Q68" s="176">
        <f>ROUND(E68*P68,2)</f>
        <v>0</v>
      </c>
      <c r="R68" s="176" t="s">
        <v>186</v>
      </c>
      <c r="S68" s="176" t="s">
        <v>187</v>
      </c>
      <c r="T68" s="177" t="s">
        <v>187</v>
      </c>
      <c r="U68" s="157">
        <v>0.15</v>
      </c>
      <c r="V68" s="157">
        <f>ROUND(E68*U68,2)</f>
        <v>4.92</v>
      </c>
      <c r="W68" s="157"/>
      <c r="X68" s="157" t="s">
        <v>188</v>
      </c>
      <c r="Y68" s="148"/>
      <c r="Z68" s="148"/>
      <c r="AA68" s="148"/>
      <c r="AB68" s="148"/>
      <c r="AC68" s="148"/>
      <c r="AD68" s="148"/>
      <c r="AE68" s="148"/>
      <c r="AF68" s="148"/>
      <c r="AG68" s="148" t="s">
        <v>200</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259" t="s">
        <v>201</v>
      </c>
      <c r="D69" s="260"/>
      <c r="E69" s="260"/>
      <c r="F69" s="260"/>
      <c r="G69" s="260"/>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191</v>
      </c>
      <c r="AH69" s="148"/>
      <c r="AI69" s="148"/>
      <c r="AJ69" s="148"/>
      <c r="AK69" s="148"/>
      <c r="AL69" s="148"/>
      <c r="AM69" s="148"/>
      <c r="AN69" s="148"/>
      <c r="AO69" s="148"/>
      <c r="AP69" s="148"/>
      <c r="AQ69" s="148"/>
      <c r="AR69" s="148"/>
      <c r="AS69" s="148"/>
      <c r="AT69" s="148"/>
      <c r="AU69" s="148"/>
      <c r="AV69" s="148"/>
      <c r="AW69" s="148"/>
      <c r="AX69" s="148"/>
      <c r="AY69" s="148"/>
      <c r="AZ69" s="148"/>
      <c r="BA69" s="178" t="str">
        <f>C69</f>
        <v>z rostlé horniny tř.1 - 4 pod násypy z hornin soudržných do 92% PS a hornin nesoudržných sypkých relativní ulehlosti I(d) do 0,8</v>
      </c>
      <c r="BB69" s="148"/>
      <c r="BC69" s="148"/>
      <c r="BD69" s="148"/>
      <c r="BE69" s="148"/>
      <c r="BF69" s="148"/>
      <c r="BG69" s="148"/>
      <c r="BH69" s="148"/>
    </row>
    <row r="70" spans="1:60" outlineLevel="1" x14ac:dyDescent="0.2">
      <c r="A70" s="155"/>
      <c r="B70" s="156"/>
      <c r="C70" s="189" t="s">
        <v>202</v>
      </c>
      <c r="D70" s="158"/>
      <c r="E70" s="159"/>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193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9" t="s">
        <v>472</v>
      </c>
      <c r="D71" s="158"/>
      <c r="E71" s="159">
        <v>32.799999999999997</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193</v>
      </c>
      <c r="AH71" s="148">
        <v>5</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x14ac:dyDescent="0.2">
      <c r="A72" s="165" t="s">
        <v>181</v>
      </c>
      <c r="B72" s="166" t="s">
        <v>128</v>
      </c>
      <c r="C72" s="187" t="s">
        <v>129</v>
      </c>
      <c r="D72" s="167"/>
      <c r="E72" s="168"/>
      <c r="F72" s="169"/>
      <c r="G72" s="169">
        <f>SUMIF(AG73:AG95,"&lt;&gt;NOR",G73:G95)</f>
        <v>0</v>
      </c>
      <c r="H72" s="169"/>
      <c r="I72" s="169">
        <f>SUM(I73:I95)</f>
        <v>0</v>
      </c>
      <c r="J72" s="169"/>
      <c r="K72" s="169">
        <f>SUM(K73:K95)</f>
        <v>0</v>
      </c>
      <c r="L72" s="169"/>
      <c r="M72" s="169">
        <f>SUM(M73:M95)</f>
        <v>0</v>
      </c>
      <c r="N72" s="169"/>
      <c r="O72" s="169">
        <f>SUM(O73:O95)</f>
        <v>0</v>
      </c>
      <c r="P72" s="169"/>
      <c r="Q72" s="169">
        <f>SUM(Q73:Q95)</f>
        <v>30.83</v>
      </c>
      <c r="R72" s="169"/>
      <c r="S72" s="169"/>
      <c r="T72" s="170"/>
      <c r="U72" s="164"/>
      <c r="V72" s="164">
        <f>SUM(V73:V95)</f>
        <v>11.25</v>
      </c>
      <c r="W72" s="164"/>
      <c r="X72" s="164"/>
      <c r="AG72" t="s">
        <v>182</v>
      </c>
    </row>
    <row r="73" spans="1:60" ht="22.5" outlineLevel="1" x14ac:dyDescent="0.2">
      <c r="A73" s="171">
        <v>9</v>
      </c>
      <c r="B73" s="172" t="s">
        <v>473</v>
      </c>
      <c r="C73" s="188" t="s">
        <v>474</v>
      </c>
      <c r="D73" s="173" t="s">
        <v>185</v>
      </c>
      <c r="E73" s="174">
        <v>30.9</v>
      </c>
      <c r="F73" s="175"/>
      <c r="G73" s="176">
        <f>ROUND(E73*F73,2)</f>
        <v>0</v>
      </c>
      <c r="H73" s="175"/>
      <c r="I73" s="176">
        <f>ROUND(E73*H73,2)</f>
        <v>0</v>
      </c>
      <c r="J73" s="175"/>
      <c r="K73" s="176">
        <f>ROUND(E73*J73,2)</f>
        <v>0</v>
      </c>
      <c r="L73" s="176">
        <v>21</v>
      </c>
      <c r="M73" s="176">
        <f>G73*(1+L73/100)</f>
        <v>0</v>
      </c>
      <c r="N73" s="176">
        <v>0</v>
      </c>
      <c r="O73" s="176">
        <f>ROUND(E73*N73,2)</f>
        <v>0</v>
      </c>
      <c r="P73" s="176">
        <v>0.33</v>
      </c>
      <c r="Q73" s="176">
        <f>ROUND(E73*P73,2)</f>
        <v>10.199999999999999</v>
      </c>
      <c r="R73" s="176" t="s">
        <v>206</v>
      </c>
      <c r="S73" s="176" t="s">
        <v>187</v>
      </c>
      <c r="T73" s="177" t="s">
        <v>187</v>
      </c>
      <c r="U73" s="157">
        <v>0.06</v>
      </c>
      <c r="V73" s="157">
        <f>ROUND(E73*U73,2)</f>
        <v>1.85</v>
      </c>
      <c r="W73" s="157"/>
      <c r="X73" s="157" t="s">
        <v>188</v>
      </c>
      <c r="Y73" s="148"/>
      <c r="Z73" s="148"/>
      <c r="AA73" s="148"/>
      <c r="AB73" s="148"/>
      <c r="AC73" s="148"/>
      <c r="AD73" s="148"/>
      <c r="AE73" s="148"/>
      <c r="AF73" s="148"/>
      <c r="AG73" s="148" t="s">
        <v>200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9" t="s">
        <v>475</v>
      </c>
      <c r="D74" s="158"/>
      <c r="E74" s="159"/>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193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9" t="s">
        <v>430</v>
      </c>
      <c r="D75" s="158"/>
      <c r="E75" s="159"/>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193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9" t="s">
        <v>464</v>
      </c>
      <c r="D76" s="158"/>
      <c r="E76" s="159">
        <v>0.75</v>
      </c>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193</v>
      </c>
      <c r="AH76" s="148">
        <v>5</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9" t="s">
        <v>433</v>
      </c>
      <c r="D77" s="158"/>
      <c r="E77" s="159"/>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193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9" t="s">
        <v>465</v>
      </c>
      <c r="D78" s="158"/>
      <c r="E78" s="159">
        <v>1.25</v>
      </c>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193</v>
      </c>
      <c r="AH78" s="148">
        <v>5</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9" t="s">
        <v>435</v>
      </c>
      <c r="D79" s="158"/>
      <c r="E79" s="159"/>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193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9" t="s">
        <v>466</v>
      </c>
      <c r="D80" s="158"/>
      <c r="E80" s="159">
        <v>16.975000000000001</v>
      </c>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193</v>
      </c>
      <c r="AH80" s="148">
        <v>5</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9" t="s">
        <v>437</v>
      </c>
      <c r="D81" s="158"/>
      <c r="E81" s="159"/>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193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9" t="s">
        <v>467</v>
      </c>
      <c r="D82" s="158"/>
      <c r="E82" s="159">
        <v>11.8</v>
      </c>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193</v>
      </c>
      <c r="AH82" s="148">
        <v>5</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9" t="s">
        <v>439</v>
      </c>
      <c r="D83" s="158"/>
      <c r="E83" s="159"/>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193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9" t="s">
        <v>468</v>
      </c>
      <c r="D84" s="158"/>
      <c r="E84" s="159">
        <v>0.125</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193</v>
      </c>
      <c r="AH84" s="148">
        <v>5</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1">
        <v>10</v>
      </c>
      <c r="B85" s="172" t="s">
        <v>476</v>
      </c>
      <c r="C85" s="188" t="s">
        <v>477</v>
      </c>
      <c r="D85" s="173" t="s">
        <v>316</v>
      </c>
      <c r="E85" s="174">
        <v>76.400000000000006</v>
      </c>
      <c r="F85" s="175"/>
      <c r="G85" s="176">
        <f>ROUND(E85*F85,2)</f>
        <v>0</v>
      </c>
      <c r="H85" s="175"/>
      <c r="I85" s="176">
        <f>ROUND(E85*H85,2)</f>
        <v>0</v>
      </c>
      <c r="J85" s="175"/>
      <c r="K85" s="176">
        <f>ROUND(E85*J85,2)</f>
        <v>0</v>
      </c>
      <c r="L85" s="176">
        <v>21</v>
      </c>
      <c r="M85" s="176">
        <f>G85*(1+L85/100)</f>
        <v>0</v>
      </c>
      <c r="N85" s="176">
        <v>0</v>
      </c>
      <c r="O85" s="176">
        <f>ROUND(E85*N85,2)</f>
        <v>0</v>
      </c>
      <c r="P85" s="176">
        <v>0.27</v>
      </c>
      <c r="Q85" s="176">
        <f>ROUND(E85*P85,2)</f>
        <v>20.63</v>
      </c>
      <c r="R85" s="176" t="s">
        <v>206</v>
      </c>
      <c r="S85" s="176" t="s">
        <v>187</v>
      </c>
      <c r="T85" s="177" t="s">
        <v>187</v>
      </c>
      <c r="U85" s="157">
        <v>0.123</v>
      </c>
      <c r="V85" s="157">
        <f>ROUND(E85*U85,2)</f>
        <v>9.4</v>
      </c>
      <c r="W85" s="157"/>
      <c r="X85" s="157" t="s">
        <v>188</v>
      </c>
      <c r="Y85" s="148"/>
      <c r="Z85" s="148"/>
      <c r="AA85" s="148"/>
      <c r="AB85" s="148"/>
      <c r="AC85" s="148"/>
      <c r="AD85" s="148"/>
      <c r="AE85" s="148"/>
      <c r="AF85" s="148"/>
      <c r="AG85" s="148" t="s">
        <v>200</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259" t="s">
        <v>478</v>
      </c>
      <c r="D86" s="260"/>
      <c r="E86" s="260"/>
      <c r="F86" s="260"/>
      <c r="G86" s="260"/>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191</v>
      </c>
      <c r="AH86" s="148"/>
      <c r="AI86" s="148"/>
      <c r="AJ86" s="148"/>
      <c r="AK86" s="148"/>
      <c r="AL86" s="148"/>
      <c r="AM86" s="148"/>
      <c r="AN86" s="148"/>
      <c r="AO86" s="148"/>
      <c r="AP86" s="148"/>
      <c r="AQ86" s="148"/>
      <c r="AR86" s="148"/>
      <c r="AS86" s="148"/>
      <c r="AT86" s="148"/>
      <c r="AU86" s="148"/>
      <c r="AV86" s="148"/>
      <c r="AW86" s="148"/>
      <c r="AX86" s="148"/>
      <c r="AY86" s="148"/>
      <c r="AZ86" s="148"/>
      <c r="BA86" s="178" t="str">
        <f>C86</f>
        <v>s vybouráním lože, s přemístěním hmot na skládku na vzdálenost do 3 m nebo naložením na dopravní prostředek</v>
      </c>
      <c r="BB86" s="148"/>
      <c r="BC86" s="148"/>
      <c r="BD86" s="148"/>
      <c r="BE86" s="148"/>
      <c r="BF86" s="148"/>
      <c r="BG86" s="148"/>
      <c r="BH86" s="148"/>
    </row>
    <row r="87" spans="1:60" outlineLevel="1" x14ac:dyDescent="0.2">
      <c r="A87" s="155"/>
      <c r="B87" s="156"/>
      <c r="C87" s="189" t="s">
        <v>479</v>
      </c>
      <c r="D87" s="158"/>
      <c r="E87" s="159"/>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193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9" t="s">
        <v>480</v>
      </c>
      <c r="D88" s="158"/>
      <c r="E88" s="159"/>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193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9" t="s">
        <v>481</v>
      </c>
      <c r="D89" s="158"/>
      <c r="E89" s="159">
        <v>0.5</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193</v>
      </c>
      <c r="AH89" s="148">
        <v>5</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9" t="s">
        <v>482</v>
      </c>
      <c r="D90" s="158"/>
      <c r="E90" s="159"/>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193</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89" t="s">
        <v>483</v>
      </c>
      <c r="D91" s="158"/>
      <c r="E91" s="159">
        <v>3</v>
      </c>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193</v>
      </c>
      <c r="AH91" s="148">
        <v>5</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9" t="s">
        <v>484</v>
      </c>
      <c r="D92" s="158"/>
      <c r="E92" s="159"/>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193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9" t="s">
        <v>485</v>
      </c>
      <c r="D93" s="158"/>
      <c r="E93" s="159">
        <v>5</v>
      </c>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193</v>
      </c>
      <c r="AH93" s="148">
        <v>5</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9" t="s">
        <v>486</v>
      </c>
      <c r="D94" s="158"/>
      <c r="E94" s="159"/>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193</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9" t="s">
        <v>487</v>
      </c>
      <c r="D95" s="158"/>
      <c r="E95" s="159">
        <v>67.900000000000006</v>
      </c>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193</v>
      </c>
      <c r="AH95" s="148">
        <v>5</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x14ac:dyDescent="0.2">
      <c r="A96" s="165" t="s">
        <v>181</v>
      </c>
      <c r="B96" s="166" t="s">
        <v>130</v>
      </c>
      <c r="C96" s="187" t="s">
        <v>131</v>
      </c>
      <c r="D96" s="167"/>
      <c r="E96" s="168"/>
      <c r="F96" s="169"/>
      <c r="G96" s="169">
        <f>SUMIF(AG97:AG143,"&lt;&gt;NOR",G97:G143)</f>
        <v>0</v>
      </c>
      <c r="H96" s="169"/>
      <c r="I96" s="169">
        <f>SUM(I97:I143)</f>
        <v>0</v>
      </c>
      <c r="J96" s="169"/>
      <c r="K96" s="169">
        <f>SUM(K97:K143)</f>
        <v>0</v>
      </c>
      <c r="L96" s="169"/>
      <c r="M96" s="169">
        <f>SUM(M97:M143)</f>
        <v>0</v>
      </c>
      <c r="N96" s="169"/>
      <c r="O96" s="169">
        <f>SUM(O97:O143)</f>
        <v>0.01</v>
      </c>
      <c r="P96" s="169"/>
      <c r="Q96" s="169">
        <f>SUM(Q97:Q143)</f>
        <v>0</v>
      </c>
      <c r="R96" s="169"/>
      <c r="S96" s="169"/>
      <c r="T96" s="170"/>
      <c r="U96" s="164"/>
      <c r="V96" s="164">
        <f>SUM(V97:V143)</f>
        <v>25.680000000000003</v>
      </c>
      <c r="W96" s="164"/>
      <c r="X96" s="164"/>
      <c r="AG96" t="s">
        <v>182</v>
      </c>
    </row>
    <row r="97" spans="1:60" outlineLevel="1" x14ac:dyDescent="0.2">
      <c r="A97" s="171">
        <v>11</v>
      </c>
      <c r="B97" s="172" t="s">
        <v>488</v>
      </c>
      <c r="C97" s="188" t="s">
        <v>489</v>
      </c>
      <c r="D97" s="173" t="s">
        <v>424</v>
      </c>
      <c r="E97" s="174">
        <v>8.32</v>
      </c>
      <c r="F97" s="175"/>
      <c r="G97" s="176">
        <f>ROUND(E97*F97,2)</f>
        <v>0</v>
      </c>
      <c r="H97" s="175"/>
      <c r="I97" s="176">
        <f>ROUND(E97*H97,2)</f>
        <v>0</v>
      </c>
      <c r="J97" s="175"/>
      <c r="K97" s="176">
        <f>ROUND(E97*J97,2)</f>
        <v>0</v>
      </c>
      <c r="L97" s="176">
        <v>21</v>
      </c>
      <c r="M97" s="176">
        <f>G97*(1+L97/100)</f>
        <v>0</v>
      </c>
      <c r="N97" s="176">
        <v>0</v>
      </c>
      <c r="O97" s="176">
        <f>ROUND(E97*N97,2)</f>
        <v>0</v>
      </c>
      <c r="P97" s="176">
        <v>0</v>
      </c>
      <c r="Q97" s="176">
        <f>ROUND(E97*P97,2)</f>
        <v>0</v>
      </c>
      <c r="R97" s="176" t="s">
        <v>490</v>
      </c>
      <c r="S97" s="176" t="s">
        <v>187</v>
      </c>
      <c r="T97" s="177" t="s">
        <v>187</v>
      </c>
      <c r="U97" s="157">
        <v>9.2999999999999999E-2</v>
      </c>
      <c r="V97" s="157">
        <f>ROUND(E97*U97,2)</f>
        <v>0.77</v>
      </c>
      <c r="W97" s="157"/>
      <c r="X97" s="157" t="s">
        <v>188</v>
      </c>
      <c r="Y97" s="148"/>
      <c r="Z97" s="148"/>
      <c r="AA97" s="148"/>
      <c r="AB97" s="148"/>
      <c r="AC97" s="148"/>
      <c r="AD97" s="148"/>
      <c r="AE97" s="148"/>
      <c r="AF97" s="148"/>
      <c r="AG97" s="148" t="s">
        <v>189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55"/>
      <c r="B98" s="156"/>
      <c r="C98" s="259" t="s">
        <v>491</v>
      </c>
      <c r="D98" s="260"/>
      <c r="E98" s="260"/>
      <c r="F98" s="260"/>
      <c r="G98" s="260"/>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191</v>
      </c>
      <c r="AH98" s="148"/>
      <c r="AI98" s="148"/>
      <c r="AJ98" s="148"/>
      <c r="AK98" s="148"/>
      <c r="AL98" s="148"/>
      <c r="AM98" s="148"/>
      <c r="AN98" s="148"/>
      <c r="AO98" s="148"/>
      <c r="AP98" s="148"/>
      <c r="AQ98" s="148"/>
      <c r="AR98" s="148"/>
      <c r="AS98" s="148"/>
      <c r="AT98" s="148"/>
      <c r="AU98" s="148"/>
      <c r="AV98" s="148"/>
      <c r="AW98" s="148"/>
      <c r="AX98" s="148"/>
      <c r="AY98" s="148"/>
      <c r="AZ98" s="148"/>
      <c r="BA98" s="178" t="str">
        <f>C98</f>
        <v>bez naložení, avšak se složením zemin schopných zúrodnění, kamenouhelných hlušin a výsypkových materiálů, příplatek za každých dalších i započatých 1000 m,</v>
      </c>
      <c r="BB98" s="148"/>
      <c r="BC98" s="148"/>
      <c r="BD98" s="148"/>
      <c r="BE98" s="148"/>
      <c r="BF98" s="148"/>
      <c r="BG98" s="148"/>
      <c r="BH98" s="148"/>
    </row>
    <row r="99" spans="1:60" outlineLevel="1" x14ac:dyDescent="0.2">
      <c r="A99" s="155"/>
      <c r="B99" s="156"/>
      <c r="C99" s="261" t="s">
        <v>492</v>
      </c>
      <c r="D99" s="262"/>
      <c r="E99" s="262"/>
      <c r="F99" s="262"/>
      <c r="G99" s="262"/>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256</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261" t="s">
        <v>493</v>
      </c>
      <c r="D100" s="262"/>
      <c r="E100" s="262"/>
      <c r="F100" s="262"/>
      <c r="G100" s="262"/>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256</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261" t="s">
        <v>494</v>
      </c>
      <c r="D101" s="262"/>
      <c r="E101" s="262"/>
      <c r="F101" s="262"/>
      <c r="G101" s="262"/>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256</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78" t="str">
        <f>C101</f>
        <v>- udržování sjízdnosti cest uvnitř násypiště i výkopiště, pokud vrcholky nerovností nejsou   vyšší než +- 0,5 m,</v>
      </c>
      <c r="BB101" s="148"/>
      <c r="BC101" s="148"/>
      <c r="BD101" s="148"/>
      <c r="BE101" s="148"/>
      <c r="BF101" s="148"/>
      <c r="BG101" s="148"/>
      <c r="BH101" s="148"/>
    </row>
    <row r="102" spans="1:60" outlineLevel="1" x14ac:dyDescent="0.2">
      <c r="A102" s="155"/>
      <c r="B102" s="156"/>
      <c r="C102" s="261" t="s">
        <v>495</v>
      </c>
      <c r="D102" s="262"/>
      <c r="E102" s="262"/>
      <c r="F102" s="262"/>
      <c r="G102" s="262"/>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256</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9" t="s">
        <v>496</v>
      </c>
      <c r="D103" s="158"/>
      <c r="E103" s="159"/>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193</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9" t="s">
        <v>497</v>
      </c>
      <c r="D104" s="158"/>
      <c r="E104" s="159"/>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193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9" t="s">
        <v>498</v>
      </c>
      <c r="D105" s="158"/>
      <c r="E105" s="159">
        <v>8.32</v>
      </c>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193</v>
      </c>
      <c r="AH105" s="148">
        <v>5</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1">
        <v>12</v>
      </c>
      <c r="B106" s="172" t="s">
        <v>499</v>
      </c>
      <c r="C106" s="188" t="s">
        <v>500</v>
      </c>
      <c r="D106" s="173" t="s">
        <v>424</v>
      </c>
      <c r="E106" s="174">
        <v>8.32</v>
      </c>
      <c r="F106" s="175"/>
      <c r="G106" s="176">
        <f>ROUND(E106*F106,2)</f>
        <v>0</v>
      </c>
      <c r="H106" s="175"/>
      <c r="I106" s="176">
        <f>ROUND(E106*H106,2)</f>
        <v>0</v>
      </c>
      <c r="J106" s="175"/>
      <c r="K106" s="176">
        <f>ROUND(E106*J106,2)</f>
        <v>0</v>
      </c>
      <c r="L106" s="176">
        <v>21</v>
      </c>
      <c r="M106" s="176">
        <f>G106*(1+L106/100)</f>
        <v>0</v>
      </c>
      <c r="N106" s="176">
        <v>0</v>
      </c>
      <c r="O106" s="176">
        <f>ROUND(E106*N106,2)</f>
        <v>0</v>
      </c>
      <c r="P106" s="176">
        <v>0</v>
      </c>
      <c r="Q106" s="176">
        <f>ROUND(E106*P106,2)</f>
        <v>0</v>
      </c>
      <c r="R106" s="176" t="s">
        <v>490</v>
      </c>
      <c r="S106" s="176" t="s">
        <v>187</v>
      </c>
      <c r="T106" s="177" t="s">
        <v>187</v>
      </c>
      <c r="U106" s="157">
        <v>6.7000000000000004E-2</v>
      </c>
      <c r="V106" s="157">
        <f>ROUND(E106*U106,2)</f>
        <v>0.56000000000000005</v>
      </c>
      <c r="W106" s="157"/>
      <c r="X106" s="157" t="s">
        <v>188</v>
      </c>
      <c r="Y106" s="148"/>
      <c r="Z106" s="148"/>
      <c r="AA106" s="148"/>
      <c r="AB106" s="148"/>
      <c r="AC106" s="148"/>
      <c r="AD106" s="148"/>
      <c r="AE106" s="148"/>
      <c r="AF106" s="148"/>
      <c r="AG106" s="148" t="s">
        <v>189</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259" t="s">
        <v>501</v>
      </c>
      <c r="D107" s="260"/>
      <c r="E107" s="260"/>
      <c r="F107" s="260"/>
      <c r="G107" s="260"/>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191</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9" t="s">
        <v>502</v>
      </c>
      <c r="D108" s="158"/>
      <c r="E108" s="159"/>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193</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9" t="s">
        <v>503</v>
      </c>
      <c r="D109" s="158"/>
      <c r="E109" s="159">
        <v>8.32</v>
      </c>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193</v>
      </c>
      <c r="AH109" s="148">
        <v>5</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1">
        <v>13</v>
      </c>
      <c r="B110" s="172" t="s">
        <v>504</v>
      </c>
      <c r="C110" s="188" t="s">
        <v>505</v>
      </c>
      <c r="D110" s="173" t="s">
        <v>185</v>
      </c>
      <c r="E110" s="174">
        <v>83.2</v>
      </c>
      <c r="F110" s="175"/>
      <c r="G110" s="176">
        <f>ROUND(E110*F110,2)</f>
        <v>0</v>
      </c>
      <c r="H110" s="175"/>
      <c r="I110" s="176">
        <f>ROUND(E110*H110,2)</f>
        <v>0</v>
      </c>
      <c r="J110" s="175"/>
      <c r="K110" s="176">
        <f>ROUND(E110*J110,2)</f>
        <v>0</v>
      </c>
      <c r="L110" s="176">
        <v>21</v>
      </c>
      <c r="M110" s="176">
        <f>G110*(1+L110/100)</f>
        <v>0</v>
      </c>
      <c r="N110" s="176">
        <v>0</v>
      </c>
      <c r="O110" s="176">
        <f>ROUND(E110*N110,2)</f>
        <v>0</v>
      </c>
      <c r="P110" s="176">
        <v>0</v>
      </c>
      <c r="Q110" s="176">
        <f>ROUND(E110*P110,2)</f>
        <v>0</v>
      </c>
      <c r="R110" s="176" t="s">
        <v>506</v>
      </c>
      <c r="S110" s="176" t="s">
        <v>187</v>
      </c>
      <c r="T110" s="177" t="s">
        <v>187</v>
      </c>
      <c r="U110" s="157">
        <v>0.06</v>
      </c>
      <c r="V110" s="157">
        <f>ROUND(E110*U110,2)</f>
        <v>4.99</v>
      </c>
      <c r="W110" s="157"/>
      <c r="X110" s="157" t="s">
        <v>188</v>
      </c>
      <c r="Y110" s="148"/>
      <c r="Z110" s="148"/>
      <c r="AA110" s="148"/>
      <c r="AB110" s="148"/>
      <c r="AC110" s="148"/>
      <c r="AD110" s="148"/>
      <c r="AE110" s="148"/>
      <c r="AF110" s="148"/>
      <c r="AG110" s="148" t="s">
        <v>189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259" t="s">
        <v>507</v>
      </c>
      <c r="D111" s="260"/>
      <c r="E111" s="260"/>
      <c r="F111" s="260"/>
      <c r="G111" s="260"/>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191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9" t="s">
        <v>508</v>
      </c>
      <c r="D112" s="158"/>
      <c r="E112" s="159"/>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193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9" t="s">
        <v>509</v>
      </c>
      <c r="D113" s="158"/>
      <c r="E113" s="159"/>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193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9" t="s">
        <v>510</v>
      </c>
      <c r="D114" s="158"/>
      <c r="E114" s="159"/>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193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9" t="s">
        <v>511</v>
      </c>
      <c r="D115" s="158"/>
      <c r="E115" s="159">
        <v>47.2</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193</v>
      </c>
      <c r="AH115" s="148">
        <v>5</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9" t="s">
        <v>512</v>
      </c>
      <c r="D116" s="158"/>
      <c r="E116" s="159"/>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193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9" t="s">
        <v>513</v>
      </c>
      <c r="D117" s="158"/>
      <c r="E117" s="159">
        <v>13</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193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9" t="s">
        <v>514</v>
      </c>
      <c r="D118" s="158"/>
      <c r="E118" s="159">
        <v>23</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193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ht="22.5" outlineLevel="1" x14ac:dyDescent="0.2">
      <c r="A119" s="171">
        <v>14</v>
      </c>
      <c r="B119" s="172" t="s">
        <v>515</v>
      </c>
      <c r="C119" s="188" t="s">
        <v>516</v>
      </c>
      <c r="D119" s="173" t="s">
        <v>185</v>
      </c>
      <c r="E119" s="174">
        <v>83.2</v>
      </c>
      <c r="F119" s="175"/>
      <c r="G119" s="176">
        <f>ROUND(E119*F119,2)</f>
        <v>0</v>
      </c>
      <c r="H119" s="175"/>
      <c r="I119" s="176">
        <f>ROUND(E119*H119,2)</f>
        <v>0</v>
      </c>
      <c r="J119" s="175"/>
      <c r="K119" s="176">
        <f>ROUND(E119*J119,2)</f>
        <v>0</v>
      </c>
      <c r="L119" s="176">
        <v>21</v>
      </c>
      <c r="M119" s="176">
        <f>G119*(1+L119/100)</f>
        <v>0</v>
      </c>
      <c r="N119" s="176">
        <v>0</v>
      </c>
      <c r="O119" s="176">
        <f>ROUND(E119*N119,2)</f>
        <v>0</v>
      </c>
      <c r="P119" s="176">
        <v>0</v>
      </c>
      <c r="Q119" s="176">
        <f>ROUND(E119*P119,2)</f>
        <v>0</v>
      </c>
      <c r="R119" s="176" t="s">
        <v>186</v>
      </c>
      <c r="S119" s="176" t="s">
        <v>187</v>
      </c>
      <c r="T119" s="177" t="s">
        <v>187</v>
      </c>
      <c r="U119" s="157">
        <v>0.13</v>
      </c>
      <c r="V119" s="157">
        <f>ROUND(E119*U119,2)</f>
        <v>10.82</v>
      </c>
      <c r="W119" s="157"/>
      <c r="X119" s="157" t="s">
        <v>188</v>
      </c>
      <c r="Y119" s="148"/>
      <c r="Z119" s="148"/>
      <c r="AA119" s="148"/>
      <c r="AB119" s="148"/>
      <c r="AC119" s="148"/>
      <c r="AD119" s="148"/>
      <c r="AE119" s="148"/>
      <c r="AF119" s="148"/>
      <c r="AG119" s="148" t="s">
        <v>189</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22.5" outlineLevel="1" x14ac:dyDescent="0.2">
      <c r="A120" s="155"/>
      <c r="B120" s="156"/>
      <c r="C120" s="259" t="s">
        <v>517</v>
      </c>
      <c r="D120" s="260"/>
      <c r="E120" s="260"/>
      <c r="F120" s="260"/>
      <c r="G120" s="260"/>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191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78" t="str">
        <f>C120</f>
        <v>s případným nutným přemístěním hromad nebo dočasných skládek na místo potřeby ze vzdálenosti do 30 m, v rovině nebo ve svahu do 1 : 5,</v>
      </c>
      <c r="BB120" s="148"/>
      <c r="BC120" s="148"/>
      <c r="BD120" s="148"/>
      <c r="BE120" s="148"/>
      <c r="BF120" s="148"/>
      <c r="BG120" s="148"/>
      <c r="BH120" s="148"/>
    </row>
    <row r="121" spans="1:60" outlineLevel="1" x14ac:dyDescent="0.2">
      <c r="A121" s="155"/>
      <c r="B121" s="156"/>
      <c r="C121" s="189" t="s">
        <v>518</v>
      </c>
      <c r="D121" s="158"/>
      <c r="E121" s="159"/>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193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9" t="s">
        <v>519</v>
      </c>
      <c r="D122" s="158"/>
      <c r="E122" s="159">
        <v>83.2</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193</v>
      </c>
      <c r="AH122" s="148">
        <v>5</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22.5" outlineLevel="1" x14ac:dyDescent="0.2">
      <c r="A123" s="171">
        <v>15</v>
      </c>
      <c r="B123" s="172" t="s">
        <v>520</v>
      </c>
      <c r="C123" s="188" t="s">
        <v>521</v>
      </c>
      <c r="D123" s="173" t="s">
        <v>185</v>
      </c>
      <c r="E123" s="174">
        <v>83.2</v>
      </c>
      <c r="F123" s="175"/>
      <c r="G123" s="176">
        <f>ROUND(E123*F123,2)</f>
        <v>0</v>
      </c>
      <c r="H123" s="175"/>
      <c r="I123" s="176">
        <f>ROUND(E123*H123,2)</f>
        <v>0</v>
      </c>
      <c r="J123" s="175"/>
      <c r="K123" s="176">
        <f>ROUND(E123*J123,2)</f>
        <v>0</v>
      </c>
      <c r="L123" s="176">
        <v>21</v>
      </c>
      <c r="M123" s="176">
        <f>G123*(1+L123/100)</f>
        <v>0</v>
      </c>
      <c r="N123" s="176">
        <v>0</v>
      </c>
      <c r="O123" s="176">
        <f>ROUND(E123*N123,2)</f>
        <v>0</v>
      </c>
      <c r="P123" s="176">
        <v>0</v>
      </c>
      <c r="Q123" s="176">
        <f>ROUND(E123*P123,2)</f>
        <v>0</v>
      </c>
      <c r="R123" s="176" t="s">
        <v>506</v>
      </c>
      <c r="S123" s="176" t="s">
        <v>187</v>
      </c>
      <c r="T123" s="177" t="s">
        <v>187</v>
      </c>
      <c r="U123" s="157">
        <v>0.09</v>
      </c>
      <c r="V123" s="157">
        <f>ROUND(E123*U123,2)</f>
        <v>7.49</v>
      </c>
      <c r="W123" s="157"/>
      <c r="X123" s="157" t="s">
        <v>188</v>
      </c>
      <c r="Y123" s="148"/>
      <c r="Z123" s="148"/>
      <c r="AA123" s="148"/>
      <c r="AB123" s="148"/>
      <c r="AC123" s="148"/>
      <c r="AD123" s="148"/>
      <c r="AE123" s="148"/>
      <c r="AF123" s="148"/>
      <c r="AG123" s="148" t="s">
        <v>189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259" t="s">
        <v>522</v>
      </c>
      <c r="D124" s="260"/>
      <c r="E124" s="260"/>
      <c r="F124" s="260"/>
      <c r="G124" s="260"/>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191</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9" t="s">
        <v>523</v>
      </c>
      <c r="D125" s="158"/>
      <c r="E125" s="159"/>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193</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9" t="s">
        <v>519</v>
      </c>
      <c r="D126" s="158"/>
      <c r="E126" s="159">
        <v>83.2</v>
      </c>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193</v>
      </c>
      <c r="AH126" s="148">
        <v>5</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71">
        <v>16</v>
      </c>
      <c r="B127" s="172" t="s">
        <v>524</v>
      </c>
      <c r="C127" s="188" t="s">
        <v>525</v>
      </c>
      <c r="D127" s="173" t="s">
        <v>526</v>
      </c>
      <c r="E127" s="174">
        <v>8.3199999999999993E-3</v>
      </c>
      <c r="F127" s="175"/>
      <c r="G127" s="176">
        <f>ROUND(E127*F127,2)</f>
        <v>0</v>
      </c>
      <c r="H127" s="175"/>
      <c r="I127" s="176">
        <f>ROUND(E127*H127,2)</f>
        <v>0</v>
      </c>
      <c r="J127" s="175"/>
      <c r="K127" s="176">
        <f>ROUND(E127*J127,2)</f>
        <v>0</v>
      </c>
      <c r="L127" s="176">
        <v>21</v>
      </c>
      <c r="M127" s="176">
        <f>G127*(1+L127/100)</f>
        <v>0</v>
      </c>
      <c r="N127" s="176">
        <v>0</v>
      </c>
      <c r="O127" s="176">
        <f>ROUND(E127*N127,2)</f>
        <v>0</v>
      </c>
      <c r="P127" s="176">
        <v>0</v>
      </c>
      <c r="Q127" s="176">
        <f>ROUND(E127*P127,2)</f>
        <v>0</v>
      </c>
      <c r="R127" s="176" t="s">
        <v>506</v>
      </c>
      <c r="S127" s="176" t="s">
        <v>187</v>
      </c>
      <c r="T127" s="177" t="s">
        <v>187</v>
      </c>
      <c r="U127" s="157">
        <v>16.151</v>
      </c>
      <c r="V127" s="157">
        <f>ROUND(E127*U127,2)</f>
        <v>0.13</v>
      </c>
      <c r="W127" s="157"/>
      <c r="X127" s="157" t="s">
        <v>188</v>
      </c>
      <c r="Y127" s="148"/>
      <c r="Z127" s="148"/>
      <c r="AA127" s="148"/>
      <c r="AB127" s="148"/>
      <c r="AC127" s="148"/>
      <c r="AD127" s="148"/>
      <c r="AE127" s="148"/>
      <c r="AF127" s="148"/>
      <c r="AG127" s="148" t="s">
        <v>200</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9" t="s">
        <v>527</v>
      </c>
      <c r="D128" s="158"/>
      <c r="E128" s="159"/>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193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9" t="s">
        <v>528</v>
      </c>
      <c r="D129" s="158"/>
      <c r="E129" s="159">
        <v>8.3199999999999993E-3</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193</v>
      </c>
      <c r="AH129" s="148">
        <v>5</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1">
        <v>17</v>
      </c>
      <c r="B130" s="172" t="s">
        <v>529</v>
      </c>
      <c r="C130" s="188" t="s">
        <v>530</v>
      </c>
      <c r="D130" s="173" t="s">
        <v>185</v>
      </c>
      <c r="E130" s="174">
        <v>83.2</v>
      </c>
      <c r="F130" s="175"/>
      <c r="G130" s="176">
        <f>ROUND(E130*F130,2)</f>
        <v>0</v>
      </c>
      <c r="H130" s="175"/>
      <c r="I130" s="176">
        <f>ROUND(E130*H130,2)</f>
        <v>0</v>
      </c>
      <c r="J130" s="175"/>
      <c r="K130" s="176">
        <f>ROUND(E130*J130,2)</f>
        <v>0</v>
      </c>
      <c r="L130" s="176">
        <v>21</v>
      </c>
      <c r="M130" s="176">
        <f>G130*(1+L130/100)</f>
        <v>0</v>
      </c>
      <c r="N130" s="176">
        <v>0</v>
      </c>
      <c r="O130" s="176">
        <f>ROUND(E130*N130,2)</f>
        <v>0</v>
      </c>
      <c r="P130" s="176">
        <v>0</v>
      </c>
      <c r="Q130" s="176">
        <f>ROUND(E130*P130,2)</f>
        <v>0</v>
      </c>
      <c r="R130" s="176" t="s">
        <v>506</v>
      </c>
      <c r="S130" s="176" t="s">
        <v>187</v>
      </c>
      <c r="T130" s="177" t="s">
        <v>187</v>
      </c>
      <c r="U130" s="157">
        <v>2E-3</v>
      </c>
      <c r="V130" s="157">
        <f>ROUND(E130*U130,2)</f>
        <v>0.17</v>
      </c>
      <c r="W130" s="157"/>
      <c r="X130" s="157" t="s">
        <v>188</v>
      </c>
      <c r="Y130" s="148"/>
      <c r="Z130" s="148"/>
      <c r="AA130" s="148"/>
      <c r="AB130" s="148"/>
      <c r="AC130" s="148"/>
      <c r="AD130" s="148"/>
      <c r="AE130" s="148"/>
      <c r="AF130" s="148"/>
      <c r="AG130" s="148" t="s">
        <v>200</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9" t="s">
        <v>531</v>
      </c>
      <c r="D131" s="158"/>
      <c r="E131" s="159"/>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193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9" t="s">
        <v>519</v>
      </c>
      <c r="D132" s="158"/>
      <c r="E132" s="159">
        <v>83.2</v>
      </c>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193</v>
      </c>
      <c r="AH132" s="148">
        <v>5</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1">
        <v>18</v>
      </c>
      <c r="B133" s="172" t="s">
        <v>532</v>
      </c>
      <c r="C133" s="188" t="s">
        <v>533</v>
      </c>
      <c r="D133" s="173" t="s">
        <v>185</v>
      </c>
      <c r="E133" s="174">
        <v>83.2</v>
      </c>
      <c r="F133" s="175"/>
      <c r="G133" s="176">
        <f>ROUND(E133*F133,2)</f>
        <v>0</v>
      </c>
      <c r="H133" s="175"/>
      <c r="I133" s="176">
        <f>ROUND(E133*H133,2)</f>
        <v>0</v>
      </c>
      <c r="J133" s="175"/>
      <c r="K133" s="176">
        <f>ROUND(E133*J133,2)</f>
        <v>0</v>
      </c>
      <c r="L133" s="176">
        <v>21</v>
      </c>
      <c r="M133" s="176">
        <f>G133*(1+L133/100)</f>
        <v>0</v>
      </c>
      <c r="N133" s="176">
        <v>0</v>
      </c>
      <c r="O133" s="176">
        <f>ROUND(E133*N133,2)</f>
        <v>0</v>
      </c>
      <c r="P133" s="176">
        <v>0</v>
      </c>
      <c r="Q133" s="176">
        <f>ROUND(E133*P133,2)</f>
        <v>0</v>
      </c>
      <c r="R133" s="176" t="s">
        <v>506</v>
      </c>
      <c r="S133" s="176" t="s">
        <v>187</v>
      </c>
      <c r="T133" s="177" t="s">
        <v>187</v>
      </c>
      <c r="U133" s="157">
        <v>8.9999999999999993E-3</v>
      </c>
      <c r="V133" s="157">
        <f>ROUND(E133*U133,2)</f>
        <v>0.75</v>
      </c>
      <c r="W133" s="157"/>
      <c r="X133" s="157" t="s">
        <v>188</v>
      </c>
      <c r="Y133" s="148"/>
      <c r="Z133" s="148"/>
      <c r="AA133" s="148"/>
      <c r="AB133" s="148"/>
      <c r="AC133" s="148"/>
      <c r="AD133" s="148"/>
      <c r="AE133" s="148"/>
      <c r="AF133" s="148"/>
      <c r="AG133" s="148" t="s">
        <v>200</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259" t="s">
        <v>534</v>
      </c>
      <c r="D134" s="260"/>
      <c r="E134" s="260"/>
      <c r="F134" s="260"/>
      <c r="G134" s="260"/>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191</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261" t="s">
        <v>535</v>
      </c>
      <c r="D135" s="262"/>
      <c r="E135" s="262"/>
      <c r="F135" s="262"/>
      <c r="G135" s="262"/>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256</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9" t="s">
        <v>536</v>
      </c>
      <c r="D136" s="158"/>
      <c r="E136" s="159"/>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193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9" t="s">
        <v>519</v>
      </c>
      <c r="D137" s="158"/>
      <c r="E137" s="159">
        <v>83.2</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193</v>
      </c>
      <c r="AH137" s="148">
        <v>5</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71">
        <v>19</v>
      </c>
      <c r="B138" s="172" t="s">
        <v>537</v>
      </c>
      <c r="C138" s="188" t="s">
        <v>538</v>
      </c>
      <c r="D138" s="173" t="s">
        <v>539</v>
      </c>
      <c r="E138" s="174">
        <v>5.0843499999999997</v>
      </c>
      <c r="F138" s="175"/>
      <c r="G138" s="176">
        <f>ROUND(E138*F138,2)</f>
        <v>0</v>
      </c>
      <c r="H138" s="175"/>
      <c r="I138" s="176">
        <f>ROUND(E138*H138,2)</f>
        <v>0</v>
      </c>
      <c r="J138" s="175"/>
      <c r="K138" s="176">
        <f>ROUND(E138*J138,2)</f>
        <v>0</v>
      </c>
      <c r="L138" s="176">
        <v>21</v>
      </c>
      <c r="M138" s="176">
        <f>G138*(1+L138/100)</f>
        <v>0</v>
      </c>
      <c r="N138" s="176">
        <v>1E-3</v>
      </c>
      <c r="O138" s="176">
        <f>ROUND(E138*N138,2)</f>
        <v>0.01</v>
      </c>
      <c r="P138" s="176">
        <v>0</v>
      </c>
      <c r="Q138" s="176">
        <f>ROUND(E138*P138,2)</f>
        <v>0</v>
      </c>
      <c r="R138" s="176" t="s">
        <v>301</v>
      </c>
      <c r="S138" s="176" t="s">
        <v>187</v>
      </c>
      <c r="T138" s="177" t="s">
        <v>187</v>
      </c>
      <c r="U138" s="157">
        <v>0</v>
      </c>
      <c r="V138" s="157">
        <f>ROUND(E138*U138,2)</f>
        <v>0</v>
      </c>
      <c r="W138" s="157"/>
      <c r="X138" s="157" t="s">
        <v>302</v>
      </c>
      <c r="Y138" s="148"/>
      <c r="Z138" s="148"/>
      <c r="AA138" s="148"/>
      <c r="AB138" s="148"/>
      <c r="AC138" s="148"/>
      <c r="AD138" s="148"/>
      <c r="AE138" s="148"/>
      <c r="AF138" s="148"/>
      <c r="AG138" s="148" t="s">
        <v>303</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9" t="s">
        <v>540</v>
      </c>
      <c r="D139" s="158"/>
      <c r="E139" s="159"/>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193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91" t="s">
        <v>305</v>
      </c>
      <c r="D140" s="162"/>
      <c r="E140" s="163"/>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193</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92" t="s">
        <v>541</v>
      </c>
      <c r="D141" s="162"/>
      <c r="E141" s="163">
        <v>6.1109999999999998E-2</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193</v>
      </c>
      <c r="AH141" s="148">
        <v>2</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91" t="s">
        <v>307</v>
      </c>
      <c r="D142" s="162"/>
      <c r="E142" s="163"/>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193</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9" t="s">
        <v>542</v>
      </c>
      <c r="D143" s="158"/>
      <c r="E143" s="159">
        <v>5.0843499999999997</v>
      </c>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193</v>
      </c>
      <c r="AH143" s="148">
        <v>5</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x14ac:dyDescent="0.2">
      <c r="A144" s="165" t="s">
        <v>181</v>
      </c>
      <c r="B144" s="166" t="s">
        <v>136</v>
      </c>
      <c r="C144" s="187" t="s">
        <v>137</v>
      </c>
      <c r="D144" s="167"/>
      <c r="E144" s="168"/>
      <c r="F144" s="169"/>
      <c r="G144" s="169">
        <f>SUMIF(AG145:AG158,"&lt;&gt;NOR",G145:G158)</f>
        <v>0</v>
      </c>
      <c r="H144" s="169"/>
      <c r="I144" s="169">
        <f>SUM(I145:I158)</f>
        <v>0</v>
      </c>
      <c r="J144" s="169"/>
      <c r="K144" s="169">
        <f>SUM(K145:K158)</f>
        <v>0</v>
      </c>
      <c r="L144" s="169"/>
      <c r="M144" s="169">
        <f>SUM(M145:M158)</f>
        <v>0</v>
      </c>
      <c r="N144" s="169"/>
      <c r="O144" s="169">
        <f>SUM(O145:O158)</f>
        <v>1.3399999999999999</v>
      </c>
      <c r="P144" s="169"/>
      <c r="Q144" s="169">
        <f>SUM(Q145:Q158)</f>
        <v>0</v>
      </c>
      <c r="R144" s="169"/>
      <c r="S144" s="169"/>
      <c r="T144" s="170"/>
      <c r="U144" s="164"/>
      <c r="V144" s="164">
        <f>SUM(V145:V158)</f>
        <v>0.14000000000000001</v>
      </c>
      <c r="W144" s="164"/>
      <c r="X144" s="164"/>
      <c r="AG144" t="s">
        <v>182</v>
      </c>
    </row>
    <row r="145" spans="1:60" ht="22.5" outlineLevel="1" x14ac:dyDescent="0.2">
      <c r="A145" s="171">
        <v>20</v>
      </c>
      <c r="B145" s="172" t="s">
        <v>543</v>
      </c>
      <c r="C145" s="188" t="s">
        <v>544</v>
      </c>
      <c r="D145" s="173" t="s">
        <v>185</v>
      </c>
      <c r="E145" s="174">
        <v>1.9</v>
      </c>
      <c r="F145" s="175"/>
      <c r="G145" s="176">
        <f>ROUND(E145*F145,2)</f>
        <v>0</v>
      </c>
      <c r="H145" s="175"/>
      <c r="I145" s="176">
        <f>ROUND(E145*H145,2)</f>
        <v>0</v>
      </c>
      <c r="J145" s="175"/>
      <c r="K145" s="176">
        <f>ROUND(E145*J145,2)</f>
        <v>0</v>
      </c>
      <c r="L145" s="176">
        <v>21</v>
      </c>
      <c r="M145" s="176">
        <f>G145*(1+L145/100)</f>
        <v>0</v>
      </c>
      <c r="N145" s="176">
        <v>8.8200000000000001E-2</v>
      </c>
      <c r="O145" s="176">
        <f>ROUND(E145*N145,2)</f>
        <v>0.17</v>
      </c>
      <c r="P145" s="176">
        <v>0</v>
      </c>
      <c r="Q145" s="176">
        <f>ROUND(E145*P145,2)</f>
        <v>0</v>
      </c>
      <c r="R145" s="176" t="s">
        <v>206</v>
      </c>
      <c r="S145" s="176" t="s">
        <v>187</v>
      </c>
      <c r="T145" s="177" t="s">
        <v>187</v>
      </c>
      <c r="U145" s="157">
        <v>2.5000000000000001E-2</v>
      </c>
      <c r="V145" s="157">
        <f>ROUND(E145*U145,2)</f>
        <v>0.05</v>
      </c>
      <c r="W145" s="157"/>
      <c r="X145" s="157" t="s">
        <v>188</v>
      </c>
      <c r="Y145" s="148"/>
      <c r="Z145" s="148"/>
      <c r="AA145" s="148"/>
      <c r="AB145" s="148"/>
      <c r="AC145" s="148"/>
      <c r="AD145" s="148"/>
      <c r="AE145" s="148"/>
      <c r="AF145" s="148"/>
      <c r="AG145" s="148" t="s">
        <v>189</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9" t="s">
        <v>545</v>
      </c>
      <c r="D146" s="158"/>
      <c r="E146" s="159"/>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193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9" t="s">
        <v>462</v>
      </c>
      <c r="D147" s="158"/>
      <c r="E147" s="159"/>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193</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9" t="s">
        <v>463</v>
      </c>
      <c r="D148" s="158"/>
      <c r="E148" s="159">
        <v>1.9</v>
      </c>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193</v>
      </c>
      <c r="AH148" s="148">
        <v>5</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x14ac:dyDescent="0.2">
      <c r="A149" s="171">
        <v>21</v>
      </c>
      <c r="B149" s="172" t="s">
        <v>546</v>
      </c>
      <c r="C149" s="188" t="s">
        <v>547</v>
      </c>
      <c r="D149" s="173" t="s">
        <v>185</v>
      </c>
      <c r="E149" s="174">
        <v>1.375</v>
      </c>
      <c r="F149" s="175"/>
      <c r="G149" s="176">
        <f>ROUND(E149*F149,2)</f>
        <v>0</v>
      </c>
      <c r="H149" s="175"/>
      <c r="I149" s="176">
        <f>ROUND(E149*H149,2)</f>
        <v>0</v>
      </c>
      <c r="J149" s="175"/>
      <c r="K149" s="176">
        <f>ROUND(E149*J149,2)</f>
        <v>0</v>
      </c>
      <c r="L149" s="176">
        <v>21</v>
      </c>
      <c r="M149" s="176">
        <f>G149*(1+L149/100)</f>
        <v>0</v>
      </c>
      <c r="N149" s="176">
        <v>0.33074999999999999</v>
      </c>
      <c r="O149" s="176">
        <f>ROUND(E149*N149,2)</f>
        <v>0.45</v>
      </c>
      <c r="P149" s="176">
        <v>0</v>
      </c>
      <c r="Q149" s="176">
        <f>ROUND(E149*P149,2)</f>
        <v>0</v>
      </c>
      <c r="R149" s="176" t="s">
        <v>206</v>
      </c>
      <c r="S149" s="176" t="s">
        <v>187</v>
      </c>
      <c r="T149" s="177" t="s">
        <v>187</v>
      </c>
      <c r="U149" s="157">
        <v>2.5999999999999999E-2</v>
      </c>
      <c r="V149" s="157">
        <f>ROUND(E149*U149,2)</f>
        <v>0.04</v>
      </c>
      <c r="W149" s="157"/>
      <c r="X149" s="157" t="s">
        <v>188</v>
      </c>
      <c r="Y149" s="148"/>
      <c r="Z149" s="148"/>
      <c r="AA149" s="148"/>
      <c r="AB149" s="148"/>
      <c r="AC149" s="148"/>
      <c r="AD149" s="148"/>
      <c r="AE149" s="148"/>
      <c r="AF149" s="148"/>
      <c r="AG149" s="148" t="s">
        <v>189</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9" t="s">
        <v>548</v>
      </c>
      <c r="D150" s="158"/>
      <c r="E150" s="159"/>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193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9" t="s">
        <v>430</v>
      </c>
      <c r="D151" s="158"/>
      <c r="E151" s="159"/>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193</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9" t="s">
        <v>468</v>
      </c>
      <c r="D152" s="158"/>
      <c r="E152" s="159">
        <v>0.125</v>
      </c>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193</v>
      </c>
      <c r="AH152" s="148">
        <v>5</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9" t="s">
        <v>433</v>
      </c>
      <c r="D153" s="158"/>
      <c r="E153" s="159"/>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193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9" t="s">
        <v>465</v>
      </c>
      <c r="D154" s="158"/>
      <c r="E154" s="159">
        <v>1.25</v>
      </c>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193</v>
      </c>
      <c r="AH154" s="148">
        <v>5</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1" x14ac:dyDescent="0.2">
      <c r="A155" s="171">
        <v>22</v>
      </c>
      <c r="B155" s="172" t="s">
        <v>549</v>
      </c>
      <c r="C155" s="188" t="s">
        <v>550</v>
      </c>
      <c r="D155" s="173" t="s">
        <v>185</v>
      </c>
      <c r="E155" s="174">
        <v>1.9</v>
      </c>
      <c r="F155" s="175"/>
      <c r="G155" s="176">
        <f>ROUND(E155*F155,2)</f>
        <v>0</v>
      </c>
      <c r="H155" s="175"/>
      <c r="I155" s="176">
        <f>ROUND(E155*H155,2)</f>
        <v>0</v>
      </c>
      <c r="J155" s="175"/>
      <c r="K155" s="176">
        <f>ROUND(E155*J155,2)</f>
        <v>0</v>
      </c>
      <c r="L155" s="176">
        <v>21</v>
      </c>
      <c r="M155" s="176">
        <f>G155*(1+L155/100)</f>
        <v>0</v>
      </c>
      <c r="N155" s="176">
        <v>0.378</v>
      </c>
      <c r="O155" s="176">
        <f>ROUND(E155*N155,2)</f>
        <v>0.72</v>
      </c>
      <c r="P155" s="176">
        <v>0</v>
      </c>
      <c r="Q155" s="176">
        <f>ROUND(E155*P155,2)</f>
        <v>0</v>
      </c>
      <c r="R155" s="176" t="s">
        <v>206</v>
      </c>
      <c r="S155" s="176" t="s">
        <v>187</v>
      </c>
      <c r="T155" s="177" t="s">
        <v>187</v>
      </c>
      <c r="U155" s="157">
        <v>2.5999999999999999E-2</v>
      </c>
      <c r="V155" s="157">
        <f>ROUND(E155*U155,2)</f>
        <v>0.05</v>
      </c>
      <c r="W155" s="157"/>
      <c r="X155" s="157" t="s">
        <v>188</v>
      </c>
      <c r="Y155" s="148"/>
      <c r="Z155" s="148"/>
      <c r="AA155" s="148"/>
      <c r="AB155" s="148"/>
      <c r="AC155" s="148"/>
      <c r="AD155" s="148"/>
      <c r="AE155" s="148"/>
      <c r="AF155" s="148"/>
      <c r="AG155" s="148" t="s">
        <v>200</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9" t="s">
        <v>551</v>
      </c>
      <c r="D156" s="158"/>
      <c r="E156" s="159"/>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193</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9" t="s">
        <v>462</v>
      </c>
      <c r="D157" s="158"/>
      <c r="E157" s="159"/>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193</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9" t="s">
        <v>463</v>
      </c>
      <c r="D158" s="158"/>
      <c r="E158" s="159">
        <v>1.9</v>
      </c>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193</v>
      </c>
      <c r="AH158" s="148">
        <v>5</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x14ac:dyDescent="0.2">
      <c r="A159" s="165" t="s">
        <v>181</v>
      </c>
      <c r="B159" s="166" t="s">
        <v>138</v>
      </c>
      <c r="C159" s="187" t="s">
        <v>139</v>
      </c>
      <c r="D159" s="167"/>
      <c r="E159" s="168"/>
      <c r="F159" s="169"/>
      <c r="G159" s="169">
        <f>SUMIF(AG160:AG173,"&lt;&gt;NOR",G160:G173)</f>
        <v>0</v>
      </c>
      <c r="H159" s="169"/>
      <c r="I159" s="169">
        <f>SUM(I160:I173)</f>
        <v>0</v>
      </c>
      <c r="J159" s="169"/>
      <c r="K159" s="169">
        <f>SUM(K160:K173)</f>
        <v>0</v>
      </c>
      <c r="L159" s="169"/>
      <c r="M159" s="169">
        <f>SUM(M160:M173)</f>
        <v>0</v>
      </c>
      <c r="N159" s="169"/>
      <c r="O159" s="169">
        <f>SUM(O160:O173)</f>
        <v>0.4</v>
      </c>
      <c r="P159" s="169"/>
      <c r="Q159" s="169">
        <f>SUM(Q160:Q173)</f>
        <v>0</v>
      </c>
      <c r="R159" s="169"/>
      <c r="S159" s="169"/>
      <c r="T159" s="170"/>
      <c r="U159" s="164"/>
      <c r="V159" s="164">
        <f>SUM(V160:V173)</f>
        <v>0.95</v>
      </c>
      <c r="W159" s="164"/>
      <c r="X159" s="164"/>
      <c r="AG159" t="s">
        <v>182</v>
      </c>
    </row>
    <row r="160" spans="1:60" ht="22.5" outlineLevel="1" x14ac:dyDescent="0.2">
      <c r="A160" s="171">
        <v>23</v>
      </c>
      <c r="B160" s="172" t="s">
        <v>552</v>
      </c>
      <c r="C160" s="188" t="s">
        <v>553</v>
      </c>
      <c r="D160" s="173" t="s">
        <v>185</v>
      </c>
      <c r="E160" s="174">
        <v>1.9</v>
      </c>
      <c r="F160" s="175"/>
      <c r="G160" s="176">
        <f>ROUND(E160*F160,2)</f>
        <v>0</v>
      </c>
      <c r="H160" s="175"/>
      <c r="I160" s="176">
        <f>ROUND(E160*H160,2)</f>
        <v>0</v>
      </c>
      <c r="J160" s="175"/>
      <c r="K160" s="176">
        <f>ROUND(E160*J160,2)</f>
        <v>0</v>
      </c>
      <c r="L160" s="176">
        <v>21</v>
      </c>
      <c r="M160" s="176">
        <f>G160*(1+L160/100)</f>
        <v>0</v>
      </c>
      <c r="N160" s="176">
        <v>7.3899999999999993E-2</v>
      </c>
      <c r="O160" s="176">
        <f>ROUND(E160*N160,2)</f>
        <v>0.14000000000000001</v>
      </c>
      <c r="P160" s="176">
        <v>0</v>
      </c>
      <c r="Q160" s="176">
        <f>ROUND(E160*P160,2)</f>
        <v>0</v>
      </c>
      <c r="R160" s="176" t="s">
        <v>206</v>
      </c>
      <c r="S160" s="176" t="s">
        <v>187</v>
      </c>
      <c r="T160" s="177" t="s">
        <v>187</v>
      </c>
      <c r="U160" s="157">
        <v>0.502</v>
      </c>
      <c r="V160" s="157">
        <f>ROUND(E160*U160,2)</f>
        <v>0.95</v>
      </c>
      <c r="W160" s="157"/>
      <c r="X160" s="157" t="s">
        <v>188</v>
      </c>
      <c r="Y160" s="148"/>
      <c r="Z160" s="148"/>
      <c r="AA160" s="148"/>
      <c r="AB160" s="148"/>
      <c r="AC160" s="148"/>
      <c r="AD160" s="148"/>
      <c r="AE160" s="148"/>
      <c r="AF160" s="148"/>
      <c r="AG160" s="148" t="s">
        <v>200</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9" t="s">
        <v>554</v>
      </c>
      <c r="D161" s="158"/>
      <c r="E161" s="159"/>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193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9" t="s">
        <v>555</v>
      </c>
      <c r="D162" s="158"/>
      <c r="E162" s="159"/>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193</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9" t="s">
        <v>556</v>
      </c>
      <c r="D163" s="158"/>
      <c r="E163" s="159">
        <v>1</v>
      </c>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193</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9" t="s">
        <v>557</v>
      </c>
      <c r="D164" s="158"/>
      <c r="E164" s="159"/>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193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9" t="s">
        <v>558</v>
      </c>
      <c r="D165" s="158"/>
      <c r="E165" s="159">
        <v>0.9</v>
      </c>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193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71">
        <v>24</v>
      </c>
      <c r="B166" s="172" t="s">
        <v>559</v>
      </c>
      <c r="C166" s="188" t="s">
        <v>560</v>
      </c>
      <c r="D166" s="173" t="s">
        <v>539</v>
      </c>
      <c r="E166" s="174">
        <v>2.85</v>
      </c>
      <c r="F166" s="175"/>
      <c r="G166" s="176">
        <f>ROUND(E166*F166,2)</f>
        <v>0</v>
      </c>
      <c r="H166" s="175"/>
      <c r="I166" s="176">
        <f>ROUND(E166*H166,2)</f>
        <v>0</v>
      </c>
      <c r="J166" s="175"/>
      <c r="K166" s="176">
        <f>ROUND(E166*J166,2)</f>
        <v>0</v>
      </c>
      <c r="L166" s="176">
        <v>21</v>
      </c>
      <c r="M166" s="176">
        <f>G166*(1+L166/100)</f>
        <v>0</v>
      </c>
      <c r="N166" s="176">
        <v>1E-3</v>
      </c>
      <c r="O166" s="176">
        <f>ROUND(E166*N166,2)</f>
        <v>0</v>
      </c>
      <c r="P166" s="176">
        <v>0</v>
      </c>
      <c r="Q166" s="176">
        <f>ROUND(E166*P166,2)</f>
        <v>0</v>
      </c>
      <c r="R166" s="176" t="s">
        <v>301</v>
      </c>
      <c r="S166" s="176" t="s">
        <v>187</v>
      </c>
      <c r="T166" s="177" t="s">
        <v>187</v>
      </c>
      <c r="U166" s="157">
        <v>0</v>
      </c>
      <c r="V166" s="157">
        <f>ROUND(E166*U166,2)</f>
        <v>0</v>
      </c>
      <c r="W166" s="157"/>
      <c r="X166" s="157" t="s">
        <v>302</v>
      </c>
      <c r="Y166" s="148"/>
      <c r="Z166" s="148"/>
      <c r="AA166" s="148"/>
      <c r="AB166" s="148"/>
      <c r="AC166" s="148"/>
      <c r="AD166" s="148"/>
      <c r="AE166" s="148"/>
      <c r="AF166" s="148"/>
      <c r="AG166" s="148" t="s">
        <v>561</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9" t="s">
        <v>562</v>
      </c>
      <c r="D167" s="158"/>
      <c r="E167" s="159"/>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193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9" t="s">
        <v>563</v>
      </c>
      <c r="D168" s="158"/>
      <c r="E168" s="159"/>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193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189" t="s">
        <v>564</v>
      </c>
      <c r="D169" s="158"/>
      <c r="E169" s="159"/>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193</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9" t="s">
        <v>565</v>
      </c>
      <c r="D170" s="158"/>
      <c r="E170" s="159">
        <v>2.85</v>
      </c>
      <c r="F170" s="157"/>
      <c r="G170" s="157"/>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193</v>
      </c>
      <c r="AH170" s="148">
        <v>5</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ht="22.5" outlineLevel="1" x14ac:dyDescent="0.2">
      <c r="A171" s="171">
        <v>25</v>
      </c>
      <c r="B171" s="172" t="s">
        <v>566</v>
      </c>
      <c r="C171" s="188" t="s">
        <v>567</v>
      </c>
      <c r="D171" s="173" t="s">
        <v>185</v>
      </c>
      <c r="E171" s="174">
        <v>1.9950000000000001</v>
      </c>
      <c r="F171" s="175"/>
      <c r="G171" s="176">
        <f>ROUND(E171*F171,2)</f>
        <v>0</v>
      </c>
      <c r="H171" s="175"/>
      <c r="I171" s="176">
        <f>ROUND(E171*H171,2)</f>
        <v>0</v>
      </c>
      <c r="J171" s="175"/>
      <c r="K171" s="176">
        <f>ROUND(E171*J171,2)</f>
        <v>0</v>
      </c>
      <c r="L171" s="176">
        <v>21</v>
      </c>
      <c r="M171" s="176">
        <f>G171*(1+L171/100)</f>
        <v>0</v>
      </c>
      <c r="N171" s="176">
        <v>0.13150000000000001</v>
      </c>
      <c r="O171" s="176">
        <f>ROUND(E171*N171,2)</f>
        <v>0.26</v>
      </c>
      <c r="P171" s="176">
        <v>0</v>
      </c>
      <c r="Q171" s="176">
        <f>ROUND(E171*P171,2)</f>
        <v>0</v>
      </c>
      <c r="R171" s="176" t="s">
        <v>301</v>
      </c>
      <c r="S171" s="176" t="s">
        <v>187</v>
      </c>
      <c r="T171" s="177" t="s">
        <v>187</v>
      </c>
      <c r="U171" s="157">
        <v>0</v>
      </c>
      <c r="V171" s="157">
        <f>ROUND(E171*U171,2)</f>
        <v>0</v>
      </c>
      <c r="W171" s="157"/>
      <c r="X171" s="157" t="s">
        <v>302</v>
      </c>
      <c r="Y171" s="148"/>
      <c r="Z171" s="148"/>
      <c r="AA171" s="148"/>
      <c r="AB171" s="148"/>
      <c r="AC171" s="148"/>
      <c r="AD171" s="148"/>
      <c r="AE171" s="148"/>
      <c r="AF171" s="148"/>
      <c r="AG171" s="148" t="s">
        <v>561</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9" t="s">
        <v>568</v>
      </c>
      <c r="D172" s="158"/>
      <c r="E172" s="159"/>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193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9" t="s">
        <v>569</v>
      </c>
      <c r="D173" s="158"/>
      <c r="E173" s="159">
        <v>1.9950000000000001</v>
      </c>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193</v>
      </c>
      <c r="AH173" s="148">
        <v>5</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5" t="s">
        <v>181</v>
      </c>
      <c r="B174" s="166" t="s">
        <v>142</v>
      </c>
      <c r="C174" s="187" t="s">
        <v>143</v>
      </c>
      <c r="D174" s="167"/>
      <c r="E174" s="168"/>
      <c r="F174" s="169"/>
      <c r="G174" s="169">
        <f>SUMIF(AG175:AG227,"&lt;&gt;NOR",G175:G227)</f>
        <v>0</v>
      </c>
      <c r="H174" s="169"/>
      <c r="I174" s="169">
        <f>SUM(I175:I227)</f>
        <v>0</v>
      </c>
      <c r="J174" s="169"/>
      <c r="K174" s="169">
        <f>SUM(K175:K227)</f>
        <v>0</v>
      </c>
      <c r="L174" s="169"/>
      <c r="M174" s="169">
        <f>SUM(M175:M227)</f>
        <v>0</v>
      </c>
      <c r="N174" s="169"/>
      <c r="O174" s="169">
        <f>SUM(O175:O227)</f>
        <v>33.330000000000005</v>
      </c>
      <c r="P174" s="169"/>
      <c r="Q174" s="169">
        <f>SUM(Q175:Q227)</f>
        <v>0</v>
      </c>
      <c r="R174" s="169"/>
      <c r="S174" s="169"/>
      <c r="T174" s="170"/>
      <c r="U174" s="164"/>
      <c r="V174" s="164">
        <f>SUM(V175:V227)</f>
        <v>34.200000000000003</v>
      </c>
      <c r="W174" s="164"/>
      <c r="X174" s="164"/>
      <c r="AG174" t="s">
        <v>182</v>
      </c>
    </row>
    <row r="175" spans="1:60" ht="22.5" outlineLevel="1" x14ac:dyDescent="0.2">
      <c r="A175" s="171">
        <v>26</v>
      </c>
      <c r="B175" s="172" t="s">
        <v>570</v>
      </c>
      <c r="C175" s="188" t="s">
        <v>571</v>
      </c>
      <c r="D175" s="173" t="s">
        <v>316</v>
      </c>
      <c r="E175" s="174">
        <v>0.5</v>
      </c>
      <c r="F175" s="175"/>
      <c r="G175" s="176">
        <f>ROUND(E175*F175,2)</f>
        <v>0</v>
      </c>
      <c r="H175" s="175"/>
      <c r="I175" s="176">
        <f>ROUND(E175*H175,2)</f>
        <v>0</v>
      </c>
      <c r="J175" s="175"/>
      <c r="K175" s="176">
        <f>ROUND(E175*J175,2)</f>
        <v>0</v>
      </c>
      <c r="L175" s="176">
        <v>21</v>
      </c>
      <c r="M175" s="176">
        <f>G175*(1+L175/100)</f>
        <v>0</v>
      </c>
      <c r="N175" s="176">
        <v>0.18806</v>
      </c>
      <c r="O175" s="176">
        <f>ROUND(E175*N175,2)</f>
        <v>0.09</v>
      </c>
      <c r="P175" s="176">
        <v>0</v>
      </c>
      <c r="Q175" s="176">
        <f>ROUND(E175*P175,2)</f>
        <v>0</v>
      </c>
      <c r="R175" s="176" t="s">
        <v>206</v>
      </c>
      <c r="S175" s="176" t="s">
        <v>187</v>
      </c>
      <c r="T175" s="177" t="s">
        <v>187</v>
      </c>
      <c r="U175" s="157">
        <v>0.38661000000000001</v>
      </c>
      <c r="V175" s="157">
        <f>ROUND(E175*U175,2)</f>
        <v>0.19</v>
      </c>
      <c r="W175" s="157"/>
      <c r="X175" s="157" t="s">
        <v>188</v>
      </c>
      <c r="Y175" s="148"/>
      <c r="Z175" s="148"/>
      <c r="AA175" s="148"/>
      <c r="AB175" s="148"/>
      <c r="AC175" s="148"/>
      <c r="AD175" s="148"/>
      <c r="AE175" s="148"/>
      <c r="AF175" s="148"/>
      <c r="AG175" s="148" t="s">
        <v>189</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259" t="s">
        <v>572</v>
      </c>
      <c r="D176" s="260"/>
      <c r="E176" s="260"/>
      <c r="F176" s="260"/>
      <c r="G176" s="260"/>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191</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9" t="s">
        <v>573</v>
      </c>
      <c r="D177" s="158"/>
      <c r="E177" s="159"/>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193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9" t="s">
        <v>574</v>
      </c>
      <c r="D178" s="158"/>
      <c r="E178" s="159"/>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193</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9" t="s">
        <v>575</v>
      </c>
      <c r="D179" s="158"/>
      <c r="E179" s="159"/>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193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9" t="s">
        <v>576</v>
      </c>
      <c r="D180" s="158"/>
      <c r="E180" s="159">
        <v>0.5</v>
      </c>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193</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ht="22.5" outlineLevel="1" x14ac:dyDescent="0.2">
      <c r="A181" s="171">
        <v>27</v>
      </c>
      <c r="B181" s="172" t="s">
        <v>577</v>
      </c>
      <c r="C181" s="188" t="s">
        <v>578</v>
      </c>
      <c r="D181" s="173" t="s">
        <v>316</v>
      </c>
      <c r="E181" s="174">
        <v>5</v>
      </c>
      <c r="F181" s="175"/>
      <c r="G181" s="176">
        <f>ROUND(E181*F181,2)</f>
        <v>0</v>
      </c>
      <c r="H181" s="175"/>
      <c r="I181" s="176">
        <f>ROUND(E181*H181,2)</f>
        <v>0</v>
      </c>
      <c r="J181" s="175"/>
      <c r="K181" s="176">
        <f>ROUND(E181*J181,2)</f>
        <v>0</v>
      </c>
      <c r="L181" s="176">
        <v>21</v>
      </c>
      <c r="M181" s="176">
        <f>G181*(1+L181/100)</f>
        <v>0</v>
      </c>
      <c r="N181" s="176">
        <v>0.185</v>
      </c>
      <c r="O181" s="176">
        <f>ROUND(E181*N181,2)</f>
        <v>0.93</v>
      </c>
      <c r="P181" s="176">
        <v>0</v>
      </c>
      <c r="Q181" s="176">
        <f>ROUND(E181*P181,2)</f>
        <v>0</v>
      </c>
      <c r="R181" s="176" t="s">
        <v>206</v>
      </c>
      <c r="S181" s="176" t="s">
        <v>187</v>
      </c>
      <c r="T181" s="177" t="s">
        <v>187</v>
      </c>
      <c r="U181" s="157">
        <v>0.33704000000000001</v>
      </c>
      <c r="V181" s="157">
        <f>ROUND(E181*U181,2)</f>
        <v>1.69</v>
      </c>
      <c r="W181" s="157"/>
      <c r="X181" s="157" t="s">
        <v>188</v>
      </c>
      <c r="Y181" s="148"/>
      <c r="Z181" s="148"/>
      <c r="AA181" s="148"/>
      <c r="AB181" s="148"/>
      <c r="AC181" s="148"/>
      <c r="AD181" s="148"/>
      <c r="AE181" s="148"/>
      <c r="AF181" s="148"/>
      <c r="AG181" s="148" t="s">
        <v>189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259" t="s">
        <v>579</v>
      </c>
      <c r="D182" s="260"/>
      <c r="E182" s="260"/>
      <c r="F182" s="260"/>
      <c r="G182" s="260"/>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191</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9" t="s">
        <v>580</v>
      </c>
      <c r="D183" s="158"/>
      <c r="E183" s="159"/>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193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9" t="s">
        <v>574</v>
      </c>
      <c r="D184" s="158"/>
      <c r="E184" s="159"/>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193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89" t="s">
        <v>581</v>
      </c>
      <c r="D185" s="158"/>
      <c r="E185" s="159">
        <v>2.4</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193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9" t="s">
        <v>582</v>
      </c>
      <c r="D186" s="158"/>
      <c r="E186" s="159">
        <v>2.6</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193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89" t="s">
        <v>583</v>
      </c>
      <c r="D187" s="158"/>
      <c r="E187" s="159"/>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193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ht="22.5" outlineLevel="1" x14ac:dyDescent="0.2">
      <c r="A188" s="171">
        <v>28</v>
      </c>
      <c r="B188" s="172" t="s">
        <v>577</v>
      </c>
      <c r="C188" s="188" t="s">
        <v>578</v>
      </c>
      <c r="D188" s="173" t="s">
        <v>316</v>
      </c>
      <c r="E188" s="174">
        <v>3</v>
      </c>
      <c r="F188" s="175"/>
      <c r="G188" s="176">
        <f>ROUND(E188*F188,2)</f>
        <v>0</v>
      </c>
      <c r="H188" s="175"/>
      <c r="I188" s="176">
        <f>ROUND(E188*H188,2)</f>
        <v>0</v>
      </c>
      <c r="J188" s="175"/>
      <c r="K188" s="176">
        <f>ROUND(E188*J188,2)</f>
        <v>0</v>
      </c>
      <c r="L188" s="176">
        <v>21</v>
      </c>
      <c r="M188" s="176">
        <f>G188*(1+L188/100)</f>
        <v>0</v>
      </c>
      <c r="N188" s="176">
        <v>0.185</v>
      </c>
      <c r="O188" s="176">
        <f>ROUND(E188*N188,2)</f>
        <v>0.56000000000000005</v>
      </c>
      <c r="P188" s="176">
        <v>0</v>
      </c>
      <c r="Q188" s="176">
        <f>ROUND(E188*P188,2)</f>
        <v>0</v>
      </c>
      <c r="R188" s="176" t="s">
        <v>206</v>
      </c>
      <c r="S188" s="176" t="s">
        <v>187</v>
      </c>
      <c r="T188" s="177" t="s">
        <v>187</v>
      </c>
      <c r="U188" s="157">
        <v>0.33704000000000001</v>
      </c>
      <c r="V188" s="157">
        <f>ROUND(E188*U188,2)</f>
        <v>1.01</v>
      </c>
      <c r="W188" s="157"/>
      <c r="X188" s="157" t="s">
        <v>188</v>
      </c>
      <c r="Y188" s="148"/>
      <c r="Z188" s="148"/>
      <c r="AA188" s="148"/>
      <c r="AB188" s="148"/>
      <c r="AC188" s="148"/>
      <c r="AD188" s="148"/>
      <c r="AE188" s="148"/>
      <c r="AF188" s="148"/>
      <c r="AG188" s="148" t="s">
        <v>189</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259" t="s">
        <v>579</v>
      </c>
      <c r="D189" s="260"/>
      <c r="E189" s="260"/>
      <c r="F189" s="260"/>
      <c r="G189" s="260"/>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191</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9" t="s">
        <v>573</v>
      </c>
      <c r="D190" s="158"/>
      <c r="E190" s="159"/>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193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9" t="s">
        <v>574</v>
      </c>
      <c r="D191" s="158"/>
      <c r="E191" s="159"/>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193</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9" t="s">
        <v>584</v>
      </c>
      <c r="D192" s="158"/>
      <c r="E192" s="159">
        <v>2</v>
      </c>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193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9" t="s">
        <v>585</v>
      </c>
      <c r="D193" s="158"/>
      <c r="E193" s="159">
        <v>1</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193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9" t="s">
        <v>583</v>
      </c>
      <c r="D194" s="158"/>
      <c r="E194" s="159"/>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193</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ht="22.5" outlineLevel="1" x14ac:dyDescent="0.2">
      <c r="A195" s="171">
        <v>29</v>
      </c>
      <c r="B195" s="172" t="s">
        <v>586</v>
      </c>
      <c r="C195" s="188" t="s">
        <v>587</v>
      </c>
      <c r="D195" s="173" t="s">
        <v>316</v>
      </c>
      <c r="E195" s="174">
        <v>47.2</v>
      </c>
      <c r="F195" s="175"/>
      <c r="G195" s="176">
        <f>ROUND(E195*F195,2)</f>
        <v>0</v>
      </c>
      <c r="H195" s="175"/>
      <c r="I195" s="176">
        <f>ROUND(E195*H195,2)</f>
        <v>0</v>
      </c>
      <c r="J195" s="175"/>
      <c r="K195" s="176">
        <f>ROUND(E195*J195,2)</f>
        <v>0</v>
      </c>
      <c r="L195" s="176">
        <v>21</v>
      </c>
      <c r="M195" s="176">
        <f>G195*(1+L195/100)</f>
        <v>0</v>
      </c>
      <c r="N195" s="176">
        <v>0.188</v>
      </c>
      <c r="O195" s="176">
        <f>ROUND(E195*N195,2)</f>
        <v>8.8699999999999992</v>
      </c>
      <c r="P195" s="176">
        <v>0</v>
      </c>
      <c r="Q195" s="176">
        <f>ROUND(E195*P195,2)</f>
        <v>0</v>
      </c>
      <c r="R195" s="176" t="s">
        <v>206</v>
      </c>
      <c r="S195" s="176" t="s">
        <v>187</v>
      </c>
      <c r="T195" s="177" t="s">
        <v>187</v>
      </c>
      <c r="U195" s="157">
        <v>0.27200000000000002</v>
      </c>
      <c r="V195" s="157">
        <f>ROUND(E195*U195,2)</f>
        <v>12.84</v>
      </c>
      <c r="W195" s="157"/>
      <c r="X195" s="157" t="s">
        <v>188</v>
      </c>
      <c r="Y195" s="148"/>
      <c r="Z195" s="148"/>
      <c r="AA195" s="148"/>
      <c r="AB195" s="148"/>
      <c r="AC195" s="148"/>
      <c r="AD195" s="148"/>
      <c r="AE195" s="148"/>
      <c r="AF195" s="148"/>
      <c r="AG195" s="148" t="s">
        <v>189</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259" t="s">
        <v>579</v>
      </c>
      <c r="D196" s="260"/>
      <c r="E196" s="260"/>
      <c r="F196" s="260"/>
      <c r="G196" s="260"/>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191</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9" t="s">
        <v>588</v>
      </c>
      <c r="D197" s="158"/>
      <c r="E197" s="159"/>
      <c r="F197" s="157"/>
      <c r="G197" s="157"/>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193</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9" t="s">
        <v>574</v>
      </c>
      <c r="D198" s="158"/>
      <c r="E198" s="159"/>
      <c r="F198" s="157"/>
      <c r="G198" s="157"/>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193</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89" t="s">
        <v>589</v>
      </c>
      <c r="D199" s="158"/>
      <c r="E199" s="159"/>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193</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9" t="s">
        <v>590</v>
      </c>
      <c r="D200" s="158"/>
      <c r="E200" s="159"/>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193</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9" t="s">
        <v>591</v>
      </c>
      <c r="D201" s="158"/>
      <c r="E201" s="159">
        <v>47.2</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193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ht="22.5" outlineLevel="1" x14ac:dyDescent="0.2">
      <c r="A202" s="171">
        <v>30</v>
      </c>
      <c r="B202" s="172" t="s">
        <v>586</v>
      </c>
      <c r="C202" s="188" t="s">
        <v>587</v>
      </c>
      <c r="D202" s="173" t="s">
        <v>316</v>
      </c>
      <c r="E202" s="174">
        <v>67.900000000000006</v>
      </c>
      <c r="F202" s="175"/>
      <c r="G202" s="176">
        <f>ROUND(E202*F202,2)</f>
        <v>0</v>
      </c>
      <c r="H202" s="175"/>
      <c r="I202" s="176">
        <f>ROUND(E202*H202,2)</f>
        <v>0</v>
      </c>
      <c r="J202" s="175"/>
      <c r="K202" s="176">
        <f>ROUND(E202*J202,2)</f>
        <v>0</v>
      </c>
      <c r="L202" s="176">
        <v>21</v>
      </c>
      <c r="M202" s="176">
        <f>G202*(1+L202/100)</f>
        <v>0</v>
      </c>
      <c r="N202" s="176">
        <v>0.188</v>
      </c>
      <c r="O202" s="176">
        <f>ROUND(E202*N202,2)</f>
        <v>12.77</v>
      </c>
      <c r="P202" s="176">
        <v>0</v>
      </c>
      <c r="Q202" s="176">
        <f>ROUND(E202*P202,2)</f>
        <v>0</v>
      </c>
      <c r="R202" s="176" t="s">
        <v>206</v>
      </c>
      <c r="S202" s="176" t="s">
        <v>187</v>
      </c>
      <c r="T202" s="177" t="s">
        <v>187</v>
      </c>
      <c r="U202" s="157">
        <v>0.27200000000000002</v>
      </c>
      <c r="V202" s="157">
        <f>ROUND(E202*U202,2)</f>
        <v>18.47</v>
      </c>
      <c r="W202" s="157"/>
      <c r="X202" s="157" t="s">
        <v>188</v>
      </c>
      <c r="Y202" s="148"/>
      <c r="Z202" s="148"/>
      <c r="AA202" s="148"/>
      <c r="AB202" s="148"/>
      <c r="AC202" s="148"/>
      <c r="AD202" s="148"/>
      <c r="AE202" s="148"/>
      <c r="AF202" s="148"/>
      <c r="AG202" s="148" t="s">
        <v>200</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259" t="s">
        <v>579</v>
      </c>
      <c r="D203" s="260"/>
      <c r="E203" s="260"/>
      <c r="F203" s="260"/>
      <c r="G203" s="260"/>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191</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9" t="s">
        <v>592</v>
      </c>
      <c r="D204" s="158"/>
      <c r="E204" s="159"/>
      <c r="F204" s="157"/>
      <c r="G204" s="157"/>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193</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89" t="s">
        <v>574</v>
      </c>
      <c r="D205" s="158"/>
      <c r="E205" s="159"/>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193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9" t="s">
        <v>593</v>
      </c>
      <c r="D206" s="158"/>
      <c r="E206" s="159">
        <v>22</v>
      </c>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193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9" t="s">
        <v>594</v>
      </c>
      <c r="D207" s="158"/>
      <c r="E207" s="159">
        <v>14.3</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193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9" t="s">
        <v>595</v>
      </c>
      <c r="D208" s="158"/>
      <c r="E208" s="159">
        <v>31.6</v>
      </c>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193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71">
        <v>31</v>
      </c>
      <c r="B209" s="172" t="s">
        <v>596</v>
      </c>
      <c r="C209" s="188" t="s">
        <v>597</v>
      </c>
      <c r="D209" s="173" t="s">
        <v>311</v>
      </c>
      <c r="E209" s="174">
        <v>48.616</v>
      </c>
      <c r="F209" s="175"/>
      <c r="G209" s="176">
        <f>ROUND(E209*F209,2)</f>
        <v>0</v>
      </c>
      <c r="H209" s="175"/>
      <c r="I209" s="176">
        <f>ROUND(E209*H209,2)</f>
        <v>0</v>
      </c>
      <c r="J209" s="175"/>
      <c r="K209" s="176">
        <f>ROUND(E209*J209,2)</f>
        <v>0</v>
      </c>
      <c r="L209" s="176">
        <v>21</v>
      </c>
      <c r="M209" s="176">
        <f>G209*(1+L209/100)</f>
        <v>0</v>
      </c>
      <c r="N209" s="176">
        <v>0.06</v>
      </c>
      <c r="O209" s="176">
        <f>ROUND(E209*N209,2)</f>
        <v>2.92</v>
      </c>
      <c r="P209" s="176">
        <v>0</v>
      </c>
      <c r="Q209" s="176">
        <f>ROUND(E209*P209,2)</f>
        <v>0</v>
      </c>
      <c r="R209" s="176" t="s">
        <v>301</v>
      </c>
      <c r="S209" s="176" t="s">
        <v>187</v>
      </c>
      <c r="T209" s="177" t="s">
        <v>187</v>
      </c>
      <c r="U209" s="157">
        <v>0</v>
      </c>
      <c r="V209" s="157">
        <f>ROUND(E209*U209,2)</f>
        <v>0</v>
      </c>
      <c r="W209" s="157"/>
      <c r="X209" s="157" t="s">
        <v>302</v>
      </c>
      <c r="Y209" s="148"/>
      <c r="Z209" s="148"/>
      <c r="AA209" s="148"/>
      <c r="AB209" s="148"/>
      <c r="AC209" s="148"/>
      <c r="AD209" s="148"/>
      <c r="AE209" s="148"/>
      <c r="AF209" s="148"/>
      <c r="AG209" s="148" t="s">
        <v>303</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9" t="s">
        <v>598</v>
      </c>
      <c r="D210" s="158"/>
      <c r="E210" s="159"/>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193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9" t="s">
        <v>599</v>
      </c>
      <c r="D211" s="158"/>
      <c r="E211" s="159">
        <v>48.616</v>
      </c>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193</v>
      </c>
      <c r="AH211" s="148">
        <v>5</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ht="22.5" outlineLevel="1" x14ac:dyDescent="0.2">
      <c r="A212" s="171">
        <v>32</v>
      </c>
      <c r="B212" s="172" t="s">
        <v>600</v>
      </c>
      <c r="C212" s="188" t="s">
        <v>601</v>
      </c>
      <c r="D212" s="173" t="s">
        <v>311</v>
      </c>
      <c r="E212" s="174">
        <v>2.06</v>
      </c>
      <c r="F212" s="175"/>
      <c r="G212" s="176">
        <f>ROUND(E212*F212,2)</f>
        <v>0</v>
      </c>
      <c r="H212" s="175"/>
      <c r="I212" s="176">
        <f>ROUND(E212*H212,2)</f>
        <v>0</v>
      </c>
      <c r="J212" s="175"/>
      <c r="K212" s="176">
        <f>ROUND(E212*J212,2)</f>
        <v>0</v>
      </c>
      <c r="L212" s="176">
        <v>21</v>
      </c>
      <c r="M212" s="176">
        <f>G212*(1+L212/100)</f>
        <v>0</v>
      </c>
      <c r="N212" s="176">
        <v>6.7000000000000004E-2</v>
      </c>
      <c r="O212" s="176">
        <f>ROUND(E212*N212,2)</f>
        <v>0.14000000000000001</v>
      </c>
      <c r="P212" s="176">
        <v>0</v>
      </c>
      <c r="Q212" s="176">
        <f>ROUND(E212*P212,2)</f>
        <v>0</v>
      </c>
      <c r="R212" s="176" t="s">
        <v>301</v>
      </c>
      <c r="S212" s="176" t="s">
        <v>187</v>
      </c>
      <c r="T212" s="177" t="s">
        <v>187</v>
      </c>
      <c r="U212" s="157">
        <v>0</v>
      </c>
      <c r="V212" s="157">
        <f>ROUND(E212*U212,2)</f>
        <v>0</v>
      </c>
      <c r="W212" s="157"/>
      <c r="X212" s="157" t="s">
        <v>302</v>
      </c>
      <c r="Y212" s="148"/>
      <c r="Z212" s="148"/>
      <c r="AA212" s="148"/>
      <c r="AB212" s="148"/>
      <c r="AC212" s="148"/>
      <c r="AD212" s="148"/>
      <c r="AE212" s="148"/>
      <c r="AF212" s="148"/>
      <c r="AG212" s="148" t="s">
        <v>303</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9" t="s">
        <v>602</v>
      </c>
      <c r="D213" s="158"/>
      <c r="E213" s="159"/>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193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9" t="s">
        <v>603</v>
      </c>
      <c r="D214" s="158"/>
      <c r="E214" s="159"/>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193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9" t="s">
        <v>604</v>
      </c>
      <c r="D215" s="158"/>
      <c r="E215" s="159">
        <v>3.09</v>
      </c>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193</v>
      </c>
      <c r="AH215" s="148">
        <v>5</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9" t="s">
        <v>605</v>
      </c>
      <c r="D216" s="158"/>
      <c r="E216" s="159"/>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193</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9" t="s">
        <v>606</v>
      </c>
      <c r="D217" s="158"/>
      <c r="E217" s="159">
        <v>-1.03</v>
      </c>
      <c r="F217" s="157"/>
      <c r="G217" s="157"/>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193</v>
      </c>
      <c r="AH217" s="148">
        <v>5</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ht="22.5" outlineLevel="1" x14ac:dyDescent="0.2">
      <c r="A218" s="171">
        <v>33</v>
      </c>
      <c r="B218" s="172" t="s">
        <v>607</v>
      </c>
      <c r="C218" s="188" t="s">
        <v>608</v>
      </c>
      <c r="D218" s="173" t="s">
        <v>311</v>
      </c>
      <c r="E218" s="174">
        <v>1.03</v>
      </c>
      <c r="F218" s="175"/>
      <c r="G218" s="176">
        <f>ROUND(E218*F218,2)</f>
        <v>0</v>
      </c>
      <c r="H218" s="175"/>
      <c r="I218" s="176">
        <f>ROUND(E218*H218,2)</f>
        <v>0</v>
      </c>
      <c r="J218" s="175"/>
      <c r="K218" s="176">
        <f>ROUND(E218*J218,2)</f>
        <v>0</v>
      </c>
      <c r="L218" s="176">
        <v>21</v>
      </c>
      <c r="M218" s="176">
        <f>G218*(1+L218/100)</f>
        <v>0</v>
      </c>
      <c r="N218" s="176">
        <v>6.7000000000000004E-2</v>
      </c>
      <c r="O218" s="176">
        <f>ROUND(E218*N218,2)</f>
        <v>7.0000000000000007E-2</v>
      </c>
      <c r="P218" s="176">
        <v>0</v>
      </c>
      <c r="Q218" s="176">
        <f>ROUND(E218*P218,2)</f>
        <v>0</v>
      </c>
      <c r="R218" s="176" t="s">
        <v>301</v>
      </c>
      <c r="S218" s="176" t="s">
        <v>187</v>
      </c>
      <c r="T218" s="177" t="s">
        <v>187</v>
      </c>
      <c r="U218" s="157">
        <v>0</v>
      </c>
      <c r="V218" s="157">
        <f>ROUND(E218*U218,2)</f>
        <v>0</v>
      </c>
      <c r="W218" s="157"/>
      <c r="X218" s="157" t="s">
        <v>302</v>
      </c>
      <c r="Y218" s="148"/>
      <c r="Z218" s="148"/>
      <c r="AA218" s="148"/>
      <c r="AB218" s="148"/>
      <c r="AC218" s="148"/>
      <c r="AD218" s="148"/>
      <c r="AE218" s="148"/>
      <c r="AF218" s="148"/>
      <c r="AG218" s="148" t="s">
        <v>303</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9" t="s">
        <v>609</v>
      </c>
      <c r="D219" s="158"/>
      <c r="E219" s="159"/>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193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9" t="s">
        <v>574</v>
      </c>
      <c r="D220" s="158"/>
      <c r="E220" s="159"/>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193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9" t="s">
        <v>610</v>
      </c>
      <c r="D221" s="158"/>
      <c r="E221" s="159">
        <v>1.03</v>
      </c>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193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71">
        <v>34</v>
      </c>
      <c r="B222" s="172" t="s">
        <v>611</v>
      </c>
      <c r="C222" s="188" t="s">
        <v>612</v>
      </c>
      <c r="D222" s="173" t="s">
        <v>311</v>
      </c>
      <c r="E222" s="174">
        <v>69.936999999999998</v>
      </c>
      <c r="F222" s="175"/>
      <c r="G222" s="176">
        <f>ROUND(E222*F222,2)</f>
        <v>0</v>
      </c>
      <c r="H222" s="175"/>
      <c r="I222" s="176">
        <f>ROUND(E222*H222,2)</f>
        <v>0</v>
      </c>
      <c r="J222" s="175"/>
      <c r="K222" s="176">
        <f>ROUND(E222*J222,2)</f>
        <v>0</v>
      </c>
      <c r="L222" s="176">
        <v>21</v>
      </c>
      <c r="M222" s="176">
        <f>G222*(1+L222/100)</f>
        <v>0</v>
      </c>
      <c r="N222" s="176">
        <v>9.6000000000000002E-2</v>
      </c>
      <c r="O222" s="176">
        <f>ROUND(E222*N222,2)</f>
        <v>6.71</v>
      </c>
      <c r="P222" s="176">
        <v>0</v>
      </c>
      <c r="Q222" s="176">
        <f>ROUND(E222*P222,2)</f>
        <v>0</v>
      </c>
      <c r="R222" s="176" t="s">
        <v>301</v>
      </c>
      <c r="S222" s="176" t="s">
        <v>187</v>
      </c>
      <c r="T222" s="177" t="s">
        <v>187</v>
      </c>
      <c r="U222" s="157">
        <v>0</v>
      </c>
      <c r="V222" s="157">
        <f>ROUND(E222*U222,2)</f>
        <v>0</v>
      </c>
      <c r="W222" s="157"/>
      <c r="X222" s="157" t="s">
        <v>302</v>
      </c>
      <c r="Y222" s="148"/>
      <c r="Z222" s="148"/>
      <c r="AA222" s="148"/>
      <c r="AB222" s="148"/>
      <c r="AC222" s="148"/>
      <c r="AD222" s="148"/>
      <c r="AE222" s="148"/>
      <c r="AF222" s="148"/>
      <c r="AG222" s="148" t="s">
        <v>561</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9" t="s">
        <v>613</v>
      </c>
      <c r="D223" s="158"/>
      <c r="E223" s="159"/>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193</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9" t="s">
        <v>614</v>
      </c>
      <c r="D224" s="158"/>
      <c r="E224" s="159">
        <v>69.936999999999998</v>
      </c>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193</v>
      </c>
      <c r="AH224" s="148">
        <v>5</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ht="22.5" outlineLevel="1" x14ac:dyDescent="0.2">
      <c r="A225" s="171">
        <v>35</v>
      </c>
      <c r="B225" s="172" t="s">
        <v>615</v>
      </c>
      <c r="C225" s="188" t="s">
        <v>616</v>
      </c>
      <c r="D225" s="173" t="s">
        <v>311</v>
      </c>
      <c r="E225" s="174">
        <v>5.15</v>
      </c>
      <c r="F225" s="175"/>
      <c r="G225" s="176">
        <f>ROUND(E225*F225,2)</f>
        <v>0</v>
      </c>
      <c r="H225" s="175"/>
      <c r="I225" s="176">
        <f>ROUND(E225*H225,2)</f>
        <v>0</v>
      </c>
      <c r="J225" s="175"/>
      <c r="K225" s="176">
        <f>ROUND(E225*J225,2)</f>
        <v>0</v>
      </c>
      <c r="L225" s="176">
        <v>21</v>
      </c>
      <c r="M225" s="176">
        <f>G225*(1+L225/100)</f>
        <v>0</v>
      </c>
      <c r="N225" s="176">
        <v>5.1999999999999998E-2</v>
      </c>
      <c r="O225" s="176">
        <f>ROUND(E225*N225,2)</f>
        <v>0.27</v>
      </c>
      <c r="P225" s="176">
        <v>0</v>
      </c>
      <c r="Q225" s="176">
        <f>ROUND(E225*P225,2)</f>
        <v>0</v>
      </c>
      <c r="R225" s="176" t="s">
        <v>301</v>
      </c>
      <c r="S225" s="176" t="s">
        <v>187</v>
      </c>
      <c r="T225" s="177" t="s">
        <v>187</v>
      </c>
      <c r="U225" s="157">
        <v>0</v>
      </c>
      <c r="V225" s="157">
        <f>ROUND(E225*U225,2)</f>
        <v>0</v>
      </c>
      <c r="W225" s="157"/>
      <c r="X225" s="157" t="s">
        <v>302</v>
      </c>
      <c r="Y225" s="148"/>
      <c r="Z225" s="148"/>
      <c r="AA225" s="148"/>
      <c r="AB225" s="148"/>
      <c r="AC225" s="148"/>
      <c r="AD225" s="148"/>
      <c r="AE225" s="148"/>
      <c r="AF225" s="148"/>
      <c r="AG225" s="148" t="s">
        <v>303</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9" t="s">
        <v>617</v>
      </c>
      <c r="D226" s="158"/>
      <c r="E226" s="159"/>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193</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9" t="s">
        <v>618</v>
      </c>
      <c r="D227" s="158"/>
      <c r="E227" s="159">
        <v>5.15</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193</v>
      </c>
      <c r="AH227" s="148">
        <v>5</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x14ac:dyDescent="0.2">
      <c r="A228" s="165" t="s">
        <v>181</v>
      </c>
      <c r="B228" s="166" t="s">
        <v>146</v>
      </c>
      <c r="C228" s="187" t="s">
        <v>147</v>
      </c>
      <c r="D228" s="167"/>
      <c r="E228" s="168"/>
      <c r="F228" s="169"/>
      <c r="G228" s="169">
        <f>SUMIF(AG229:AG233,"&lt;&gt;NOR",G229:G233)</f>
        <v>0</v>
      </c>
      <c r="H228" s="169"/>
      <c r="I228" s="169">
        <f>SUM(I229:I233)</f>
        <v>0</v>
      </c>
      <c r="J228" s="169"/>
      <c r="K228" s="169">
        <f>SUM(K229:K233)</f>
        <v>0</v>
      </c>
      <c r="L228" s="169"/>
      <c r="M228" s="169">
        <f>SUM(M229:M233)</f>
        <v>0</v>
      </c>
      <c r="N228" s="169"/>
      <c r="O228" s="169">
        <f>SUM(O229:O233)</f>
        <v>0</v>
      </c>
      <c r="P228" s="169"/>
      <c r="Q228" s="169">
        <f>SUM(Q229:Q233)</f>
        <v>0</v>
      </c>
      <c r="R228" s="169"/>
      <c r="S228" s="169"/>
      <c r="T228" s="170"/>
      <c r="U228" s="164"/>
      <c r="V228" s="164">
        <f>SUM(V229:V233)</f>
        <v>0.56000000000000005</v>
      </c>
      <c r="W228" s="164"/>
      <c r="X228" s="164"/>
      <c r="AG228" t="s">
        <v>182</v>
      </c>
    </row>
    <row r="229" spans="1:60" outlineLevel="1" x14ac:dyDescent="0.2">
      <c r="A229" s="171">
        <v>36</v>
      </c>
      <c r="B229" s="172" t="s">
        <v>336</v>
      </c>
      <c r="C229" s="188" t="s">
        <v>337</v>
      </c>
      <c r="D229" s="173" t="s">
        <v>300</v>
      </c>
      <c r="E229" s="174">
        <v>35.06982</v>
      </c>
      <c r="F229" s="175"/>
      <c r="G229" s="176">
        <f>ROUND(E229*F229,2)</f>
        <v>0</v>
      </c>
      <c r="H229" s="175"/>
      <c r="I229" s="176">
        <f>ROUND(E229*H229,2)</f>
        <v>0</v>
      </c>
      <c r="J229" s="175"/>
      <c r="K229" s="176">
        <f>ROUND(E229*J229,2)</f>
        <v>0</v>
      </c>
      <c r="L229" s="176">
        <v>21</v>
      </c>
      <c r="M229" s="176">
        <f>G229*(1+L229/100)</f>
        <v>0</v>
      </c>
      <c r="N229" s="176">
        <v>0</v>
      </c>
      <c r="O229" s="176">
        <f>ROUND(E229*N229,2)</f>
        <v>0</v>
      </c>
      <c r="P229" s="176">
        <v>0</v>
      </c>
      <c r="Q229" s="176">
        <f>ROUND(E229*P229,2)</f>
        <v>0</v>
      </c>
      <c r="R229" s="176" t="s">
        <v>206</v>
      </c>
      <c r="S229" s="176" t="s">
        <v>187</v>
      </c>
      <c r="T229" s="177" t="s">
        <v>187</v>
      </c>
      <c r="U229" s="157">
        <v>1.6E-2</v>
      </c>
      <c r="V229" s="157">
        <f>ROUND(E229*U229,2)</f>
        <v>0.56000000000000005</v>
      </c>
      <c r="W229" s="157"/>
      <c r="X229" s="157" t="s">
        <v>338</v>
      </c>
      <c r="Y229" s="148"/>
      <c r="Z229" s="148"/>
      <c r="AA229" s="148"/>
      <c r="AB229" s="148"/>
      <c r="AC229" s="148"/>
      <c r="AD229" s="148"/>
      <c r="AE229" s="148"/>
      <c r="AF229" s="148"/>
      <c r="AG229" s="148" t="s">
        <v>339</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259" t="s">
        <v>340</v>
      </c>
      <c r="D230" s="260"/>
      <c r="E230" s="260"/>
      <c r="F230" s="260"/>
      <c r="G230" s="260"/>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191</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9" t="s">
        <v>341</v>
      </c>
      <c r="D231" s="158"/>
      <c r="E231" s="159"/>
      <c r="F231" s="157"/>
      <c r="G231" s="157"/>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193</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9" t="s">
        <v>619</v>
      </c>
      <c r="D232" s="158"/>
      <c r="E232" s="159"/>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193</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89" t="s">
        <v>620</v>
      </c>
      <c r="D233" s="158"/>
      <c r="E233" s="159">
        <v>35.06982</v>
      </c>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193</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x14ac:dyDescent="0.2">
      <c r="A234" s="165" t="s">
        <v>181</v>
      </c>
      <c r="B234" s="166" t="s">
        <v>148</v>
      </c>
      <c r="C234" s="187" t="s">
        <v>149</v>
      </c>
      <c r="D234" s="167"/>
      <c r="E234" s="168"/>
      <c r="F234" s="169"/>
      <c r="G234" s="169">
        <f>SUMIF(AG235:AG255,"&lt;&gt;NOR",G235:G255)</f>
        <v>0</v>
      </c>
      <c r="H234" s="169"/>
      <c r="I234" s="169">
        <f>SUM(I235:I255)</f>
        <v>0</v>
      </c>
      <c r="J234" s="169"/>
      <c r="K234" s="169">
        <f>SUM(K235:K255)</f>
        <v>0</v>
      </c>
      <c r="L234" s="169"/>
      <c r="M234" s="169">
        <f>SUM(M235:M255)</f>
        <v>0</v>
      </c>
      <c r="N234" s="169"/>
      <c r="O234" s="169">
        <f>SUM(O235:O255)</f>
        <v>0</v>
      </c>
      <c r="P234" s="169"/>
      <c r="Q234" s="169">
        <f>SUM(Q235:Q255)</f>
        <v>0</v>
      </c>
      <c r="R234" s="169"/>
      <c r="S234" s="169"/>
      <c r="T234" s="170"/>
      <c r="U234" s="164"/>
      <c r="V234" s="164">
        <f>SUM(V235:V255)</f>
        <v>6.5299999999999994</v>
      </c>
      <c r="W234" s="164"/>
      <c r="X234" s="164"/>
      <c r="AG234" t="s">
        <v>182</v>
      </c>
    </row>
    <row r="235" spans="1:60" outlineLevel="1" x14ac:dyDescent="0.2">
      <c r="A235" s="171">
        <v>37</v>
      </c>
      <c r="B235" s="172" t="s">
        <v>351</v>
      </c>
      <c r="C235" s="188" t="s">
        <v>352</v>
      </c>
      <c r="D235" s="173" t="s">
        <v>300</v>
      </c>
      <c r="E235" s="174">
        <v>30.824999999999999</v>
      </c>
      <c r="F235" s="175"/>
      <c r="G235" s="176">
        <f>ROUND(E235*F235,2)</f>
        <v>0</v>
      </c>
      <c r="H235" s="175"/>
      <c r="I235" s="176">
        <f>ROUND(E235*H235,2)</f>
        <v>0</v>
      </c>
      <c r="J235" s="175"/>
      <c r="K235" s="176">
        <f>ROUND(E235*J235,2)</f>
        <v>0</v>
      </c>
      <c r="L235" s="176">
        <v>21</v>
      </c>
      <c r="M235" s="176">
        <f>G235*(1+L235/100)</f>
        <v>0</v>
      </c>
      <c r="N235" s="176">
        <v>0</v>
      </c>
      <c r="O235" s="176">
        <f>ROUND(E235*N235,2)</f>
        <v>0</v>
      </c>
      <c r="P235" s="176">
        <v>0</v>
      </c>
      <c r="Q235" s="176">
        <f>ROUND(E235*P235,2)</f>
        <v>0</v>
      </c>
      <c r="R235" s="176" t="s">
        <v>353</v>
      </c>
      <c r="S235" s="176" t="s">
        <v>187</v>
      </c>
      <c r="T235" s="177" t="s">
        <v>187</v>
      </c>
      <c r="U235" s="157">
        <v>4.2000000000000003E-2</v>
      </c>
      <c r="V235" s="157">
        <f>ROUND(E235*U235,2)</f>
        <v>1.29</v>
      </c>
      <c r="W235" s="157"/>
      <c r="X235" s="157" t="s">
        <v>188</v>
      </c>
      <c r="Y235" s="148"/>
      <c r="Z235" s="148"/>
      <c r="AA235" s="148"/>
      <c r="AB235" s="148"/>
      <c r="AC235" s="148"/>
      <c r="AD235" s="148"/>
      <c r="AE235" s="148"/>
      <c r="AF235" s="148"/>
      <c r="AG235" s="148" t="s">
        <v>200</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259" t="s">
        <v>354</v>
      </c>
      <c r="D236" s="260"/>
      <c r="E236" s="260"/>
      <c r="F236" s="260"/>
      <c r="G236" s="260"/>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191</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9" t="s">
        <v>355</v>
      </c>
      <c r="D237" s="158"/>
      <c r="E237" s="159"/>
      <c r="F237" s="157"/>
      <c r="G237" s="157"/>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193</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9" t="s">
        <v>356</v>
      </c>
      <c r="D238" s="158"/>
      <c r="E238" s="159"/>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193</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9" t="s">
        <v>621</v>
      </c>
      <c r="D239" s="158"/>
      <c r="E239" s="159">
        <v>10.196999999999999</v>
      </c>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193</v>
      </c>
      <c r="AH239" s="148">
        <v>7</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9" t="s">
        <v>622</v>
      </c>
      <c r="D240" s="158"/>
      <c r="E240" s="159"/>
      <c r="F240" s="157"/>
      <c r="G240" s="157"/>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193</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9" t="s">
        <v>623</v>
      </c>
      <c r="D241" s="158"/>
      <c r="E241" s="159">
        <v>20.628</v>
      </c>
      <c r="F241" s="157"/>
      <c r="G241" s="157"/>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193</v>
      </c>
      <c r="AH241" s="148">
        <v>7</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71">
        <v>38</v>
      </c>
      <c r="B242" s="172" t="s">
        <v>363</v>
      </c>
      <c r="C242" s="188" t="s">
        <v>364</v>
      </c>
      <c r="D242" s="173" t="s">
        <v>300</v>
      </c>
      <c r="E242" s="174">
        <v>277.42500000000001</v>
      </c>
      <c r="F242" s="175"/>
      <c r="G242" s="176">
        <f>ROUND(E242*F242,2)</f>
        <v>0</v>
      </c>
      <c r="H242" s="175"/>
      <c r="I242" s="176">
        <f>ROUND(E242*H242,2)</f>
        <v>0</v>
      </c>
      <c r="J242" s="175"/>
      <c r="K242" s="176">
        <f>ROUND(E242*J242,2)</f>
        <v>0</v>
      </c>
      <c r="L242" s="176">
        <v>21</v>
      </c>
      <c r="M242" s="176">
        <f>G242*(1+L242/100)</f>
        <v>0</v>
      </c>
      <c r="N242" s="176">
        <v>0</v>
      </c>
      <c r="O242" s="176">
        <f>ROUND(E242*N242,2)</f>
        <v>0</v>
      </c>
      <c r="P242" s="176">
        <v>0</v>
      </c>
      <c r="Q242" s="176">
        <f>ROUND(E242*P242,2)</f>
        <v>0</v>
      </c>
      <c r="R242" s="176" t="s">
        <v>353</v>
      </c>
      <c r="S242" s="176" t="s">
        <v>187</v>
      </c>
      <c r="T242" s="177" t="s">
        <v>187</v>
      </c>
      <c r="U242" s="157">
        <v>0</v>
      </c>
      <c r="V242" s="157">
        <f>ROUND(E242*U242,2)</f>
        <v>0</v>
      </c>
      <c r="W242" s="157"/>
      <c r="X242" s="157" t="s">
        <v>188</v>
      </c>
      <c r="Y242" s="148"/>
      <c r="Z242" s="148"/>
      <c r="AA242" s="148"/>
      <c r="AB242" s="148"/>
      <c r="AC242" s="148"/>
      <c r="AD242" s="148"/>
      <c r="AE242" s="148"/>
      <c r="AF242" s="148"/>
      <c r="AG242" s="148" t="s">
        <v>200</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259" t="s">
        <v>354</v>
      </c>
      <c r="D243" s="260"/>
      <c r="E243" s="260"/>
      <c r="F243" s="260"/>
      <c r="G243" s="260"/>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191</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9" t="s">
        <v>365</v>
      </c>
      <c r="D244" s="158"/>
      <c r="E244" s="159"/>
      <c r="F244" s="157"/>
      <c r="G244" s="157"/>
      <c r="H244" s="157"/>
      <c r="I244" s="157"/>
      <c r="J244" s="157"/>
      <c r="K244" s="157"/>
      <c r="L244" s="157"/>
      <c r="M244" s="157"/>
      <c r="N244" s="157"/>
      <c r="O244" s="157"/>
      <c r="P244" s="157"/>
      <c r="Q244" s="157"/>
      <c r="R244" s="157"/>
      <c r="S244" s="157"/>
      <c r="T244" s="157"/>
      <c r="U244" s="157"/>
      <c r="V244" s="157"/>
      <c r="W244" s="157"/>
      <c r="X244" s="157"/>
      <c r="Y244" s="148"/>
      <c r="Z244" s="148"/>
      <c r="AA244" s="148"/>
      <c r="AB244" s="148"/>
      <c r="AC244" s="148"/>
      <c r="AD244" s="148"/>
      <c r="AE244" s="148"/>
      <c r="AF244" s="148"/>
      <c r="AG244" s="148" t="s">
        <v>193</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9" t="s">
        <v>624</v>
      </c>
      <c r="D245" s="158"/>
      <c r="E245" s="159">
        <v>277.42500000000001</v>
      </c>
      <c r="F245" s="157"/>
      <c r="G245" s="157"/>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193</v>
      </c>
      <c r="AH245" s="148">
        <v>5</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1">
        <v>39</v>
      </c>
      <c r="B246" s="172" t="s">
        <v>367</v>
      </c>
      <c r="C246" s="188" t="s">
        <v>368</v>
      </c>
      <c r="D246" s="173" t="s">
        <v>300</v>
      </c>
      <c r="E246" s="174">
        <v>30.824999999999999</v>
      </c>
      <c r="F246" s="175"/>
      <c r="G246" s="176">
        <f>ROUND(E246*F246,2)</f>
        <v>0</v>
      </c>
      <c r="H246" s="175"/>
      <c r="I246" s="176">
        <f>ROUND(E246*H246,2)</f>
        <v>0</v>
      </c>
      <c r="J246" s="175"/>
      <c r="K246" s="176">
        <f>ROUND(E246*J246,2)</f>
        <v>0</v>
      </c>
      <c r="L246" s="176">
        <v>21</v>
      </c>
      <c r="M246" s="176">
        <f>G246*(1+L246/100)</f>
        <v>0</v>
      </c>
      <c r="N246" s="176">
        <v>0</v>
      </c>
      <c r="O246" s="176">
        <f>ROUND(E246*N246,2)</f>
        <v>0</v>
      </c>
      <c r="P246" s="176">
        <v>0</v>
      </c>
      <c r="Q246" s="176">
        <f>ROUND(E246*P246,2)</f>
        <v>0</v>
      </c>
      <c r="R246" s="176" t="s">
        <v>369</v>
      </c>
      <c r="S246" s="176" t="s">
        <v>187</v>
      </c>
      <c r="T246" s="177" t="s">
        <v>187</v>
      </c>
      <c r="U246" s="157">
        <v>0.16400000000000001</v>
      </c>
      <c r="V246" s="157">
        <f>ROUND(E246*U246,2)</f>
        <v>5.0599999999999996</v>
      </c>
      <c r="W246" s="157"/>
      <c r="X246" s="157" t="s">
        <v>370</v>
      </c>
      <c r="Y246" s="148"/>
      <c r="Z246" s="148"/>
      <c r="AA246" s="148"/>
      <c r="AB246" s="148"/>
      <c r="AC246" s="148"/>
      <c r="AD246" s="148"/>
      <c r="AE246" s="148"/>
      <c r="AF246" s="148"/>
      <c r="AG246" s="148" t="s">
        <v>371</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ht="22.5" outlineLevel="1" x14ac:dyDescent="0.2">
      <c r="A247" s="155"/>
      <c r="B247" s="156"/>
      <c r="C247" s="259" t="s">
        <v>372</v>
      </c>
      <c r="D247" s="260"/>
      <c r="E247" s="260"/>
      <c r="F247" s="260"/>
      <c r="G247" s="260"/>
      <c r="H247" s="157"/>
      <c r="I247" s="157"/>
      <c r="J247" s="157"/>
      <c r="K247" s="157"/>
      <c r="L247" s="157"/>
      <c r="M247" s="157"/>
      <c r="N247" s="157"/>
      <c r="O247" s="157"/>
      <c r="P247" s="157"/>
      <c r="Q247" s="157"/>
      <c r="R247" s="157"/>
      <c r="S247" s="157"/>
      <c r="T247" s="157"/>
      <c r="U247" s="157"/>
      <c r="V247" s="157"/>
      <c r="W247" s="157"/>
      <c r="X247" s="157"/>
      <c r="Y247" s="148"/>
      <c r="Z247" s="148"/>
      <c r="AA247" s="148"/>
      <c r="AB247" s="148"/>
      <c r="AC247" s="148"/>
      <c r="AD247" s="148"/>
      <c r="AE247" s="148"/>
      <c r="AF247" s="148"/>
      <c r="AG247" s="148" t="s">
        <v>191</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78" t="str">
        <f>C247</f>
        <v>se složením a hrubým urovnáním nebo s přeložením na jiný dopravní prostředek kromě lodi, vč. příplatku za každých dalších i započatých 1000 m přes 1000 m,</v>
      </c>
      <c r="BB247" s="148"/>
      <c r="BC247" s="148"/>
      <c r="BD247" s="148"/>
      <c r="BE247" s="148"/>
      <c r="BF247" s="148"/>
      <c r="BG247" s="148"/>
      <c r="BH247" s="148"/>
    </row>
    <row r="248" spans="1:60" outlineLevel="1" x14ac:dyDescent="0.2">
      <c r="A248" s="155"/>
      <c r="B248" s="156"/>
      <c r="C248" s="189" t="s">
        <v>373</v>
      </c>
      <c r="D248" s="158"/>
      <c r="E248" s="159"/>
      <c r="F248" s="157"/>
      <c r="G248" s="157"/>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193</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9" t="s">
        <v>625</v>
      </c>
      <c r="D249" s="158"/>
      <c r="E249" s="159"/>
      <c r="F249" s="157"/>
      <c r="G249" s="157"/>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193</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9" t="s">
        <v>626</v>
      </c>
      <c r="D250" s="158"/>
      <c r="E250" s="159">
        <v>30.824999999999999</v>
      </c>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193</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71">
        <v>40</v>
      </c>
      <c r="B251" s="172" t="s">
        <v>376</v>
      </c>
      <c r="C251" s="188" t="s">
        <v>377</v>
      </c>
      <c r="D251" s="173" t="s">
        <v>300</v>
      </c>
      <c r="E251" s="174">
        <v>30.824999999999999</v>
      </c>
      <c r="F251" s="175"/>
      <c r="G251" s="176">
        <f>ROUND(E251*F251,2)</f>
        <v>0</v>
      </c>
      <c r="H251" s="175"/>
      <c r="I251" s="176">
        <f>ROUND(E251*H251,2)</f>
        <v>0</v>
      </c>
      <c r="J251" s="175"/>
      <c r="K251" s="176">
        <f>ROUND(E251*J251,2)</f>
        <v>0</v>
      </c>
      <c r="L251" s="176">
        <v>21</v>
      </c>
      <c r="M251" s="176">
        <f>G251*(1+L251/100)</f>
        <v>0</v>
      </c>
      <c r="N251" s="176">
        <v>0</v>
      </c>
      <c r="O251" s="176">
        <f>ROUND(E251*N251,2)</f>
        <v>0</v>
      </c>
      <c r="P251" s="176">
        <v>0</v>
      </c>
      <c r="Q251" s="176">
        <f>ROUND(E251*P251,2)</f>
        <v>0</v>
      </c>
      <c r="R251" s="176" t="s">
        <v>353</v>
      </c>
      <c r="S251" s="176" t="s">
        <v>187</v>
      </c>
      <c r="T251" s="177" t="s">
        <v>187</v>
      </c>
      <c r="U251" s="157">
        <v>6.0000000000000001E-3</v>
      </c>
      <c r="V251" s="157">
        <f>ROUND(E251*U251,2)</f>
        <v>0.18</v>
      </c>
      <c r="W251" s="157"/>
      <c r="X251" s="157" t="s">
        <v>370</v>
      </c>
      <c r="Y251" s="148"/>
      <c r="Z251" s="148"/>
      <c r="AA251" s="148"/>
      <c r="AB251" s="148"/>
      <c r="AC251" s="148"/>
      <c r="AD251" s="148"/>
      <c r="AE251" s="148"/>
      <c r="AF251" s="148"/>
      <c r="AG251" s="148" t="s">
        <v>371</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259" t="s">
        <v>378</v>
      </c>
      <c r="D252" s="260"/>
      <c r="E252" s="260"/>
      <c r="F252" s="260"/>
      <c r="G252" s="260"/>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191</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9" t="s">
        <v>373</v>
      </c>
      <c r="D253" s="158"/>
      <c r="E253" s="159"/>
      <c r="F253" s="157"/>
      <c r="G253" s="157"/>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193</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9" t="s">
        <v>625</v>
      </c>
      <c r="D254" s="158"/>
      <c r="E254" s="159"/>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193</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9" t="s">
        <v>626</v>
      </c>
      <c r="D255" s="158"/>
      <c r="E255" s="159">
        <v>30.824999999999999</v>
      </c>
      <c r="F255" s="157"/>
      <c r="G255" s="157"/>
      <c r="H255" s="157"/>
      <c r="I255" s="157"/>
      <c r="J255" s="157"/>
      <c r="K255" s="157"/>
      <c r="L255" s="157"/>
      <c r="M255" s="157"/>
      <c r="N255" s="157"/>
      <c r="O255" s="157"/>
      <c r="P255" s="157"/>
      <c r="Q255" s="157"/>
      <c r="R255" s="157"/>
      <c r="S255" s="157"/>
      <c r="T255" s="157"/>
      <c r="U255" s="157"/>
      <c r="V255" s="157"/>
      <c r="W255" s="157"/>
      <c r="X255" s="157"/>
      <c r="Y255" s="148"/>
      <c r="Z255" s="148"/>
      <c r="AA255" s="148"/>
      <c r="AB255" s="148"/>
      <c r="AC255" s="148"/>
      <c r="AD255" s="148"/>
      <c r="AE255" s="148"/>
      <c r="AF255" s="148"/>
      <c r="AG255" s="148" t="s">
        <v>193</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x14ac:dyDescent="0.2">
      <c r="A256" s="165" t="s">
        <v>181</v>
      </c>
      <c r="B256" s="166" t="s">
        <v>151</v>
      </c>
      <c r="C256" s="187" t="s">
        <v>152</v>
      </c>
      <c r="D256" s="167"/>
      <c r="E256" s="168"/>
      <c r="F256" s="169"/>
      <c r="G256" s="169">
        <f>SUMIF(AG257:AG264,"&lt;&gt;NOR",G257:G264)</f>
        <v>0</v>
      </c>
      <c r="H256" s="169"/>
      <c r="I256" s="169">
        <f>SUM(I257:I264)</f>
        <v>0</v>
      </c>
      <c r="J256" s="169"/>
      <c r="K256" s="169">
        <f>SUM(K257:K264)</f>
        <v>0</v>
      </c>
      <c r="L256" s="169"/>
      <c r="M256" s="169">
        <f>SUM(M257:M264)</f>
        <v>0</v>
      </c>
      <c r="N256" s="169"/>
      <c r="O256" s="169">
        <f>SUM(O257:O264)</f>
        <v>0</v>
      </c>
      <c r="P256" s="169"/>
      <c r="Q256" s="169">
        <f>SUM(Q257:Q264)</f>
        <v>0</v>
      </c>
      <c r="R256" s="169"/>
      <c r="S256" s="169"/>
      <c r="T256" s="170"/>
      <c r="U256" s="164"/>
      <c r="V256" s="164">
        <f>SUM(V257:V264)</f>
        <v>0</v>
      </c>
      <c r="W256" s="164"/>
      <c r="X256" s="164"/>
      <c r="AG256" t="s">
        <v>182</v>
      </c>
    </row>
    <row r="257" spans="1:60" outlineLevel="1" x14ac:dyDescent="0.2">
      <c r="A257" s="171">
        <v>41</v>
      </c>
      <c r="B257" s="172" t="s">
        <v>469</v>
      </c>
      <c r="C257" s="188" t="s">
        <v>470</v>
      </c>
      <c r="D257" s="173" t="s">
        <v>424</v>
      </c>
      <c r="E257" s="174">
        <v>4.6349999999999998</v>
      </c>
      <c r="F257" s="175"/>
      <c r="G257" s="176">
        <f>ROUND(E257*F257,2)</f>
        <v>0</v>
      </c>
      <c r="H257" s="175"/>
      <c r="I257" s="176">
        <f>ROUND(E257*H257,2)</f>
        <v>0</v>
      </c>
      <c r="J257" s="175"/>
      <c r="K257" s="176">
        <f>ROUND(E257*J257,2)</f>
        <v>0</v>
      </c>
      <c r="L257" s="176">
        <v>21</v>
      </c>
      <c r="M257" s="176">
        <f>G257*(1+L257/100)</f>
        <v>0</v>
      </c>
      <c r="N257" s="176">
        <v>0</v>
      </c>
      <c r="O257" s="176">
        <f>ROUND(E257*N257,2)</f>
        <v>0</v>
      </c>
      <c r="P257" s="176">
        <v>0</v>
      </c>
      <c r="Q257" s="176">
        <f>ROUND(E257*P257,2)</f>
        <v>0</v>
      </c>
      <c r="R257" s="176" t="s">
        <v>186</v>
      </c>
      <c r="S257" s="176" t="s">
        <v>187</v>
      </c>
      <c r="T257" s="177" t="s">
        <v>187</v>
      </c>
      <c r="U257" s="157">
        <v>0</v>
      </c>
      <c r="V257" s="157">
        <f>ROUND(E257*U257,2)</f>
        <v>0</v>
      </c>
      <c r="W257" s="157"/>
      <c r="X257" s="157" t="s">
        <v>188</v>
      </c>
      <c r="Y257" s="148"/>
      <c r="Z257" s="148"/>
      <c r="AA257" s="148"/>
      <c r="AB257" s="148"/>
      <c r="AC257" s="148"/>
      <c r="AD257" s="148"/>
      <c r="AE257" s="148"/>
      <c r="AF257" s="148"/>
      <c r="AG257" s="148" t="s">
        <v>200</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9" t="s">
        <v>381</v>
      </c>
      <c r="D258" s="158"/>
      <c r="E258" s="159"/>
      <c r="F258" s="157"/>
      <c r="G258" s="157"/>
      <c r="H258" s="157"/>
      <c r="I258" s="157"/>
      <c r="J258" s="157"/>
      <c r="K258" s="157"/>
      <c r="L258" s="157"/>
      <c r="M258" s="157"/>
      <c r="N258" s="157"/>
      <c r="O258" s="157"/>
      <c r="P258" s="157"/>
      <c r="Q258" s="157"/>
      <c r="R258" s="157"/>
      <c r="S258" s="157"/>
      <c r="T258" s="157"/>
      <c r="U258" s="157"/>
      <c r="V258" s="157"/>
      <c r="W258" s="157"/>
      <c r="X258" s="157"/>
      <c r="Y258" s="148"/>
      <c r="Z258" s="148"/>
      <c r="AA258" s="148"/>
      <c r="AB258" s="148"/>
      <c r="AC258" s="148"/>
      <c r="AD258" s="148"/>
      <c r="AE258" s="148"/>
      <c r="AF258" s="148"/>
      <c r="AG258" s="148" t="s">
        <v>193</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9" t="s">
        <v>356</v>
      </c>
      <c r="D259" s="158"/>
      <c r="E259" s="159"/>
      <c r="F259" s="157"/>
      <c r="G259" s="157"/>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193</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9" t="s">
        <v>627</v>
      </c>
      <c r="D260" s="158"/>
      <c r="E260" s="159">
        <v>4.6349999999999998</v>
      </c>
      <c r="F260" s="157"/>
      <c r="G260" s="157"/>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193</v>
      </c>
      <c r="AH260" s="148">
        <v>5</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71">
        <v>42</v>
      </c>
      <c r="B261" s="172" t="s">
        <v>382</v>
      </c>
      <c r="C261" s="188" t="s">
        <v>383</v>
      </c>
      <c r="D261" s="173" t="s">
        <v>300</v>
      </c>
      <c r="E261" s="174">
        <v>20.628</v>
      </c>
      <c r="F261" s="175"/>
      <c r="G261" s="176">
        <f>ROUND(E261*F261,2)</f>
        <v>0</v>
      </c>
      <c r="H261" s="175"/>
      <c r="I261" s="176">
        <f>ROUND(E261*H261,2)</f>
        <v>0</v>
      </c>
      <c r="J261" s="175"/>
      <c r="K261" s="176">
        <f>ROUND(E261*J261,2)</f>
        <v>0</v>
      </c>
      <c r="L261" s="176">
        <v>21</v>
      </c>
      <c r="M261" s="176">
        <f>G261*(1+L261/100)</f>
        <v>0</v>
      </c>
      <c r="N261" s="176">
        <v>0</v>
      </c>
      <c r="O261" s="176">
        <f>ROUND(E261*N261,2)</f>
        <v>0</v>
      </c>
      <c r="P261" s="176">
        <v>0</v>
      </c>
      <c r="Q261" s="176">
        <f>ROUND(E261*P261,2)</f>
        <v>0</v>
      </c>
      <c r="R261" s="176" t="s">
        <v>384</v>
      </c>
      <c r="S261" s="176" t="s">
        <v>385</v>
      </c>
      <c r="T261" s="177" t="s">
        <v>385</v>
      </c>
      <c r="U261" s="157">
        <v>0</v>
      </c>
      <c r="V261" s="157">
        <f>ROUND(E261*U261,2)</f>
        <v>0</v>
      </c>
      <c r="W261" s="157"/>
      <c r="X261" s="157" t="s">
        <v>188</v>
      </c>
      <c r="Y261" s="148"/>
      <c r="Z261" s="148"/>
      <c r="AA261" s="148"/>
      <c r="AB261" s="148"/>
      <c r="AC261" s="148"/>
      <c r="AD261" s="148"/>
      <c r="AE261" s="148"/>
      <c r="AF261" s="148"/>
      <c r="AG261" s="148" t="s">
        <v>200</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9" t="s">
        <v>381</v>
      </c>
      <c r="D262" s="158"/>
      <c r="E262" s="159"/>
      <c r="F262" s="157"/>
      <c r="G262" s="157"/>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193</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89" t="s">
        <v>622</v>
      </c>
      <c r="D263" s="158"/>
      <c r="E263" s="159"/>
      <c r="F263" s="157"/>
      <c r="G263" s="157"/>
      <c r="H263" s="157"/>
      <c r="I263" s="157"/>
      <c r="J263" s="157"/>
      <c r="K263" s="157"/>
      <c r="L263" s="157"/>
      <c r="M263" s="157"/>
      <c r="N263" s="157"/>
      <c r="O263" s="157"/>
      <c r="P263" s="157"/>
      <c r="Q263" s="157"/>
      <c r="R263" s="157"/>
      <c r="S263" s="157"/>
      <c r="T263" s="157"/>
      <c r="U263" s="157"/>
      <c r="V263" s="157"/>
      <c r="W263" s="157"/>
      <c r="X263" s="157"/>
      <c r="Y263" s="148"/>
      <c r="Z263" s="148"/>
      <c r="AA263" s="148"/>
      <c r="AB263" s="148"/>
      <c r="AC263" s="148"/>
      <c r="AD263" s="148"/>
      <c r="AE263" s="148"/>
      <c r="AF263" s="148"/>
      <c r="AG263" s="148" t="s">
        <v>193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9" t="s">
        <v>623</v>
      </c>
      <c r="D264" s="158"/>
      <c r="E264" s="159">
        <v>20.628</v>
      </c>
      <c r="F264" s="157"/>
      <c r="G264" s="157"/>
      <c r="H264" s="157"/>
      <c r="I264" s="157"/>
      <c r="J264" s="157"/>
      <c r="K264" s="157"/>
      <c r="L264" s="157"/>
      <c r="M264" s="157"/>
      <c r="N264" s="157"/>
      <c r="O264" s="157"/>
      <c r="P264" s="157"/>
      <c r="Q264" s="157"/>
      <c r="R264" s="157"/>
      <c r="S264" s="157"/>
      <c r="T264" s="157"/>
      <c r="U264" s="157"/>
      <c r="V264" s="157"/>
      <c r="W264" s="157"/>
      <c r="X264" s="157"/>
      <c r="Y264" s="148"/>
      <c r="Z264" s="148"/>
      <c r="AA264" s="148"/>
      <c r="AB264" s="148"/>
      <c r="AC264" s="148"/>
      <c r="AD264" s="148"/>
      <c r="AE264" s="148"/>
      <c r="AF264" s="148"/>
      <c r="AG264" s="148" t="s">
        <v>193</v>
      </c>
      <c r="AH264" s="148">
        <v>7</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x14ac:dyDescent="0.2">
      <c r="A265" s="3"/>
      <c r="B265" s="4"/>
      <c r="C265" s="194"/>
      <c r="D265" s="6"/>
      <c r="E265" s="3"/>
      <c r="F265" s="3"/>
      <c r="G265" s="3"/>
      <c r="H265" s="3"/>
      <c r="I265" s="3"/>
      <c r="J265" s="3"/>
      <c r="K265" s="3"/>
      <c r="L265" s="3"/>
      <c r="M265" s="3"/>
      <c r="N265" s="3"/>
      <c r="O265" s="3"/>
      <c r="P265" s="3"/>
      <c r="Q265" s="3"/>
      <c r="R265" s="3"/>
      <c r="S265" s="3"/>
      <c r="T265" s="3"/>
      <c r="U265" s="3"/>
      <c r="V265" s="3"/>
      <c r="W265" s="3"/>
      <c r="X265" s="3"/>
      <c r="AE265">
        <v>15</v>
      </c>
      <c r="AF265">
        <v>21</v>
      </c>
      <c r="AG265" t="s">
        <v>168</v>
      </c>
    </row>
    <row r="266" spans="1:60" x14ac:dyDescent="0.2">
      <c r="A266" s="151"/>
      <c r="B266" s="152" t="s">
        <v>29</v>
      </c>
      <c r="C266" s="195"/>
      <c r="D266" s="153"/>
      <c r="E266" s="154"/>
      <c r="F266" s="154"/>
      <c r="G266" s="186">
        <f>G8+G72+G96+G144+G159+G174+G228+G234+G256</f>
        <v>0</v>
      </c>
      <c r="H266" s="3"/>
      <c r="I266" s="3"/>
      <c r="J266" s="3"/>
      <c r="K266" s="3"/>
      <c r="L266" s="3"/>
      <c r="M266" s="3"/>
      <c r="N266" s="3"/>
      <c r="O266" s="3"/>
      <c r="P266" s="3"/>
      <c r="Q266" s="3"/>
      <c r="R266" s="3"/>
      <c r="S266" s="3"/>
      <c r="T266" s="3"/>
      <c r="U266" s="3"/>
      <c r="V266" s="3"/>
      <c r="W266" s="3"/>
      <c r="X266" s="3"/>
      <c r="AE266">
        <f>SUMIF(L7:L264,AE265,G7:G264)</f>
        <v>0</v>
      </c>
      <c r="AF266">
        <f>SUMIF(L7:L264,AF265,G7:G264)</f>
        <v>0</v>
      </c>
      <c r="AG266" t="s">
        <v>420</v>
      </c>
    </row>
    <row r="267" spans="1:60" x14ac:dyDescent="0.2">
      <c r="C267" s="196"/>
      <c r="D267" s="10"/>
      <c r="AG267" t="s">
        <v>421</v>
      </c>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0SJuj/BWLUW9NVkYhE4fT9bsTU6bTIgrJlzEUk3Tkaro/jQNdlrmbX0v5naL8YUzhGWEUuSXjX3+J0RqVaIlg==" saltValue="ufLhyEC3yGQnJE4E2iHhLw==" spinCount="100000" sheet="1"/>
  <mergeCells count="32">
    <mergeCell ref="C98:G98"/>
    <mergeCell ref="A1:G1"/>
    <mergeCell ref="C2:G2"/>
    <mergeCell ref="C3:G3"/>
    <mergeCell ref="C4:G4"/>
    <mergeCell ref="C10:G10"/>
    <mergeCell ref="C31:G31"/>
    <mergeCell ref="C36:G36"/>
    <mergeCell ref="C41:G41"/>
    <mergeCell ref="C50:G50"/>
    <mergeCell ref="C69:G69"/>
    <mergeCell ref="C86:G86"/>
    <mergeCell ref="C182:G182"/>
    <mergeCell ref="C99:G99"/>
    <mergeCell ref="C100:G100"/>
    <mergeCell ref="C101:G101"/>
    <mergeCell ref="C102:G102"/>
    <mergeCell ref="C107:G107"/>
    <mergeCell ref="C111:G111"/>
    <mergeCell ref="C120:G120"/>
    <mergeCell ref="C124:G124"/>
    <mergeCell ref="C134:G134"/>
    <mergeCell ref="C135:G135"/>
    <mergeCell ref="C176:G176"/>
    <mergeCell ref="C247:G247"/>
    <mergeCell ref="C252:G252"/>
    <mergeCell ref="C189:G189"/>
    <mergeCell ref="C196:G196"/>
    <mergeCell ref="C203:G203"/>
    <mergeCell ref="C230:G230"/>
    <mergeCell ref="C236:G236"/>
    <mergeCell ref="C243:G24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B302-7D5E-4780-BB78-C071A7E32A9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3" t="s">
        <v>155</v>
      </c>
      <c r="B1" s="263"/>
      <c r="C1" s="263"/>
      <c r="D1" s="263"/>
      <c r="E1" s="263"/>
      <c r="F1" s="263"/>
      <c r="G1" s="263"/>
      <c r="AG1" t="s">
        <v>156</v>
      </c>
    </row>
    <row r="2" spans="1:60" ht="24.95" customHeight="1" x14ac:dyDescent="0.2">
      <c r="A2" s="140" t="s">
        <v>7</v>
      </c>
      <c r="B2" s="49" t="s">
        <v>44</v>
      </c>
      <c r="C2" s="264" t="s">
        <v>45</v>
      </c>
      <c r="D2" s="265"/>
      <c r="E2" s="265"/>
      <c r="F2" s="265"/>
      <c r="G2" s="266"/>
      <c r="AG2" t="s">
        <v>157</v>
      </c>
    </row>
    <row r="3" spans="1:60" ht="24.95" customHeight="1" x14ac:dyDescent="0.2">
      <c r="A3" s="140" t="s">
        <v>8</v>
      </c>
      <c r="B3" s="49" t="s">
        <v>54</v>
      </c>
      <c r="C3" s="264" t="s">
        <v>55</v>
      </c>
      <c r="D3" s="265"/>
      <c r="E3" s="265"/>
      <c r="F3" s="265"/>
      <c r="G3" s="266"/>
      <c r="AC3" s="122" t="s">
        <v>157</v>
      </c>
      <c r="AG3" t="s">
        <v>158</v>
      </c>
    </row>
    <row r="4" spans="1:60" ht="24.95" customHeight="1" x14ac:dyDescent="0.2">
      <c r="A4" s="141" t="s">
        <v>9</v>
      </c>
      <c r="B4" s="142" t="s">
        <v>60</v>
      </c>
      <c r="C4" s="267" t="s">
        <v>61</v>
      </c>
      <c r="D4" s="268"/>
      <c r="E4" s="268"/>
      <c r="F4" s="268"/>
      <c r="G4" s="269"/>
      <c r="AG4" t="s">
        <v>159</v>
      </c>
    </row>
    <row r="5" spans="1:60" x14ac:dyDescent="0.2">
      <c r="D5" s="10"/>
    </row>
    <row r="6" spans="1:60" ht="38.25" x14ac:dyDescent="0.2">
      <c r="A6" s="144" t="s">
        <v>160</v>
      </c>
      <c r="B6" s="146" t="s">
        <v>161</v>
      </c>
      <c r="C6" s="146" t="s">
        <v>162</v>
      </c>
      <c r="D6" s="145" t="s">
        <v>163</v>
      </c>
      <c r="E6" s="144" t="s">
        <v>164</v>
      </c>
      <c r="F6" s="143" t="s">
        <v>165</v>
      </c>
      <c r="G6" s="144" t="s">
        <v>29</v>
      </c>
      <c r="H6" s="147" t="s">
        <v>30</v>
      </c>
      <c r="I6" s="147" t="s">
        <v>166</v>
      </c>
      <c r="J6" s="147" t="s">
        <v>31</v>
      </c>
      <c r="K6" s="147" t="s">
        <v>167</v>
      </c>
      <c r="L6" s="147" t="s">
        <v>168</v>
      </c>
      <c r="M6" s="147" t="s">
        <v>169</v>
      </c>
      <c r="N6" s="147" t="s">
        <v>170</v>
      </c>
      <c r="O6" s="147" t="s">
        <v>171</v>
      </c>
      <c r="P6" s="147" t="s">
        <v>172</v>
      </c>
      <c r="Q6" s="147" t="s">
        <v>173</v>
      </c>
      <c r="R6" s="147" t="s">
        <v>174</v>
      </c>
      <c r="S6" s="147" t="s">
        <v>175</v>
      </c>
      <c r="T6" s="147" t="s">
        <v>176</v>
      </c>
      <c r="U6" s="147" t="s">
        <v>177</v>
      </c>
      <c r="V6" s="147" t="s">
        <v>178</v>
      </c>
      <c r="W6" s="147" t="s">
        <v>179</v>
      </c>
      <c r="X6" s="147" t="s">
        <v>180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5" t="s">
        <v>181</v>
      </c>
      <c r="B8" s="166" t="s">
        <v>126</v>
      </c>
      <c r="C8" s="187" t="s">
        <v>127</v>
      </c>
      <c r="D8" s="167"/>
      <c r="E8" s="168"/>
      <c r="F8" s="169"/>
      <c r="G8" s="169">
        <f>SUMIF(AG9:AG55,"&lt;&gt;NOR",G9:G55)</f>
        <v>0</v>
      </c>
      <c r="H8" s="169"/>
      <c r="I8" s="169">
        <f>SUM(I9:I55)</f>
        <v>0</v>
      </c>
      <c r="J8" s="169"/>
      <c r="K8" s="169">
        <f>SUM(K9:K55)</f>
        <v>0</v>
      </c>
      <c r="L8" s="169"/>
      <c r="M8" s="169">
        <f>SUM(M9:M55)</f>
        <v>0</v>
      </c>
      <c r="N8" s="169"/>
      <c r="O8" s="169">
        <f>SUM(O9:O55)</f>
        <v>0</v>
      </c>
      <c r="P8" s="169"/>
      <c r="Q8" s="169">
        <f>SUM(Q9:Q55)</f>
        <v>0</v>
      </c>
      <c r="R8" s="169"/>
      <c r="S8" s="169"/>
      <c r="T8" s="170"/>
      <c r="U8" s="164"/>
      <c r="V8" s="164">
        <f>SUM(V9:V55)</f>
        <v>1.26</v>
      </c>
      <c r="W8" s="164"/>
      <c r="X8" s="164"/>
      <c r="AG8" t="s">
        <v>182</v>
      </c>
    </row>
    <row r="9" spans="1:60" outlineLevel="1" x14ac:dyDescent="0.2">
      <c r="A9" s="171">
        <v>1</v>
      </c>
      <c r="B9" s="172" t="s">
        <v>628</v>
      </c>
      <c r="C9" s="188" t="s">
        <v>629</v>
      </c>
      <c r="D9" s="173" t="s">
        <v>424</v>
      </c>
      <c r="E9" s="174">
        <v>0.2</v>
      </c>
      <c r="F9" s="175"/>
      <c r="G9" s="176">
        <f>ROUND(E9*F9,2)</f>
        <v>0</v>
      </c>
      <c r="H9" s="175"/>
      <c r="I9" s="176">
        <f>ROUND(E9*H9,2)</f>
        <v>0</v>
      </c>
      <c r="J9" s="175"/>
      <c r="K9" s="176">
        <f>ROUND(E9*J9,2)</f>
        <v>0</v>
      </c>
      <c r="L9" s="176">
        <v>21</v>
      </c>
      <c r="M9" s="176">
        <f>G9*(1+L9/100)</f>
        <v>0</v>
      </c>
      <c r="N9" s="176">
        <v>0</v>
      </c>
      <c r="O9" s="176">
        <f>ROUND(E9*N9,2)</f>
        <v>0</v>
      </c>
      <c r="P9" s="176">
        <v>0</v>
      </c>
      <c r="Q9" s="176">
        <f>ROUND(E9*P9,2)</f>
        <v>0</v>
      </c>
      <c r="R9" s="176" t="s">
        <v>186</v>
      </c>
      <c r="S9" s="176" t="s">
        <v>187</v>
      </c>
      <c r="T9" s="177" t="s">
        <v>385</v>
      </c>
      <c r="U9" s="157">
        <v>3.5329999999999999</v>
      </c>
      <c r="V9" s="157">
        <f>ROUND(E9*U9,2)</f>
        <v>0.71</v>
      </c>
      <c r="W9" s="157"/>
      <c r="X9" s="157" t="s">
        <v>188</v>
      </c>
      <c r="Y9" s="148"/>
      <c r="Z9" s="148"/>
      <c r="AA9" s="148"/>
      <c r="AB9" s="148"/>
      <c r="AC9" s="148"/>
      <c r="AD9" s="148"/>
      <c r="AE9" s="148"/>
      <c r="AF9" s="148"/>
      <c r="AG9" s="148" t="s">
        <v>200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59" t="s">
        <v>630</v>
      </c>
      <c r="D10" s="260"/>
      <c r="E10" s="260"/>
      <c r="F10" s="260"/>
      <c r="G10" s="260"/>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191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9" t="s">
        <v>631</v>
      </c>
      <c r="D11" s="158"/>
      <c r="E11" s="159"/>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193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9" t="s">
        <v>632</v>
      </c>
      <c r="D12" s="158"/>
      <c r="E12" s="159"/>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1" t="s">
        <v>305</v>
      </c>
      <c r="D13" s="162"/>
      <c r="E13" s="163"/>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193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2" t="s">
        <v>633</v>
      </c>
      <c r="D14" s="162"/>
      <c r="E14" s="163">
        <v>0.2</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193</v>
      </c>
      <c r="AH14" s="148">
        <v>2</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1" t="s">
        <v>307</v>
      </c>
      <c r="D15" s="162"/>
      <c r="E15" s="163"/>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193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9" t="s">
        <v>634</v>
      </c>
      <c r="D16" s="158"/>
      <c r="E16" s="159">
        <v>0.2</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193</v>
      </c>
      <c r="AH16" s="148">
        <v>5</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1">
        <v>2</v>
      </c>
      <c r="B17" s="172" t="s">
        <v>446</v>
      </c>
      <c r="C17" s="188" t="s">
        <v>447</v>
      </c>
      <c r="D17" s="173" t="s">
        <v>424</v>
      </c>
      <c r="E17" s="174">
        <v>0.2</v>
      </c>
      <c r="F17" s="175"/>
      <c r="G17" s="176">
        <f>ROUND(E17*F17,2)</f>
        <v>0</v>
      </c>
      <c r="H17" s="175"/>
      <c r="I17" s="176">
        <f>ROUND(E17*H17,2)</f>
        <v>0</v>
      </c>
      <c r="J17" s="175"/>
      <c r="K17" s="176">
        <f>ROUND(E17*J17,2)</f>
        <v>0</v>
      </c>
      <c r="L17" s="176">
        <v>21</v>
      </c>
      <c r="M17" s="176">
        <f>G17*(1+L17/100)</f>
        <v>0</v>
      </c>
      <c r="N17" s="176">
        <v>0</v>
      </c>
      <c r="O17" s="176">
        <f>ROUND(E17*N17,2)</f>
        <v>0</v>
      </c>
      <c r="P17" s="176">
        <v>0</v>
      </c>
      <c r="Q17" s="176">
        <f>ROUND(E17*P17,2)</f>
        <v>0</v>
      </c>
      <c r="R17" s="176" t="s">
        <v>186</v>
      </c>
      <c r="S17" s="176" t="s">
        <v>187</v>
      </c>
      <c r="T17" s="177" t="s">
        <v>385</v>
      </c>
      <c r="U17" s="157">
        <v>1.0999999999999999E-2</v>
      </c>
      <c r="V17" s="157">
        <f>ROUND(E17*U17,2)</f>
        <v>0</v>
      </c>
      <c r="W17" s="157"/>
      <c r="X17" s="157" t="s">
        <v>188</v>
      </c>
      <c r="Y17" s="148"/>
      <c r="Z17" s="148"/>
      <c r="AA17" s="148"/>
      <c r="AB17" s="148"/>
      <c r="AC17" s="148"/>
      <c r="AD17" s="148"/>
      <c r="AE17" s="148"/>
      <c r="AF17" s="148"/>
      <c r="AG17" s="148" t="s">
        <v>200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259" t="s">
        <v>448</v>
      </c>
      <c r="D18" s="260"/>
      <c r="E18" s="260"/>
      <c r="F18" s="260"/>
      <c r="G18" s="260"/>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191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9" t="s">
        <v>449</v>
      </c>
      <c r="D19" s="158"/>
      <c r="E19" s="159"/>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193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9" t="s">
        <v>635</v>
      </c>
      <c r="D20" s="158"/>
      <c r="E20" s="159"/>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193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9" t="s">
        <v>636</v>
      </c>
      <c r="D21" s="158"/>
      <c r="E21" s="159">
        <v>0.2</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193</v>
      </c>
      <c r="AH21" s="148">
        <v>5</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33.75" outlineLevel="1" x14ac:dyDescent="0.2">
      <c r="A22" s="171">
        <v>3</v>
      </c>
      <c r="B22" s="172" t="s">
        <v>452</v>
      </c>
      <c r="C22" s="188" t="s">
        <v>453</v>
      </c>
      <c r="D22" s="173" t="s">
        <v>424</v>
      </c>
      <c r="E22" s="174">
        <v>1</v>
      </c>
      <c r="F22" s="175"/>
      <c r="G22" s="176">
        <f>ROUND(E22*F22,2)</f>
        <v>0</v>
      </c>
      <c r="H22" s="175"/>
      <c r="I22" s="176">
        <f>ROUND(E22*H22,2)</f>
        <v>0</v>
      </c>
      <c r="J22" s="175"/>
      <c r="K22" s="176">
        <f>ROUND(E22*J22,2)</f>
        <v>0</v>
      </c>
      <c r="L22" s="176">
        <v>21</v>
      </c>
      <c r="M22" s="176">
        <f>G22*(1+L22/100)</f>
        <v>0</v>
      </c>
      <c r="N22" s="176">
        <v>0</v>
      </c>
      <c r="O22" s="176">
        <f>ROUND(E22*N22,2)</f>
        <v>0</v>
      </c>
      <c r="P22" s="176">
        <v>0</v>
      </c>
      <c r="Q22" s="176">
        <f>ROUND(E22*P22,2)</f>
        <v>0</v>
      </c>
      <c r="R22" s="176" t="s">
        <v>186</v>
      </c>
      <c r="S22" s="176" t="s">
        <v>187</v>
      </c>
      <c r="T22" s="177" t="s">
        <v>385</v>
      </c>
      <c r="U22" s="157">
        <v>0</v>
      </c>
      <c r="V22" s="157">
        <f>ROUND(E22*U22,2)</f>
        <v>0</v>
      </c>
      <c r="W22" s="157"/>
      <c r="X22" s="157" t="s">
        <v>188</v>
      </c>
      <c r="Y22" s="148"/>
      <c r="Z22" s="148"/>
      <c r="AA22" s="148"/>
      <c r="AB22" s="148"/>
      <c r="AC22" s="148"/>
      <c r="AD22" s="148"/>
      <c r="AE22" s="148"/>
      <c r="AF22" s="148"/>
      <c r="AG22" s="148" t="s">
        <v>200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259" t="s">
        <v>448</v>
      </c>
      <c r="D23" s="260"/>
      <c r="E23" s="260"/>
      <c r="F23" s="260"/>
      <c r="G23" s="260"/>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191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9" t="s">
        <v>454</v>
      </c>
      <c r="D24" s="158"/>
      <c r="E24" s="159"/>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193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9" t="s">
        <v>455</v>
      </c>
      <c r="D25" s="158"/>
      <c r="E25" s="159"/>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193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9" t="s">
        <v>637</v>
      </c>
      <c r="D26" s="158"/>
      <c r="E26" s="159">
        <v>1</v>
      </c>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193</v>
      </c>
      <c r="AH26" s="148">
        <v>5</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1">
        <v>4</v>
      </c>
      <c r="B27" s="172" t="s">
        <v>638</v>
      </c>
      <c r="C27" s="188" t="s">
        <v>639</v>
      </c>
      <c r="D27" s="173" t="s">
        <v>424</v>
      </c>
      <c r="E27" s="174">
        <v>0.2</v>
      </c>
      <c r="F27" s="175"/>
      <c r="G27" s="176">
        <f>ROUND(E27*F27,2)</f>
        <v>0</v>
      </c>
      <c r="H27" s="175"/>
      <c r="I27" s="176">
        <f>ROUND(E27*H27,2)</f>
        <v>0</v>
      </c>
      <c r="J27" s="175"/>
      <c r="K27" s="176">
        <f>ROUND(E27*J27,2)</f>
        <v>0</v>
      </c>
      <c r="L27" s="176">
        <v>21</v>
      </c>
      <c r="M27" s="176">
        <f>G27*(1+L27/100)</f>
        <v>0</v>
      </c>
      <c r="N27" s="176">
        <v>0</v>
      </c>
      <c r="O27" s="176">
        <f>ROUND(E27*N27,2)</f>
        <v>0</v>
      </c>
      <c r="P27" s="176">
        <v>0</v>
      </c>
      <c r="Q27" s="176">
        <f>ROUND(E27*P27,2)</f>
        <v>0</v>
      </c>
      <c r="R27" s="176" t="s">
        <v>186</v>
      </c>
      <c r="S27" s="176" t="s">
        <v>187</v>
      </c>
      <c r="T27" s="177" t="s">
        <v>385</v>
      </c>
      <c r="U27" s="157">
        <v>0.66800000000000004</v>
      </c>
      <c r="V27" s="157">
        <f>ROUND(E27*U27,2)</f>
        <v>0.13</v>
      </c>
      <c r="W27" s="157"/>
      <c r="X27" s="157" t="s">
        <v>188</v>
      </c>
      <c r="Y27" s="148"/>
      <c r="Z27" s="148"/>
      <c r="AA27" s="148"/>
      <c r="AB27" s="148"/>
      <c r="AC27" s="148"/>
      <c r="AD27" s="148"/>
      <c r="AE27" s="148"/>
      <c r="AF27" s="148"/>
      <c r="AG27" s="148" t="s">
        <v>200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259" t="s">
        <v>640</v>
      </c>
      <c r="D28" s="260"/>
      <c r="E28" s="260"/>
      <c r="F28" s="260"/>
      <c r="G28" s="260"/>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191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9" t="s">
        <v>641</v>
      </c>
      <c r="D29" s="158"/>
      <c r="E29" s="159"/>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193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9" t="s">
        <v>631</v>
      </c>
      <c r="D30" s="158"/>
      <c r="E30" s="159"/>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193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9" t="s">
        <v>636</v>
      </c>
      <c r="D31" s="158"/>
      <c r="E31" s="159">
        <v>0.2</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193</v>
      </c>
      <c r="AH31" s="148">
        <v>5</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33.75" outlineLevel="1" x14ac:dyDescent="0.2">
      <c r="A32" s="171">
        <v>5</v>
      </c>
      <c r="B32" s="172" t="s">
        <v>642</v>
      </c>
      <c r="C32" s="188" t="s">
        <v>643</v>
      </c>
      <c r="D32" s="173" t="s">
        <v>424</v>
      </c>
      <c r="E32" s="174">
        <v>0.2</v>
      </c>
      <c r="F32" s="175"/>
      <c r="G32" s="176">
        <f>ROUND(E32*F32,2)</f>
        <v>0</v>
      </c>
      <c r="H32" s="175"/>
      <c r="I32" s="176">
        <f>ROUND(E32*H32,2)</f>
        <v>0</v>
      </c>
      <c r="J32" s="175"/>
      <c r="K32" s="176">
        <f>ROUND(E32*J32,2)</f>
        <v>0</v>
      </c>
      <c r="L32" s="176">
        <v>21</v>
      </c>
      <c r="M32" s="176">
        <f>G32*(1+L32/100)</f>
        <v>0</v>
      </c>
      <c r="N32" s="176">
        <v>0</v>
      </c>
      <c r="O32" s="176">
        <f>ROUND(E32*N32,2)</f>
        <v>0</v>
      </c>
      <c r="P32" s="176">
        <v>0</v>
      </c>
      <c r="Q32" s="176">
        <f>ROUND(E32*P32,2)</f>
        <v>0</v>
      </c>
      <c r="R32" s="176" t="s">
        <v>186</v>
      </c>
      <c r="S32" s="176" t="s">
        <v>187</v>
      </c>
      <c r="T32" s="177" t="s">
        <v>385</v>
      </c>
      <c r="U32" s="157">
        <v>1.9379999999999999</v>
      </c>
      <c r="V32" s="157">
        <f>ROUND(E32*U32,2)</f>
        <v>0.39</v>
      </c>
      <c r="W32" s="157"/>
      <c r="X32" s="157" t="s">
        <v>188</v>
      </c>
      <c r="Y32" s="148"/>
      <c r="Z32" s="148"/>
      <c r="AA32" s="148"/>
      <c r="AB32" s="148"/>
      <c r="AC32" s="148"/>
      <c r="AD32" s="148"/>
      <c r="AE32" s="148"/>
      <c r="AF32" s="148"/>
      <c r="AG32" s="148" t="s">
        <v>200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9" t="s">
        <v>644</v>
      </c>
      <c r="D33" s="158"/>
      <c r="E33" s="159"/>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193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9" t="s">
        <v>631</v>
      </c>
      <c r="D34" s="158"/>
      <c r="E34" s="159"/>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193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9" t="s">
        <v>636</v>
      </c>
      <c r="D35" s="158"/>
      <c r="E35" s="159">
        <v>0.2</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193</v>
      </c>
      <c r="AH35" s="148">
        <v>5</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71">
        <v>6</v>
      </c>
      <c r="B36" s="172" t="s">
        <v>457</v>
      </c>
      <c r="C36" s="188" t="s">
        <v>458</v>
      </c>
      <c r="D36" s="173" t="s">
        <v>424</v>
      </c>
      <c r="E36" s="174">
        <v>0.2</v>
      </c>
      <c r="F36" s="175"/>
      <c r="G36" s="176">
        <f>ROUND(E36*F36,2)</f>
        <v>0</v>
      </c>
      <c r="H36" s="175"/>
      <c r="I36" s="176">
        <f>ROUND(E36*H36,2)</f>
        <v>0</v>
      </c>
      <c r="J36" s="175"/>
      <c r="K36" s="176">
        <f>ROUND(E36*J36,2)</f>
        <v>0</v>
      </c>
      <c r="L36" s="176">
        <v>21</v>
      </c>
      <c r="M36" s="176">
        <f>G36*(1+L36/100)</f>
        <v>0</v>
      </c>
      <c r="N36" s="176">
        <v>0</v>
      </c>
      <c r="O36" s="176">
        <f>ROUND(E36*N36,2)</f>
        <v>0</v>
      </c>
      <c r="P36" s="176">
        <v>0</v>
      </c>
      <c r="Q36" s="176">
        <f>ROUND(E36*P36,2)</f>
        <v>0</v>
      </c>
      <c r="R36" s="176" t="s">
        <v>186</v>
      </c>
      <c r="S36" s="176" t="s">
        <v>187</v>
      </c>
      <c r="T36" s="177" t="s">
        <v>385</v>
      </c>
      <c r="U36" s="157">
        <v>8.9999999999999993E-3</v>
      </c>
      <c r="V36" s="157">
        <f>ROUND(E36*U36,2)</f>
        <v>0</v>
      </c>
      <c r="W36" s="157"/>
      <c r="X36" s="157" t="s">
        <v>188</v>
      </c>
      <c r="Y36" s="148"/>
      <c r="Z36" s="148"/>
      <c r="AA36" s="148"/>
      <c r="AB36" s="148"/>
      <c r="AC36" s="148"/>
      <c r="AD36" s="148"/>
      <c r="AE36" s="148"/>
      <c r="AF36" s="148"/>
      <c r="AG36" s="148" t="s">
        <v>189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9" t="s">
        <v>459</v>
      </c>
      <c r="D37" s="158"/>
      <c r="E37" s="159"/>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193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9" t="s">
        <v>460</v>
      </c>
      <c r="D38" s="158"/>
      <c r="E38" s="159"/>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193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9" t="s">
        <v>645</v>
      </c>
      <c r="D39" s="158"/>
      <c r="E39" s="159">
        <v>0.2</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193</v>
      </c>
      <c r="AH39" s="148">
        <v>5</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1">
        <v>7</v>
      </c>
      <c r="B40" s="172" t="s">
        <v>183</v>
      </c>
      <c r="C40" s="188" t="s">
        <v>184</v>
      </c>
      <c r="D40" s="173" t="s">
        <v>185</v>
      </c>
      <c r="E40" s="174">
        <v>0.22500000000000001</v>
      </c>
      <c r="F40" s="175"/>
      <c r="G40" s="176">
        <f>ROUND(E40*F40,2)</f>
        <v>0</v>
      </c>
      <c r="H40" s="175"/>
      <c r="I40" s="176">
        <f>ROUND(E40*H40,2)</f>
        <v>0</v>
      </c>
      <c r="J40" s="175"/>
      <c r="K40" s="176">
        <f>ROUND(E40*J40,2)</f>
        <v>0</v>
      </c>
      <c r="L40" s="176">
        <v>21</v>
      </c>
      <c r="M40" s="176">
        <f>G40*(1+L40/100)</f>
        <v>0</v>
      </c>
      <c r="N40" s="176">
        <v>0</v>
      </c>
      <c r="O40" s="176">
        <f>ROUND(E40*N40,2)</f>
        <v>0</v>
      </c>
      <c r="P40" s="176">
        <v>0</v>
      </c>
      <c r="Q40" s="176">
        <f>ROUND(E40*P40,2)</f>
        <v>0</v>
      </c>
      <c r="R40" s="176" t="s">
        <v>186</v>
      </c>
      <c r="S40" s="176" t="s">
        <v>187</v>
      </c>
      <c r="T40" s="177" t="s">
        <v>385</v>
      </c>
      <c r="U40" s="157">
        <v>1.7999999999999999E-2</v>
      </c>
      <c r="V40" s="157">
        <f>ROUND(E40*U40,2)</f>
        <v>0</v>
      </c>
      <c r="W40" s="157"/>
      <c r="X40" s="157" t="s">
        <v>188</v>
      </c>
      <c r="Y40" s="148"/>
      <c r="Z40" s="148"/>
      <c r="AA40" s="148"/>
      <c r="AB40" s="148"/>
      <c r="AC40" s="148"/>
      <c r="AD40" s="148"/>
      <c r="AE40" s="148"/>
      <c r="AF40" s="148"/>
      <c r="AG40" s="148" t="s">
        <v>189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259" t="s">
        <v>190</v>
      </c>
      <c r="D41" s="260"/>
      <c r="E41" s="260"/>
      <c r="F41" s="260"/>
      <c r="G41" s="260"/>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191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9" t="s">
        <v>192</v>
      </c>
      <c r="D42" s="158"/>
      <c r="E42" s="159"/>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193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9" t="s">
        <v>646</v>
      </c>
      <c r="D43" s="158"/>
      <c r="E43" s="159"/>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193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91" t="s">
        <v>305</v>
      </c>
      <c r="D44" s="162"/>
      <c r="E44" s="163"/>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193</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92" t="s">
        <v>647</v>
      </c>
      <c r="D45" s="162"/>
      <c r="E45" s="163">
        <v>0.25</v>
      </c>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193</v>
      </c>
      <c r="AH45" s="148">
        <v>2</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1" t="s">
        <v>307</v>
      </c>
      <c r="D46" s="162"/>
      <c r="E46" s="163"/>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193</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9" t="s">
        <v>648</v>
      </c>
      <c r="D47" s="158"/>
      <c r="E47" s="159">
        <v>0.22500000000000001</v>
      </c>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193</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1">
        <v>8</v>
      </c>
      <c r="B48" s="172" t="s">
        <v>469</v>
      </c>
      <c r="C48" s="188" t="s">
        <v>470</v>
      </c>
      <c r="D48" s="173" t="s">
        <v>424</v>
      </c>
      <c r="E48" s="174">
        <v>0.2</v>
      </c>
      <c r="F48" s="175"/>
      <c r="G48" s="176">
        <f>ROUND(E48*F48,2)</f>
        <v>0</v>
      </c>
      <c r="H48" s="175"/>
      <c r="I48" s="176">
        <f>ROUND(E48*H48,2)</f>
        <v>0</v>
      </c>
      <c r="J48" s="175"/>
      <c r="K48" s="176">
        <f>ROUND(E48*J48,2)</f>
        <v>0</v>
      </c>
      <c r="L48" s="176">
        <v>21</v>
      </c>
      <c r="M48" s="176">
        <f>G48*(1+L48/100)</f>
        <v>0</v>
      </c>
      <c r="N48" s="176">
        <v>0</v>
      </c>
      <c r="O48" s="176">
        <f>ROUND(E48*N48,2)</f>
        <v>0</v>
      </c>
      <c r="P48" s="176">
        <v>0</v>
      </c>
      <c r="Q48" s="176">
        <f>ROUND(E48*P48,2)</f>
        <v>0</v>
      </c>
      <c r="R48" s="176" t="s">
        <v>186</v>
      </c>
      <c r="S48" s="176" t="s">
        <v>187</v>
      </c>
      <c r="T48" s="177" t="s">
        <v>385</v>
      </c>
      <c r="U48" s="157">
        <v>0</v>
      </c>
      <c r="V48" s="157">
        <f>ROUND(E48*U48,2)</f>
        <v>0</v>
      </c>
      <c r="W48" s="157"/>
      <c r="X48" s="157" t="s">
        <v>188</v>
      </c>
      <c r="Y48" s="148"/>
      <c r="Z48" s="148"/>
      <c r="AA48" s="148"/>
      <c r="AB48" s="148"/>
      <c r="AC48" s="148"/>
      <c r="AD48" s="148"/>
      <c r="AE48" s="148"/>
      <c r="AF48" s="148"/>
      <c r="AG48" s="148" t="s">
        <v>200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9" t="s">
        <v>471</v>
      </c>
      <c r="D49" s="158"/>
      <c r="E49" s="159"/>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193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9" t="s">
        <v>460</v>
      </c>
      <c r="D50" s="158"/>
      <c r="E50" s="159"/>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193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9" t="s">
        <v>645</v>
      </c>
      <c r="D51" s="158"/>
      <c r="E51" s="159">
        <v>0.2</v>
      </c>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193</v>
      </c>
      <c r="AH51" s="148">
        <v>5</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1" x14ac:dyDescent="0.2">
      <c r="A52" s="171">
        <v>9</v>
      </c>
      <c r="B52" s="172" t="s">
        <v>198</v>
      </c>
      <c r="C52" s="188" t="s">
        <v>199</v>
      </c>
      <c r="D52" s="173" t="s">
        <v>185</v>
      </c>
      <c r="E52" s="174">
        <v>0.22500000000000001</v>
      </c>
      <c r="F52" s="175"/>
      <c r="G52" s="176">
        <f>ROUND(E52*F52,2)</f>
        <v>0</v>
      </c>
      <c r="H52" s="175"/>
      <c r="I52" s="176">
        <f>ROUND(E52*H52,2)</f>
        <v>0</v>
      </c>
      <c r="J52" s="175"/>
      <c r="K52" s="176">
        <f>ROUND(E52*J52,2)</f>
        <v>0</v>
      </c>
      <c r="L52" s="176">
        <v>21</v>
      </c>
      <c r="M52" s="176">
        <f>G52*(1+L52/100)</f>
        <v>0</v>
      </c>
      <c r="N52" s="176">
        <v>0</v>
      </c>
      <c r="O52" s="176">
        <f>ROUND(E52*N52,2)</f>
        <v>0</v>
      </c>
      <c r="P52" s="176">
        <v>0</v>
      </c>
      <c r="Q52" s="176">
        <f>ROUND(E52*P52,2)</f>
        <v>0</v>
      </c>
      <c r="R52" s="176" t="s">
        <v>186</v>
      </c>
      <c r="S52" s="176" t="s">
        <v>187</v>
      </c>
      <c r="T52" s="177" t="s">
        <v>385</v>
      </c>
      <c r="U52" s="157">
        <v>0.15</v>
      </c>
      <c r="V52" s="157">
        <f>ROUND(E52*U52,2)</f>
        <v>0.03</v>
      </c>
      <c r="W52" s="157"/>
      <c r="X52" s="157" t="s">
        <v>188</v>
      </c>
      <c r="Y52" s="148"/>
      <c r="Z52" s="148"/>
      <c r="AA52" s="148"/>
      <c r="AB52" s="148"/>
      <c r="AC52" s="148"/>
      <c r="AD52" s="148"/>
      <c r="AE52" s="148"/>
      <c r="AF52" s="148"/>
      <c r="AG52" s="148" t="s">
        <v>200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259" t="s">
        <v>201</v>
      </c>
      <c r="D53" s="260"/>
      <c r="E53" s="260"/>
      <c r="F53" s="260"/>
      <c r="G53" s="260"/>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191</v>
      </c>
      <c r="AH53" s="148"/>
      <c r="AI53" s="148"/>
      <c r="AJ53" s="148"/>
      <c r="AK53" s="148"/>
      <c r="AL53" s="148"/>
      <c r="AM53" s="148"/>
      <c r="AN53" s="148"/>
      <c r="AO53" s="148"/>
      <c r="AP53" s="148"/>
      <c r="AQ53" s="148"/>
      <c r="AR53" s="148"/>
      <c r="AS53" s="148"/>
      <c r="AT53" s="148"/>
      <c r="AU53" s="148"/>
      <c r="AV53" s="148"/>
      <c r="AW53" s="148"/>
      <c r="AX53" s="148"/>
      <c r="AY53" s="148"/>
      <c r="AZ53" s="148"/>
      <c r="BA53" s="178" t="str">
        <f>C53</f>
        <v>z rostlé horniny tř.1 - 4 pod násypy z hornin soudržných do 92% PS a hornin nesoudržných sypkých relativní ulehlosti I(d) do 0,8</v>
      </c>
      <c r="BB53" s="148"/>
      <c r="BC53" s="148"/>
      <c r="BD53" s="148"/>
      <c r="BE53" s="148"/>
      <c r="BF53" s="148"/>
      <c r="BG53" s="148"/>
      <c r="BH53" s="148"/>
    </row>
    <row r="54" spans="1:60" outlineLevel="1" x14ac:dyDescent="0.2">
      <c r="A54" s="155"/>
      <c r="B54" s="156"/>
      <c r="C54" s="189" t="s">
        <v>202</v>
      </c>
      <c r="D54" s="158"/>
      <c r="E54" s="159"/>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193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9" t="s">
        <v>649</v>
      </c>
      <c r="D55" s="158"/>
      <c r="E55" s="159">
        <v>0.22500000000000001</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193</v>
      </c>
      <c r="AH55" s="148">
        <v>5</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x14ac:dyDescent="0.2">
      <c r="A56" s="165" t="s">
        <v>181</v>
      </c>
      <c r="B56" s="166" t="s">
        <v>130</v>
      </c>
      <c r="C56" s="187" t="s">
        <v>131</v>
      </c>
      <c r="D56" s="167"/>
      <c r="E56" s="168"/>
      <c r="F56" s="169"/>
      <c r="G56" s="169">
        <f>SUMIF(AG57:AG100,"&lt;&gt;NOR",G57:G100)</f>
        <v>0</v>
      </c>
      <c r="H56" s="169"/>
      <c r="I56" s="169">
        <f>SUM(I57:I100)</f>
        <v>0</v>
      </c>
      <c r="J56" s="169"/>
      <c r="K56" s="169">
        <f>SUM(K57:K100)</f>
        <v>0</v>
      </c>
      <c r="L56" s="169"/>
      <c r="M56" s="169">
        <f>SUM(M57:M100)</f>
        <v>0</v>
      </c>
      <c r="N56" s="169"/>
      <c r="O56" s="169">
        <f>SUM(O57:O100)</f>
        <v>0</v>
      </c>
      <c r="P56" s="169"/>
      <c r="Q56" s="169">
        <f>SUM(Q57:Q100)</f>
        <v>0</v>
      </c>
      <c r="R56" s="169"/>
      <c r="S56" s="169"/>
      <c r="T56" s="170"/>
      <c r="U56" s="164"/>
      <c r="V56" s="164">
        <f>SUM(V57:V100)</f>
        <v>0.31000000000000005</v>
      </c>
      <c r="W56" s="164"/>
      <c r="X56" s="164"/>
      <c r="AG56" t="s">
        <v>182</v>
      </c>
    </row>
    <row r="57" spans="1:60" outlineLevel="1" x14ac:dyDescent="0.2">
      <c r="A57" s="171">
        <v>10</v>
      </c>
      <c r="B57" s="172" t="s">
        <v>488</v>
      </c>
      <c r="C57" s="188" t="s">
        <v>489</v>
      </c>
      <c r="D57" s="173" t="s">
        <v>424</v>
      </c>
      <c r="E57" s="174">
        <v>0.1</v>
      </c>
      <c r="F57" s="175"/>
      <c r="G57" s="176">
        <f>ROUND(E57*F57,2)</f>
        <v>0</v>
      </c>
      <c r="H57" s="175"/>
      <c r="I57" s="176">
        <f>ROUND(E57*H57,2)</f>
        <v>0</v>
      </c>
      <c r="J57" s="175"/>
      <c r="K57" s="176">
        <f>ROUND(E57*J57,2)</f>
        <v>0</v>
      </c>
      <c r="L57" s="176">
        <v>21</v>
      </c>
      <c r="M57" s="176">
        <f>G57*(1+L57/100)</f>
        <v>0</v>
      </c>
      <c r="N57" s="176">
        <v>0</v>
      </c>
      <c r="O57" s="176">
        <f>ROUND(E57*N57,2)</f>
        <v>0</v>
      </c>
      <c r="P57" s="176">
        <v>0</v>
      </c>
      <c r="Q57" s="176">
        <f>ROUND(E57*P57,2)</f>
        <v>0</v>
      </c>
      <c r="R57" s="176" t="s">
        <v>490</v>
      </c>
      <c r="S57" s="176" t="s">
        <v>187</v>
      </c>
      <c r="T57" s="177" t="s">
        <v>385</v>
      </c>
      <c r="U57" s="157">
        <v>9.2999999999999999E-2</v>
      </c>
      <c r="V57" s="157">
        <f>ROUND(E57*U57,2)</f>
        <v>0.01</v>
      </c>
      <c r="W57" s="157"/>
      <c r="X57" s="157" t="s">
        <v>188</v>
      </c>
      <c r="Y57" s="148"/>
      <c r="Z57" s="148"/>
      <c r="AA57" s="148"/>
      <c r="AB57" s="148"/>
      <c r="AC57" s="148"/>
      <c r="AD57" s="148"/>
      <c r="AE57" s="148"/>
      <c r="AF57" s="148"/>
      <c r="AG57" s="148" t="s">
        <v>189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x14ac:dyDescent="0.2">
      <c r="A58" s="155"/>
      <c r="B58" s="156"/>
      <c r="C58" s="259" t="s">
        <v>491</v>
      </c>
      <c r="D58" s="260"/>
      <c r="E58" s="260"/>
      <c r="F58" s="260"/>
      <c r="G58" s="260"/>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191</v>
      </c>
      <c r="AH58" s="148"/>
      <c r="AI58" s="148"/>
      <c r="AJ58" s="148"/>
      <c r="AK58" s="148"/>
      <c r="AL58" s="148"/>
      <c r="AM58" s="148"/>
      <c r="AN58" s="148"/>
      <c r="AO58" s="148"/>
      <c r="AP58" s="148"/>
      <c r="AQ58" s="148"/>
      <c r="AR58" s="148"/>
      <c r="AS58" s="148"/>
      <c r="AT58" s="148"/>
      <c r="AU58" s="148"/>
      <c r="AV58" s="148"/>
      <c r="AW58" s="148"/>
      <c r="AX58" s="148"/>
      <c r="AY58" s="148"/>
      <c r="AZ58" s="148"/>
      <c r="BA58" s="178" t="str">
        <f>C58</f>
        <v>bez naložení, avšak se složením zemin schopných zúrodnění, kamenouhelných hlušin a výsypkových materiálů, příplatek za každých dalších i započatých 1000 m,</v>
      </c>
      <c r="BB58" s="148"/>
      <c r="BC58" s="148"/>
      <c r="BD58" s="148"/>
      <c r="BE58" s="148"/>
      <c r="BF58" s="148"/>
      <c r="BG58" s="148"/>
      <c r="BH58" s="148"/>
    </row>
    <row r="59" spans="1:60" outlineLevel="1" x14ac:dyDescent="0.2">
      <c r="A59" s="155"/>
      <c r="B59" s="156"/>
      <c r="C59" s="261" t="s">
        <v>492</v>
      </c>
      <c r="D59" s="262"/>
      <c r="E59" s="262"/>
      <c r="F59" s="262"/>
      <c r="G59" s="262"/>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256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261" t="s">
        <v>493</v>
      </c>
      <c r="D60" s="262"/>
      <c r="E60" s="262"/>
      <c r="F60" s="262"/>
      <c r="G60" s="262"/>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256</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261" t="s">
        <v>494</v>
      </c>
      <c r="D61" s="262"/>
      <c r="E61" s="262"/>
      <c r="F61" s="262"/>
      <c r="G61" s="262"/>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256</v>
      </c>
      <c r="AH61" s="148"/>
      <c r="AI61" s="148"/>
      <c r="AJ61" s="148"/>
      <c r="AK61" s="148"/>
      <c r="AL61" s="148"/>
      <c r="AM61" s="148"/>
      <c r="AN61" s="148"/>
      <c r="AO61" s="148"/>
      <c r="AP61" s="148"/>
      <c r="AQ61" s="148"/>
      <c r="AR61" s="148"/>
      <c r="AS61" s="148"/>
      <c r="AT61" s="148"/>
      <c r="AU61" s="148"/>
      <c r="AV61" s="148"/>
      <c r="AW61" s="148"/>
      <c r="AX61" s="148"/>
      <c r="AY61" s="148"/>
      <c r="AZ61" s="148"/>
      <c r="BA61" s="178" t="str">
        <f>C61</f>
        <v>- udržování sjízdnosti cest uvnitř násypiště i výkopiště, pokud vrcholky nerovností nejsou   vyšší než +- 0,5 m,</v>
      </c>
      <c r="BB61" s="148"/>
      <c r="BC61" s="148"/>
      <c r="BD61" s="148"/>
      <c r="BE61" s="148"/>
      <c r="BF61" s="148"/>
      <c r="BG61" s="148"/>
      <c r="BH61" s="148"/>
    </row>
    <row r="62" spans="1:60" outlineLevel="1" x14ac:dyDescent="0.2">
      <c r="A62" s="155"/>
      <c r="B62" s="156"/>
      <c r="C62" s="261" t="s">
        <v>495</v>
      </c>
      <c r="D62" s="262"/>
      <c r="E62" s="262"/>
      <c r="F62" s="262"/>
      <c r="G62" s="262"/>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256</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9" t="s">
        <v>496</v>
      </c>
      <c r="D63" s="158"/>
      <c r="E63" s="159"/>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193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9" t="s">
        <v>497</v>
      </c>
      <c r="D64" s="158"/>
      <c r="E64" s="159"/>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193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9" t="s">
        <v>650</v>
      </c>
      <c r="D65" s="158"/>
      <c r="E65" s="159">
        <v>0.1</v>
      </c>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193</v>
      </c>
      <c r="AH65" s="148">
        <v>5</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1">
        <v>11</v>
      </c>
      <c r="B66" s="172" t="s">
        <v>499</v>
      </c>
      <c r="C66" s="188" t="s">
        <v>500</v>
      </c>
      <c r="D66" s="173" t="s">
        <v>424</v>
      </c>
      <c r="E66" s="174">
        <v>0.1</v>
      </c>
      <c r="F66" s="175"/>
      <c r="G66" s="176">
        <f>ROUND(E66*F66,2)</f>
        <v>0</v>
      </c>
      <c r="H66" s="175"/>
      <c r="I66" s="176">
        <f>ROUND(E66*H66,2)</f>
        <v>0</v>
      </c>
      <c r="J66" s="175"/>
      <c r="K66" s="176">
        <f>ROUND(E66*J66,2)</f>
        <v>0</v>
      </c>
      <c r="L66" s="176">
        <v>21</v>
      </c>
      <c r="M66" s="176">
        <f>G66*(1+L66/100)</f>
        <v>0</v>
      </c>
      <c r="N66" s="176">
        <v>0</v>
      </c>
      <c r="O66" s="176">
        <f>ROUND(E66*N66,2)</f>
        <v>0</v>
      </c>
      <c r="P66" s="176">
        <v>0</v>
      </c>
      <c r="Q66" s="176">
        <f>ROUND(E66*P66,2)</f>
        <v>0</v>
      </c>
      <c r="R66" s="176" t="s">
        <v>490</v>
      </c>
      <c r="S66" s="176" t="s">
        <v>187</v>
      </c>
      <c r="T66" s="177" t="s">
        <v>385</v>
      </c>
      <c r="U66" s="157">
        <v>6.7000000000000004E-2</v>
      </c>
      <c r="V66" s="157">
        <f>ROUND(E66*U66,2)</f>
        <v>0.01</v>
      </c>
      <c r="W66" s="157"/>
      <c r="X66" s="157" t="s">
        <v>188</v>
      </c>
      <c r="Y66" s="148"/>
      <c r="Z66" s="148"/>
      <c r="AA66" s="148"/>
      <c r="AB66" s="148"/>
      <c r="AC66" s="148"/>
      <c r="AD66" s="148"/>
      <c r="AE66" s="148"/>
      <c r="AF66" s="148"/>
      <c r="AG66" s="148" t="s">
        <v>189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259" t="s">
        <v>501</v>
      </c>
      <c r="D67" s="260"/>
      <c r="E67" s="260"/>
      <c r="F67" s="260"/>
      <c r="G67" s="260"/>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191</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9" t="s">
        <v>502</v>
      </c>
      <c r="D68" s="158"/>
      <c r="E68" s="159"/>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193</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9" t="s">
        <v>651</v>
      </c>
      <c r="D69" s="158"/>
      <c r="E69" s="159">
        <v>0.1</v>
      </c>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193</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1">
        <v>12</v>
      </c>
      <c r="B70" s="172" t="s">
        <v>504</v>
      </c>
      <c r="C70" s="188" t="s">
        <v>505</v>
      </c>
      <c r="D70" s="173" t="s">
        <v>185</v>
      </c>
      <c r="E70" s="174">
        <v>1</v>
      </c>
      <c r="F70" s="175"/>
      <c r="G70" s="176">
        <f>ROUND(E70*F70,2)</f>
        <v>0</v>
      </c>
      <c r="H70" s="175"/>
      <c r="I70" s="176">
        <f>ROUND(E70*H70,2)</f>
        <v>0</v>
      </c>
      <c r="J70" s="175"/>
      <c r="K70" s="176">
        <f>ROUND(E70*J70,2)</f>
        <v>0</v>
      </c>
      <c r="L70" s="176">
        <v>21</v>
      </c>
      <c r="M70" s="176">
        <f>G70*(1+L70/100)</f>
        <v>0</v>
      </c>
      <c r="N70" s="176">
        <v>0</v>
      </c>
      <c r="O70" s="176">
        <f>ROUND(E70*N70,2)</f>
        <v>0</v>
      </c>
      <c r="P70" s="176">
        <v>0</v>
      </c>
      <c r="Q70" s="176">
        <f>ROUND(E70*P70,2)</f>
        <v>0</v>
      </c>
      <c r="R70" s="176" t="s">
        <v>506</v>
      </c>
      <c r="S70" s="176" t="s">
        <v>187</v>
      </c>
      <c r="T70" s="177" t="s">
        <v>385</v>
      </c>
      <c r="U70" s="157">
        <v>0.06</v>
      </c>
      <c r="V70" s="157">
        <f>ROUND(E70*U70,2)</f>
        <v>0.06</v>
      </c>
      <c r="W70" s="157"/>
      <c r="X70" s="157" t="s">
        <v>188</v>
      </c>
      <c r="Y70" s="148"/>
      <c r="Z70" s="148"/>
      <c r="AA70" s="148"/>
      <c r="AB70" s="148"/>
      <c r="AC70" s="148"/>
      <c r="AD70" s="148"/>
      <c r="AE70" s="148"/>
      <c r="AF70" s="148"/>
      <c r="AG70" s="148" t="s">
        <v>189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259" t="s">
        <v>507</v>
      </c>
      <c r="D71" s="260"/>
      <c r="E71" s="260"/>
      <c r="F71" s="260"/>
      <c r="G71" s="260"/>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191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9" t="s">
        <v>508</v>
      </c>
      <c r="D72" s="158"/>
      <c r="E72" s="159"/>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193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9" t="s">
        <v>509</v>
      </c>
      <c r="D73" s="158"/>
      <c r="E73" s="159"/>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193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9" t="s">
        <v>652</v>
      </c>
      <c r="D74" s="158"/>
      <c r="E74" s="159"/>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193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9" t="s">
        <v>653</v>
      </c>
      <c r="D75" s="158"/>
      <c r="E75" s="159">
        <v>1</v>
      </c>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193</v>
      </c>
      <c r="AH75" s="148">
        <v>5</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22.5" outlineLevel="1" x14ac:dyDescent="0.2">
      <c r="A76" s="171">
        <v>13</v>
      </c>
      <c r="B76" s="172" t="s">
        <v>515</v>
      </c>
      <c r="C76" s="188" t="s">
        <v>516</v>
      </c>
      <c r="D76" s="173" t="s">
        <v>185</v>
      </c>
      <c r="E76" s="174">
        <v>1</v>
      </c>
      <c r="F76" s="175"/>
      <c r="G76" s="176">
        <f>ROUND(E76*F76,2)</f>
        <v>0</v>
      </c>
      <c r="H76" s="175"/>
      <c r="I76" s="176">
        <f>ROUND(E76*H76,2)</f>
        <v>0</v>
      </c>
      <c r="J76" s="175"/>
      <c r="K76" s="176">
        <f>ROUND(E76*J76,2)</f>
        <v>0</v>
      </c>
      <c r="L76" s="176">
        <v>21</v>
      </c>
      <c r="M76" s="176">
        <f>G76*(1+L76/100)</f>
        <v>0</v>
      </c>
      <c r="N76" s="176">
        <v>0</v>
      </c>
      <c r="O76" s="176">
        <f>ROUND(E76*N76,2)</f>
        <v>0</v>
      </c>
      <c r="P76" s="176">
        <v>0</v>
      </c>
      <c r="Q76" s="176">
        <f>ROUND(E76*P76,2)</f>
        <v>0</v>
      </c>
      <c r="R76" s="176" t="s">
        <v>186</v>
      </c>
      <c r="S76" s="176" t="s">
        <v>187</v>
      </c>
      <c r="T76" s="177" t="s">
        <v>385</v>
      </c>
      <c r="U76" s="157">
        <v>0.13</v>
      </c>
      <c r="V76" s="157">
        <f>ROUND(E76*U76,2)</f>
        <v>0.13</v>
      </c>
      <c r="W76" s="157"/>
      <c r="X76" s="157" t="s">
        <v>188</v>
      </c>
      <c r="Y76" s="148"/>
      <c r="Z76" s="148"/>
      <c r="AA76" s="148"/>
      <c r="AB76" s="148"/>
      <c r="AC76" s="148"/>
      <c r="AD76" s="148"/>
      <c r="AE76" s="148"/>
      <c r="AF76" s="148"/>
      <c r="AG76" s="148" t="s">
        <v>189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2.5" outlineLevel="1" x14ac:dyDescent="0.2">
      <c r="A77" s="155"/>
      <c r="B77" s="156"/>
      <c r="C77" s="259" t="s">
        <v>517</v>
      </c>
      <c r="D77" s="260"/>
      <c r="E77" s="260"/>
      <c r="F77" s="260"/>
      <c r="G77" s="260"/>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191</v>
      </c>
      <c r="AH77" s="148"/>
      <c r="AI77" s="148"/>
      <c r="AJ77" s="148"/>
      <c r="AK77" s="148"/>
      <c r="AL77" s="148"/>
      <c r="AM77" s="148"/>
      <c r="AN77" s="148"/>
      <c r="AO77" s="148"/>
      <c r="AP77" s="148"/>
      <c r="AQ77" s="148"/>
      <c r="AR77" s="148"/>
      <c r="AS77" s="148"/>
      <c r="AT77" s="148"/>
      <c r="AU77" s="148"/>
      <c r="AV77" s="148"/>
      <c r="AW77" s="148"/>
      <c r="AX77" s="148"/>
      <c r="AY77" s="148"/>
      <c r="AZ77" s="148"/>
      <c r="BA77" s="178" t="str">
        <f>C77</f>
        <v>s případným nutným přemístěním hromad nebo dočasných skládek na místo potřeby ze vzdálenosti do 30 m, v rovině nebo ve svahu do 1 : 5,</v>
      </c>
      <c r="BB77" s="148"/>
      <c r="BC77" s="148"/>
      <c r="BD77" s="148"/>
      <c r="BE77" s="148"/>
      <c r="BF77" s="148"/>
      <c r="BG77" s="148"/>
      <c r="BH77" s="148"/>
    </row>
    <row r="78" spans="1:60" outlineLevel="1" x14ac:dyDescent="0.2">
      <c r="A78" s="155"/>
      <c r="B78" s="156"/>
      <c r="C78" s="189" t="s">
        <v>518</v>
      </c>
      <c r="D78" s="158"/>
      <c r="E78" s="159"/>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193</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9" t="s">
        <v>654</v>
      </c>
      <c r="D79" s="158"/>
      <c r="E79" s="159">
        <v>1</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193</v>
      </c>
      <c r="AH79" s="148">
        <v>5</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71">
        <v>14</v>
      </c>
      <c r="B80" s="172" t="s">
        <v>520</v>
      </c>
      <c r="C80" s="188" t="s">
        <v>521</v>
      </c>
      <c r="D80" s="173" t="s">
        <v>185</v>
      </c>
      <c r="E80" s="174">
        <v>1</v>
      </c>
      <c r="F80" s="175"/>
      <c r="G80" s="176">
        <f>ROUND(E80*F80,2)</f>
        <v>0</v>
      </c>
      <c r="H80" s="175"/>
      <c r="I80" s="176">
        <f>ROUND(E80*H80,2)</f>
        <v>0</v>
      </c>
      <c r="J80" s="175"/>
      <c r="K80" s="176">
        <f>ROUND(E80*J80,2)</f>
        <v>0</v>
      </c>
      <c r="L80" s="176">
        <v>21</v>
      </c>
      <c r="M80" s="176">
        <f>G80*(1+L80/100)</f>
        <v>0</v>
      </c>
      <c r="N80" s="176">
        <v>0</v>
      </c>
      <c r="O80" s="176">
        <f>ROUND(E80*N80,2)</f>
        <v>0</v>
      </c>
      <c r="P80" s="176">
        <v>0</v>
      </c>
      <c r="Q80" s="176">
        <f>ROUND(E80*P80,2)</f>
        <v>0</v>
      </c>
      <c r="R80" s="176" t="s">
        <v>506</v>
      </c>
      <c r="S80" s="176" t="s">
        <v>187</v>
      </c>
      <c r="T80" s="177" t="s">
        <v>385</v>
      </c>
      <c r="U80" s="157">
        <v>0.09</v>
      </c>
      <c r="V80" s="157">
        <f>ROUND(E80*U80,2)</f>
        <v>0.09</v>
      </c>
      <c r="W80" s="157"/>
      <c r="X80" s="157" t="s">
        <v>188</v>
      </c>
      <c r="Y80" s="148"/>
      <c r="Z80" s="148"/>
      <c r="AA80" s="148"/>
      <c r="AB80" s="148"/>
      <c r="AC80" s="148"/>
      <c r="AD80" s="148"/>
      <c r="AE80" s="148"/>
      <c r="AF80" s="148"/>
      <c r="AG80" s="148" t="s">
        <v>189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259" t="s">
        <v>522</v>
      </c>
      <c r="D81" s="260"/>
      <c r="E81" s="260"/>
      <c r="F81" s="260"/>
      <c r="G81" s="260"/>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191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9" t="s">
        <v>523</v>
      </c>
      <c r="D82" s="158"/>
      <c r="E82" s="159"/>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193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9" t="s">
        <v>654</v>
      </c>
      <c r="D83" s="158"/>
      <c r="E83" s="159">
        <v>1</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193</v>
      </c>
      <c r="AH83" s="148">
        <v>5</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1">
        <v>15</v>
      </c>
      <c r="B84" s="172" t="s">
        <v>524</v>
      </c>
      <c r="C84" s="188" t="s">
        <v>525</v>
      </c>
      <c r="D84" s="173" t="s">
        <v>526</v>
      </c>
      <c r="E84" s="174">
        <v>1E-4</v>
      </c>
      <c r="F84" s="175"/>
      <c r="G84" s="176">
        <f>ROUND(E84*F84,2)</f>
        <v>0</v>
      </c>
      <c r="H84" s="175"/>
      <c r="I84" s="176">
        <f>ROUND(E84*H84,2)</f>
        <v>0</v>
      </c>
      <c r="J84" s="175"/>
      <c r="K84" s="176">
        <f>ROUND(E84*J84,2)</f>
        <v>0</v>
      </c>
      <c r="L84" s="176">
        <v>21</v>
      </c>
      <c r="M84" s="176">
        <f>G84*(1+L84/100)</f>
        <v>0</v>
      </c>
      <c r="N84" s="176">
        <v>0</v>
      </c>
      <c r="O84" s="176">
        <f>ROUND(E84*N84,2)</f>
        <v>0</v>
      </c>
      <c r="P84" s="176">
        <v>0</v>
      </c>
      <c r="Q84" s="176">
        <f>ROUND(E84*P84,2)</f>
        <v>0</v>
      </c>
      <c r="R84" s="176" t="s">
        <v>506</v>
      </c>
      <c r="S84" s="176" t="s">
        <v>187</v>
      </c>
      <c r="T84" s="177" t="s">
        <v>385</v>
      </c>
      <c r="U84" s="157">
        <v>16.151</v>
      </c>
      <c r="V84" s="157">
        <f>ROUND(E84*U84,2)</f>
        <v>0</v>
      </c>
      <c r="W84" s="157"/>
      <c r="X84" s="157" t="s">
        <v>188</v>
      </c>
      <c r="Y84" s="148"/>
      <c r="Z84" s="148"/>
      <c r="AA84" s="148"/>
      <c r="AB84" s="148"/>
      <c r="AC84" s="148"/>
      <c r="AD84" s="148"/>
      <c r="AE84" s="148"/>
      <c r="AF84" s="148"/>
      <c r="AG84" s="148" t="s">
        <v>200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9" t="s">
        <v>527</v>
      </c>
      <c r="D85" s="158"/>
      <c r="E85" s="159"/>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193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9" t="s">
        <v>655</v>
      </c>
      <c r="D86" s="158"/>
      <c r="E86" s="159">
        <v>1E-4</v>
      </c>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193</v>
      </c>
      <c r="AH86" s="148">
        <v>5</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1">
        <v>16</v>
      </c>
      <c r="B87" s="172" t="s">
        <v>529</v>
      </c>
      <c r="C87" s="188" t="s">
        <v>530</v>
      </c>
      <c r="D87" s="173" t="s">
        <v>185</v>
      </c>
      <c r="E87" s="174">
        <v>1</v>
      </c>
      <c r="F87" s="175"/>
      <c r="G87" s="176">
        <f>ROUND(E87*F87,2)</f>
        <v>0</v>
      </c>
      <c r="H87" s="175"/>
      <c r="I87" s="176">
        <f>ROUND(E87*H87,2)</f>
        <v>0</v>
      </c>
      <c r="J87" s="175"/>
      <c r="K87" s="176">
        <f>ROUND(E87*J87,2)</f>
        <v>0</v>
      </c>
      <c r="L87" s="176">
        <v>21</v>
      </c>
      <c r="M87" s="176">
        <f>G87*(1+L87/100)</f>
        <v>0</v>
      </c>
      <c r="N87" s="176">
        <v>0</v>
      </c>
      <c r="O87" s="176">
        <f>ROUND(E87*N87,2)</f>
        <v>0</v>
      </c>
      <c r="P87" s="176">
        <v>0</v>
      </c>
      <c r="Q87" s="176">
        <f>ROUND(E87*P87,2)</f>
        <v>0</v>
      </c>
      <c r="R87" s="176" t="s">
        <v>506</v>
      </c>
      <c r="S87" s="176" t="s">
        <v>187</v>
      </c>
      <c r="T87" s="177" t="s">
        <v>385</v>
      </c>
      <c r="U87" s="157">
        <v>2E-3</v>
      </c>
      <c r="V87" s="157">
        <f>ROUND(E87*U87,2)</f>
        <v>0</v>
      </c>
      <c r="W87" s="157"/>
      <c r="X87" s="157" t="s">
        <v>188</v>
      </c>
      <c r="Y87" s="148"/>
      <c r="Z87" s="148"/>
      <c r="AA87" s="148"/>
      <c r="AB87" s="148"/>
      <c r="AC87" s="148"/>
      <c r="AD87" s="148"/>
      <c r="AE87" s="148"/>
      <c r="AF87" s="148"/>
      <c r="AG87" s="148" t="s">
        <v>200</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9" t="s">
        <v>531</v>
      </c>
      <c r="D88" s="158"/>
      <c r="E88" s="159"/>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193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9" t="s">
        <v>654</v>
      </c>
      <c r="D89" s="158"/>
      <c r="E89" s="159">
        <v>1</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193</v>
      </c>
      <c r="AH89" s="148">
        <v>5</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1">
        <v>17</v>
      </c>
      <c r="B90" s="172" t="s">
        <v>532</v>
      </c>
      <c r="C90" s="188" t="s">
        <v>533</v>
      </c>
      <c r="D90" s="173" t="s">
        <v>185</v>
      </c>
      <c r="E90" s="174">
        <v>1</v>
      </c>
      <c r="F90" s="175"/>
      <c r="G90" s="176">
        <f>ROUND(E90*F90,2)</f>
        <v>0</v>
      </c>
      <c r="H90" s="175"/>
      <c r="I90" s="176">
        <f>ROUND(E90*H90,2)</f>
        <v>0</v>
      </c>
      <c r="J90" s="175"/>
      <c r="K90" s="176">
        <f>ROUND(E90*J90,2)</f>
        <v>0</v>
      </c>
      <c r="L90" s="176">
        <v>21</v>
      </c>
      <c r="M90" s="176">
        <f>G90*(1+L90/100)</f>
        <v>0</v>
      </c>
      <c r="N90" s="176">
        <v>0</v>
      </c>
      <c r="O90" s="176">
        <f>ROUND(E90*N90,2)</f>
        <v>0</v>
      </c>
      <c r="P90" s="176">
        <v>0</v>
      </c>
      <c r="Q90" s="176">
        <f>ROUND(E90*P90,2)</f>
        <v>0</v>
      </c>
      <c r="R90" s="176" t="s">
        <v>506</v>
      </c>
      <c r="S90" s="176" t="s">
        <v>187</v>
      </c>
      <c r="T90" s="177" t="s">
        <v>385</v>
      </c>
      <c r="U90" s="157">
        <v>8.9999999999999993E-3</v>
      </c>
      <c r="V90" s="157">
        <f>ROUND(E90*U90,2)</f>
        <v>0.01</v>
      </c>
      <c r="W90" s="157"/>
      <c r="X90" s="157" t="s">
        <v>188</v>
      </c>
      <c r="Y90" s="148"/>
      <c r="Z90" s="148"/>
      <c r="AA90" s="148"/>
      <c r="AB90" s="148"/>
      <c r="AC90" s="148"/>
      <c r="AD90" s="148"/>
      <c r="AE90" s="148"/>
      <c r="AF90" s="148"/>
      <c r="AG90" s="148" t="s">
        <v>200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259" t="s">
        <v>534</v>
      </c>
      <c r="D91" s="260"/>
      <c r="E91" s="260"/>
      <c r="F91" s="260"/>
      <c r="G91" s="260"/>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191</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261" t="s">
        <v>535</v>
      </c>
      <c r="D92" s="262"/>
      <c r="E92" s="262"/>
      <c r="F92" s="262"/>
      <c r="G92" s="262"/>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256</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9" t="s">
        <v>536</v>
      </c>
      <c r="D93" s="158"/>
      <c r="E93" s="159"/>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193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9" t="s">
        <v>654</v>
      </c>
      <c r="D94" s="158"/>
      <c r="E94" s="159">
        <v>1</v>
      </c>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193</v>
      </c>
      <c r="AH94" s="148">
        <v>5</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1">
        <v>18</v>
      </c>
      <c r="B95" s="172" t="s">
        <v>537</v>
      </c>
      <c r="C95" s="188" t="s">
        <v>538</v>
      </c>
      <c r="D95" s="173" t="s">
        <v>539</v>
      </c>
      <c r="E95" s="174">
        <v>6.1109999999999998E-2</v>
      </c>
      <c r="F95" s="175"/>
      <c r="G95" s="176">
        <f>ROUND(E95*F95,2)</f>
        <v>0</v>
      </c>
      <c r="H95" s="175"/>
      <c r="I95" s="176">
        <f>ROUND(E95*H95,2)</f>
        <v>0</v>
      </c>
      <c r="J95" s="175"/>
      <c r="K95" s="176">
        <f>ROUND(E95*J95,2)</f>
        <v>0</v>
      </c>
      <c r="L95" s="176">
        <v>21</v>
      </c>
      <c r="M95" s="176">
        <f>G95*(1+L95/100)</f>
        <v>0</v>
      </c>
      <c r="N95" s="176">
        <v>1E-3</v>
      </c>
      <c r="O95" s="176">
        <f>ROUND(E95*N95,2)</f>
        <v>0</v>
      </c>
      <c r="P95" s="176">
        <v>0</v>
      </c>
      <c r="Q95" s="176">
        <f>ROUND(E95*P95,2)</f>
        <v>0</v>
      </c>
      <c r="R95" s="176" t="s">
        <v>301</v>
      </c>
      <c r="S95" s="176" t="s">
        <v>187</v>
      </c>
      <c r="T95" s="177" t="s">
        <v>385</v>
      </c>
      <c r="U95" s="157">
        <v>0</v>
      </c>
      <c r="V95" s="157">
        <f>ROUND(E95*U95,2)</f>
        <v>0</v>
      </c>
      <c r="W95" s="157"/>
      <c r="X95" s="157" t="s">
        <v>302</v>
      </c>
      <c r="Y95" s="148"/>
      <c r="Z95" s="148"/>
      <c r="AA95" s="148"/>
      <c r="AB95" s="148"/>
      <c r="AC95" s="148"/>
      <c r="AD95" s="148"/>
      <c r="AE95" s="148"/>
      <c r="AF95" s="148"/>
      <c r="AG95" s="148" t="s">
        <v>303</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9" t="s">
        <v>540</v>
      </c>
      <c r="D96" s="158"/>
      <c r="E96" s="159"/>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193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1" t="s">
        <v>305</v>
      </c>
      <c r="D97" s="162"/>
      <c r="E97" s="163"/>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193</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2" t="s">
        <v>541</v>
      </c>
      <c r="D98" s="162"/>
      <c r="E98" s="163">
        <v>6.1109999999999998E-2</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193</v>
      </c>
      <c r="AH98" s="148">
        <v>2</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1" t="s">
        <v>307</v>
      </c>
      <c r="D99" s="162"/>
      <c r="E99" s="163"/>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193</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9" t="s">
        <v>656</v>
      </c>
      <c r="D100" s="158"/>
      <c r="E100" s="159">
        <v>6.1109999999999998E-2</v>
      </c>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193</v>
      </c>
      <c r="AH100" s="148">
        <v>5</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x14ac:dyDescent="0.2">
      <c r="A101" s="165" t="s">
        <v>181</v>
      </c>
      <c r="B101" s="166" t="s">
        <v>132</v>
      </c>
      <c r="C101" s="187" t="s">
        <v>133</v>
      </c>
      <c r="D101" s="167"/>
      <c r="E101" s="168"/>
      <c r="F101" s="169"/>
      <c r="G101" s="169">
        <f>SUMIF(AG102:AG119,"&lt;&gt;NOR",G102:G119)</f>
        <v>0</v>
      </c>
      <c r="H101" s="169"/>
      <c r="I101" s="169">
        <f>SUM(I102:I119)</f>
        <v>0</v>
      </c>
      <c r="J101" s="169"/>
      <c r="K101" s="169">
        <f>SUM(K102:K119)</f>
        <v>0</v>
      </c>
      <c r="L101" s="169"/>
      <c r="M101" s="169">
        <f>SUM(M102:M119)</f>
        <v>0</v>
      </c>
      <c r="N101" s="169"/>
      <c r="O101" s="169">
        <f>SUM(O102:O119)</f>
        <v>0.58000000000000007</v>
      </c>
      <c r="P101" s="169"/>
      <c r="Q101" s="169">
        <f>SUM(Q102:Q119)</f>
        <v>0</v>
      </c>
      <c r="R101" s="169"/>
      <c r="S101" s="169"/>
      <c r="T101" s="170"/>
      <c r="U101" s="164"/>
      <c r="V101" s="164">
        <f>SUM(V102:V119)</f>
        <v>1.46</v>
      </c>
      <c r="W101" s="164"/>
      <c r="X101" s="164"/>
      <c r="AG101" t="s">
        <v>182</v>
      </c>
    </row>
    <row r="102" spans="1:60" outlineLevel="1" x14ac:dyDescent="0.2">
      <c r="A102" s="171">
        <v>19</v>
      </c>
      <c r="B102" s="172" t="s">
        <v>657</v>
      </c>
      <c r="C102" s="188" t="s">
        <v>658</v>
      </c>
      <c r="D102" s="173" t="s">
        <v>424</v>
      </c>
      <c r="E102" s="174">
        <v>0.2</v>
      </c>
      <c r="F102" s="175"/>
      <c r="G102" s="176">
        <f>ROUND(E102*F102,2)</f>
        <v>0</v>
      </c>
      <c r="H102" s="175"/>
      <c r="I102" s="176">
        <f>ROUND(E102*H102,2)</f>
        <v>0</v>
      </c>
      <c r="J102" s="175"/>
      <c r="K102" s="176">
        <f>ROUND(E102*J102,2)</f>
        <v>0</v>
      </c>
      <c r="L102" s="176">
        <v>21</v>
      </c>
      <c r="M102" s="176">
        <f>G102*(1+L102/100)</f>
        <v>0</v>
      </c>
      <c r="N102" s="176">
        <v>2.5855999999999999</v>
      </c>
      <c r="O102" s="176">
        <f>ROUND(E102*N102,2)</f>
        <v>0.52</v>
      </c>
      <c r="P102" s="176">
        <v>0</v>
      </c>
      <c r="Q102" s="176">
        <f>ROUND(E102*P102,2)</f>
        <v>0</v>
      </c>
      <c r="R102" s="176" t="s">
        <v>369</v>
      </c>
      <c r="S102" s="176" t="s">
        <v>187</v>
      </c>
      <c r="T102" s="177" t="s">
        <v>385</v>
      </c>
      <c r="U102" s="157">
        <v>0.52900000000000003</v>
      </c>
      <c r="V102" s="157">
        <f>ROUND(E102*U102,2)</f>
        <v>0.11</v>
      </c>
      <c r="W102" s="157"/>
      <c r="X102" s="157" t="s">
        <v>188</v>
      </c>
      <c r="Y102" s="148"/>
      <c r="Z102" s="148"/>
      <c r="AA102" s="148"/>
      <c r="AB102" s="148"/>
      <c r="AC102" s="148"/>
      <c r="AD102" s="148"/>
      <c r="AE102" s="148"/>
      <c r="AF102" s="148"/>
      <c r="AG102" s="148" t="s">
        <v>200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55"/>
      <c r="B103" s="156"/>
      <c r="C103" s="259" t="s">
        <v>659</v>
      </c>
      <c r="D103" s="260"/>
      <c r="E103" s="260"/>
      <c r="F103" s="260"/>
      <c r="G103" s="260"/>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191</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78" t="str">
        <f>C103</f>
        <v>ve výkopu zapaženém nebo nezapaženém, popř. nad terénem z betonu prostého, z cementů portladských a struskoportladských, z cementů síranovzdorných,</v>
      </c>
      <c r="BB103" s="148"/>
      <c r="BC103" s="148"/>
      <c r="BD103" s="148"/>
      <c r="BE103" s="148"/>
      <c r="BF103" s="148"/>
      <c r="BG103" s="148"/>
      <c r="BH103" s="148"/>
    </row>
    <row r="104" spans="1:60" outlineLevel="1" x14ac:dyDescent="0.2">
      <c r="A104" s="155"/>
      <c r="B104" s="156"/>
      <c r="C104" s="189" t="s">
        <v>632</v>
      </c>
      <c r="D104" s="158"/>
      <c r="E104" s="159"/>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193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91" t="s">
        <v>305</v>
      </c>
      <c r="D105" s="162"/>
      <c r="E105" s="163"/>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193</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2" t="s">
        <v>633</v>
      </c>
      <c r="D106" s="162"/>
      <c r="E106" s="163">
        <v>0.2</v>
      </c>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193</v>
      </c>
      <c r="AH106" s="148">
        <v>2</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91" t="s">
        <v>307</v>
      </c>
      <c r="D107" s="162"/>
      <c r="E107" s="163"/>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193</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9" t="s">
        <v>634</v>
      </c>
      <c r="D108" s="158"/>
      <c r="E108" s="159">
        <v>0.2</v>
      </c>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193</v>
      </c>
      <c r="AH108" s="148">
        <v>5</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71">
        <v>20</v>
      </c>
      <c r="B109" s="172" t="s">
        <v>660</v>
      </c>
      <c r="C109" s="188" t="s">
        <v>661</v>
      </c>
      <c r="D109" s="173" t="s">
        <v>185</v>
      </c>
      <c r="E109" s="174">
        <v>1.6</v>
      </c>
      <c r="F109" s="175"/>
      <c r="G109" s="176">
        <f>ROUND(E109*F109,2)</f>
        <v>0</v>
      </c>
      <c r="H109" s="175"/>
      <c r="I109" s="176">
        <f>ROUND(E109*H109,2)</f>
        <v>0</v>
      </c>
      <c r="J109" s="175"/>
      <c r="K109" s="176">
        <f>ROUND(E109*J109,2)</f>
        <v>0</v>
      </c>
      <c r="L109" s="176">
        <v>21</v>
      </c>
      <c r="M109" s="176">
        <f>G109*(1+L109/100)</f>
        <v>0</v>
      </c>
      <c r="N109" s="176">
        <v>3.6400000000000002E-2</v>
      </c>
      <c r="O109" s="176">
        <f>ROUND(E109*N109,2)</f>
        <v>0.06</v>
      </c>
      <c r="P109" s="176">
        <v>0</v>
      </c>
      <c r="Q109" s="176">
        <f>ROUND(E109*P109,2)</f>
        <v>0</v>
      </c>
      <c r="R109" s="176" t="s">
        <v>662</v>
      </c>
      <c r="S109" s="176" t="s">
        <v>187</v>
      </c>
      <c r="T109" s="177" t="s">
        <v>385</v>
      </c>
      <c r="U109" s="157">
        <v>0.52700000000000002</v>
      </c>
      <c r="V109" s="157">
        <f>ROUND(E109*U109,2)</f>
        <v>0.84</v>
      </c>
      <c r="W109" s="157"/>
      <c r="X109" s="157" t="s">
        <v>188</v>
      </c>
      <c r="Y109" s="148"/>
      <c r="Z109" s="148"/>
      <c r="AA109" s="148"/>
      <c r="AB109" s="148"/>
      <c r="AC109" s="148"/>
      <c r="AD109" s="148"/>
      <c r="AE109" s="148"/>
      <c r="AF109" s="148"/>
      <c r="AG109" s="148" t="s">
        <v>200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55"/>
      <c r="B110" s="156"/>
      <c r="C110" s="259" t="s">
        <v>663</v>
      </c>
      <c r="D110" s="260"/>
      <c r="E110" s="260"/>
      <c r="F110" s="260"/>
      <c r="G110" s="260"/>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191</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78" t="str">
        <f>C110</f>
        <v>bednění svislé nebo šikmé (odkloněné), půdorysně přímé nebo zalomené, stěn základových patek ve volných nebo zapažených jámách, rýhách, šachtách, včetně případných vzpěr,</v>
      </c>
      <c r="BB110" s="148"/>
      <c r="BC110" s="148"/>
      <c r="BD110" s="148"/>
      <c r="BE110" s="148"/>
      <c r="BF110" s="148"/>
      <c r="BG110" s="148"/>
      <c r="BH110" s="148"/>
    </row>
    <row r="111" spans="1:60" outlineLevel="1" x14ac:dyDescent="0.2">
      <c r="A111" s="155"/>
      <c r="B111" s="156"/>
      <c r="C111" s="189" t="s">
        <v>664</v>
      </c>
      <c r="D111" s="158"/>
      <c r="E111" s="159"/>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193</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1" t="s">
        <v>305</v>
      </c>
      <c r="D112" s="162"/>
      <c r="E112" s="163"/>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193</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2" t="s">
        <v>665</v>
      </c>
      <c r="D113" s="162"/>
      <c r="E113" s="163">
        <v>1.6</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193</v>
      </c>
      <c r="AH113" s="148">
        <v>2</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1" t="s">
        <v>307</v>
      </c>
      <c r="D114" s="162"/>
      <c r="E114" s="163"/>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193</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9" t="s">
        <v>666</v>
      </c>
      <c r="D115" s="158"/>
      <c r="E115" s="159">
        <v>1.6</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193</v>
      </c>
      <c r="AH115" s="148">
        <v>5</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1">
        <v>21</v>
      </c>
      <c r="B116" s="172" t="s">
        <v>667</v>
      </c>
      <c r="C116" s="188" t="s">
        <v>668</v>
      </c>
      <c r="D116" s="173" t="s">
        <v>185</v>
      </c>
      <c r="E116" s="174">
        <v>1.6</v>
      </c>
      <c r="F116" s="175"/>
      <c r="G116" s="176">
        <f>ROUND(E116*F116,2)</f>
        <v>0</v>
      </c>
      <c r="H116" s="175"/>
      <c r="I116" s="176">
        <f>ROUND(E116*H116,2)</f>
        <v>0</v>
      </c>
      <c r="J116" s="175"/>
      <c r="K116" s="176">
        <f>ROUND(E116*J116,2)</f>
        <v>0</v>
      </c>
      <c r="L116" s="176">
        <v>21</v>
      </c>
      <c r="M116" s="176">
        <f>G116*(1+L116/100)</f>
        <v>0</v>
      </c>
      <c r="N116" s="176">
        <v>0</v>
      </c>
      <c r="O116" s="176">
        <f>ROUND(E116*N116,2)</f>
        <v>0</v>
      </c>
      <c r="P116" s="176">
        <v>0</v>
      </c>
      <c r="Q116" s="176">
        <f>ROUND(E116*P116,2)</f>
        <v>0</v>
      </c>
      <c r="R116" s="176" t="s">
        <v>662</v>
      </c>
      <c r="S116" s="176" t="s">
        <v>187</v>
      </c>
      <c r="T116" s="177" t="s">
        <v>385</v>
      </c>
      <c r="U116" s="157">
        <v>0.32</v>
      </c>
      <c r="V116" s="157">
        <f>ROUND(E116*U116,2)</f>
        <v>0.51</v>
      </c>
      <c r="W116" s="157"/>
      <c r="X116" s="157" t="s">
        <v>188</v>
      </c>
      <c r="Y116" s="148"/>
      <c r="Z116" s="148"/>
      <c r="AA116" s="148"/>
      <c r="AB116" s="148"/>
      <c r="AC116" s="148"/>
      <c r="AD116" s="148"/>
      <c r="AE116" s="148"/>
      <c r="AF116" s="148"/>
      <c r="AG116" s="148" t="s">
        <v>200</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2.5" outlineLevel="1" x14ac:dyDescent="0.2">
      <c r="A117" s="155"/>
      <c r="B117" s="156"/>
      <c r="C117" s="259" t="s">
        <v>663</v>
      </c>
      <c r="D117" s="260"/>
      <c r="E117" s="260"/>
      <c r="F117" s="260"/>
      <c r="G117" s="260"/>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191</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78" t="str">
        <f>C117</f>
        <v>bednění svislé nebo šikmé (odkloněné), půdorysně přímé nebo zalomené, stěn základových patek ve volných nebo zapažených jámách, rýhách, šachtách, včetně případných vzpěr,</v>
      </c>
      <c r="BB117" s="148"/>
      <c r="BC117" s="148"/>
      <c r="BD117" s="148"/>
      <c r="BE117" s="148"/>
      <c r="BF117" s="148"/>
      <c r="BG117" s="148"/>
      <c r="BH117" s="148"/>
    </row>
    <row r="118" spans="1:60" outlineLevel="1" x14ac:dyDescent="0.2">
      <c r="A118" s="155"/>
      <c r="B118" s="156"/>
      <c r="C118" s="189" t="s">
        <v>669</v>
      </c>
      <c r="D118" s="158"/>
      <c r="E118" s="159"/>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193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9" t="s">
        <v>670</v>
      </c>
      <c r="D119" s="158"/>
      <c r="E119" s="159">
        <v>1.6</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193</v>
      </c>
      <c r="AH119" s="148">
        <v>5</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x14ac:dyDescent="0.2">
      <c r="A120" s="165" t="s">
        <v>181</v>
      </c>
      <c r="B120" s="166" t="s">
        <v>142</v>
      </c>
      <c r="C120" s="187" t="s">
        <v>143</v>
      </c>
      <c r="D120" s="167"/>
      <c r="E120" s="168"/>
      <c r="F120" s="169"/>
      <c r="G120" s="169">
        <f>SUMIF(AG121:AG141,"&lt;&gt;NOR",G121:G141)</f>
        <v>0</v>
      </c>
      <c r="H120" s="169"/>
      <c r="I120" s="169">
        <f>SUM(I121:I141)</f>
        <v>0</v>
      </c>
      <c r="J120" s="169"/>
      <c r="K120" s="169">
        <f>SUM(K121:K141)</f>
        <v>0</v>
      </c>
      <c r="L120" s="169"/>
      <c r="M120" s="169">
        <f>SUM(M121:M141)</f>
        <v>0</v>
      </c>
      <c r="N120" s="169"/>
      <c r="O120" s="169">
        <f>SUM(O121:O141)</f>
        <v>0.25</v>
      </c>
      <c r="P120" s="169"/>
      <c r="Q120" s="169">
        <f>SUM(Q121:Q141)</f>
        <v>0</v>
      </c>
      <c r="R120" s="169"/>
      <c r="S120" s="169"/>
      <c r="T120" s="170"/>
      <c r="U120" s="164"/>
      <c r="V120" s="164">
        <f>SUM(V121:V141)</f>
        <v>1.02</v>
      </c>
      <c r="W120" s="164"/>
      <c r="X120" s="164"/>
      <c r="AG120" t="s">
        <v>182</v>
      </c>
    </row>
    <row r="121" spans="1:60" outlineLevel="1" x14ac:dyDescent="0.2">
      <c r="A121" s="171">
        <v>22</v>
      </c>
      <c r="B121" s="172" t="s">
        <v>671</v>
      </c>
      <c r="C121" s="188" t="s">
        <v>672</v>
      </c>
      <c r="D121" s="173" t="s">
        <v>311</v>
      </c>
      <c r="E121" s="174">
        <v>1</v>
      </c>
      <c r="F121" s="175"/>
      <c r="G121" s="176">
        <f>ROUND(E121*F121,2)</f>
        <v>0</v>
      </c>
      <c r="H121" s="175"/>
      <c r="I121" s="176">
        <f>ROUND(E121*H121,2)</f>
        <v>0</v>
      </c>
      <c r="J121" s="175"/>
      <c r="K121" s="176">
        <f>ROUND(E121*J121,2)</f>
        <v>0</v>
      </c>
      <c r="L121" s="176">
        <v>21</v>
      </c>
      <c r="M121" s="176">
        <f>G121*(1+L121/100)</f>
        <v>0</v>
      </c>
      <c r="N121" s="176">
        <v>0.25</v>
      </c>
      <c r="O121" s="176">
        <f>ROUND(E121*N121,2)</f>
        <v>0.25</v>
      </c>
      <c r="P121" s="176">
        <v>0</v>
      </c>
      <c r="Q121" s="176">
        <f>ROUND(E121*P121,2)</f>
        <v>0</v>
      </c>
      <c r="R121" s="176" t="s">
        <v>206</v>
      </c>
      <c r="S121" s="176" t="s">
        <v>187</v>
      </c>
      <c r="T121" s="177" t="s">
        <v>385</v>
      </c>
      <c r="U121" s="157">
        <v>0.81799999999999995</v>
      </c>
      <c r="V121" s="157">
        <f>ROUND(E121*U121,2)</f>
        <v>0.82</v>
      </c>
      <c r="W121" s="157"/>
      <c r="X121" s="157" t="s">
        <v>188</v>
      </c>
      <c r="Y121" s="148"/>
      <c r="Z121" s="148"/>
      <c r="AA121" s="148"/>
      <c r="AB121" s="148"/>
      <c r="AC121" s="148"/>
      <c r="AD121" s="148"/>
      <c r="AE121" s="148"/>
      <c r="AF121" s="148"/>
      <c r="AG121" s="148" t="s">
        <v>200</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9" t="s">
        <v>673</v>
      </c>
      <c r="D122" s="158"/>
      <c r="E122" s="159"/>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193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9" t="s">
        <v>209</v>
      </c>
      <c r="D123" s="158"/>
      <c r="E123" s="159"/>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193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9" t="s">
        <v>674</v>
      </c>
      <c r="D124" s="158"/>
      <c r="E124" s="159"/>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193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9" t="s">
        <v>675</v>
      </c>
      <c r="D125" s="158"/>
      <c r="E125" s="159">
        <v>1</v>
      </c>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193</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1" x14ac:dyDescent="0.2">
      <c r="A126" s="171">
        <v>23</v>
      </c>
      <c r="B126" s="172" t="s">
        <v>676</v>
      </c>
      <c r="C126" s="188" t="s">
        <v>677</v>
      </c>
      <c r="D126" s="173" t="s">
        <v>311</v>
      </c>
      <c r="E126" s="174">
        <v>1</v>
      </c>
      <c r="F126" s="175"/>
      <c r="G126" s="176">
        <f>ROUND(E126*F126,2)</f>
        <v>0</v>
      </c>
      <c r="H126" s="175"/>
      <c r="I126" s="176">
        <f>ROUND(E126*H126,2)</f>
        <v>0</v>
      </c>
      <c r="J126" s="175"/>
      <c r="K126" s="176">
        <f>ROUND(E126*J126,2)</f>
        <v>0</v>
      </c>
      <c r="L126" s="176">
        <v>21</v>
      </c>
      <c r="M126" s="176">
        <f>G126*(1+L126/100)</f>
        <v>0</v>
      </c>
      <c r="N126" s="176">
        <v>0</v>
      </c>
      <c r="O126" s="176">
        <f>ROUND(E126*N126,2)</f>
        <v>0</v>
      </c>
      <c r="P126" s="176">
        <v>0</v>
      </c>
      <c r="Q126" s="176">
        <f>ROUND(E126*P126,2)</f>
        <v>0</v>
      </c>
      <c r="R126" s="176" t="s">
        <v>206</v>
      </c>
      <c r="S126" s="176" t="s">
        <v>187</v>
      </c>
      <c r="T126" s="177" t="s">
        <v>385</v>
      </c>
      <c r="U126" s="157">
        <v>0.2</v>
      </c>
      <c r="V126" s="157">
        <f>ROUND(E126*U126,2)</f>
        <v>0.2</v>
      </c>
      <c r="W126" s="157"/>
      <c r="X126" s="157" t="s">
        <v>188</v>
      </c>
      <c r="Y126" s="148"/>
      <c r="Z126" s="148"/>
      <c r="AA126" s="148"/>
      <c r="AB126" s="148"/>
      <c r="AC126" s="148"/>
      <c r="AD126" s="148"/>
      <c r="AE126" s="148"/>
      <c r="AF126" s="148"/>
      <c r="AG126" s="148" t="s">
        <v>200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9" t="s">
        <v>678</v>
      </c>
      <c r="D127" s="158"/>
      <c r="E127" s="159"/>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193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9" t="s">
        <v>653</v>
      </c>
      <c r="D128" s="158"/>
      <c r="E128" s="159">
        <v>1</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193</v>
      </c>
      <c r="AH128" s="148">
        <v>5</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1">
        <v>24</v>
      </c>
      <c r="B129" s="172" t="s">
        <v>679</v>
      </c>
      <c r="C129" s="188" t="s">
        <v>680</v>
      </c>
      <c r="D129" s="173" t="s">
        <v>311</v>
      </c>
      <c r="E129" s="174">
        <v>1</v>
      </c>
      <c r="F129" s="175"/>
      <c r="G129" s="176">
        <f>ROUND(E129*F129,2)</f>
        <v>0</v>
      </c>
      <c r="H129" s="175"/>
      <c r="I129" s="176">
        <f>ROUND(E129*H129,2)</f>
        <v>0</v>
      </c>
      <c r="J129" s="175"/>
      <c r="K129" s="176">
        <f>ROUND(E129*J129,2)</f>
        <v>0</v>
      </c>
      <c r="L129" s="176">
        <v>21</v>
      </c>
      <c r="M129" s="176">
        <f>G129*(1+L129/100)</f>
        <v>0</v>
      </c>
      <c r="N129" s="176">
        <v>0</v>
      </c>
      <c r="O129" s="176">
        <f>ROUND(E129*N129,2)</f>
        <v>0</v>
      </c>
      <c r="P129" s="176">
        <v>0</v>
      </c>
      <c r="Q129" s="176">
        <f>ROUND(E129*P129,2)</f>
        <v>0</v>
      </c>
      <c r="R129" s="176" t="s">
        <v>301</v>
      </c>
      <c r="S129" s="176" t="s">
        <v>187</v>
      </c>
      <c r="T129" s="177" t="s">
        <v>385</v>
      </c>
      <c r="U129" s="157">
        <v>0</v>
      </c>
      <c r="V129" s="157">
        <f>ROUND(E129*U129,2)</f>
        <v>0</v>
      </c>
      <c r="W129" s="157"/>
      <c r="X129" s="157" t="s">
        <v>302</v>
      </c>
      <c r="Y129" s="148"/>
      <c r="Z129" s="148"/>
      <c r="AA129" s="148"/>
      <c r="AB129" s="148"/>
      <c r="AC129" s="148"/>
      <c r="AD129" s="148"/>
      <c r="AE129" s="148"/>
      <c r="AF129" s="148"/>
      <c r="AG129" s="148" t="s">
        <v>561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9" t="s">
        <v>681</v>
      </c>
      <c r="D130" s="158"/>
      <c r="E130" s="159"/>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193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9" t="s">
        <v>653</v>
      </c>
      <c r="D131" s="158"/>
      <c r="E131" s="159">
        <v>1</v>
      </c>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193</v>
      </c>
      <c r="AH131" s="148">
        <v>5</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22.5" outlineLevel="1" x14ac:dyDescent="0.2">
      <c r="A132" s="171">
        <v>25</v>
      </c>
      <c r="B132" s="172" t="s">
        <v>682</v>
      </c>
      <c r="C132" s="188" t="s">
        <v>683</v>
      </c>
      <c r="D132" s="173" t="s">
        <v>311</v>
      </c>
      <c r="E132" s="174">
        <v>1</v>
      </c>
      <c r="F132" s="175"/>
      <c r="G132" s="176">
        <f>ROUND(E132*F132,2)</f>
        <v>0</v>
      </c>
      <c r="H132" s="175"/>
      <c r="I132" s="176">
        <f>ROUND(E132*H132,2)</f>
        <v>0</v>
      </c>
      <c r="J132" s="175"/>
      <c r="K132" s="176">
        <f>ROUND(E132*J132,2)</f>
        <v>0</v>
      </c>
      <c r="L132" s="176">
        <v>21</v>
      </c>
      <c r="M132" s="176">
        <f>G132*(1+L132/100)</f>
        <v>0</v>
      </c>
      <c r="N132" s="176">
        <v>0</v>
      </c>
      <c r="O132" s="176">
        <f>ROUND(E132*N132,2)</f>
        <v>0</v>
      </c>
      <c r="P132" s="176">
        <v>0</v>
      </c>
      <c r="Q132" s="176">
        <f>ROUND(E132*P132,2)</f>
        <v>0</v>
      </c>
      <c r="R132" s="176" t="s">
        <v>301</v>
      </c>
      <c r="S132" s="176" t="s">
        <v>187</v>
      </c>
      <c r="T132" s="177" t="s">
        <v>385</v>
      </c>
      <c r="U132" s="157">
        <v>0</v>
      </c>
      <c r="V132" s="157">
        <f>ROUND(E132*U132,2)</f>
        <v>0</v>
      </c>
      <c r="W132" s="157"/>
      <c r="X132" s="157" t="s">
        <v>302</v>
      </c>
      <c r="Y132" s="148"/>
      <c r="Z132" s="148"/>
      <c r="AA132" s="148"/>
      <c r="AB132" s="148"/>
      <c r="AC132" s="148"/>
      <c r="AD132" s="148"/>
      <c r="AE132" s="148"/>
      <c r="AF132" s="148"/>
      <c r="AG132" s="148" t="s">
        <v>561</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9" t="s">
        <v>684</v>
      </c>
      <c r="D133" s="158"/>
      <c r="E133" s="159"/>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193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9" t="s">
        <v>653</v>
      </c>
      <c r="D134" s="158"/>
      <c r="E134" s="159">
        <v>1</v>
      </c>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193</v>
      </c>
      <c r="AH134" s="148">
        <v>5</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ht="22.5" outlineLevel="1" x14ac:dyDescent="0.2">
      <c r="A135" s="171">
        <v>26</v>
      </c>
      <c r="B135" s="172" t="s">
        <v>685</v>
      </c>
      <c r="C135" s="188" t="s">
        <v>686</v>
      </c>
      <c r="D135" s="173" t="s">
        <v>311</v>
      </c>
      <c r="E135" s="174">
        <v>2</v>
      </c>
      <c r="F135" s="175"/>
      <c r="G135" s="176">
        <f>ROUND(E135*F135,2)</f>
        <v>0</v>
      </c>
      <c r="H135" s="175"/>
      <c r="I135" s="176">
        <f>ROUND(E135*H135,2)</f>
        <v>0</v>
      </c>
      <c r="J135" s="175"/>
      <c r="K135" s="176">
        <f>ROUND(E135*J135,2)</f>
        <v>0</v>
      </c>
      <c r="L135" s="176">
        <v>21</v>
      </c>
      <c r="M135" s="176">
        <f>G135*(1+L135/100)</f>
        <v>0</v>
      </c>
      <c r="N135" s="176">
        <v>0</v>
      </c>
      <c r="O135" s="176">
        <f>ROUND(E135*N135,2)</f>
        <v>0</v>
      </c>
      <c r="P135" s="176">
        <v>0</v>
      </c>
      <c r="Q135" s="176">
        <f>ROUND(E135*P135,2)</f>
        <v>0</v>
      </c>
      <c r="R135" s="176" t="s">
        <v>301</v>
      </c>
      <c r="S135" s="176" t="s">
        <v>187</v>
      </c>
      <c r="T135" s="177" t="s">
        <v>385</v>
      </c>
      <c r="U135" s="157">
        <v>0</v>
      </c>
      <c r="V135" s="157">
        <f>ROUND(E135*U135,2)</f>
        <v>0</v>
      </c>
      <c r="W135" s="157"/>
      <c r="X135" s="157" t="s">
        <v>302</v>
      </c>
      <c r="Y135" s="148"/>
      <c r="Z135" s="148"/>
      <c r="AA135" s="148"/>
      <c r="AB135" s="148"/>
      <c r="AC135" s="148"/>
      <c r="AD135" s="148"/>
      <c r="AE135" s="148"/>
      <c r="AF135" s="148"/>
      <c r="AG135" s="148" t="s">
        <v>561</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9" t="s">
        <v>687</v>
      </c>
      <c r="D136" s="158"/>
      <c r="E136" s="159"/>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193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9" t="s">
        <v>688</v>
      </c>
      <c r="D137" s="158"/>
      <c r="E137" s="159"/>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193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9" t="s">
        <v>689</v>
      </c>
      <c r="D138" s="158"/>
      <c r="E138" s="159">
        <v>2</v>
      </c>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193</v>
      </c>
      <c r="AH138" s="148">
        <v>5</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1">
        <v>27</v>
      </c>
      <c r="B139" s="172" t="s">
        <v>690</v>
      </c>
      <c r="C139" s="188" t="s">
        <v>691</v>
      </c>
      <c r="D139" s="173" t="s">
        <v>311</v>
      </c>
      <c r="E139" s="174">
        <v>1</v>
      </c>
      <c r="F139" s="175"/>
      <c r="G139" s="176">
        <f>ROUND(E139*F139,2)</f>
        <v>0</v>
      </c>
      <c r="H139" s="175"/>
      <c r="I139" s="176">
        <f>ROUND(E139*H139,2)</f>
        <v>0</v>
      </c>
      <c r="J139" s="175"/>
      <c r="K139" s="176">
        <f>ROUND(E139*J139,2)</f>
        <v>0</v>
      </c>
      <c r="L139" s="176">
        <v>21</v>
      </c>
      <c r="M139" s="176">
        <f>G139*(1+L139/100)</f>
        <v>0</v>
      </c>
      <c r="N139" s="176">
        <v>0</v>
      </c>
      <c r="O139" s="176">
        <f>ROUND(E139*N139,2)</f>
        <v>0</v>
      </c>
      <c r="P139" s="176">
        <v>0</v>
      </c>
      <c r="Q139" s="176">
        <f>ROUND(E139*P139,2)</f>
        <v>0</v>
      </c>
      <c r="R139" s="176" t="s">
        <v>301</v>
      </c>
      <c r="S139" s="176" t="s">
        <v>187</v>
      </c>
      <c r="T139" s="177" t="s">
        <v>385</v>
      </c>
      <c r="U139" s="157">
        <v>0</v>
      </c>
      <c r="V139" s="157">
        <f>ROUND(E139*U139,2)</f>
        <v>0</v>
      </c>
      <c r="W139" s="157"/>
      <c r="X139" s="157" t="s">
        <v>302</v>
      </c>
      <c r="Y139" s="148"/>
      <c r="Z139" s="148"/>
      <c r="AA139" s="148"/>
      <c r="AB139" s="148"/>
      <c r="AC139" s="148"/>
      <c r="AD139" s="148"/>
      <c r="AE139" s="148"/>
      <c r="AF139" s="148"/>
      <c r="AG139" s="148" t="s">
        <v>561</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9" t="s">
        <v>692</v>
      </c>
      <c r="D140" s="158"/>
      <c r="E140" s="159"/>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193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9" t="s">
        <v>653</v>
      </c>
      <c r="D141" s="158"/>
      <c r="E141" s="159">
        <v>1</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193</v>
      </c>
      <c r="AH141" s="148">
        <v>5</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x14ac:dyDescent="0.2">
      <c r="A142" s="165" t="s">
        <v>181</v>
      </c>
      <c r="B142" s="166" t="s">
        <v>144</v>
      </c>
      <c r="C142" s="187" t="s">
        <v>145</v>
      </c>
      <c r="D142" s="167"/>
      <c r="E142" s="168"/>
      <c r="F142" s="169"/>
      <c r="G142" s="169">
        <f>SUMIF(AG143:AG150,"&lt;&gt;NOR",G143:G150)</f>
        <v>0</v>
      </c>
      <c r="H142" s="169"/>
      <c r="I142" s="169">
        <f>SUM(I143:I150)</f>
        <v>0</v>
      </c>
      <c r="J142" s="169"/>
      <c r="K142" s="169">
        <f>SUM(K143:K150)</f>
        <v>0</v>
      </c>
      <c r="L142" s="169"/>
      <c r="M142" s="169">
        <f>SUM(M143:M150)</f>
        <v>0</v>
      </c>
      <c r="N142" s="169"/>
      <c r="O142" s="169">
        <f>SUM(O143:O150)</f>
        <v>0</v>
      </c>
      <c r="P142" s="169"/>
      <c r="Q142" s="169">
        <f>SUM(Q143:Q150)</f>
        <v>0.4</v>
      </c>
      <c r="R142" s="169"/>
      <c r="S142" s="169"/>
      <c r="T142" s="170"/>
      <c r="U142" s="164"/>
      <c r="V142" s="164">
        <f>SUM(V143:V150)</f>
        <v>1.54</v>
      </c>
      <c r="W142" s="164"/>
      <c r="X142" s="164"/>
      <c r="AG142" t="s">
        <v>182</v>
      </c>
    </row>
    <row r="143" spans="1:60" outlineLevel="1" x14ac:dyDescent="0.2">
      <c r="A143" s="171">
        <v>28</v>
      </c>
      <c r="B143" s="172" t="s">
        <v>693</v>
      </c>
      <c r="C143" s="188" t="s">
        <v>694</v>
      </c>
      <c r="D143" s="173" t="s">
        <v>424</v>
      </c>
      <c r="E143" s="174">
        <v>0.2</v>
      </c>
      <c r="F143" s="175"/>
      <c r="G143" s="176">
        <f>ROUND(E143*F143,2)</f>
        <v>0</v>
      </c>
      <c r="H143" s="175"/>
      <c r="I143" s="176">
        <f>ROUND(E143*H143,2)</f>
        <v>0</v>
      </c>
      <c r="J143" s="175"/>
      <c r="K143" s="176">
        <f>ROUND(E143*J143,2)</f>
        <v>0</v>
      </c>
      <c r="L143" s="176">
        <v>21</v>
      </c>
      <c r="M143" s="176">
        <f>G143*(1+L143/100)</f>
        <v>0</v>
      </c>
      <c r="N143" s="176">
        <v>0</v>
      </c>
      <c r="O143" s="176">
        <f>ROUND(E143*N143,2)</f>
        <v>0</v>
      </c>
      <c r="P143" s="176">
        <v>2</v>
      </c>
      <c r="Q143" s="176">
        <f>ROUND(E143*P143,2)</f>
        <v>0.4</v>
      </c>
      <c r="R143" s="176" t="s">
        <v>384</v>
      </c>
      <c r="S143" s="176" t="s">
        <v>187</v>
      </c>
      <c r="T143" s="177" t="s">
        <v>385</v>
      </c>
      <c r="U143" s="157">
        <v>6.4359999999999999</v>
      </c>
      <c r="V143" s="157">
        <f>ROUND(E143*U143,2)</f>
        <v>1.29</v>
      </c>
      <c r="W143" s="157"/>
      <c r="X143" s="157" t="s">
        <v>188</v>
      </c>
      <c r="Y143" s="148"/>
      <c r="Z143" s="148"/>
      <c r="AA143" s="148"/>
      <c r="AB143" s="148"/>
      <c r="AC143" s="148"/>
      <c r="AD143" s="148"/>
      <c r="AE143" s="148"/>
      <c r="AF143" s="148"/>
      <c r="AG143" s="148" t="s">
        <v>200</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259" t="s">
        <v>695</v>
      </c>
      <c r="D144" s="260"/>
      <c r="E144" s="260"/>
      <c r="F144" s="260"/>
      <c r="G144" s="260"/>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191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9" t="s">
        <v>696</v>
      </c>
      <c r="D145" s="158"/>
      <c r="E145" s="159"/>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193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9" t="s">
        <v>697</v>
      </c>
      <c r="D146" s="158"/>
      <c r="E146" s="159">
        <v>0.2</v>
      </c>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193</v>
      </c>
      <c r="AH146" s="148">
        <v>5</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71">
        <v>29</v>
      </c>
      <c r="B147" s="172" t="s">
        <v>698</v>
      </c>
      <c r="C147" s="188" t="s">
        <v>699</v>
      </c>
      <c r="D147" s="173" t="s">
        <v>311</v>
      </c>
      <c r="E147" s="174">
        <v>1</v>
      </c>
      <c r="F147" s="175"/>
      <c r="G147" s="176">
        <f>ROUND(E147*F147,2)</f>
        <v>0</v>
      </c>
      <c r="H147" s="175"/>
      <c r="I147" s="176">
        <f>ROUND(E147*H147,2)</f>
        <v>0</v>
      </c>
      <c r="J147" s="175"/>
      <c r="K147" s="176">
        <f>ROUND(E147*J147,2)</f>
        <v>0</v>
      </c>
      <c r="L147" s="176">
        <v>21</v>
      </c>
      <c r="M147" s="176">
        <f>G147*(1+L147/100)</f>
        <v>0</v>
      </c>
      <c r="N147" s="176">
        <v>0</v>
      </c>
      <c r="O147" s="176">
        <f>ROUND(E147*N147,2)</f>
        <v>0</v>
      </c>
      <c r="P147" s="176">
        <v>0</v>
      </c>
      <c r="Q147" s="176">
        <f>ROUND(E147*P147,2)</f>
        <v>0</v>
      </c>
      <c r="R147" s="176" t="s">
        <v>206</v>
      </c>
      <c r="S147" s="176" t="s">
        <v>187</v>
      </c>
      <c r="T147" s="177" t="s">
        <v>385</v>
      </c>
      <c r="U147" s="157">
        <v>0.25</v>
      </c>
      <c r="V147" s="157">
        <f>ROUND(E147*U147,2)</f>
        <v>0.25</v>
      </c>
      <c r="W147" s="157"/>
      <c r="X147" s="157" t="s">
        <v>188</v>
      </c>
      <c r="Y147" s="148"/>
      <c r="Z147" s="148"/>
      <c r="AA147" s="148"/>
      <c r="AB147" s="148"/>
      <c r="AC147" s="148"/>
      <c r="AD147" s="148"/>
      <c r="AE147" s="148"/>
      <c r="AF147" s="148"/>
      <c r="AG147" s="148" t="s">
        <v>200</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259" t="s">
        <v>700</v>
      </c>
      <c r="D148" s="260"/>
      <c r="E148" s="260"/>
      <c r="F148" s="260"/>
      <c r="G148" s="260"/>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191</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9" t="s">
        <v>701</v>
      </c>
      <c r="D149" s="158"/>
      <c r="E149" s="159"/>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193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9" t="s">
        <v>653</v>
      </c>
      <c r="D150" s="158"/>
      <c r="E150" s="159">
        <v>1</v>
      </c>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193</v>
      </c>
      <c r="AH150" s="148">
        <v>5</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x14ac:dyDescent="0.2">
      <c r="A151" s="165" t="s">
        <v>181</v>
      </c>
      <c r="B151" s="166" t="s">
        <v>146</v>
      </c>
      <c r="C151" s="187" t="s">
        <v>147</v>
      </c>
      <c r="D151" s="167"/>
      <c r="E151" s="168"/>
      <c r="F151" s="169"/>
      <c r="G151" s="169">
        <f>SUMIF(AG152:AG156,"&lt;&gt;NOR",G152:G156)</f>
        <v>0</v>
      </c>
      <c r="H151" s="169"/>
      <c r="I151" s="169">
        <f>SUM(I152:I156)</f>
        <v>0</v>
      </c>
      <c r="J151" s="169"/>
      <c r="K151" s="169">
        <f>SUM(K152:K156)</f>
        <v>0</v>
      </c>
      <c r="L151" s="169"/>
      <c r="M151" s="169">
        <f>SUM(M152:M156)</f>
        <v>0</v>
      </c>
      <c r="N151" s="169"/>
      <c r="O151" s="169">
        <f>SUM(O152:O156)</f>
        <v>0</v>
      </c>
      <c r="P151" s="169"/>
      <c r="Q151" s="169">
        <f>SUM(Q152:Q156)</f>
        <v>0</v>
      </c>
      <c r="R151" s="169"/>
      <c r="S151" s="169"/>
      <c r="T151" s="170"/>
      <c r="U151" s="164"/>
      <c r="V151" s="164">
        <f>SUM(V152:V156)</f>
        <v>0.32</v>
      </c>
      <c r="W151" s="164"/>
      <c r="X151" s="164"/>
      <c r="AG151" t="s">
        <v>182</v>
      </c>
    </row>
    <row r="152" spans="1:60" outlineLevel="1" x14ac:dyDescent="0.2">
      <c r="A152" s="171">
        <v>30</v>
      </c>
      <c r="B152" s="172" t="s">
        <v>702</v>
      </c>
      <c r="C152" s="188" t="s">
        <v>703</v>
      </c>
      <c r="D152" s="173" t="s">
        <v>300</v>
      </c>
      <c r="E152" s="174">
        <v>0.82542000000000004</v>
      </c>
      <c r="F152" s="175"/>
      <c r="G152" s="176">
        <f>ROUND(E152*F152,2)</f>
        <v>0</v>
      </c>
      <c r="H152" s="175"/>
      <c r="I152" s="176">
        <f>ROUND(E152*H152,2)</f>
        <v>0</v>
      </c>
      <c r="J152" s="175"/>
      <c r="K152" s="176">
        <f>ROUND(E152*J152,2)</f>
        <v>0</v>
      </c>
      <c r="L152" s="176">
        <v>21</v>
      </c>
      <c r="M152" s="176">
        <f>G152*(1+L152/100)</f>
        <v>0</v>
      </c>
      <c r="N152" s="176">
        <v>0</v>
      </c>
      <c r="O152" s="176">
        <f>ROUND(E152*N152,2)</f>
        <v>0</v>
      </c>
      <c r="P152" s="176">
        <v>0</v>
      </c>
      <c r="Q152" s="176">
        <f>ROUND(E152*P152,2)</f>
        <v>0</v>
      </c>
      <c r="R152" s="176" t="s">
        <v>206</v>
      </c>
      <c r="S152" s="176" t="s">
        <v>187</v>
      </c>
      <c r="T152" s="177" t="s">
        <v>385</v>
      </c>
      <c r="U152" s="157">
        <v>0.39</v>
      </c>
      <c r="V152" s="157">
        <f>ROUND(E152*U152,2)</f>
        <v>0.32</v>
      </c>
      <c r="W152" s="157"/>
      <c r="X152" s="157" t="s">
        <v>338</v>
      </c>
      <c r="Y152" s="148"/>
      <c r="Z152" s="148"/>
      <c r="AA152" s="148"/>
      <c r="AB152" s="148"/>
      <c r="AC152" s="148"/>
      <c r="AD152" s="148"/>
      <c r="AE152" s="148"/>
      <c r="AF152" s="148"/>
      <c r="AG152" s="148" t="s">
        <v>339</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259" t="s">
        <v>340</v>
      </c>
      <c r="D153" s="260"/>
      <c r="E153" s="260"/>
      <c r="F153" s="260"/>
      <c r="G153" s="260"/>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191</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9" t="s">
        <v>341</v>
      </c>
      <c r="D154" s="158"/>
      <c r="E154" s="159"/>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193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9" t="s">
        <v>704</v>
      </c>
      <c r="D155" s="158"/>
      <c r="E155" s="159"/>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193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9" t="s">
        <v>705</v>
      </c>
      <c r="D156" s="158"/>
      <c r="E156" s="159">
        <v>0.82542000000000004</v>
      </c>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193</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x14ac:dyDescent="0.2">
      <c r="A157" s="165" t="s">
        <v>181</v>
      </c>
      <c r="B157" s="166" t="s">
        <v>148</v>
      </c>
      <c r="C157" s="187" t="s">
        <v>149</v>
      </c>
      <c r="D157" s="167"/>
      <c r="E157" s="168"/>
      <c r="F157" s="169"/>
      <c r="G157" s="169">
        <f>SUMIF(AG158:AG176,"&lt;&gt;NOR",G158:G176)</f>
        <v>0</v>
      </c>
      <c r="H157" s="169"/>
      <c r="I157" s="169">
        <f>SUM(I158:I176)</f>
        <v>0</v>
      </c>
      <c r="J157" s="169"/>
      <c r="K157" s="169">
        <f>SUM(K158:K176)</f>
        <v>0</v>
      </c>
      <c r="L157" s="169"/>
      <c r="M157" s="169">
        <f>SUM(M158:M176)</f>
        <v>0</v>
      </c>
      <c r="N157" s="169"/>
      <c r="O157" s="169">
        <f>SUM(O158:O176)</f>
        <v>0</v>
      </c>
      <c r="P157" s="169"/>
      <c r="Q157" s="169">
        <f>SUM(Q158:Q176)</f>
        <v>0</v>
      </c>
      <c r="R157" s="169"/>
      <c r="S157" s="169"/>
      <c r="T157" s="170"/>
      <c r="U157" s="164"/>
      <c r="V157" s="164">
        <f>SUM(V158:V176)</f>
        <v>9.0000000000000011E-2</v>
      </c>
      <c r="W157" s="164"/>
      <c r="X157" s="164"/>
      <c r="AG157" t="s">
        <v>182</v>
      </c>
    </row>
    <row r="158" spans="1:60" outlineLevel="1" x14ac:dyDescent="0.2">
      <c r="A158" s="171">
        <v>31</v>
      </c>
      <c r="B158" s="172" t="s">
        <v>351</v>
      </c>
      <c r="C158" s="188" t="s">
        <v>352</v>
      </c>
      <c r="D158" s="173" t="s">
        <v>300</v>
      </c>
      <c r="E158" s="174">
        <v>0.4</v>
      </c>
      <c r="F158" s="175"/>
      <c r="G158" s="176">
        <f>ROUND(E158*F158,2)</f>
        <v>0</v>
      </c>
      <c r="H158" s="175"/>
      <c r="I158" s="176">
        <f>ROUND(E158*H158,2)</f>
        <v>0</v>
      </c>
      <c r="J158" s="175"/>
      <c r="K158" s="176">
        <f>ROUND(E158*J158,2)</f>
        <v>0</v>
      </c>
      <c r="L158" s="176">
        <v>21</v>
      </c>
      <c r="M158" s="176">
        <f>G158*(1+L158/100)</f>
        <v>0</v>
      </c>
      <c r="N158" s="176">
        <v>0</v>
      </c>
      <c r="O158" s="176">
        <f>ROUND(E158*N158,2)</f>
        <v>0</v>
      </c>
      <c r="P158" s="176">
        <v>0</v>
      </c>
      <c r="Q158" s="176">
        <f>ROUND(E158*P158,2)</f>
        <v>0</v>
      </c>
      <c r="R158" s="176" t="s">
        <v>353</v>
      </c>
      <c r="S158" s="176" t="s">
        <v>187</v>
      </c>
      <c r="T158" s="177" t="s">
        <v>385</v>
      </c>
      <c r="U158" s="157">
        <v>4.2000000000000003E-2</v>
      </c>
      <c r="V158" s="157">
        <f>ROUND(E158*U158,2)</f>
        <v>0.02</v>
      </c>
      <c r="W158" s="157"/>
      <c r="X158" s="157" t="s">
        <v>188</v>
      </c>
      <c r="Y158" s="148"/>
      <c r="Z158" s="148"/>
      <c r="AA158" s="148"/>
      <c r="AB158" s="148"/>
      <c r="AC158" s="148"/>
      <c r="AD158" s="148"/>
      <c r="AE158" s="148"/>
      <c r="AF158" s="148"/>
      <c r="AG158" s="148" t="s">
        <v>200</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259" t="s">
        <v>354</v>
      </c>
      <c r="D159" s="260"/>
      <c r="E159" s="260"/>
      <c r="F159" s="260"/>
      <c r="G159" s="260"/>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191</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9" t="s">
        <v>355</v>
      </c>
      <c r="D160" s="158"/>
      <c r="E160" s="159"/>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193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9" t="s">
        <v>706</v>
      </c>
      <c r="D161" s="158"/>
      <c r="E161" s="159"/>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193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9" t="s">
        <v>707</v>
      </c>
      <c r="D162" s="158"/>
      <c r="E162" s="159">
        <v>0.4</v>
      </c>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193</v>
      </c>
      <c r="AH162" s="148">
        <v>7</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1">
        <v>32</v>
      </c>
      <c r="B163" s="172" t="s">
        <v>363</v>
      </c>
      <c r="C163" s="188" t="s">
        <v>364</v>
      </c>
      <c r="D163" s="173" t="s">
        <v>300</v>
      </c>
      <c r="E163" s="174">
        <v>3.6</v>
      </c>
      <c r="F163" s="175"/>
      <c r="G163" s="176">
        <f>ROUND(E163*F163,2)</f>
        <v>0</v>
      </c>
      <c r="H163" s="175"/>
      <c r="I163" s="176">
        <f>ROUND(E163*H163,2)</f>
        <v>0</v>
      </c>
      <c r="J163" s="175"/>
      <c r="K163" s="176">
        <f>ROUND(E163*J163,2)</f>
        <v>0</v>
      </c>
      <c r="L163" s="176">
        <v>21</v>
      </c>
      <c r="M163" s="176">
        <f>G163*(1+L163/100)</f>
        <v>0</v>
      </c>
      <c r="N163" s="176">
        <v>0</v>
      </c>
      <c r="O163" s="176">
        <f>ROUND(E163*N163,2)</f>
        <v>0</v>
      </c>
      <c r="P163" s="176">
        <v>0</v>
      </c>
      <c r="Q163" s="176">
        <f>ROUND(E163*P163,2)</f>
        <v>0</v>
      </c>
      <c r="R163" s="176" t="s">
        <v>353</v>
      </c>
      <c r="S163" s="176" t="s">
        <v>187</v>
      </c>
      <c r="T163" s="177" t="s">
        <v>385</v>
      </c>
      <c r="U163" s="157">
        <v>0</v>
      </c>
      <c r="V163" s="157">
        <f>ROUND(E163*U163,2)</f>
        <v>0</v>
      </c>
      <c r="W163" s="157"/>
      <c r="X163" s="157" t="s">
        <v>188</v>
      </c>
      <c r="Y163" s="148"/>
      <c r="Z163" s="148"/>
      <c r="AA163" s="148"/>
      <c r="AB163" s="148"/>
      <c r="AC163" s="148"/>
      <c r="AD163" s="148"/>
      <c r="AE163" s="148"/>
      <c r="AF163" s="148"/>
      <c r="AG163" s="148" t="s">
        <v>200</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259" t="s">
        <v>354</v>
      </c>
      <c r="D164" s="260"/>
      <c r="E164" s="260"/>
      <c r="F164" s="260"/>
      <c r="G164" s="260"/>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191</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9" t="s">
        <v>365</v>
      </c>
      <c r="D165" s="158"/>
      <c r="E165" s="159"/>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193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9" t="s">
        <v>708</v>
      </c>
      <c r="D166" s="158"/>
      <c r="E166" s="159">
        <v>3.6</v>
      </c>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193</v>
      </c>
      <c r="AH166" s="148">
        <v>5</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71">
        <v>33</v>
      </c>
      <c r="B167" s="172" t="s">
        <v>367</v>
      </c>
      <c r="C167" s="188" t="s">
        <v>368</v>
      </c>
      <c r="D167" s="173" t="s">
        <v>300</v>
      </c>
      <c r="E167" s="174">
        <v>0.4</v>
      </c>
      <c r="F167" s="175"/>
      <c r="G167" s="176">
        <f>ROUND(E167*F167,2)</f>
        <v>0</v>
      </c>
      <c r="H167" s="175"/>
      <c r="I167" s="176">
        <f>ROUND(E167*H167,2)</f>
        <v>0</v>
      </c>
      <c r="J167" s="175"/>
      <c r="K167" s="176">
        <f>ROUND(E167*J167,2)</f>
        <v>0</v>
      </c>
      <c r="L167" s="176">
        <v>21</v>
      </c>
      <c r="M167" s="176">
        <f>G167*(1+L167/100)</f>
        <v>0</v>
      </c>
      <c r="N167" s="176">
        <v>0</v>
      </c>
      <c r="O167" s="176">
        <f>ROUND(E167*N167,2)</f>
        <v>0</v>
      </c>
      <c r="P167" s="176">
        <v>0</v>
      </c>
      <c r="Q167" s="176">
        <f>ROUND(E167*P167,2)</f>
        <v>0</v>
      </c>
      <c r="R167" s="176" t="s">
        <v>369</v>
      </c>
      <c r="S167" s="176" t="s">
        <v>187</v>
      </c>
      <c r="T167" s="177" t="s">
        <v>385</v>
      </c>
      <c r="U167" s="157">
        <v>0.16400000000000001</v>
      </c>
      <c r="V167" s="157">
        <f>ROUND(E167*U167,2)</f>
        <v>7.0000000000000007E-2</v>
      </c>
      <c r="W167" s="157"/>
      <c r="X167" s="157" t="s">
        <v>370</v>
      </c>
      <c r="Y167" s="148"/>
      <c r="Z167" s="148"/>
      <c r="AA167" s="148"/>
      <c r="AB167" s="148"/>
      <c r="AC167" s="148"/>
      <c r="AD167" s="148"/>
      <c r="AE167" s="148"/>
      <c r="AF167" s="148"/>
      <c r="AG167" s="148" t="s">
        <v>371</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ht="22.5" outlineLevel="1" x14ac:dyDescent="0.2">
      <c r="A168" s="155"/>
      <c r="B168" s="156"/>
      <c r="C168" s="259" t="s">
        <v>372</v>
      </c>
      <c r="D168" s="260"/>
      <c r="E168" s="260"/>
      <c r="F168" s="260"/>
      <c r="G168" s="260"/>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191</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78" t="str">
        <f>C168</f>
        <v>se složením a hrubým urovnáním nebo s přeložením na jiný dopravní prostředek kromě lodi, vč. příplatku za každých dalších i započatých 1000 m přes 1000 m,</v>
      </c>
      <c r="BB168" s="148"/>
      <c r="BC168" s="148"/>
      <c r="BD168" s="148"/>
      <c r="BE168" s="148"/>
      <c r="BF168" s="148"/>
      <c r="BG168" s="148"/>
      <c r="BH168" s="148"/>
    </row>
    <row r="169" spans="1:60" outlineLevel="1" x14ac:dyDescent="0.2">
      <c r="A169" s="155"/>
      <c r="B169" s="156"/>
      <c r="C169" s="189" t="s">
        <v>373</v>
      </c>
      <c r="D169" s="158"/>
      <c r="E169" s="159"/>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193</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9" t="s">
        <v>709</v>
      </c>
      <c r="D170" s="158"/>
      <c r="E170" s="159"/>
      <c r="F170" s="157"/>
      <c r="G170" s="157"/>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193</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9" t="s">
        <v>710</v>
      </c>
      <c r="D171" s="158"/>
      <c r="E171" s="159">
        <v>0.4</v>
      </c>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193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71">
        <v>34</v>
      </c>
      <c r="B172" s="172" t="s">
        <v>376</v>
      </c>
      <c r="C172" s="188" t="s">
        <v>377</v>
      </c>
      <c r="D172" s="173" t="s">
        <v>300</v>
      </c>
      <c r="E172" s="174">
        <v>0.4</v>
      </c>
      <c r="F172" s="175"/>
      <c r="G172" s="176">
        <f>ROUND(E172*F172,2)</f>
        <v>0</v>
      </c>
      <c r="H172" s="175"/>
      <c r="I172" s="176">
        <f>ROUND(E172*H172,2)</f>
        <v>0</v>
      </c>
      <c r="J172" s="175"/>
      <c r="K172" s="176">
        <f>ROUND(E172*J172,2)</f>
        <v>0</v>
      </c>
      <c r="L172" s="176">
        <v>21</v>
      </c>
      <c r="M172" s="176">
        <f>G172*(1+L172/100)</f>
        <v>0</v>
      </c>
      <c r="N172" s="176">
        <v>0</v>
      </c>
      <c r="O172" s="176">
        <f>ROUND(E172*N172,2)</f>
        <v>0</v>
      </c>
      <c r="P172" s="176">
        <v>0</v>
      </c>
      <c r="Q172" s="176">
        <f>ROUND(E172*P172,2)</f>
        <v>0</v>
      </c>
      <c r="R172" s="176" t="s">
        <v>353</v>
      </c>
      <c r="S172" s="176" t="s">
        <v>187</v>
      </c>
      <c r="T172" s="177" t="s">
        <v>385</v>
      </c>
      <c r="U172" s="157">
        <v>6.0000000000000001E-3</v>
      </c>
      <c r="V172" s="157">
        <f>ROUND(E172*U172,2)</f>
        <v>0</v>
      </c>
      <c r="W172" s="157"/>
      <c r="X172" s="157" t="s">
        <v>370</v>
      </c>
      <c r="Y172" s="148"/>
      <c r="Z172" s="148"/>
      <c r="AA172" s="148"/>
      <c r="AB172" s="148"/>
      <c r="AC172" s="148"/>
      <c r="AD172" s="148"/>
      <c r="AE172" s="148"/>
      <c r="AF172" s="148"/>
      <c r="AG172" s="148" t="s">
        <v>371</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259" t="s">
        <v>378</v>
      </c>
      <c r="D173" s="260"/>
      <c r="E173" s="260"/>
      <c r="F173" s="260"/>
      <c r="G173" s="260"/>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191</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9" t="s">
        <v>373</v>
      </c>
      <c r="D174" s="158"/>
      <c r="E174" s="159"/>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193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9" t="s">
        <v>709</v>
      </c>
      <c r="D175" s="158"/>
      <c r="E175" s="159"/>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193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9" t="s">
        <v>710</v>
      </c>
      <c r="D176" s="158"/>
      <c r="E176" s="159">
        <v>0.4</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193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x14ac:dyDescent="0.2">
      <c r="A177" s="165" t="s">
        <v>181</v>
      </c>
      <c r="B177" s="166" t="s">
        <v>151</v>
      </c>
      <c r="C177" s="187" t="s">
        <v>152</v>
      </c>
      <c r="D177" s="167"/>
      <c r="E177" s="168"/>
      <c r="F177" s="169"/>
      <c r="G177" s="169">
        <f>SUMIF(AG178:AG181,"&lt;&gt;NOR",G178:G181)</f>
        <v>0</v>
      </c>
      <c r="H177" s="169"/>
      <c r="I177" s="169">
        <f>SUM(I178:I181)</f>
        <v>0</v>
      </c>
      <c r="J177" s="169"/>
      <c r="K177" s="169">
        <f>SUM(K178:K181)</f>
        <v>0</v>
      </c>
      <c r="L177" s="169"/>
      <c r="M177" s="169">
        <f>SUM(M178:M181)</f>
        <v>0</v>
      </c>
      <c r="N177" s="169"/>
      <c r="O177" s="169">
        <f>SUM(O178:O181)</f>
        <v>0</v>
      </c>
      <c r="P177" s="169"/>
      <c r="Q177" s="169">
        <f>SUM(Q178:Q181)</f>
        <v>0</v>
      </c>
      <c r="R177" s="169"/>
      <c r="S177" s="169"/>
      <c r="T177" s="170"/>
      <c r="U177" s="164"/>
      <c r="V177" s="164">
        <f>SUM(V178:V181)</f>
        <v>0</v>
      </c>
      <c r="W177" s="164"/>
      <c r="X177" s="164"/>
      <c r="AG177" t="s">
        <v>182</v>
      </c>
    </row>
    <row r="178" spans="1:60" outlineLevel="1" x14ac:dyDescent="0.2">
      <c r="A178" s="171">
        <v>35</v>
      </c>
      <c r="B178" s="172" t="s">
        <v>382</v>
      </c>
      <c r="C178" s="188" t="s">
        <v>383</v>
      </c>
      <c r="D178" s="173" t="s">
        <v>300</v>
      </c>
      <c r="E178" s="174">
        <v>0.4</v>
      </c>
      <c r="F178" s="175"/>
      <c r="G178" s="176">
        <f>ROUND(E178*F178,2)</f>
        <v>0</v>
      </c>
      <c r="H178" s="175"/>
      <c r="I178" s="176">
        <f>ROUND(E178*H178,2)</f>
        <v>0</v>
      </c>
      <c r="J178" s="175"/>
      <c r="K178" s="176">
        <f>ROUND(E178*J178,2)</f>
        <v>0</v>
      </c>
      <c r="L178" s="176">
        <v>21</v>
      </c>
      <c r="M178" s="176">
        <f>G178*(1+L178/100)</f>
        <v>0</v>
      </c>
      <c r="N178" s="176">
        <v>0</v>
      </c>
      <c r="O178" s="176">
        <f>ROUND(E178*N178,2)</f>
        <v>0</v>
      </c>
      <c r="P178" s="176">
        <v>0</v>
      </c>
      <c r="Q178" s="176">
        <f>ROUND(E178*P178,2)</f>
        <v>0</v>
      </c>
      <c r="R178" s="176" t="s">
        <v>384</v>
      </c>
      <c r="S178" s="176" t="s">
        <v>385</v>
      </c>
      <c r="T178" s="177" t="s">
        <v>385</v>
      </c>
      <c r="U178" s="157">
        <v>0</v>
      </c>
      <c r="V178" s="157">
        <f>ROUND(E178*U178,2)</f>
        <v>0</v>
      </c>
      <c r="W178" s="157"/>
      <c r="X178" s="157" t="s">
        <v>188</v>
      </c>
      <c r="Y178" s="148"/>
      <c r="Z178" s="148"/>
      <c r="AA178" s="148"/>
      <c r="AB178" s="148"/>
      <c r="AC178" s="148"/>
      <c r="AD178" s="148"/>
      <c r="AE178" s="148"/>
      <c r="AF178" s="148"/>
      <c r="AG178" s="148" t="s">
        <v>200</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9" t="s">
        <v>381</v>
      </c>
      <c r="D179" s="158"/>
      <c r="E179" s="159"/>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193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9" t="s">
        <v>706</v>
      </c>
      <c r="D180" s="158"/>
      <c r="E180" s="159"/>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193</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9" t="s">
        <v>707</v>
      </c>
      <c r="D181" s="158"/>
      <c r="E181" s="159">
        <v>0.4</v>
      </c>
      <c r="F181" s="157"/>
      <c r="G181" s="157"/>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193</v>
      </c>
      <c r="AH181" s="148">
        <v>7</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x14ac:dyDescent="0.2">
      <c r="A182" s="3"/>
      <c r="B182" s="4"/>
      <c r="C182" s="194"/>
      <c r="D182" s="6"/>
      <c r="E182" s="3"/>
      <c r="F182" s="3"/>
      <c r="G182" s="3"/>
      <c r="H182" s="3"/>
      <c r="I182" s="3"/>
      <c r="J182" s="3"/>
      <c r="K182" s="3"/>
      <c r="L182" s="3"/>
      <c r="M182" s="3"/>
      <c r="N182" s="3"/>
      <c r="O182" s="3"/>
      <c r="P182" s="3"/>
      <c r="Q182" s="3"/>
      <c r="R182" s="3"/>
      <c r="S182" s="3"/>
      <c r="T182" s="3"/>
      <c r="U182" s="3"/>
      <c r="V182" s="3"/>
      <c r="W182" s="3"/>
      <c r="X182" s="3"/>
      <c r="AE182">
        <v>15</v>
      </c>
      <c r="AF182">
        <v>21</v>
      </c>
      <c r="AG182" t="s">
        <v>168</v>
      </c>
    </row>
    <row r="183" spans="1:60" x14ac:dyDescent="0.2">
      <c r="A183" s="151"/>
      <c r="B183" s="152" t="s">
        <v>29</v>
      </c>
      <c r="C183" s="195"/>
      <c r="D183" s="153"/>
      <c r="E183" s="154"/>
      <c r="F183" s="154"/>
      <c r="G183" s="186">
        <f>G8+G56+G101+G120+G142+G151+G157+G177</f>
        <v>0</v>
      </c>
      <c r="H183" s="3"/>
      <c r="I183" s="3"/>
      <c r="J183" s="3"/>
      <c r="K183" s="3"/>
      <c r="L183" s="3"/>
      <c r="M183" s="3"/>
      <c r="N183" s="3"/>
      <c r="O183" s="3"/>
      <c r="P183" s="3"/>
      <c r="Q183" s="3"/>
      <c r="R183" s="3"/>
      <c r="S183" s="3"/>
      <c r="T183" s="3"/>
      <c r="U183" s="3"/>
      <c r="V183" s="3"/>
      <c r="W183" s="3"/>
      <c r="X183" s="3"/>
      <c r="AE183">
        <f>SUMIF(L7:L181,AE182,G7:G181)</f>
        <v>0</v>
      </c>
      <c r="AF183">
        <f>SUMIF(L7:L181,AF182,G7:G181)</f>
        <v>0</v>
      </c>
      <c r="AG183" t="s">
        <v>420</v>
      </c>
    </row>
    <row r="184" spans="1:60" x14ac:dyDescent="0.2">
      <c r="C184" s="196"/>
      <c r="D184" s="10"/>
      <c r="AG184" t="s">
        <v>421</v>
      </c>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gkwFxpftoWW/ETr/yrHaLu1xAX5pePtPu3kiwN2L2Cmf03du3mbtBH5ZFx4Mr+CkPY7g9DEA/yk+oPhtvRVHw==" saltValue="1+iqKyNnYkm36UXpUDQN5A==" spinCount="100000" sheet="1"/>
  <mergeCells count="31">
    <mergeCell ref="C59:G59"/>
    <mergeCell ref="A1:G1"/>
    <mergeCell ref="C2:G2"/>
    <mergeCell ref="C3:G3"/>
    <mergeCell ref="C4:G4"/>
    <mergeCell ref="C10:G10"/>
    <mergeCell ref="C18:G18"/>
    <mergeCell ref="C23:G23"/>
    <mergeCell ref="C28:G28"/>
    <mergeCell ref="C41:G41"/>
    <mergeCell ref="C53:G53"/>
    <mergeCell ref="C58:G58"/>
    <mergeCell ref="C117:G117"/>
    <mergeCell ref="C60:G60"/>
    <mergeCell ref="C61:G61"/>
    <mergeCell ref="C62:G62"/>
    <mergeCell ref="C67:G67"/>
    <mergeCell ref="C71:G71"/>
    <mergeCell ref="C77:G77"/>
    <mergeCell ref="C81:G81"/>
    <mergeCell ref="C91:G91"/>
    <mergeCell ref="C92:G92"/>
    <mergeCell ref="C103:G103"/>
    <mergeCell ref="C110:G110"/>
    <mergeCell ref="C173:G173"/>
    <mergeCell ref="C144:G144"/>
    <mergeCell ref="C148:G148"/>
    <mergeCell ref="C153:G153"/>
    <mergeCell ref="C159:G159"/>
    <mergeCell ref="C164:G164"/>
    <mergeCell ref="C168:G16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38FD-95C7-408C-AD19-3DB13A3C8CC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3" t="s">
        <v>155</v>
      </c>
      <c r="B1" s="263"/>
      <c r="C1" s="263"/>
      <c r="D1" s="263"/>
      <c r="E1" s="263"/>
      <c r="F1" s="263"/>
      <c r="G1" s="263"/>
      <c r="AG1" t="s">
        <v>156</v>
      </c>
    </row>
    <row r="2" spans="1:60" ht="24.95" customHeight="1" x14ac:dyDescent="0.2">
      <c r="A2" s="140" t="s">
        <v>7</v>
      </c>
      <c r="B2" s="49" t="s">
        <v>44</v>
      </c>
      <c r="C2" s="264" t="s">
        <v>45</v>
      </c>
      <c r="D2" s="265"/>
      <c r="E2" s="265"/>
      <c r="F2" s="265"/>
      <c r="G2" s="266"/>
      <c r="AG2" t="s">
        <v>157</v>
      </c>
    </row>
    <row r="3" spans="1:60" ht="24.95" customHeight="1" x14ac:dyDescent="0.2">
      <c r="A3" s="140" t="s">
        <v>8</v>
      </c>
      <c r="B3" s="49" t="s">
        <v>62</v>
      </c>
      <c r="C3" s="264" t="s">
        <v>63</v>
      </c>
      <c r="D3" s="265"/>
      <c r="E3" s="265"/>
      <c r="F3" s="265"/>
      <c r="G3" s="266"/>
      <c r="AC3" s="122" t="s">
        <v>157</v>
      </c>
      <c r="AG3" t="s">
        <v>158</v>
      </c>
    </row>
    <row r="4" spans="1:60" ht="24.95" customHeight="1" x14ac:dyDescent="0.2">
      <c r="A4" s="141" t="s">
        <v>9</v>
      </c>
      <c r="B4" s="142" t="s">
        <v>64</v>
      </c>
      <c r="C4" s="267" t="s">
        <v>65</v>
      </c>
      <c r="D4" s="268"/>
      <c r="E4" s="268"/>
      <c r="F4" s="268"/>
      <c r="G4" s="269"/>
      <c r="AG4" t="s">
        <v>159</v>
      </c>
    </row>
    <row r="5" spans="1:60" x14ac:dyDescent="0.2">
      <c r="D5" s="10"/>
    </row>
    <row r="6" spans="1:60" ht="38.25" x14ac:dyDescent="0.2">
      <c r="A6" s="144" t="s">
        <v>160</v>
      </c>
      <c r="B6" s="146" t="s">
        <v>161</v>
      </c>
      <c r="C6" s="146" t="s">
        <v>162</v>
      </c>
      <c r="D6" s="145" t="s">
        <v>163</v>
      </c>
      <c r="E6" s="144" t="s">
        <v>164</v>
      </c>
      <c r="F6" s="143" t="s">
        <v>165</v>
      </c>
      <c r="G6" s="144" t="s">
        <v>29</v>
      </c>
      <c r="H6" s="147" t="s">
        <v>30</v>
      </c>
      <c r="I6" s="147" t="s">
        <v>166</v>
      </c>
      <c r="J6" s="147" t="s">
        <v>31</v>
      </c>
      <c r="K6" s="147" t="s">
        <v>167</v>
      </c>
      <c r="L6" s="147" t="s">
        <v>168</v>
      </c>
      <c r="M6" s="147" t="s">
        <v>169</v>
      </c>
      <c r="N6" s="147" t="s">
        <v>170</v>
      </c>
      <c r="O6" s="147" t="s">
        <v>171</v>
      </c>
      <c r="P6" s="147" t="s">
        <v>172</v>
      </c>
      <c r="Q6" s="147" t="s">
        <v>173</v>
      </c>
      <c r="R6" s="147" t="s">
        <v>174</v>
      </c>
      <c r="S6" s="147" t="s">
        <v>175</v>
      </c>
      <c r="T6" s="147" t="s">
        <v>176</v>
      </c>
      <c r="U6" s="147" t="s">
        <v>177</v>
      </c>
      <c r="V6" s="147" t="s">
        <v>178</v>
      </c>
      <c r="W6" s="147" t="s">
        <v>179</v>
      </c>
      <c r="X6" s="147" t="s">
        <v>180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5" t="s">
        <v>181</v>
      </c>
      <c r="B8" s="166" t="s">
        <v>126</v>
      </c>
      <c r="C8" s="187" t="s">
        <v>127</v>
      </c>
      <c r="D8" s="167"/>
      <c r="E8" s="168"/>
      <c r="F8" s="169"/>
      <c r="G8" s="169">
        <f>SUMIF(AG9:AG48,"&lt;&gt;NOR",G9:G48)</f>
        <v>0</v>
      </c>
      <c r="H8" s="169"/>
      <c r="I8" s="169">
        <f>SUM(I9:I48)</f>
        <v>0</v>
      </c>
      <c r="J8" s="169"/>
      <c r="K8" s="169">
        <f>SUM(K9:K48)</f>
        <v>0</v>
      </c>
      <c r="L8" s="169"/>
      <c r="M8" s="169">
        <f>SUM(M9:M48)</f>
        <v>0</v>
      </c>
      <c r="N8" s="169"/>
      <c r="O8" s="169">
        <f>SUM(O9:O48)</f>
        <v>0</v>
      </c>
      <c r="P8" s="169"/>
      <c r="Q8" s="169">
        <f>SUM(Q9:Q48)</f>
        <v>0</v>
      </c>
      <c r="R8" s="169"/>
      <c r="S8" s="169"/>
      <c r="T8" s="170"/>
      <c r="U8" s="164"/>
      <c r="V8" s="164">
        <f>SUM(V9:V48)</f>
        <v>28.83</v>
      </c>
      <c r="W8" s="164"/>
      <c r="X8" s="164"/>
      <c r="AG8" t="s">
        <v>182</v>
      </c>
    </row>
    <row r="9" spans="1:60" outlineLevel="1" x14ac:dyDescent="0.2">
      <c r="A9" s="171">
        <v>1</v>
      </c>
      <c r="B9" s="172" t="s">
        <v>422</v>
      </c>
      <c r="C9" s="188" t="s">
        <v>423</v>
      </c>
      <c r="D9" s="173" t="s">
        <v>424</v>
      </c>
      <c r="E9" s="174">
        <v>20.887499999999999</v>
      </c>
      <c r="F9" s="175"/>
      <c r="G9" s="176">
        <f>ROUND(E9*F9,2)</f>
        <v>0</v>
      </c>
      <c r="H9" s="175"/>
      <c r="I9" s="176">
        <f>ROUND(E9*H9,2)</f>
        <v>0</v>
      </c>
      <c r="J9" s="175"/>
      <c r="K9" s="176">
        <f>ROUND(E9*J9,2)</f>
        <v>0</v>
      </c>
      <c r="L9" s="176">
        <v>21</v>
      </c>
      <c r="M9" s="176">
        <f>G9*(1+L9/100)</f>
        <v>0</v>
      </c>
      <c r="N9" s="176">
        <v>0</v>
      </c>
      <c r="O9" s="176">
        <f>ROUND(E9*N9,2)</f>
        <v>0</v>
      </c>
      <c r="P9" s="176">
        <v>0</v>
      </c>
      <c r="Q9" s="176">
        <f>ROUND(E9*P9,2)</f>
        <v>0</v>
      </c>
      <c r="R9" s="176" t="s">
        <v>186</v>
      </c>
      <c r="S9" s="176" t="s">
        <v>187</v>
      </c>
      <c r="T9" s="177" t="s">
        <v>187</v>
      </c>
      <c r="U9" s="157">
        <v>0.36499999999999999</v>
      </c>
      <c r="V9" s="157">
        <f>ROUND(E9*U9,2)</f>
        <v>7.62</v>
      </c>
      <c r="W9" s="157"/>
      <c r="X9" s="157" t="s">
        <v>188</v>
      </c>
      <c r="Y9" s="148"/>
      <c r="Z9" s="148"/>
      <c r="AA9" s="148"/>
      <c r="AB9" s="148"/>
      <c r="AC9" s="148"/>
      <c r="AD9" s="148"/>
      <c r="AE9" s="148"/>
      <c r="AF9" s="148"/>
      <c r="AG9" s="148" t="s">
        <v>200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59" t="s">
        <v>425</v>
      </c>
      <c r="D10" s="260"/>
      <c r="E10" s="260"/>
      <c r="F10" s="260"/>
      <c r="G10" s="260"/>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191</v>
      </c>
      <c r="AH10" s="148"/>
      <c r="AI10" s="148"/>
      <c r="AJ10" s="148"/>
      <c r="AK10" s="148"/>
      <c r="AL10" s="148"/>
      <c r="AM10" s="148"/>
      <c r="AN10" s="148"/>
      <c r="AO10" s="148"/>
      <c r="AP10" s="148"/>
      <c r="AQ10" s="148"/>
      <c r="AR10" s="148"/>
      <c r="AS10" s="148"/>
      <c r="AT10" s="148"/>
      <c r="AU10" s="148"/>
      <c r="AV10" s="148"/>
      <c r="AW10" s="148"/>
      <c r="AX10" s="148"/>
      <c r="AY10" s="148"/>
      <c r="AZ10" s="148"/>
      <c r="BA10" s="178" t="str">
        <f>C10</f>
        <v>zapažených i nezapažených s urovnáním dna do předepsaného profilu a spádu, s přehozením výkopku na přilehlém terénu na vzdálenost do 3 m od podélné osy rýhy nebo s naložením výkopku na dopravní prostředek.</v>
      </c>
      <c r="BB10" s="148"/>
      <c r="BC10" s="148"/>
      <c r="BD10" s="148"/>
      <c r="BE10" s="148"/>
      <c r="BF10" s="148"/>
      <c r="BG10" s="148"/>
      <c r="BH10" s="148"/>
    </row>
    <row r="11" spans="1:60" outlineLevel="1" x14ac:dyDescent="0.2">
      <c r="A11" s="155"/>
      <c r="B11" s="156"/>
      <c r="C11" s="189" t="s">
        <v>426</v>
      </c>
      <c r="D11" s="158"/>
      <c r="E11" s="159"/>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193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9" t="s">
        <v>711</v>
      </c>
      <c r="D12" s="158"/>
      <c r="E12" s="159"/>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1" t="s">
        <v>305</v>
      </c>
      <c r="D13" s="162"/>
      <c r="E13" s="163"/>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193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2" t="s">
        <v>712</v>
      </c>
      <c r="D14" s="162"/>
      <c r="E14" s="163">
        <v>6.25E-2</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193</v>
      </c>
      <c r="AH14" s="148">
        <v>2</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1" t="s">
        <v>307</v>
      </c>
      <c r="D15" s="162"/>
      <c r="E15" s="163"/>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193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9" t="s">
        <v>713</v>
      </c>
      <c r="D16" s="158"/>
      <c r="E16" s="159">
        <v>20.887499999999999</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193</v>
      </c>
      <c r="AH16" s="148">
        <v>5</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1">
        <v>2</v>
      </c>
      <c r="B17" s="172" t="s">
        <v>441</v>
      </c>
      <c r="C17" s="188" t="s">
        <v>442</v>
      </c>
      <c r="D17" s="173" t="s">
        <v>424</v>
      </c>
      <c r="E17" s="174">
        <v>10.44375</v>
      </c>
      <c r="F17" s="175"/>
      <c r="G17" s="176">
        <f>ROUND(E17*F17,2)</f>
        <v>0</v>
      </c>
      <c r="H17" s="175"/>
      <c r="I17" s="176">
        <f>ROUND(E17*H17,2)</f>
        <v>0</v>
      </c>
      <c r="J17" s="175"/>
      <c r="K17" s="176">
        <f>ROUND(E17*J17,2)</f>
        <v>0</v>
      </c>
      <c r="L17" s="176">
        <v>21</v>
      </c>
      <c r="M17" s="176">
        <f>G17*(1+L17/100)</f>
        <v>0</v>
      </c>
      <c r="N17" s="176">
        <v>0</v>
      </c>
      <c r="O17" s="176">
        <f>ROUND(E17*N17,2)</f>
        <v>0</v>
      </c>
      <c r="P17" s="176">
        <v>0</v>
      </c>
      <c r="Q17" s="176">
        <f>ROUND(E17*P17,2)</f>
        <v>0</v>
      </c>
      <c r="R17" s="176" t="s">
        <v>186</v>
      </c>
      <c r="S17" s="176" t="s">
        <v>187</v>
      </c>
      <c r="T17" s="177" t="s">
        <v>187</v>
      </c>
      <c r="U17" s="157">
        <v>0.64680000000000004</v>
      </c>
      <c r="V17" s="157">
        <f>ROUND(E17*U17,2)</f>
        <v>6.76</v>
      </c>
      <c r="W17" s="157"/>
      <c r="X17" s="157" t="s">
        <v>188</v>
      </c>
      <c r="Y17" s="148"/>
      <c r="Z17" s="148"/>
      <c r="AA17" s="148"/>
      <c r="AB17" s="148"/>
      <c r="AC17" s="148"/>
      <c r="AD17" s="148"/>
      <c r="AE17" s="148"/>
      <c r="AF17" s="148"/>
      <c r="AG17" s="148" t="s">
        <v>200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55"/>
      <c r="B18" s="156"/>
      <c r="C18" s="259" t="s">
        <v>425</v>
      </c>
      <c r="D18" s="260"/>
      <c r="E18" s="260"/>
      <c r="F18" s="260"/>
      <c r="G18" s="260"/>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191</v>
      </c>
      <c r="AH18" s="148"/>
      <c r="AI18" s="148"/>
      <c r="AJ18" s="148"/>
      <c r="AK18" s="148"/>
      <c r="AL18" s="148"/>
      <c r="AM18" s="148"/>
      <c r="AN18" s="148"/>
      <c r="AO18" s="148"/>
      <c r="AP18" s="148"/>
      <c r="AQ18" s="148"/>
      <c r="AR18" s="148"/>
      <c r="AS18" s="148"/>
      <c r="AT18" s="148"/>
      <c r="AU18" s="148"/>
      <c r="AV18" s="148"/>
      <c r="AW18" s="148"/>
      <c r="AX18" s="148"/>
      <c r="AY18" s="148"/>
      <c r="AZ18" s="148"/>
      <c r="BA18" s="178" t="str">
        <f>C18</f>
        <v>zapažených i nezapažených s urovnáním dna do předepsaného profilu a spádu, s přehozením výkopku na přilehlém terénu na vzdálenost do 3 m od podélné osy rýhy nebo s naložením výkopku na dopravní prostředek.</v>
      </c>
      <c r="BB18" s="148"/>
      <c r="BC18" s="148"/>
      <c r="BD18" s="148"/>
      <c r="BE18" s="148"/>
      <c r="BF18" s="148"/>
      <c r="BG18" s="148"/>
      <c r="BH18" s="148"/>
    </row>
    <row r="19" spans="1:60" outlineLevel="1" x14ac:dyDescent="0.2">
      <c r="A19" s="155"/>
      <c r="B19" s="156"/>
      <c r="C19" s="189" t="s">
        <v>443</v>
      </c>
      <c r="D19" s="158"/>
      <c r="E19" s="159"/>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193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9" t="s">
        <v>444</v>
      </c>
      <c r="D20" s="158"/>
      <c r="E20" s="159"/>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193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9" t="s">
        <v>714</v>
      </c>
      <c r="D21" s="158"/>
      <c r="E21" s="159">
        <v>10.44375</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193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71">
        <v>3</v>
      </c>
      <c r="B22" s="172" t="s">
        <v>446</v>
      </c>
      <c r="C22" s="188" t="s">
        <v>447</v>
      </c>
      <c r="D22" s="173" t="s">
        <v>424</v>
      </c>
      <c r="E22" s="174">
        <v>20.887499999999999</v>
      </c>
      <c r="F22" s="175"/>
      <c r="G22" s="176">
        <f>ROUND(E22*F22,2)</f>
        <v>0</v>
      </c>
      <c r="H22" s="175"/>
      <c r="I22" s="176">
        <f>ROUND(E22*H22,2)</f>
        <v>0</v>
      </c>
      <c r="J22" s="175"/>
      <c r="K22" s="176">
        <f>ROUND(E22*J22,2)</f>
        <v>0</v>
      </c>
      <c r="L22" s="176">
        <v>21</v>
      </c>
      <c r="M22" s="176">
        <f>G22*(1+L22/100)</f>
        <v>0</v>
      </c>
      <c r="N22" s="176">
        <v>0</v>
      </c>
      <c r="O22" s="176">
        <f>ROUND(E22*N22,2)</f>
        <v>0</v>
      </c>
      <c r="P22" s="176">
        <v>0</v>
      </c>
      <c r="Q22" s="176">
        <f>ROUND(E22*P22,2)</f>
        <v>0</v>
      </c>
      <c r="R22" s="176" t="s">
        <v>186</v>
      </c>
      <c r="S22" s="176" t="s">
        <v>187</v>
      </c>
      <c r="T22" s="177" t="s">
        <v>187</v>
      </c>
      <c r="U22" s="157">
        <v>1.0999999999999999E-2</v>
      </c>
      <c r="V22" s="157">
        <f>ROUND(E22*U22,2)</f>
        <v>0.23</v>
      </c>
      <c r="W22" s="157"/>
      <c r="X22" s="157" t="s">
        <v>188</v>
      </c>
      <c r="Y22" s="148"/>
      <c r="Z22" s="148"/>
      <c r="AA22" s="148"/>
      <c r="AB22" s="148"/>
      <c r="AC22" s="148"/>
      <c r="AD22" s="148"/>
      <c r="AE22" s="148"/>
      <c r="AF22" s="148"/>
      <c r="AG22" s="148" t="s">
        <v>200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259" t="s">
        <v>448</v>
      </c>
      <c r="D23" s="260"/>
      <c r="E23" s="260"/>
      <c r="F23" s="260"/>
      <c r="G23" s="260"/>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191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9" t="s">
        <v>449</v>
      </c>
      <c r="D24" s="158"/>
      <c r="E24" s="159"/>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193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9" t="s">
        <v>450</v>
      </c>
      <c r="D25" s="158"/>
      <c r="E25" s="159"/>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193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9" t="s">
        <v>715</v>
      </c>
      <c r="D26" s="158"/>
      <c r="E26" s="159">
        <v>20.887499999999999</v>
      </c>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193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33.75" outlineLevel="1" x14ac:dyDescent="0.2">
      <c r="A27" s="171">
        <v>4</v>
      </c>
      <c r="B27" s="172" t="s">
        <v>452</v>
      </c>
      <c r="C27" s="188" t="s">
        <v>453</v>
      </c>
      <c r="D27" s="173" t="s">
        <v>424</v>
      </c>
      <c r="E27" s="174">
        <v>104.4375</v>
      </c>
      <c r="F27" s="175"/>
      <c r="G27" s="176">
        <f>ROUND(E27*F27,2)</f>
        <v>0</v>
      </c>
      <c r="H27" s="175"/>
      <c r="I27" s="176">
        <f>ROUND(E27*H27,2)</f>
        <v>0</v>
      </c>
      <c r="J27" s="175"/>
      <c r="K27" s="176">
        <f>ROUND(E27*J27,2)</f>
        <v>0</v>
      </c>
      <c r="L27" s="176">
        <v>21</v>
      </c>
      <c r="M27" s="176">
        <f>G27*(1+L27/100)</f>
        <v>0</v>
      </c>
      <c r="N27" s="176">
        <v>0</v>
      </c>
      <c r="O27" s="176">
        <f>ROUND(E27*N27,2)</f>
        <v>0</v>
      </c>
      <c r="P27" s="176">
        <v>0</v>
      </c>
      <c r="Q27" s="176">
        <f>ROUND(E27*P27,2)</f>
        <v>0</v>
      </c>
      <c r="R27" s="176" t="s">
        <v>186</v>
      </c>
      <c r="S27" s="176" t="s">
        <v>187</v>
      </c>
      <c r="T27" s="177" t="s">
        <v>187</v>
      </c>
      <c r="U27" s="157">
        <v>0</v>
      </c>
      <c r="V27" s="157">
        <f>ROUND(E27*U27,2)</f>
        <v>0</v>
      </c>
      <c r="W27" s="157"/>
      <c r="X27" s="157" t="s">
        <v>188</v>
      </c>
      <c r="Y27" s="148"/>
      <c r="Z27" s="148"/>
      <c r="AA27" s="148"/>
      <c r="AB27" s="148"/>
      <c r="AC27" s="148"/>
      <c r="AD27" s="148"/>
      <c r="AE27" s="148"/>
      <c r="AF27" s="148"/>
      <c r="AG27" s="148" t="s">
        <v>200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259" t="s">
        <v>448</v>
      </c>
      <c r="D28" s="260"/>
      <c r="E28" s="260"/>
      <c r="F28" s="260"/>
      <c r="G28" s="260"/>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191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9" t="s">
        <v>454</v>
      </c>
      <c r="D29" s="158"/>
      <c r="E29" s="159"/>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193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9" t="s">
        <v>455</v>
      </c>
      <c r="D30" s="158"/>
      <c r="E30" s="159"/>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193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9" t="s">
        <v>716</v>
      </c>
      <c r="D31" s="158"/>
      <c r="E31" s="159">
        <v>104.4375</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193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71">
        <v>5</v>
      </c>
      <c r="B32" s="172" t="s">
        <v>457</v>
      </c>
      <c r="C32" s="188" t="s">
        <v>458</v>
      </c>
      <c r="D32" s="173" t="s">
        <v>424</v>
      </c>
      <c r="E32" s="174">
        <v>20.887499999999999</v>
      </c>
      <c r="F32" s="175"/>
      <c r="G32" s="176">
        <f>ROUND(E32*F32,2)</f>
        <v>0</v>
      </c>
      <c r="H32" s="175"/>
      <c r="I32" s="176">
        <f>ROUND(E32*H32,2)</f>
        <v>0</v>
      </c>
      <c r="J32" s="175"/>
      <c r="K32" s="176">
        <f>ROUND(E32*J32,2)</f>
        <v>0</v>
      </c>
      <c r="L32" s="176">
        <v>21</v>
      </c>
      <c r="M32" s="176">
        <f>G32*(1+L32/100)</f>
        <v>0</v>
      </c>
      <c r="N32" s="176">
        <v>0</v>
      </c>
      <c r="O32" s="176">
        <f>ROUND(E32*N32,2)</f>
        <v>0</v>
      </c>
      <c r="P32" s="176">
        <v>0</v>
      </c>
      <c r="Q32" s="176">
        <f>ROUND(E32*P32,2)</f>
        <v>0</v>
      </c>
      <c r="R32" s="176" t="s">
        <v>186</v>
      </c>
      <c r="S32" s="176" t="s">
        <v>187</v>
      </c>
      <c r="T32" s="177" t="s">
        <v>187</v>
      </c>
      <c r="U32" s="157">
        <v>8.9999999999999993E-3</v>
      </c>
      <c r="V32" s="157">
        <f>ROUND(E32*U32,2)</f>
        <v>0.19</v>
      </c>
      <c r="W32" s="157"/>
      <c r="X32" s="157" t="s">
        <v>188</v>
      </c>
      <c r="Y32" s="148"/>
      <c r="Z32" s="148"/>
      <c r="AA32" s="148"/>
      <c r="AB32" s="148"/>
      <c r="AC32" s="148"/>
      <c r="AD32" s="148"/>
      <c r="AE32" s="148"/>
      <c r="AF32" s="148"/>
      <c r="AG32" s="148" t="s">
        <v>189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9" t="s">
        <v>459</v>
      </c>
      <c r="D33" s="158"/>
      <c r="E33" s="159"/>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193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9" t="s">
        <v>460</v>
      </c>
      <c r="D34" s="158"/>
      <c r="E34" s="159"/>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193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9" t="s">
        <v>715</v>
      </c>
      <c r="D35" s="158"/>
      <c r="E35" s="159">
        <v>20.887499999999999</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193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1">
        <v>6</v>
      </c>
      <c r="B36" s="172" t="s">
        <v>183</v>
      </c>
      <c r="C36" s="188" t="s">
        <v>184</v>
      </c>
      <c r="D36" s="173" t="s">
        <v>185</v>
      </c>
      <c r="E36" s="174">
        <v>83.55</v>
      </c>
      <c r="F36" s="175"/>
      <c r="G36" s="176">
        <f>ROUND(E36*F36,2)</f>
        <v>0</v>
      </c>
      <c r="H36" s="175"/>
      <c r="I36" s="176">
        <f>ROUND(E36*H36,2)</f>
        <v>0</v>
      </c>
      <c r="J36" s="175"/>
      <c r="K36" s="176">
        <f>ROUND(E36*J36,2)</f>
        <v>0</v>
      </c>
      <c r="L36" s="176">
        <v>21</v>
      </c>
      <c r="M36" s="176">
        <f>G36*(1+L36/100)</f>
        <v>0</v>
      </c>
      <c r="N36" s="176">
        <v>0</v>
      </c>
      <c r="O36" s="176">
        <f>ROUND(E36*N36,2)</f>
        <v>0</v>
      </c>
      <c r="P36" s="176">
        <v>0</v>
      </c>
      <c r="Q36" s="176">
        <f>ROUND(E36*P36,2)</f>
        <v>0</v>
      </c>
      <c r="R36" s="176" t="s">
        <v>186</v>
      </c>
      <c r="S36" s="176" t="s">
        <v>187</v>
      </c>
      <c r="T36" s="177" t="s">
        <v>187</v>
      </c>
      <c r="U36" s="157">
        <v>1.7999999999999999E-2</v>
      </c>
      <c r="V36" s="157">
        <f>ROUND(E36*U36,2)</f>
        <v>1.5</v>
      </c>
      <c r="W36" s="157"/>
      <c r="X36" s="157" t="s">
        <v>188</v>
      </c>
      <c r="Y36" s="148"/>
      <c r="Z36" s="148"/>
      <c r="AA36" s="148"/>
      <c r="AB36" s="148"/>
      <c r="AC36" s="148"/>
      <c r="AD36" s="148"/>
      <c r="AE36" s="148"/>
      <c r="AF36" s="148"/>
      <c r="AG36" s="148" t="s">
        <v>189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259" t="s">
        <v>190</v>
      </c>
      <c r="D37" s="260"/>
      <c r="E37" s="260"/>
      <c r="F37" s="260"/>
      <c r="G37" s="260"/>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191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9" t="s">
        <v>192</v>
      </c>
      <c r="D38" s="158"/>
      <c r="E38" s="159"/>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193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9" t="s">
        <v>717</v>
      </c>
      <c r="D39" s="158"/>
      <c r="E39" s="159"/>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193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9" t="s">
        <v>718</v>
      </c>
      <c r="D40" s="158"/>
      <c r="E40" s="159">
        <v>83.55</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193</v>
      </c>
      <c r="AH40" s="148">
        <v>5</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1">
        <v>7</v>
      </c>
      <c r="B41" s="172" t="s">
        <v>469</v>
      </c>
      <c r="C41" s="188" t="s">
        <v>470</v>
      </c>
      <c r="D41" s="173" t="s">
        <v>424</v>
      </c>
      <c r="E41" s="174">
        <v>20.887499999999999</v>
      </c>
      <c r="F41" s="175"/>
      <c r="G41" s="176">
        <f>ROUND(E41*F41,2)</f>
        <v>0</v>
      </c>
      <c r="H41" s="175"/>
      <c r="I41" s="176">
        <f>ROUND(E41*H41,2)</f>
        <v>0</v>
      </c>
      <c r="J41" s="175"/>
      <c r="K41" s="176">
        <f>ROUND(E41*J41,2)</f>
        <v>0</v>
      </c>
      <c r="L41" s="176">
        <v>21</v>
      </c>
      <c r="M41" s="176">
        <f>G41*(1+L41/100)</f>
        <v>0</v>
      </c>
      <c r="N41" s="176">
        <v>0</v>
      </c>
      <c r="O41" s="176">
        <f>ROUND(E41*N41,2)</f>
        <v>0</v>
      </c>
      <c r="P41" s="176">
        <v>0</v>
      </c>
      <c r="Q41" s="176">
        <f>ROUND(E41*P41,2)</f>
        <v>0</v>
      </c>
      <c r="R41" s="176" t="s">
        <v>186</v>
      </c>
      <c r="S41" s="176" t="s">
        <v>187</v>
      </c>
      <c r="T41" s="177" t="s">
        <v>187</v>
      </c>
      <c r="U41" s="157">
        <v>0</v>
      </c>
      <c r="V41" s="157">
        <f>ROUND(E41*U41,2)</f>
        <v>0</v>
      </c>
      <c r="W41" s="157"/>
      <c r="X41" s="157" t="s">
        <v>188</v>
      </c>
      <c r="Y41" s="148"/>
      <c r="Z41" s="148"/>
      <c r="AA41" s="148"/>
      <c r="AB41" s="148"/>
      <c r="AC41" s="148"/>
      <c r="AD41" s="148"/>
      <c r="AE41" s="148"/>
      <c r="AF41" s="148"/>
      <c r="AG41" s="148" t="s">
        <v>200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9" t="s">
        <v>471</v>
      </c>
      <c r="D42" s="158"/>
      <c r="E42" s="159"/>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193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9" t="s">
        <v>460</v>
      </c>
      <c r="D43" s="158"/>
      <c r="E43" s="159"/>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193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9" t="s">
        <v>715</v>
      </c>
      <c r="D44" s="158"/>
      <c r="E44" s="159">
        <v>20.887499999999999</v>
      </c>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193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71">
        <v>8</v>
      </c>
      <c r="B45" s="172" t="s">
        <v>198</v>
      </c>
      <c r="C45" s="188" t="s">
        <v>199</v>
      </c>
      <c r="D45" s="173" t="s">
        <v>185</v>
      </c>
      <c r="E45" s="174">
        <v>83.55</v>
      </c>
      <c r="F45" s="175"/>
      <c r="G45" s="176">
        <f>ROUND(E45*F45,2)</f>
        <v>0</v>
      </c>
      <c r="H45" s="175"/>
      <c r="I45" s="176">
        <f>ROUND(E45*H45,2)</f>
        <v>0</v>
      </c>
      <c r="J45" s="175"/>
      <c r="K45" s="176">
        <f>ROUND(E45*J45,2)</f>
        <v>0</v>
      </c>
      <c r="L45" s="176">
        <v>21</v>
      </c>
      <c r="M45" s="176">
        <f>G45*(1+L45/100)</f>
        <v>0</v>
      </c>
      <c r="N45" s="176">
        <v>0</v>
      </c>
      <c r="O45" s="176">
        <f>ROUND(E45*N45,2)</f>
        <v>0</v>
      </c>
      <c r="P45" s="176">
        <v>0</v>
      </c>
      <c r="Q45" s="176">
        <f>ROUND(E45*P45,2)</f>
        <v>0</v>
      </c>
      <c r="R45" s="176" t="s">
        <v>186</v>
      </c>
      <c r="S45" s="176" t="s">
        <v>187</v>
      </c>
      <c r="T45" s="177" t="s">
        <v>187</v>
      </c>
      <c r="U45" s="157">
        <v>0.15</v>
      </c>
      <c r="V45" s="157">
        <f>ROUND(E45*U45,2)</f>
        <v>12.53</v>
      </c>
      <c r="W45" s="157"/>
      <c r="X45" s="157" t="s">
        <v>188</v>
      </c>
      <c r="Y45" s="148"/>
      <c r="Z45" s="148"/>
      <c r="AA45" s="148"/>
      <c r="AB45" s="148"/>
      <c r="AC45" s="148"/>
      <c r="AD45" s="148"/>
      <c r="AE45" s="148"/>
      <c r="AF45" s="148"/>
      <c r="AG45" s="148" t="s">
        <v>200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259" t="s">
        <v>201</v>
      </c>
      <c r="D46" s="260"/>
      <c r="E46" s="260"/>
      <c r="F46" s="260"/>
      <c r="G46" s="260"/>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191</v>
      </c>
      <c r="AH46" s="148"/>
      <c r="AI46" s="148"/>
      <c r="AJ46" s="148"/>
      <c r="AK46" s="148"/>
      <c r="AL46" s="148"/>
      <c r="AM46" s="148"/>
      <c r="AN46" s="148"/>
      <c r="AO46" s="148"/>
      <c r="AP46" s="148"/>
      <c r="AQ46" s="148"/>
      <c r="AR46" s="148"/>
      <c r="AS46" s="148"/>
      <c r="AT46" s="148"/>
      <c r="AU46" s="148"/>
      <c r="AV46" s="148"/>
      <c r="AW46" s="148"/>
      <c r="AX46" s="148"/>
      <c r="AY46" s="148"/>
      <c r="AZ46" s="148"/>
      <c r="BA46" s="178" t="str">
        <f>C46</f>
        <v>z rostlé horniny tř.1 - 4 pod násypy z hornin soudržných do 92% PS a hornin nesoudržných sypkých relativní ulehlosti I(d) do 0,8</v>
      </c>
      <c r="BB46" s="148"/>
      <c r="BC46" s="148"/>
      <c r="BD46" s="148"/>
      <c r="BE46" s="148"/>
      <c r="BF46" s="148"/>
      <c r="BG46" s="148"/>
      <c r="BH46" s="148"/>
    </row>
    <row r="47" spans="1:60" outlineLevel="1" x14ac:dyDescent="0.2">
      <c r="A47" s="155"/>
      <c r="B47" s="156"/>
      <c r="C47" s="189" t="s">
        <v>202</v>
      </c>
      <c r="D47" s="158"/>
      <c r="E47" s="159"/>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193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9" t="s">
        <v>719</v>
      </c>
      <c r="D48" s="158"/>
      <c r="E48" s="159">
        <v>83.55</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193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x14ac:dyDescent="0.2">
      <c r="A49" s="165" t="s">
        <v>181</v>
      </c>
      <c r="B49" s="166" t="s">
        <v>128</v>
      </c>
      <c r="C49" s="187" t="s">
        <v>129</v>
      </c>
      <c r="D49" s="167"/>
      <c r="E49" s="168"/>
      <c r="F49" s="169"/>
      <c r="G49" s="169">
        <f>SUMIF(AG50:AG92,"&lt;&gt;NOR",G50:G92)</f>
        <v>0</v>
      </c>
      <c r="H49" s="169"/>
      <c r="I49" s="169">
        <f>SUM(I50:I92)</f>
        <v>0</v>
      </c>
      <c r="J49" s="169"/>
      <c r="K49" s="169">
        <f>SUM(K50:K92)</f>
        <v>0</v>
      </c>
      <c r="L49" s="169"/>
      <c r="M49" s="169">
        <f>SUM(M50:M92)</f>
        <v>0</v>
      </c>
      <c r="N49" s="169"/>
      <c r="O49" s="169">
        <f>SUM(O50:O92)</f>
        <v>0</v>
      </c>
      <c r="P49" s="169"/>
      <c r="Q49" s="169">
        <f>SUM(Q50:Q92)</f>
        <v>346.26</v>
      </c>
      <c r="R49" s="169"/>
      <c r="S49" s="169"/>
      <c r="T49" s="170"/>
      <c r="U49" s="164"/>
      <c r="V49" s="164">
        <f>SUM(V50:V92)</f>
        <v>197.9</v>
      </c>
      <c r="W49" s="164"/>
      <c r="X49" s="164"/>
      <c r="AG49" t="s">
        <v>182</v>
      </c>
    </row>
    <row r="50" spans="1:60" ht="22.5" outlineLevel="1" x14ac:dyDescent="0.2">
      <c r="A50" s="171">
        <v>9</v>
      </c>
      <c r="B50" s="172" t="s">
        <v>473</v>
      </c>
      <c r="C50" s="188" t="s">
        <v>474</v>
      </c>
      <c r="D50" s="173" t="s">
        <v>185</v>
      </c>
      <c r="E50" s="174">
        <v>83.55</v>
      </c>
      <c r="F50" s="175"/>
      <c r="G50" s="176">
        <f>ROUND(E50*F50,2)</f>
        <v>0</v>
      </c>
      <c r="H50" s="175"/>
      <c r="I50" s="176">
        <f>ROUND(E50*H50,2)</f>
        <v>0</v>
      </c>
      <c r="J50" s="175"/>
      <c r="K50" s="176">
        <f>ROUND(E50*J50,2)</f>
        <v>0</v>
      </c>
      <c r="L50" s="176">
        <v>21</v>
      </c>
      <c r="M50" s="176">
        <f>G50*(1+L50/100)</f>
        <v>0</v>
      </c>
      <c r="N50" s="176">
        <v>0</v>
      </c>
      <c r="O50" s="176">
        <f>ROUND(E50*N50,2)</f>
        <v>0</v>
      </c>
      <c r="P50" s="176">
        <v>0.33</v>
      </c>
      <c r="Q50" s="176">
        <f>ROUND(E50*P50,2)</f>
        <v>27.57</v>
      </c>
      <c r="R50" s="176" t="s">
        <v>206</v>
      </c>
      <c r="S50" s="176" t="s">
        <v>187</v>
      </c>
      <c r="T50" s="177" t="s">
        <v>187</v>
      </c>
      <c r="U50" s="157">
        <v>0.06</v>
      </c>
      <c r="V50" s="157">
        <f>ROUND(E50*U50,2)</f>
        <v>5.01</v>
      </c>
      <c r="W50" s="157"/>
      <c r="X50" s="157" t="s">
        <v>188</v>
      </c>
      <c r="Y50" s="148"/>
      <c r="Z50" s="148"/>
      <c r="AA50" s="148"/>
      <c r="AB50" s="148"/>
      <c r="AC50" s="148"/>
      <c r="AD50" s="148"/>
      <c r="AE50" s="148"/>
      <c r="AF50" s="148"/>
      <c r="AG50" s="148" t="s">
        <v>200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9" t="s">
        <v>475</v>
      </c>
      <c r="D51" s="158"/>
      <c r="E51" s="159"/>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193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9" t="s">
        <v>720</v>
      </c>
      <c r="D52" s="158"/>
      <c r="E52" s="159"/>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193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9" t="s">
        <v>718</v>
      </c>
      <c r="D53" s="158"/>
      <c r="E53" s="159">
        <v>83.55</v>
      </c>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193</v>
      </c>
      <c r="AH53" s="148">
        <v>5</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71">
        <v>10</v>
      </c>
      <c r="B54" s="172" t="s">
        <v>721</v>
      </c>
      <c r="C54" s="188" t="s">
        <v>722</v>
      </c>
      <c r="D54" s="173" t="s">
        <v>185</v>
      </c>
      <c r="E54" s="174">
        <v>220.15</v>
      </c>
      <c r="F54" s="175"/>
      <c r="G54" s="176">
        <f>ROUND(E54*F54,2)</f>
        <v>0</v>
      </c>
      <c r="H54" s="175"/>
      <c r="I54" s="176">
        <f>ROUND(E54*H54,2)</f>
        <v>0</v>
      </c>
      <c r="J54" s="175"/>
      <c r="K54" s="176">
        <f>ROUND(E54*J54,2)</f>
        <v>0</v>
      </c>
      <c r="L54" s="176">
        <v>21</v>
      </c>
      <c r="M54" s="176">
        <f>G54*(1+L54/100)</f>
        <v>0</v>
      </c>
      <c r="N54" s="176">
        <v>0</v>
      </c>
      <c r="O54" s="176">
        <f>ROUND(E54*N54,2)</f>
        <v>0</v>
      </c>
      <c r="P54" s="176">
        <v>0.11</v>
      </c>
      <c r="Q54" s="176">
        <f>ROUND(E54*P54,2)</f>
        <v>24.22</v>
      </c>
      <c r="R54" s="176" t="s">
        <v>206</v>
      </c>
      <c r="S54" s="176" t="s">
        <v>187</v>
      </c>
      <c r="T54" s="177" t="s">
        <v>187</v>
      </c>
      <c r="U54" s="157">
        <v>0.08</v>
      </c>
      <c r="V54" s="157">
        <f>ROUND(E54*U54,2)</f>
        <v>17.61</v>
      </c>
      <c r="W54" s="157"/>
      <c r="X54" s="157" t="s">
        <v>188</v>
      </c>
      <c r="Y54" s="148"/>
      <c r="Z54" s="148"/>
      <c r="AA54" s="148"/>
      <c r="AB54" s="148"/>
      <c r="AC54" s="148"/>
      <c r="AD54" s="148"/>
      <c r="AE54" s="148"/>
      <c r="AF54" s="148"/>
      <c r="AG54" s="148" t="s">
        <v>189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55"/>
      <c r="B55" s="156"/>
      <c r="C55" s="259" t="s">
        <v>723</v>
      </c>
      <c r="D55" s="260"/>
      <c r="E55" s="260"/>
      <c r="F55" s="260"/>
      <c r="G55" s="260"/>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191</v>
      </c>
      <c r="AH55" s="148"/>
      <c r="AI55" s="148"/>
      <c r="AJ55" s="148"/>
      <c r="AK55" s="148"/>
      <c r="AL55" s="148"/>
      <c r="AM55" s="148"/>
      <c r="AN55" s="148"/>
      <c r="AO55" s="148"/>
      <c r="AP55" s="148"/>
      <c r="AQ55" s="148"/>
      <c r="AR55" s="148"/>
      <c r="AS55" s="148"/>
      <c r="AT55" s="148"/>
      <c r="AU55" s="148"/>
      <c r="AV55" s="148"/>
      <c r="AW55" s="148"/>
      <c r="AX55" s="148"/>
      <c r="AY55" s="148"/>
      <c r="AZ55" s="148"/>
      <c r="BA55" s="178" t="str">
        <f>C55</f>
        <v>s naložením na dopravní prostředek, očištění povrchu od frézované plochy, opotřebování frézovacích nástrojů (nožů, upínacích kroužků, držáků) nutné ruční odstranění (vybourání) živičného krytu kolem překážek,</v>
      </c>
      <c r="BB55" s="148"/>
      <c r="BC55" s="148"/>
      <c r="BD55" s="148"/>
      <c r="BE55" s="148"/>
      <c r="BF55" s="148"/>
      <c r="BG55" s="148"/>
      <c r="BH55" s="148"/>
    </row>
    <row r="56" spans="1:60" outlineLevel="1" x14ac:dyDescent="0.2">
      <c r="A56" s="155"/>
      <c r="B56" s="156"/>
      <c r="C56" s="189" t="s">
        <v>724</v>
      </c>
      <c r="D56" s="158"/>
      <c r="E56" s="159"/>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193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9" t="s">
        <v>725</v>
      </c>
      <c r="D57" s="158"/>
      <c r="E57" s="159"/>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193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9" t="s">
        <v>726</v>
      </c>
      <c r="D58" s="158"/>
      <c r="E58" s="159">
        <v>220.15</v>
      </c>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193</v>
      </c>
      <c r="AH58" s="148">
        <v>5</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33.75" outlineLevel="1" x14ac:dyDescent="0.2">
      <c r="A59" s="171">
        <v>11</v>
      </c>
      <c r="B59" s="172" t="s">
        <v>727</v>
      </c>
      <c r="C59" s="188" t="s">
        <v>728</v>
      </c>
      <c r="D59" s="173" t="s">
        <v>185</v>
      </c>
      <c r="E59" s="174">
        <v>2201.5</v>
      </c>
      <c r="F59" s="175"/>
      <c r="G59" s="176">
        <f>ROUND(E59*F59,2)</f>
        <v>0</v>
      </c>
      <c r="H59" s="175"/>
      <c r="I59" s="176">
        <f>ROUND(E59*H59,2)</f>
        <v>0</v>
      </c>
      <c r="J59" s="175"/>
      <c r="K59" s="176">
        <f>ROUND(E59*J59,2)</f>
        <v>0</v>
      </c>
      <c r="L59" s="176">
        <v>21</v>
      </c>
      <c r="M59" s="176">
        <f>G59*(1+L59/100)</f>
        <v>0</v>
      </c>
      <c r="N59" s="176">
        <v>0</v>
      </c>
      <c r="O59" s="176">
        <f>ROUND(E59*N59,2)</f>
        <v>0</v>
      </c>
      <c r="P59" s="176">
        <v>0.11</v>
      </c>
      <c r="Q59" s="176">
        <f>ROUND(E59*P59,2)</f>
        <v>242.17</v>
      </c>
      <c r="R59" s="176" t="s">
        <v>206</v>
      </c>
      <c r="S59" s="176" t="s">
        <v>187</v>
      </c>
      <c r="T59" s="177" t="s">
        <v>187</v>
      </c>
      <c r="U59" s="157">
        <v>5.1499999999999997E-2</v>
      </c>
      <c r="V59" s="157">
        <f>ROUND(E59*U59,2)</f>
        <v>113.38</v>
      </c>
      <c r="W59" s="157"/>
      <c r="X59" s="157" t="s">
        <v>188</v>
      </c>
      <c r="Y59" s="148"/>
      <c r="Z59" s="148"/>
      <c r="AA59" s="148"/>
      <c r="AB59" s="148"/>
      <c r="AC59" s="148"/>
      <c r="AD59" s="148"/>
      <c r="AE59" s="148"/>
      <c r="AF59" s="148"/>
      <c r="AG59" s="148" t="s">
        <v>189</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x14ac:dyDescent="0.2">
      <c r="A60" s="155"/>
      <c r="B60" s="156"/>
      <c r="C60" s="259" t="s">
        <v>723</v>
      </c>
      <c r="D60" s="260"/>
      <c r="E60" s="260"/>
      <c r="F60" s="260"/>
      <c r="G60" s="260"/>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191</v>
      </c>
      <c r="AH60" s="148"/>
      <c r="AI60" s="148"/>
      <c r="AJ60" s="148"/>
      <c r="AK60" s="148"/>
      <c r="AL60" s="148"/>
      <c r="AM60" s="148"/>
      <c r="AN60" s="148"/>
      <c r="AO60" s="148"/>
      <c r="AP60" s="148"/>
      <c r="AQ60" s="148"/>
      <c r="AR60" s="148"/>
      <c r="AS60" s="148"/>
      <c r="AT60" s="148"/>
      <c r="AU60" s="148"/>
      <c r="AV60" s="148"/>
      <c r="AW60" s="148"/>
      <c r="AX60" s="148"/>
      <c r="AY60" s="148"/>
      <c r="AZ60" s="148"/>
      <c r="BA60" s="178" t="str">
        <f>C60</f>
        <v>s naložením na dopravní prostředek, očištění povrchu od frézované plochy, opotřebování frézovacích nástrojů (nožů, upínacích kroužků, držáků) nutné ruční odstranění (vybourání) živičného krytu kolem překážek,</v>
      </c>
      <c r="BB60" s="148"/>
      <c r="BC60" s="148"/>
      <c r="BD60" s="148"/>
      <c r="BE60" s="148"/>
      <c r="BF60" s="148"/>
      <c r="BG60" s="148"/>
      <c r="BH60" s="148"/>
    </row>
    <row r="61" spans="1:60" outlineLevel="1" x14ac:dyDescent="0.2">
      <c r="A61" s="155"/>
      <c r="B61" s="156"/>
      <c r="C61" s="189" t="s">
        <v>729</v>
      </c>
      <c r="D61" s="158"/>
      <c r="E61" s="159"/>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193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9" t="s">
        <v>730</v>
      </c>
      <c r="D62" s="158"/>
      <c r="E62" s="159"/>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193</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9" t="s">
        <v>731</v>
      </c>
      <c r="D63" s="158"/>
      <c r="E63" s="159">
        <v>2201.5</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193</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1">
        <v>12</v>
      </c>
      <c r="B64" s="172" t="s">
        <v>732</v>
      </c>
      <c r="C64" s="188" t="s">
        <v>733</v>
      </c>
      <c r="D64" s="173" t="s">
        <v>316</v>
      </c>
      <c r="E64" s="174">
        <v>334.2</v>
      </c>
      <c r="F64" s="175"/>
      <c r="G64" s="176">
        <f>ROUND(E64*F64,2)</f>
        <v>0</v>
      </c>
      <c r="H64" s="175"/>
      <c r="I64" s="176">
        <f>ROUND(E64*H64,2)</f>
        <v>0</v>
      </c>
      <c r="J64" s="175"/>
      <c r="K64" s="176">
        <f>ROUND(E64*J64,2)</f>
        <v>0</v>
      </c>
      <c r="L64" s="176">
        <v>21</v>
      </c>
      <c r="M64" s="176">
        <f>G64*(1+L64/100)</f>
        <v>0</v>
      </c>
      <c r="N64" s="176">
        <v>0</v>
      </c>
      <c r="O64" s="176">
        <f>ROUND(E64*N64,2)</f>
        <v>0</v>
      </c>
      <c r="P64" s="176">
        <v>0.115</v>
      </c>
      <c r="Q64" s="176">
        <f>ROUND(E64*P64,2)</f>
        <v>38.43</v>
      </c>
      <c r="R64" s="176" t="s">
        <v>206</v>
      </c>
      <c r="S64" s="176" t="s">
        <v>187</v>
      </c>
      <c r="T64" s="177" t="s">
        <v>187</v>
      </c>
      <c r="U64" s="157">
        <v>0.13700000000000001</v>
      </c>
      <c r="V64" s="157">
        <f>ROUND(E64*U64,2)</f>
        <v>45.79</v>
      </c>
      <c r="W64" s="157"/>
      <c r="X64" s="157" t="s">
        <v>188</v>
      </c>
      <c r="Y64" s="148"/>
      <c r="Z64" s="148"/>
      <c r="AA64" s="148"/>
      <c r="AB64" s="148"/>
      <c r="AC64" s="148"/>
      <c r="AD64" s="148"/>
      <c r="AE64" s="148"/>
      <c r="AF64" s="148"/>
      <c r="AG64" s="148" t="s">
        <v>200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259" t="s">
        <v>478</v>
      </c>
      <c r="D65" s="260"/>
      <c r="E65" s="260"/>
      <c r="F65" s="260"/>
      <c r="G65" s="260"/>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191</v>
      </c>
      <c r="AH65" s="148"/>
      <c r="AI65" s="148"/>
      <c r="AJ65" s="148"/>
      <c r="AK65" s="148"/>
      <c r="AL65" s="148"/>
      <c r="AM65" s="148"/>
      <c r="AN65" s="148"/>
      <c r="AO65" s="148"/>
      <c r="AP65" s="148"/>
      <c r="AQ65" s="148"/>
      <c r="AR65" s="148"/>
      <c r="AS65" s="148"/>
      <c r="AT65" s="148"/>
      <c r="AU65" s="148"/>
      <c r="AV65" s="148"/>
      <c r="AW65" s="148"/>
      <c r="AX65" s="148"/>
      <c r="AY65" s="148"/>
      <c r="AZ65" s="148"/>
      <c r="BA65" s="178" t="str">
        <f>C65</f>
        <v>s vybouráním lože, s přemístěním hmot na skládku na vzdálenost do 3 m nebo naložením na dopravní prostředek</v>
      </c>
      <c r="BB65" s="148"/>
      <c r="BC65" s="148"/>
      <c r="BD65" s="148"/>
      <c r="BE65" s="148"/>
      <c r="BF65" s="148"/>
      <c r="BG65" s="148"/>
      <c r="BH65" s="148"/>
    </row>
    <row r="66" spans="1:60" outlineLevel="1" x14ac:dyDescent="0.2">
      <c r="A66" s="155"/>
      <c r="B66" s="156"/>
      <c r="C66" s="189" t="s">
        <v>734</v>
      </c>
      <c r="D66" s="158"/>
      <c r="E66" s="159"/>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193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9" t="s">
        <v>735</v>
      </c>
      <c r="D67" s="158"/>
      <c r="E67" s="159">
        <v>334.2</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193</v>
      </c>
      <c r="AH67" s="148">
        <v>5</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1">
        <v>13</v>
      </c>
      <c r="B68" s="172" t="s">
        <v>228</v>
      </c>
      <c r="C68" s="188" t="s">
        <v>229</v>
      </c>
      <c r="D68" s="173" t="s">
        <v>185</v>
      </c>
      <c r="E68" s="174">
        <v>2421.65</v>
      </c>
      <c r="F68" s="175"/>
      <c r="G68" s="176">
        <f>ROUND(E68*F68,2)</f>
        <v>0</v>
      </c>
      <c r="H68" s="175"/>
      <c r="I68" s="176">
        <f>ROUND(E68*H68,2)</f>
        <v>0</v>
      </c>
      <c r="J68" s="175"/>
      <c r="K68" s="176">
        <f>ROUND(E68*J68,2)</f>
        <v>0</v>
      </c>
      <c r="L68" s="176">
        <v>21</v>
      </c>
      <c r="M68" s="176">
        <f>G68*(1+L68/100)</f>
        <v>0</v>
      </c>
      <c r="N68" s="176">
        <v>0</v>
      </c>
      <c r="O68" s="176">
        <f>ROUND(E68*N68,2)</f>
        <v>0</v>
      </c>
      <c r="P68" s="176">
        <v>0</v>
      </c>
      <c r="Q68" s="176">
        <f>ROUND(E68*P68,2)</f>
        <v>0</v>
      </c>
      <c r="R68" s="176" t="s">
        <v>206</v>
      </c>
      <c r="S68" s="176" t="s">
        <v>187</v>
      </c>
      <c r="T68" s="177" t="s">
        <v>187</v>
      </c>
      <c r="U68" s="157">
        <v>2E-3</v>
      </c>
      <c r="V68" s="157">
        <f>ROUND(E68*U68,2)</f>
        <v>4.84</v>
      </c>
      <c r="W68" s="157"/>
      <c r="X68" s="157" t="s">
        <v>188</v>
      </c>
      <c r="Y68" s="148"/>
      <c r="Z68" s="148"/>
      <c r="AA68" s="148"/>
      <c r="AB68" s="148"/>
      <c r="AC68" s="148"/>
      <c r="AD68" s="148"/>
      <c r="AE68" s="148"/>
      <c r="AF68" s="148"/>
      <c r="AG68" s="148" t="s">
        <v>200</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9" t="s">
        <v>230</v>
      </c>
      <c r="D69" s="158"/>
      <c r="E69" s="159"/>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193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9" t="s">
        <v>725</v>
      </c>
      <c r="D70" s="158"/>
      <c r="E70" s="159"/>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193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9" t="s">
        <v>726</v>
      </c>
      <c r="D71" s="158"/>
      <c r="E71" s="159">
        <v>220.15</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193</v>
      </c>
      <c r="AH71" s="148">
        <v>5</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9" t="s">
        <v>730</v>
      </c>
      <c r="D72" s="158"/>
      <c r="E72" s="159"/>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193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9" t="s">
        <v>731</v>
      </c>
      <c r="D73" s="158"/>
      <c r="E73" s="159">
        <v>2201.5</v>
      </c>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193</v>
      </c>
      <c r="AH73" s="148">
        <v>5</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1">
        <v>14</v>
      </c>
      <c r="B74" s="172" t="s">
        <v>233</v>
      </c>
      <c r="C74" s="188" t="s">
        <v>234</v>
      </c>
      <c r="D74" s="173" t="s">
        <v>185</v>
      </c>
      <c r="E74" s="174">
        <v>110.075</v>
      </c>
      <c r="F74" s="175"/>
      <c r="G74" s="176">
        <f>ROUND(E74*F74,2)</f>
        <v>0</v>
      </c>
      <c r="H74" s="175"/>
      <c r="I74" s="176">
        <f>ROUND(E74*H74,2)</f>
        <v>0</v>
      </c>
      <c r="J74" s="175"/>
      <c r="K74" s="176">
        <f>ROUND(E74*J74,2)</f>
        <v>0</v>
      </c>
      <c r="L74" s="176">
        <v>21</v>
      </c>
      <c r="M74" s="176">
        <f>G74*(1+L74/100)</f>
        <v>0</v>
      </c>
      <c r="N74" s="176">
        <v>0</v>
      </c>
      <c r="O74" s="176">
        <f>ROUND(E74*N74,2)</f>
        <v>0</v>
      </c>
      <c r="P74" s="176">
        <v>0.126</v>
      </c>
      <c r="Q74" s="176">
        <f>ROUND(E74*P74,2)</f>
        <v>13.87</v>
      </c>
      <c r="R74" s="176" t="s">
        <v>206</v>
      </c>
      <c r="S74" s="176" t="s">
        <v>187</v>
      </c>
      <c r="T74" s="177" t="s">
        <v>187</v>
      </c>
      <c r="U74" s="157">
        <v>3.4000000000000002E-2</v>
      </c>
      <c r="V74" s="157">
        <f>ROUND(E74*U74,2)</f>
        <v>3.74</v>
      </c>
      <c r="W74" s="157"/>
      <c r="X74" s="157" t="s">
        <v>188</v>
      </c>
      <c r="Y74" s="148"/>
      <c r="Z74" s="148"/>
      <c r="AA74" s="148"/>
      <c r="AB74" s="148"/>
      <c r="AC74" s="148"/>
      <c r="AD74" s="148"/>
      <c r="AE74" s="148"/>
      <c r="AF74" s="148"/>
      <c r="AG74" s="148" t="s">
        <v>200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9" t="s">
        <v>235</v>
      </c>
      <c r="D75" s="158"/>
      <c r="E75" s="159"/>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193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9" t="s">
        <v>236</v>
      </c>
      <c r="D76" s="158"/>
      <c r="E76" s="159"/>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193</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9" t="s">
        <v>736</v>
      </c>
      <c r="D77" s="158"/>
      <c r="E77" s="159">
        <v>110.075</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193</v>
      </c>
      <c r="AH77" s="148">
        <v>5</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71">
        <v>15</v>
      </c>
      <c r="B78" s="172" t="s">
        <v>238</v>
      </c>
      <c r="C78" s="188" t="s">
        <v>239</v>
      </c>
      <c r="D78" s="173" t="s">
        <v>185</v>
      </c>
      <c r="E78" s="174">
        <v>33.42</v>
      </c>
      <c r="F78" s="175"/>
      <c r="G78" s="176">
        <f>ROUND(E78*F78,2)</f>
        <v>0</v>
      </c>
      <c r="H78" s="175"/>
      <c r="I78" s="176">
        <f>ROUND(E78*H78,2)</f>
        <v>0</v>
      </c>
      <c r="J78" s="175"/>
      <c r="K78" s="176">
        <f>ROUND(E78*J78,2)</f>
        <v>0</v>
      </c>
      <c r="L78" s="176">
        <v>21</v>
      </c>
      <c r="M78" s="176">
        <f>G78*(1+L78/100)</f>
        <v>0</v>
      </c>
      <c r="N78" s="176">
        <v>0</v>
      </c>
      <c r="O78" s="176">
        <f>ROUND(E78*N78,2)</f>
        <v>0</v>
      </c>
      <c r="P78" s="176">
        <v>0</v>
      </c>
      <c r="Q78" s="176">
        <f>ROUND(E78*P78,2)</f>
        <v>0</v>
      </c>
      <c r="R78" s="176" t="s">
        <v>206</v>
      </c>
      <c r="S78" s="176" t="s">
        <v>187</v>
      </c>
      <c r="T78" s="177" t="s">
        <v>187</v>
      </c>
      <c r="U78" s="157">
        <v>0.22</v>
      </c>
      <c r="V78" s="157">
        <f>ROUND(E78*U78,2)</f>
        <v>7.35</v>
      </c>
      <c r="W78" s="157"/>
      <c r="X78" s="157" t="s">
        <v>188</v>
      </c>
      <c r="Y78" s="148"/>
      <c r="Z78" s="148"/>
      <c r="AA78" s="148"/>
      <c r="AB78" s="148"/>
      <c r="AC78" s="148"/>
      <c r="AD78" s="148"/>
      <c r="AE78" s="148"/>
      <c r="AF78" s="148"/>
      <c r="AG78" s="148" t="s">
        <v>200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ht="22.5" outlineLevel="1" x14ac:dyDescent="0.2">
      <c r="A79" s="155"/>
      <c r="B79" s="156"/>
      <c r="C79" s="259" t="s">
        <v>240</v>
      </c>
      <c r="D79" s="260"/>
      <c r="E79" s="260"/>
      <c r="F79" s="260"/>
      <c r="G79" s="260"/>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191</v>
      </c>
      <c r="AH79" s="148"/>
      <c r="AI79" s="148"/>
      <c r="AJ79" s="148"/>
      <c r="AK79" s="148"/>
      <c r="AL79" s="148"/>
      <c r="AM79" s="148"/>
      <c r="AN79" s="148"/>
      <c r="AO79" s="148"/>
      <c r="AP79" s="148"/>
      <c r="AQ79" s="148"/>
      <c r="AR79" s="148"/>
      <c r="AS79" s="148"/>
      <c r="AT79" s="148"/>
      <c r="AU79" s="148"/>
      <c r="AV79" s="148"/>
      <c r="AW79" s="148"/>
      <c r="AX79" s="148"/>
      <c r="AY79" s="148"/>
      <c r="AZ79" s="148"/>
      <c r="BA79" s="178" t="str">
        <f>C79</f>
        <v>od spojovacího materiálu, s uložením očištěných kostek na skládku, s odklizením odpadových hmot na hromady a s odklizením vybouraných kostek na vzdálenost do 3 m</v>
      </c>
      <c r="BB79" s="148"/>
      <c r="BC79" s="148"/>
      <c r="BD79" s="148"/>
      <c r="BE79" s="148"/>
      <c r="BF79" s="148"/>
      <c r="BG79" s="148"/>
      <c r="BH79" s="148"/>
    </row>
    <row r="80" spans="1:60" outlineLevel="1" x14ac:dyDescent="0.2">
      <c r="A80" s="155"/>
      <c r="B80" s="156"/>
      <c r="C80" s="189" t="s">
        <v>737</v>
      </c>
      <c r="D80" s="158"/>
      <c r="E80" s="159"/>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193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9" t="s">
        <v>738</v>
      </c>
      <c r="D81" s="158"/>
      <c r="E81" s="159"/>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193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9" t="s">
        <v>739</v>
      </c>
      <c r="D82" s="158"/>
      <c r="E82" s="159">
        <v>33.42</v>
      </c>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193</v>
      </c>
      <c r="AH82" s="148">
        <v>5</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1">
        <v>16</v>
      </c>
      <c r="B83" s="172" t="s">
        <v>242</v>
      </c>
      <c r="C83" s="188" t="s">
        <v>243</v>
      </c>
      <c r="D83" s="173" t="s">
        <v>244</v>
      </c>
      <c r="E83" s="174">
        <v>1</v>
      </c>
      <c r="F83" s="175"/>
      <c r="G83" s="176">
        <f>ROUND(E83*F83,2)</f>
        <v>0</v>
      </c>
      <c r="H83" s="175"/>
      <c r="I83" s="176">
        <f>ROUND(E83*H83,2)</f>
        <v>0</v>
      </c>
      <c r="J83" s="175"/>
      <c r="K83" s="176">
        <f>ROUND(E83*J83,2)</f>
        <v>0</v>
      </c>
      <c r="L83" s="176">
        <v>21</v>
      </c>
      <c r="M83" s="176">
        <f>G83*(1+L83/100)</f>
        <v>0</v>
      </c>
      <c r="N83" s="176">
        <v>0</v>
      </c>
      <c r="O83" s="176">
        <f>ROUND(E83*N83,2)</f>
        <v>0</v>
      </c>
      <c r="P83" s="176">
        <v>0</v>
      </c>
      <c r="Q83" s="176">
        <f>ROUND(E83*P83,2)</f>
        <v>0</v>
      </c>
      <c r="R83" s="176"/>
      <c r="S83" s="176" t="s">
        <v>245</v>
      </c>
      <c r="T83" s="177" t="s">
        <v>246</v>
      </c>
      <c r="U83" s="157">
        <v>0.184</v>
      </c>
      <c r="V83" s="157">
        <f>ROUND(E83*U83,2)</f>
        <v>0.18</v>
      </c>
      <c r="W83" s="157"/>
      <c r="X83" s="157" t="s">
        <v>188</v>
      </c>
      <c r="Y83" s="148"/>
      <c r="Z83" s="148"/>
      <c r="AA83" s="148"/>
      <c r="AB83" s="148"/>
      <c r="AC83" s="148"/>
      <c r="AD83" s="148"/>
      <c r="AE83" s="148"/>
      <c r="AF83" s="148"/>
      <c r="AG83" s="148" t="s">
        <v>200</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9" t="s">
        <v>247</v>
      </c>
      <c r="D84" s="158"/>
      <c r="E84" s="159"/>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193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9" t="s">
        <v>209</v>
      </c>
      <c r="D85" s="158"/>
      <c r="E85" s="159"/>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193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1" x14ac:dyDescent="0.2">
      <c r="A86" s="155"/>
      <c r="B86" s="156"/>
      <c r="C86" s="189" t="s">
        <v>248</v>
      </c>
      <c r="D86" s="158"/>
      <c r="E86" s="159">
        <v>1</v>
      </c>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193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1">
        <v>17</v>
      </c>
      <c r="B87" s="172" t="s">
        <v>249</v>
      </c>
      <c r="C87" s="188" t="s">
        <v>250</v>
      </c>
      <c r="D87" s="173" t="s">
        <v>251</v>
      </c>
      <c r="E87" s="174">
        <v>1</v>
      </c>
      <c r="F87" s="175"/>
      <c r="G87" s="176">
        <f>ROUND(E87*F87,2)</f>
        <v>0</v>
      </c>
      <c r="H87" s="175"/>
      <c r="I87" s="176">
        <f>ROUND(E87*H87,2)</f>
        <v>0</v>
      </c>
      <c r="J87" s="175"/>
      <c r="K87" s="176">
        <f>ROUND(E87*J87,2)</f>
        <v>0</v>
      </c>
      <c r="L87" s="176">
        <v>21</v>
      </c>
      <c r="M87" s="176">
        <f>G87*(1+L87/100)</f>
        <v>0</v>
      </c>
      <c r="N87" s="176">
        <v>0</v>
      </c>
      <c r="O87" s="176">
        <f>ROUND(E87*N87,2)</f>
        <v>0</v>
      </c>
      <c r="P87" s="176">
        <v>0</v>
      </c>
      <c r="Q87" s="176">
        <f>ROUND(E87*P87,2)</f>
        <v>0</v>
      </c>
      <c r="R87" s="176" t="s">
        <v>252</v>
      </c>
      <c r="S87" s="176" t="s">
        <v>187</v>
      </c>
      <c r="T87" s="177" t="s">
        <v>187</v>
      </c>
      <c r="U87" s="157">
        <v>0</v>
      </c>
      <c r="V87" s="157">
        <f>ROUND(E87*U87,2)</f>
        <v>0</v>
      </c>
      <c r="W87" s="157"/>
      <c r="X87" s="157" t="s">
        <v>253</v>
      </c>
      <c r="Y87" s="148"/>
      <c r="Z87" s="148"/>
      <c r="AA87" s="148"/>
      <c r="AB87" s="148"/>
      <c r="AC87" s="148"/>
      <c r="AD87" s="148"/>
      <c r="AE87" s="148"/>
      <c r="AF87" s="148"/>
      <c r="AG87" s="148" t="s">
        <v>254</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257" t="s">
        <v>255</v>
      </c>
      <c r="D88" s="258"/>
      <c r="E88" s="258"/>
      <c r="F88" s="258"/>
      <c r="G88" s="258"/>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256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261" t="s">
        <v>257</v>
      </c>
      <c r="D89" s="262"/>
      <c r="E89" s="262"/>
      <c r="F89" s="262"/>
      <c r="G89" s="262"/>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256</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261" t="s">
        <v>258</v>
      </c>
      <c r="D90" s="262"/>
      <c r="E90" s="262"/>
      <c r="F90" s="262"/>
      <c r="G90" s="262"/>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256</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55"/>
      <c r="B91" s="156"/>
      <c r="C91" s="189" t="s">
        <v>259</v>
      </c>
      <c r="D91" s="158"/>
      <c r="E91" s="159"/>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193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9" t="s">
        <v>740</v>
      </c>
      <c r="D92" s="158"/>
      <c r="E92" s="159">
        <v>1</v>
      </c>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193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x14ac:dyDescent="0.2">
      <c r="A93" s="165" t="s">
        <v>181</v>
      </c>
      <c r="B93" s="166" t="s">
        <v>134</v>
      </c>
      <c r="C93" s="187" t="s">
        <v>135</v>
      </c>
      <c r="D93" s="167"/>
      <c r="E93" s="168"/>
      <c r="F93" s="169"/>
      <c r="G93" s="169">
        <f>SUMIF(AG94:AG119,"&lt;&gt;NOR",G94:G119)</f>
        <v>0</v>
      </c>
      <c r="H93" s="169"/>
      <c r="I93" s="169">
        <f>SUM(I94:I119)</f>
        <v>0</v>
      </c>
      <c r="J93" s="169"/>
      <c r="K93" s="169">
        <f>SUM(K94:K119)</f>
        <v>0</v>
      </c>
      <c r="L93" s="169"/>
      <c r="M93" s="169">
        <f>SUM(M94:M119)</f>
        <v>0</v>
      </c>
      <c r="N93" s="169"/>
      <c r="O93" s="169">
        <f>SUM(O94:O119)</f>
        <v>316.14999999999998</v>
      </c>
      <c r="P93" s="169"/>
      <c r="Q93" s="169">
        <f>SUM(Q94:Q119)</f>
        <v>0</v>
      </c>
      <c r="R93" s="169"/>
      <c r="S93" s="169"/>
      <c r="T93" s="170"/>
      <c r="U93" s="164"/>
      <c r="V93" s="164">
        <f>SUM(V94:V119)</f>
        <v>174.14</v>
      </c>
      <c r="W93" s="164"/>
      <c r="X93" s="164"/>
      <c r="AG93" t="s">
        <v>182</v>
      </c>
    </row>
    <row r="94" spans="1:60" ht="22.5" outlineLevel="1" x14ac:dyDescent="0.2">
      <c r="A94" s="171">
        <v>18</v>
      </c>
      <c r="B94" s="172" t="s">
        <v>741</v>
      </c>
      <c r="C94" s="188" t="s">
        <v>270</v>
      </c>
      <c r="D94" s="173" t="s">
        <v>185</v>
      </c>
      <c r="E94" s="174">
        <v>220.15</v>
      </c>
      <c r="F94" s="175"/>
      <c r="G94" s="176">
        <f>ROUND(E94*F94,2)</f>
        <v>0</v>
      </c>
      <c r="H94" s="175"/>
      <c r="I94" s="176">
        <f>ROUND(E94*H94,2)</f>
        <v>0</v>
      </c>
      <c r="J94" s="175"/>
      <c r="K94" s="176">
        <f>ROUND(E94*J94,2)</f>
        <v>0</v>
      </c>
      <c r="L94" s="176">
        <v>21</v>
      </c>
      <c r="M94" s="176">
        <f>G94*(1+L94/100)</f>
        <v>0</v>
      </c>
      <c r="N94" s="176">
        <v>0.13188</v>
      </c>
      <c r="O94" s="176">
        <f>ROUND(E94*N94,2)</f>
        <v>29.03</v>
      </c>
      <c r="P94" s="176">
        <v>0</v>
      </c>
      <c r="Q94" s="176">
        <f>ROUND(E94*P94,2)</f>
        <v>0</v>
      </c>
      <c r="R94" s="176" t="s">
        <v>206</v>
      </c>
      <c r="S94" s="176" t="s">
        <v>187</v>
      </c>
      <c r="T94" s="177" t="s">
        <v>187</v>
      </c>
      <c r="U94" s="157">
        <v>4.9000000000000002E-2</v>
      </c>
      <c r="V94" s="157">
        <f>ROUND(E94*U94,2)</f>
        <v>10.79</v>
      </c>
      <c r="W94" s="157"/>
      <c r="X94" s="157" t="s">
        <v>188</v>
      </c>
      <c r="Y94" s="148"/>
      <c r="Z94" s="148"/>
      <c r="AA94" s="148"/>
      <c r="AB94" s="148"/>
      <c r="AC94" s="148"/>
      <c r="AD94" s="148"/>
      <c r="AE94" s="148"/>
      <c r="AF94" s="148"/>
      <c r="AG94" s="148" t="s">
        <v>200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259" t="s">
        <v>271</v>
      </c>
      <c r="D95" s="260"/>
      <c r="E95" s="260"/>
      <c r="F95" s="260"/>
      <c r="G95" s="260"/>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191</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9" t="s">
        <v>742</v>
      </c>
      <c r="D96" s="158"/>
      <c r="E96" s="159"/>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193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9" t="s">
        <v>743</v>
      </c>
      <c r="D97" s="158"/>
      <c r="E97" s="159"/>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193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9" t="s">
        <v>744</v>
      </c>
      <c r="D98" s="158"/>
      <c r="E98" s="159">
        <v>220.15</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193</v>
      </c>
      <c r="AH98" s="148">
        <v>5</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1" x14ac:dyDescent="0.2">
      <c r="A99" s="171">
        <v>19</v>
      </c>
      <c r="B99" s="172" t="s">
        <v>274</v>
      </c>
      <c r="C99" s="188" t="s">
        <v>275</v>
      </c>
      <c r="D99" s="173" t="s">
        <v>185</v>
      </c>
      <c r="E99" s="174">
        <v>220.15</v>
      </c>
      <c r="F99" s="175"/>
      <c r="G99" s="176">
        <f>ROUND(E99*F99,2)</f>
        <v>0</v>
      </c>
      <c r="H99" s="175"/>
      <c r="I99" s="176">
        <f>ROUND(E99*H99,2)</f>
        <v>0</v>
      </c>
      <c r="J99" s="175"/>
      <c r="K99" s="176">
        <f>ROUND(E99*J99,2)</f>
        <v>0</v>
      </c>
      <c r="L99" s="176">
        <v>21</v>
      </c>
      <c r="M99" s="176">
        <f>G99*(1+L99/100)</f>
        <v>0</v>
      </c>
      <c r="N99" s="176">
        <v>5.0000000000000001E-4</v>
      </c>
      <c r="O99" s="176">
        <f>ROUND(E99*N99,2)</f>
        <v>0.11</v>
      </c>
      <c r="P99" s="176">
        <v>0</v>
      </c>
      <c r="Q99" s="176">
        <f>ROUND(E99*P99,2)</f>
        <v>0</v>
      </c>
      <c r="R99" s="176" t="s">
        <v>206</v>
      </c>
      <c r="S99" s="176" t="s">
        <v>187</v>
      </c>
      <c r="T99" s="177" t="s">
        <v>187</v>
      </c>
      <c r="U99" s="157">
        <v>2E-3</v>
      </c>
      <c r="V99" s="157">
        <f>ROUND(E99*U99,2)</f>
        <v>0.44</v>
      </c>
      <c r="W99" s="157"/>
      <c r="X99" s="157" t="s">
        <v>188</v>
      </c>
      <c r="Y99" s="148"/>
      <c r="Z99" s="148"/>
      <c r="AA99" s="148"/>
      <c r="AB99" s="148"/>
      <c r="AC99" s="148"/>
      <c r="AD99" s="148"/>
      <c r="AE99" s="148"/>
      <c r="AF99" s="148"/>
      <c r="AG99" s="148" t="s">
        <v>200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9" t="s">
        <v>276</v>
      </c>
      <c r="D100" s="158"/>
      <c r="E100" s="159"/>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193</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9" t="s">
        <v>745</v>
      </c>
      <c r="D101" s="158"/>
      <c r="E101" s="159"/>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193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89" t="s">
        <v>726</v>
      </c>
      <c r="D102" s="158"/>
      <c r="E102" s="159">
        <v>220.15</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193</v>
      </c>
      <c r="AH102" s="148">
        <v>5</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71">
        <v>20</v>
      </c>
      <c r="B103" s="172" t="s">
        <v>277</v>
      </c>
      <c r="C103" s="188" t="s">
        <v>278</v>
      </c>
      <c r="D103" s="173" t="s">
        <v>185</v>
      </c>
      <c r="E103" s="174">
        <v>2201.5</v>
      </c>
      <c r="F103" s="175"/>
      <c r="G103" s="176">
        <f>ROUND(E103*F103,2)</f>
        <v>0</v>
      </c>
      <c r="H103" s="175"/>
      <c r="I103" s="176">
        <f>ROUND(E103*H103,2)</f>
        <v>0</v>
      </c>
      <c r="J103" s="175"/>
      <c r="K103" s="176">
        <f>ROUND(E103*J103,2)</f>
        <v>0</v>
      </c>
      <c r="L103" s="176">
        <v>21</v>
      </c>
      <c r="M103" s="176">
        <f>G103*(1+L103/100)</f>
        <v>0</v>
      </c>
      <c r="N103" s="176">
        <v>7.1000000000000002E-4</v>
      </c>
      <c r="O103" s="176">
        <f>ROUND(E103*N103,2)</f>
        <v>1.56</v>
      </c>
      <c r="P103" s="176">
        <v>0</v>
      </c>
      <c r="Q103" s="176">
        <f>ROUND(E103*P103,2)</f>
        <v>0</v>
      </c>
      <c r="R103" s="176" t="s">
        <v>206</v>
      </c>
      <c r="S103" s="176" t="s">
        <v>187</v>
      </c>
      <c r="T103" s="177" t="s">
        <v>187</v>
      </c>
      <c r="U103" s="157">
        <v>2E-3</v>
      </c>
      <c r="V103" s="157">
        <f>ROUND(E103*U103,2)</f>
        <v>4.4000000000000004</v>
      </c>
      <c r="W103" s="157"/>
      <c r="X103" s="157" t="s">
        <v>188</v>
      </c>
      <c r="Y103" s="148"/>
      <c r="Z103" s="148"/>
      <c r="AA103" s="148"/>
      <c r="AB103" s="148"/>
      <c r="AC103" s="148"/>
      <c r="AD103" s="148"/>
      <c r="AE103" s="148"/>
      <c r="AF103" s="148"/>
      <c r="AG103" s="148" t="s">
        <v>200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9" t="s">
        <v>279</v>
      </c>
      <c r="D104" s="158"/>
      <c r="E104" s="159"/>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193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9" t="s">
        <v>730</v>
      </c>
      <c r="D105" s="158"/>
      <c r="E105" s="159"/>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193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9" t="s">
        <v>731</v>
      </c>
      <c r="D106" s="158"/>
      <c r="E106" s="159">
        <v>2201.5</v>
      </c>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193</v>
      </c>
      <c r="AH106" s="148">
        <v>5</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71">
        <v>21</v>
      </c>
      <c r="B107" s="172" t="s">
        <v>746</v>
      </c>
      <c r="C107" s="188" t="s">
        <v>747</v>
      </c>
      <c r="D107" s="173" t="s">
        <v>185</v>
      </c>
      <c r="E107" s="174">
        <v>2201.5</v>
      </c>
      <c r="F107" s="175"/>
      <c r="G107" s="176">
        <f>ROUND(E107*F107,2)</f>
        <v>0</v>
      </c>
      <c r="H107" s="175"/>
      <c r="I107" s="176">
        <f>ROUND(E107*H107,2)</f>
        <v>0</v>
      </c>
      <c r="J107" s="175"/>
      <c r="K107" s="176">
        <f>ROUND(E107*J107,2)</f>
        <v>0</v>
      </c>
      <c r="L107" s="176">
        <v>21</v>
      </c>
      <c r="M107" s="176">
        <f>G107*(1+L107/100)</f>
        <v>0</v>
      </c>
      <c r="N107" s="176">
        <v>0.12966</v>
      </c>
      <c r="O107" s="176">
        <f>ROUND(E107*N107,2)</f>
        <v>285.45</v>
      </c>
      <c r="P107" s="176">
        <v>0</v>
      </c>
      <c r="Q107" s="176">
        <f>ROUND(E107*P107,2)</f>
        <v>0</v>
      </c>
      <c r="R107" s="176" t="s">
        <v>206</v>
      </c>
      <c r="S107" s="176" t="s">
        <v>187</v>
      </c>
      <c r="T107" s="177" t="s">
        <v>187</v>
      </c>
      <c r="U107" s="157">
        <v>7.1999999999999995E-2</v>
      </c>
      <c r="V107" s="157">
        <f>ROUND(E107*U107,2)</f>
        <v>158.51</v>
      </c>
      <c r="W107" s="157"/>
      <c r="X107" s="157" t="s">
        <v>188</v>
      </c>
      <c r="Y107" s="148"/>
      <c r="Z107" s="148"/>
      <c r="AA107" s="148"/>
      <c r="AB107" s="148"/>
      <c r="AC107" s="148"/>
      <c r="AD107" s="148"/>
      <c r="AE107" s="148"/>
      <c r="AF107" s="148"/>
      <c r="AG107" s="148" t="s">
        <v>200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9" t="s">
        <v>748</v>
      </c>
      <c r="D108" s="158"/>
      <c r="E108" s="159"/>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193</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9" t="s">
        <v>209</v>
      </c>
      <c r="D109" s="158"/>
      <c r="E109" s="159"/>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193</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9" t="s">
        <v>749</v>
      </c>
      <c r="D110" s="158"/>
      <c r="E110" s="159"/>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193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55"/>
      <c r="B111" s="156"/>
      <c r="C111" s="189" t="s">
        <v>750</v>
      </c>
      <c r="D111" s="158"/>
      <c r="E111" s="159">
        <v>1931</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193</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1" x14ac:dyDescent="0.2">
      <c r="A112" s="155"/>
      <c r="B112" s="156"/>
      <c r="C112" s="189" t="s">
        <v>751</v>
      </c>
      <c r="D112" s="158"/>
      <c r="E112" s="159"/>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193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0" t="s">
        <v>288</v>
      </c>
      <c r="D113" s="160"/>
      <c r="E113" s="161">
        <v>1931</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193</v>
      </c>
      <c r="AH113" s="148">
        <v>1</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9" t="s">
        <v>209</v>
      </c>
      <c r="D114" s="158"/>
      <c r="E114" s="159"/>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193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9" t="s">
        <v>752</v>
      </c>
      <c r="D115" s="158"/>
      <c r="E115" s="159">
        <v>70</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193</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9" t="s">
        <v>753</v>
      </c>
      <c r="D116" s="158"/>
      <c r="E116" s="159">
        <v>135.5</v>
      </c>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193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9" t="s">
        <v>754</v>
      </c>
      <c r="D117" s="158"/>
      <c r="E117" s="159">
        <v>12</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193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9" t="s">
        <v>755</v>
      </c>
      <c r="D118" s="158"/>
      <c r="E118" s="159">
        <v>53</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193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0" t="s">
        <v>288</v>
      </c>
      <c r="D119" s="160"/>
      <c r="E119" s="161">
        <v>270.5</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193</v>
      </c>
      <c r="AH119" s="148">
        <v>1</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x14ac:dyDescent="0.2">
      <c r="A120" s="165" t="s">
        <v>181</v>
      </c>
      <c r="B120" s="166" t="s">
        <v>140</v>
      </c>
      <c r="C120" s="187" t="s">
        <v>141</v>
      </c>
      <c r="D120" s="167"/>
      <c r="E120" s="168"/>
      <c r="F120" s="169"/>
      <c r="G120" s="169">
        <f>SUMIF(AG121:AG138,"&lt;&gt;NOR",G121:G138)</f>
        <v>0</v>
      </c>
      <c r="H120" s="169"/>
      <c r="I120" s="169">
        <f>SUM(I121:I138)</f>
        <v>0</v>
      </c>
      <c r="J120" s="169"/>
      <c r="K120" s="169">
        <f>SUM(K121:K138)</f>
        <v>0</v>
      </c>
      <c r="L120" s="169"/>
      <c r="M120" s="169">
        <f>SUM(M121:M138)</f>
        <v>0</v>
      </c>
      <c r="N120" s="169"/>
      <c r="O120" s="169">
        <f>SUM(O121:O138)</f>
        <v>7.82</v>
      </c>
      <c r="P120" s="169"/>
      <c r="Q120" s="169">
        <f>SUM(Q121:Q138)</f>
        <v>0</v>
      </c>
      <c r="R120" s="169"/>
      <c r="S120" s="169"/>
      <c r="T120" s="170"/>
      <c r="U120" s="164"/>
      <c r="V120" s="164">
        <f>SUM(V121:V138)</f>
        <v>59.059999999999995</v>
      </c>
      <c r="W120" s="164"/>
      <c r="X120" s="164"/>
      <c r="AG120" t="s">
        <v>182</v>
      </c>
    </row>
    <row r="121" spans="1:60" outlineLevel="1" x14ac:dyDescent="0.2">
      <c r="A121" s="171">
        <v>22</v>
      </c>
      <c r="B121" s="172" t="s">
        <v>756</v>
      </c>
      <c r="C121" s="188" t="s">
        <v>757</v>
      </c>
      <c r="D121" s="173" t="s">
        <v>311</v>
      </c>
      <c r="E121" s="174">
        <v>14</v>
      </c>
      <c r="F121" s="175"/>
      <c r="G121" s="176">
        <f>ROUND(E121*F121,2)</f>
        <v>0</v>
      </c>
      <c r="H121" s="175"/>
      <c r="I121" s="176">
        <f>ROUND(E121*H121,2)</f>
        <v>0</v>
      </c>
      <c r="J121" s="175"/>
      <c r="K121" s="176">
        <f>ROUND(E121*J121,2)</f>
        <v>0</v>
      </c>
      <c r="L121" s="176">
        <v>21</v>
      </c>
      <c r="M121" s="176">
        <f>G121*(1+L121/100)</f>
        <v>0</v>
      </c>
      <c r="N121" s="176">
        <v>0.32272000000000001</v>
      </c>
      <c r="O121" s="176">
        <f>ROUND(E121*N121,2)</f>
        <v>4.5199999999999996</v>
      </c>
      <c r="P121" s="176">
        <v>0</v>
      </c>
      <c r="Q121" s="176">
        <f>ROUND(E121*P121,2)</f>
        <v>0</v>
      </c>
      <c r="R121" s="176" t="s">
        <v>206</v>
      </c>
      <c r="S121" s="176" t="s">
        <v>187</v>
      </c>
      <c r="T121" s="177" t="s">
        <v>187</v>
      </c>
      <c r="U121" s="157">
        <v>2.5249999999999999</v>
      </c>
      <c r="V121" s="157">
        <f>ROUND(E121*U121,2)</f>
        <v>35.35</v>
      </c>
      <c r="W121" s="157"/>
      <c r="X121" s="157" t="s">
        <v>188</v>
      </c>
      <c r="Y121" s="148"/>
      <c r="Z121" s="148"/>
      <c r="AA121" s="148"/>
      <c r="AB121" s="148"/>
      <c r="AC121" s="148"/>
      <c r="AD121" s="148"/>
      <c r="AE121" s="148"/>
      <c r="AF121" s="148"/>
      <c r="AG121" s="148" t="s">
        <v>200</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ht="33.75" outlineLevel="1" x14ac:dyDescent="0.2">
      <c r="A122" s="155"/>
      <c r="B122" s="156"/>
      <c r="C122" s="259" t="s">
        <v>312</v>
      </c>
      <c r="D122" s="260"/>
      <c r="E122" s="260"/>
      <c r="F122" s="260"/>
      <c r="G122" s="260"/>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191</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78" t="str">
        <f>C122</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22" s="148"/>
      <c r="BC122" s="148"/>
      <c r="BD122" s="148"/>
      <c r="BE122" s="148"/>
      <c r="BF122" s="148"/>
      <c r="BG122" s="148"/>
      <c r="BH122" s="148"/>
    </row>
    <row r="123" spans="1:60" outlineLevel="1" x14ac:dyDescent="0.2">
      <c r="A123" s="155"/>
      <c r="B123" s="156"/>
      <c r="C123" s="189" t="s">
        <v>758</v>
      </c>
      <c r="D123" s="158"/>
      <c r="E123" s="159"/>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193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9" t="s">
        <v>759</v>
      </c>
      <c r="D124" s="158"/>
      <c r="E124" s="159">
        <v>7</v>
      </c>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193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9" t="s">
        <v>760</v>
      </c>
      <c r="D125" s="158"/>
      <c r="E125" s="159">
        <v>7</v>
      </c>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193</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1">
        <v>23</v>
      </c>
      <c r="B126" s="172" t="s">
        <v>309</v>
      </c>
      <c r="C126" s="188" t="s">
        <v>310</v>
      </c>
      <c r="D126" s="173" t="s">
        <v>311</v>
      </c>
      <c r="E126" s="174">
        <v>6</v>
      </c>
      <c r="F126" s="175"/>
      <c r="G126" s="176">
        <f>ROUND(E126*F126,2)</f>
        <v>0</v>
      </c>
      <c r="H126" s="175"/>
      <c r="I126" s="176">
        <f>ROUND(E126*H126,2)</f>
        <v>0</v>
      </c>
      <c r="J126" s="175"/>
      <c r="K126" s="176">
        <f>ROUND(E126*J126,2)</f>
        <v>0</v>
      </c>
      <c r="L126" s="176">
        <v>21</v>
      </c>
      <c r="M126" s="176">
        <f>G126*(1+L126/100)</f>
        <v>0</v>
      </c>
      <c r="N126" s="176">
        <v>0.32973999999999998</v>
      </c>
      <c r="O126" s="176">
        <f>ROUND(E126*N126,2)</f>
        <v>1.98</v>
      </c>
      <c r="P126" s="176">
        <v>0</v>
      </c>
      <c r="Q126" s="176">
        <f>ROUND(E126*P126,2)</f>
        <v>0</v>
      </c>
      <c r="R126" s="176" t="s">
        <v>206</v>
      </c>
      <c r="S126" s="176" t="s">
        <v>187</v>
      </c>
      <c r="T126" s="177" t="s">
        <v>187</v>
      </c>
      <c r="U126" s="157">
        <v>2.6579999999999999</v>
      </c>
      <c r="V126" s="157">
        <f>ROUND(E126*U126,2)</f>
        <v>15.95</v>
      </c>
      <c r="W126" s="157"/>
      <c r="X126" s="157" t="s">
        <v>188</v>
      </c>
      <c r="Y126" s="148"/>
      <c r="Z126" s="148"/>
      <c r="AA126" s="148"/>
      <c r="AB126" s="148"/>
      <c r="AC126" s="148"/>
      <c r="AD126" s="148"/>
      <c r="AE126" s="148"/>
      <c r="AF126" s="148"/>
      <c r="AG126" s="148" t="s">
        <v>200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ht="33.75" outlineLevel="1" x14ac:dyDescent="0.2">
      <c r="A127" s="155"/>
      <c r="B127" s="156"/>
      <c r="C127" s="259" t="s">
        <v>312</v>
      </c>
      <c r="D127" s="260"/>
      <c r="E127" s="260"/>
      <c r="F127" s="260"/>
      <c r="G127" s="260"/>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191</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78" t="str">
        <f>C127</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27" s="148"/>
      <c r="BC127" s="148"/>
      <c r="BD127" s="148"/>
      <c r="BE127" s="148"/>
      <c r="BF127" s="148"/>
      <c r="BG127" s="148"/>
      <c r="BH127" s="148"/>
    </row>
    <row r="128" spans="1:60" outlineLevel="1" x14ac:dyDescent="0.2">
      <c r="A128" s="155"/>
      <c r="B128" s="156"/>
      <c r="C128" s="189" t="s">
        <v>761</v>
      </c>
      <c r="D128" s="158"/>
      <c r="E128" s="159">
        <v>12</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193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90" t="s">
        <v>288</v>
      </c>
      <c r="D129" s="160"/>
      <c r="E129" s="161">
        <v>12</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193</v>
      </c>
      <c r="AH129" s="148">
        <v>1</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9" t="s">
        <v>762</v>
      </c>
      <c r="D130" s="197"/>
      <c r="E130" s="198">
        <v>-6</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193</v>
      </c>
      <c r="AH130" s="148">
        <v>4</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71">
        <v>24</v>
      </c>
      <c r="B131" s="172" t="s">
        <v>763</v>
      </c>
      <c r="C131" s="188" t="s">
        <v>764</v>
      </c>
      <c r="D131" s="173" t="s">
        <v>311</v>
      </c>
      <c r="E131" s="174">
        <v>5</v>
      </c>
      <c r="F131" s="175"/>
      <c r="G131" s="176">
        <f>ROUND(E131*F131,2)</f>
        <v>0</v>
      </c>
      <c r="H131" s="175"/>
      <c r="I131" s="176">
        <f>ROUND(E131*H131,2)</f>
        <v>0</v>
      </c>
      <c r="J131" s="175"/>
      <c r="K131" s="176">
        <f>ROUND(E131*J131,2)</f>
        <v>0</v>
      </c>
      <c r="L131" s="176">
        <v>21</v>
      </c>
      <c r="M131" s="176">
        <f>G131*(1+L131/100)</f>
        <v>0</v>
      </c>
      <c r="N131" s="176">
        <v>0.26469999999999999</v>
      </c>
      <c r="O131" s="176">
        <f>ROUND(E131*N131,2)</f>
        <v>1.32</v>
      </c>
      <c r="P131" s="176">
        <v>0</v>
      </c>
      <c r="Q131" s="176">
        <f>ROUND(E131*P131,2)</f>
        <v>0</v>
      </c>
      <c r="R131" s="176" t="s">
        <v>206</v>
      </c>
      <c r="S131" s="176" t="s">
        <v>187</v>
      </c>
      <c r="T131" s="177" t="s">
        <v>187</v>
      </c>
      <c r="U131" s="157">
        <v>1.5509999999999999</v>
      </c>
      <c r="V131" s="157">
        <f>ROUND(E131*U131,2)</f>
        <v>7.76</v>
      </c>
      <c r="W131" s="157"/>
      <c r="X131" s="157" t="s">
        <v>188</v>
      </c>
      <c r="Y131" s="148"/>
      <c r="Z131" s="148"/>
      <c r="AA131" s="148"/>
      <c r="AB131" s="148"/>
      <c r="AC131" s="148"/>
      <c r="AD131" s="148"/>
      <c r="AE131" s="148"/>
      <c r="AF131" s="148"/>
      <c r="AG131" s="148" t="s">
        <v>200</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33.75" outlineLevel="1" x14ac:dyDescent="0.2">
      <c r="A132" s="155"/>
      <c r="B132" s="156"/>
      <c r="C132" s="259" t="s">
        <v>312</v>
      </c>
      <c r="D132" s="260"/>
      <c r="E132" s="260"/>
      <c r="F132" s="260"/>
      <c r="G132" s="260"/>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191</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78" t="str">
        <f>C132</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32" s="148"/>
      <c r="BC132" s="148"/>
      <c r="BD132" s="148"/>
      <c r="BE132" s="148"/>
      <c r="BF132" s="148"/>
      <c r="BG132" s="148"/>
      <c r="BH132" s="148"/>
    </row>
    <row r="133" spans="1:60" outlineLevel="1" x14ac:dyDescent="0.2">
      <c r="A133" s="155"/>
      <c r="B133" s="156"/>
      <c r="C133" s="189" t="s">
        <v>765</v>
      </c>
      <c r="D133" s="158"/>
      <c r="E133" s="159">
        <v>10</v>
      </c>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193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9" t="s">
        <v>766</v>
      </c>
      <c r="D134" s="158"/>
      <c r="E134" s="159"/>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193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90" t="s">
        <v>288</v>
      </c>
      <c r="D135" s="160"/>
      <c r="E135" s="161">
        <v>10</v>
      </c>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193</v>
      </c>
      <c r="AH135" s="148">
        <v>1</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99" t="s">
        <v>762</v>
      </c>
      <c r="D136" s="197"/>
      <c r="E136" s="198">
        <v>-5</v>
      </c>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193</v>
      </c>
      <c r="AH136" s="148">
        <v>4</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ht="33.75" outlineLevel="1" x14ac:dyDescent="0.2">
      <c r="A137" s="171">
        <v>25</v>
      </c>
      <c r="B137" s="172" t="s">
        <v>767</v>
      </c>
      <c r="C137" s="188" t="s">
        <v>768</v>
      </c>
      <c r="D137" s="173" t="s">
        <v>244</v>
      </c>
      <c r="E137" s="174">
        <v>7</v>
      </c>
      <c r="F137" s="175"/>
      <c r="G137" s="176">
        <f>ROUND(E137*F137,2)</f>
        <v>0</v>
      </c>
      <c r="H137" s="175"/>
      <c r="I137" s="176">
        <f>ROUND(E137*H137,2)</f>
        <v>0</v>
      </c>
      <c r="J137" s="175"/>
      <c r="K137" s="176">
        <f>ROUND(E137*J137,2)</f>
        <v>0</v>
      </c>
      <c r="L137" s="176">
        <v>21</v>
      </c>
      <c r="M137" s="176">
        <f>G137*(1+L137/100)</f>
        <v>0</v>
      </c>
      <c r="N137" s="176">
        <v>0</v>
      </c>
      <c r="O137" s="176">
        <f>ROUND(E137*N137,2)</f>
        <v>0</v>
      </c>
      <c r="P137" s="176">
        <v>0</v>
      </c>
      <c r="Q137" s="176">
        <f>ROUND(E137*P137,2)</f>
        <v>0</v>
      </c>
      <c r="R137" s="176"/>
      <c r="S137" s="176" t="s">
        <v>245</v>
      </c>
      <c r="T137" s="177" t="s">
        <v>246</v>
      </c>
      <c r="U137" s="157">
        <v>0</v>
      </c>
      <c r="V137" s="157">
        <f>ROUND(E137*U137,2)</f>
        <v>0</v>
      </c>
      <c r="W137" s="157"/>
      <c r="X137" s="157" t="s">
        <v>188</v>
      </c>
      <c r="Y137" s="148"/>
      <c r="Z137" s="148"/>
      <c r="AA137" s="148"/>
      <c r="AB137" s="148"/>
      <c r="AC137" s="148"/>
      <c r="AD137" s="148"/>
      <c r="AE137" s="148"/>
      <c r="AF137" s="148"/>
      <c r="AG137" s="148" t="s">
        <v>200</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9" t="s">
        <v>769</v>
      </c>
      <c r="D138" s="158"/>
      <c r="E138" s="159">
        <v>7</v>
      </c>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193</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x14ac:dyDescent="0.2">
      <c r="A139" s="165" t="s">
        <v>181</v>
      </c>
      <c r="B139" s="166" t="s">
        <v>142</v>
      </c>
      <c r="C139" s="187" t="s">
        <v>143</v>
      </c>
      <c r="D139" s="167"/>
      <c r="E139" s="168"/>
      <c r="F139" s="169"/>
      <c r="G139" s="169">
        <f>SUMIF(AG140:AG261,"&lt;&gt;NOR",G140:G261)</f>
        <v>0</v>
      </c>
      <c r="H139" s="169"/>
      <c r="I139" s="169">
        <f>SUM(I140:I261)</f>
        <v>0</v>
      </c>
      <c r="J139" s="169"/>
      <c r="K139" s="169">
        <f>SUM(K140:K261)</f>
        <v>0</v>
      </c>
      <c r="L139" s="169"/>
      <c r="M139" s="169">
        <f>SUM(M140:M261)</f>
        <v>0</v>
      </c>
      <c r="N139" s="169"/>
      <c r="O139" s="169">
        <f>SUM(O140:O261)</f>
        <v>36.29</v>
      </c>
      <c r="P139" s="169"/>
      <c r="Q139" s="169">
        <f>SUM(Q140:Q261)</f>
        <v>0</v>
      </c>
      <c r="R139" s="169"/>
      <c r="S139" s="169"/>
      <c r="T139" s="170"/>
      <c r="U139" s="164"/>
      <c r="V139" s="164">
        <f>SUM(V140:V261)</f>
        <v>193.52</v>
      </c>
      <c r="W139" s="164"/>
      <c r="X139" s="164"/>
      <c r="AG139" t="s">
        <v>182</v>
      </c>
    </row>
    <row r="140" spans="1:60" outlineLevel="1" x14ac:dyDescent="0.2">
      <c r="A140" s="171">
        <v>26</v>
      </c>
      <c r="B140" s="172" t="s">
        <v>770</v>
      </c>
      <c r="C140" s="188" t="s">
        <v>771</v>
      </c>
      <c r="D140" s="173" t="s">
        <v>316</v>
      </c>
      <c r="E140" s="174">
        <v>267.5</v>
      </c>
      <c r="F140" s="175"/>
      <c r="G140" s="176">
        <f>ROUND(E140*F140,2)</f>
        <v>0</v>
      </c>
      <c r="H140" s="175"/>
      <c r="I140" s="176">
        <f>ROUND(E140*H140,2)</f>
        <v>0</v>
      </c>
      <c r="J140" s="175"/>
      <c r="K140" s="176">
        <f>ROUND(E140*J140,2)</f>
        <v>0</v>
      </c>
      <c r="L140" s="176">
        <v>21</v>
      </c>
      <c r="M140" s="176">
        <f>G140*(1+L140/100)</f>
        <v>0</v>
      </c>
      <c r="N140" s="176">
        <v>9.0000000000000006E-5</v>
      </c>
      <c r="O140" s="176">
        <f>ROUND(E140*N140,2)</f>
        <v>0.02</v>
      </c>
      <c r="P140" s="176">
        <v>0</v>
      </c>
      <c r="Q140" s="176">
        <f>ROUND(E140*P140,2)</f>
        <v>0</v>
      </c>
      <c r="R140" s="176" t="s">
        <v>206</v>
      </c>
      <c r="S140" s="176" t="s">
        <v>187</v>
      </c>
      <c r="T140" s="177" t="s">
        <v>187</v>
      </c>
      <c r="U140" s="157">
        <v>2.1999999999999999E-2</v>
      </c>
      <c r="V140" s="157">
        <f>ROUND(E140*U140,2)</f>
        <v>5.89</v>
      </c>
      <c r="W140" s="157"/>
      <c r="X140" s="157" t="s">
        <v>188</v>
      </c>
      <c r="Y140" s="148"/>
      <c r="Z140" s="148"/>
      <c r="AA140" s="148"/>
      <c r="AB140" s="148"/>
      <c r="AC140" s="148"/>
      <c r="AD140" s="148"/>
      <c r="AE140" s="148"/>
      <c r="AF140" s="148"/>
      <c r="AG140" s="148" t="s">
        <v>200</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9" t="s">
        <v>772</v>
      </c>
      <c r="D141" s="158"/>
      <c r="E141" s="159"/>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193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9" t="s">
        <v>209</v>
      </c>
      <c r="D142" s="158"/>
      <c r="E142" s="159"/>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193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9" t="s">
        <v>773</v>
      </c>
      <c r="D143" s="158"/>
      <c r="E143" s="159"/>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193</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9" t="s">
        <v>774</v>
      </c>
      <c r="D144" s="158"/>
      <c r="E144" s="159">
        <v>12.5</v>
      </c>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193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9" t="s">
        <v>775</v>
      </c>
      <c r="D145" s="158"/>
      <c r="E145" s="159">
        <v>12.5</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193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9" t="s">
        <v>776</v>
      </c>
      <c r="D146" s="158"/>
      <c r="E146" s="159"/>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193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9" t="s">
        <v>777</v>
      </c>
      <c r="D147" s="158"/>
      <c r="E147" s="159">
        <v>20</v>
      </c>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193</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9" t="s">
        <v>778</v>
      </c>
      <c r="D148" s="158"/>
      <c r="E148" s="159">
        <v>10</v>
      </c>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193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9" t="s">
        <v>779</v>
      </c>
      <c r="D149" s="158"/>
      <c r="E149" s="159">
        <v>32</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193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9" t="s">
        <v>780</v>
      </c>
      <c r="D150" s="158"/>
      <c r="E150" s="159">
        <v>135.5</v>
      </c>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193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9" t="s">
        <v>781</v>
      </c>
      <c r="D151" s="158"/>
      <c r="E151" s="159">
        <v>45</v>
      </c>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193</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1">
        <v>27</v>
      </c>
      <c r="B152" s="172" t="s">
        <v>782</v>
      </c>
      <c r="C152" s="188" t="s">
        <v>783</v>
      </c>
      <c r="D152" s="173" t="s">
        <v>316</v>
      </c>
      <c r="E152" s="174">
        <v>89.8</v>
      </c>
      <c r="F152" s="175"/>
      <c r="G152" s="176">
        <f>ROUND(E152*F152,2)</f>
        <v>0</v>
      </c>
      <c r="H152" s="175"/>
      <c r="I152" s="176">
        <f>ROUND(E152*H152,2)</f>
        <v>0</v>
      </c>
      <c r="J152" s="175"/>
      <c r="K152" s="176">
        <f>ROUND(E152*J152,2)</f>
        <v>0</v>
      </c>
      <c r="L152" s="176">
        <v>21</v>
      </c>
      <c r="M152" s="176">
        <f>G152*(1+L152/100)</f>
        <v>0</v>
      </c>
      <c r="N152" s="176">
        <v>2.5000000000000001E-4</v>
      </c>
      <c r="O152" s="176">
        <f>ROUND(E152*N152,2)</f>
        <v>0.02</v>
      </c>
      <c r="P152" s="176">
        <v>0</v>
      </c>
      <c r="Q152" s="176">
        <f>ROUND(E152*P152,2)</f>
        <v>0</v>
      </c>
      <c r="R152" s="176" t="s">
        <v>206</v>
      </c>
      <c r="S152" s="176" t="s">
        <v>187</v>
      </c>
      <c r="T152" s="177" t="s">
        <v>187</v>
      </c>
      <c r="U152" s="157">
        <v>4.2999999999999997E-2</v>
      </c>
      <c r="V152" s="157">
        <f>ROUND(E152*U152,2)</f>
        <v>3.86</v>
      </c>
      <c r="W152" s="157"/>
      <c r="X152" s="157" t="s">
        <v>188</v>
      </c>
      <c r="Y152" s="148"/>
      <c r="Z152" s="148"/>
      <c r="AA152" s="148"/>
      <c r="AB152" s="148"/>
      <c r="AC152" s="148"/>
      <c r="AD152" s="148"/>
      <c r="AE152" s="148"/>
      <c r="AF152" s="148"/>
      <c r="AG152" s="148" t="s">
        <v>200</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9" t="s">
        <v>772</v>
      </c>
      <c r="D153" s="158"/>
      <c r="E153" s="159"/>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193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9" t="s">
        <v>209</v>
      </c>
      <c r="D154" s="158"/>
      <c r="E154" s="159"/>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193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9" t="s">
        <v>773</v>
      </c>
      <c r="D155" s="158"/>
      <c r="E155" s="159"/>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193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9" t="s">
        <v>784</v>
      </c>
      <c r="D156" s="158"/>
      <c r="E156" s="159"/>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193</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9" t="s">
        <v>785</v>
      </c>
      <c r="D157" s="158"/>
      <c r="E157" s="159"/>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193</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9" t="s">
        <v>786</v>
      </c>
      <c r="D158" s="158"/>
      <c r="E158" s="159"/>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193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ht="22.5" outlineLevel="1" x14ac:dyDescent="0.2">
      <c r="A159" s="155"/>
      <c r="B159" s="156"/>
      <c r="C159" s="189" t="s">
        <v>787</v>
      </c>
      <c r="D159" s="158"/>
      <c r="E159" s="159"/>
      <c r="F159" s="157"/>
      <c r="G159" s="157"/>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193</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1" x14ac:dyDescent="0.2">
      <c r="A160" s="155"/>
      <c r="B160" s="156"/>
      <c r="C160" s="189" t="s">
        <v>788</v>
      </c>
      <c r="D160" s="158"/>
      <c r="E160" s="159"/>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193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55"/>
      <c r="B161" s="156"/>
      <c r="C161" s="189" t="s">
        <v>789</v>
      </c>
      <c r="D161" s="158"/>
      <c r="E161" s="159"/>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193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1" x14ac:dyDescent="0.2">
      <c r="A162" s="155"/>
      <c r="B162" s="156"/>
      <c r="C162" s="189" t="s">
        <v>790</v>
      </c>
      <c r="D162" s="158"/>
      <c r="E162" s="159"/>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193</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9" t="s">
        <v>791</v>
      </c>
      <c r="D163" s="158"/>
      <c r="E163" s="159"/>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193</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9" t="s">
        <v>792</v>
      </c>
      <c r="D164" s="158"/>
      <c r="E164" s="159"/>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193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9" t="s">
        <v>793</v>
      </c>
      <c r="D165" s="158"/>
      <c r="E165" s="159">
        <v>32.5</v>
      </c>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193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9" t="s">
        <v>794</v>
      </c>
      <c r="D166" s="158"/>
      <c r="E166" s="159">
        <v>6.5</v>
      </c>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193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9" t="s">
        <v>795</v>
      </c>
      <c r="D167" s="158"/>
      <c r="E167" s="159">
        <v>7.5</v>
      </c>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193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9" t="s">
        <v>796</v>
      </c>
      <c r="D168" s="158"/>
      <c r="E168" s="159">
        <v>36.299999999999997</v>
      </c>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193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189" t="s">
        <v>797</v>
      </c>
      <c r="D169" s="158"/>
      <c r="E169" s="159">
        <v>7</v>
      </c>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193</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1">
        <v>28</v>
      </c>
      <c r="B170" s="172" t="s">
        <v>798</v>
      </c>
      <c r="C170" s="188" t="s">
        <v>799</v>
      </c>
      <c r="D170" s="173" t="s">
        <v>185</v>
      </c>
      <c r="E170" s="174">
        <v>15</v>
      </c>
      <c r="F170" s="175"/>
      <c r="G170" s="176">
        <f>ROUND(E170*F170,2)</f>
        <v>0</v>
      </c>
      <c r="H170" s="175"/>
      <c r="I170" s="176">
        <f>ROUND(E170*H170,2)</f>
        <v>0</v>
      </c>
      <c r="J170" s="175"/>
      <c r="K170" s="176">
        <f>ROUND(E170*J170,2)</f>
        <v>0</v>
      </c>
      <c r="L170" s="176">
        <v>21</v>
      </c>
      <c r="M170" s="176">
        <f>G170*(1+L170/100)</f>
        <v>0</v>
      </c>
      <c r="N170" s="176">
        <v>7.6000000000000004E-4</v>
      </c>
      <c r="O170" s="176">
        <f>ROUND(E170*N170,2)</f>
        <v>0.01</v>
      </c>
      <c r="P170" s="176">
        <v>0</v>
      </c>
      <c r="Q170" s="176">
        <f>ROUND(E170*P170,2)</f>
        <v>0</v>
      </c>
      <c r="R170" s="176" t="s">
        <v>206</v>
      </c>
      <c r="S170" s="176" t="s">
        <v>187</v>
      </c>
      <c r="T170" s="177" t="s">
        <v>187</v>
      </c>
      <c r="U170" s="157">
        <v>0.311</v>
      </c>
      <c r="V170" s="157">
        <f>ROUND(E170*U170,2)</f>
        <v>4.67</v>
      </c>
      <c r="W170" s="157"/>
      <c r="X170" s="157" t="s">
        <v>188</v>
      </c>
      <c r="Y170" s="148"/>
      <c r="Z170" s="148"/>
      <c r="AA170" s="148"/>
      <c r="AB170" s="148"/>
      <c r="AC170" s="148"/>
      <c r="AD170" s="148"/>
      <c r="AE170" s="148"/>
      <c r="AF170" s="148"/>
      <c r="AG170" s="148" t="s">
        <v>200</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9" t="s">
        <v>772</v>
      </c>
      <c r="D171" s="158"/>
      <c r="E171" s="159"/>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193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9" t="s">
        <v>209</v>
      </c>
      <c r="D172" s="158"/>
      <c r="E172" s="159"/>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193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9" t="s">
        <v>773</v>
      </c>
      <c r="D173" s="158"/>
      <c r="E173" s="159"/>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193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9" t="s">
        <v>800</v>
      </c>
      <c r="D174" s="158"/>
      <c r="E174" s="159"/>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193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9" t="s">
        <v>801</v>
      </c>
      <c r="D175" s="158"/>
      <c r="E175" s="159">
        <v>16</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193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9" t="s">
        <v>802</v>
      </c>
      <c r="D176" s="158"/>
      <c r="E176" s="159">
        <v>12</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193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9" t="s">
        <v>803</v>
      </c>
      <c r="D177" s="158"/>
      <c r="E177" s="159"/>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193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9" t="s">
        <v>804</v>
      </c>
      <c r="D178" s="158"/>
      <c r="E178" s="159">
        <v>2</v>
      </c>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193</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0" t="s">
        <v>288</v>
      </c>
      <c r="D179" s="160"/>
      <c r="E179" s="161">
        <v>30</v>
      </c>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193</v>
      </c>
      <c r="AH179" s="148">
        <v>1</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99" t="s">
        <v>762</v>
      </c>
      <c r="D180" s="197"/>
      <c r="E180" s="198">
        <v>-15</v>
      </c>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193</v>
      </c>
      <c r="AH180" s="148">
        <v>4</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ht="22.5" outlineLevel="1" x14ac:dyDescent="0.2">
      <c r="A181" s="171">
        <v>29</v>
      </c>
      <c r="B181" s="172" t="s">
        <v>805</v>
      </c>
      <c r="C181" s="188" t="s">
        <v>806</v>
      </c>
      <c r="D181" s="173" t="s">
        <v>316</v>
      </c>
      <c r="E181" s="174">
        <v>334.2</v>
      </c>
      <c r="F181" s="175"/>
      <c r="G181" s="176">
        <f>ROUND(E181*F181,2)</f>
        <v>0</v>
      </c>
      <c r="H181" s="175"/>
      <c r="I181" s="176">
        <f>ROUND(E181*H181,2)</f>
        <v>0</v>
      </c>
      <c r="J181" s="175"/>
      <c r="K181" s="176">
        <f>ROUND(E181*J181,2)</f>
        <v>0</v>
      </c>
      <c r="L181" s="176">
        <v>21</v>
      </c>
      <c r="M181" s="176">
        <f>G181*(1+L181/100)</f>
        <v>0</v>
      </c>
      <c r="N181" s="176">
        <v>9.9709999999999993E-2</v>
      </c>
      <c r="O181" s="176">
        <f>ROUND(E181*N181,2)</f>
        <v>33.32</v>
      </c>
      <c r="P181" s="176">
        <v>0</v>
      </c>
      <c r="Q181" s="176">
        <f>ROUND(E181*P181,2)</f>
        <v>0</v>
      </c>
      <c r="R181" s="176" t="s">
        <v>206</v>
      </c>
      <c r="S181" s="176" t="s">
        <v>187</v>
      </c>
      <c r="T181" s="177" t="s">
        <v>187</v>
      </c>
      <c r="U181" s="157">
        <v>0.11899999999999999</v>
      </c>
      <c r="V181" s="157">
        <f>ROUND(E181*U181,2)</f>
        <v>39.770000000000003</v>
      </c>
      <c r="W181" s="157"/>
      <c r="X181" s="157" t="s">
        <v>188</v>
      </c>
      <c r="Y181" s="148"/>
      <c r="Z181" s="148"/>
      <c r="AA181" s="148"/>
      <c r="AB181" s="148"/>
      <c r="AC181" s="148"/>
      <c r="AD181" s="148"/>
      <c r="AE181" s="148"/>
      <c r="AF181" s="148"/>
      <c r="AG181" s="148" t="s">
        <v>189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259" t="s">
        <v>807</v>
      </c>
      <c r="D182" s="260"/>
      <c r="E182" s="260"/>
      <c r="F182" s="260"/>
      <c r="G182" s="260"/>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191</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9" t="s">
        <v>808</v>
      </c>
      <c r="D183" s="158"/>
      <c r="E183" s="159"/>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193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9" t="s">
        <v>209</v>
      </c>
      <c r="D184" s="158"/>
      <c r="E184" s="159"/>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193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89" t="s">
        <v>809</v>
      </c>
      <c r="D185" s="158"/>
      <c r="E185" s="159"/>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193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9" t="s">
        <v>810</v>
      </c>
      <c r="D186" s="158"/>
      <c r="E186" s="159">
        <v>140</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193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89" t="s">
        <v>811</v>
      </c>
      <c r="D187" s="158"/>
      <c r="E187" s="159">
        <v>27.1</v>
      </c>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193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0" t="s">
        <v>288</v>
      </c>
      <c r="D188" s="160"/>
      <c r="E188" s="161">
        <v>167.1</v>
      </c>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193</v>
      </c>
      <c r="AH188" s="148">
        <v>1</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9" t="s">
        <v>812</v>
      </c>
      <c r="D189" s="197"/>
      <c r="E189" s="198">
        <v>167.1</v>
      </c>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193</v>
      </c>
      <c r="AH189" s="148">
        <v>4</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71">
        <v>30</v>
      </c>
      <c r="B190" s="172" t="s">
        <v>314</v>
      </c>
      <c r="C190" s="188" t="s">
        <v>315</v>
      </c>
      <c r="D190" s="173" t="s">
        <v>316</v>
      </c>
      <c r="E190" s="174">
        <v>283.2</v>
      </c>
      <c r="F190" s="175"/>
      <c r="G190" s="176">
        <f>ROUND(E190*F190,2)</f>
        <v>0</v>
      </c>
      <c r="H190" s="175"/>
      <c r="I190" s="176">
        <f>ROUND(E190*H190,2)</f>
        <v>0</v>
      </c>
      <c r="J190" s="175"/>
      <c r="K190" s="176">
        <f>ROUND(E190*J190,2)</f>
        <v>0</v>
      </c>
      <c r="L190" s="176">
        <v>21</v>
      </c>
      <c r="M190" s="176">
        <f>G190*(1+L190/100)</f>
        <v>0</v>
      </c>
      <c r="N190" s="176">
        <v>4.3E-3</v>
      </c>
      <c r="O190" s="176">
        <f>ROUND(E190*N190,2)</f>
        <v>1.22</v>
      </c>
      <c r="P190" s="176">
        <v>0</v>
      </c>
      <c r="Q190" s="176">
        <f>ROUND(E190*P190,2)</f>
        <v>0</v>
      </c>
      <c r="R190" s="176" t="s">
        <v>206</v>
      </c>
      <c r="S190" s="176" t="s">
        <v>187</v>
      </c>
      <c r="T190" s="177" t="s">
        <v>187</v>
      </c>
      <c r="U190" s="157">
        <v>0.20799999999999999</v>
      </c>
      <c r="V190" s="157">
        <f>ROUND(E190*U190,2)</f>
        <v>58.91</v>
      </c>
      <c r="W190" s="157"/>
      <c r="X190" s="157" t="s">
        <v>188</v>
      </c>
      <c r="Y190" s="148"/>
      <c r="Z190" s="148"/>
      <c r="AA190" s="148"/>
      <c r="AB190" s="148"/>
      <c r="AC190" s="148"/>
      <c r="AD190" s="148"/>
      <c r="AE190" s="148"/>
      <c r="AF190" s="148"/>
      <c r="AG190" s="148" t="s">
        <v>200</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259" t="s">
        <v>317</v>
      </c>
      <c r="D191" s="260"/>
      <c r="E191" s="260"/>
      <c r="F191" s="260"/>
      <c r="G191" s="260"/>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191</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9" t="s">
        <v>318</v>
      </c>
      <c r="D192" s="158"/>
      <c r="E192" s="159"/>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193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9" t="s">
        <v>813</v>
      </c>
      <c r="D193" s="158"/>
      <c r="E193" s="159">
        <v>450.3</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193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9" t="s">
        <v>814</v>
      </c>
      <c r="D194" s="158"/>
      <c r="E194" s="159"/>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193</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89" t="s">
        <v>815</v>
      </c>
      <c r="D195" s="158"/>
      <c r="E195" s="159"/>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193</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9" t="s">
        <v>816</v>
      </c>
      <c r="D196" s="158"/>
      <c r="E196" s="159">
        <v>-167.1</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193</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1">
        <v>31</v>
      </c>
      <c r="B197" s="172" t="s">
        <v>320</v>
      </c>
      <c r="C197" s="188" t="s">
        <v>321</v>
      </c>
      <c r="D197" s="173" t="s">
        <v>316</v>
      </c>
      <c r="E197" s="174">
        <v>450.3</v>
      </c>
      <c r="F197" s="175"/>
      <c r="G197" s="176">
        <f>ROUND(E197*F197,2)</f>
        <v>0</v>
      </c>
      <c r="H197" s="175"/>
      <c r="I197" s="176">
        <f>ROUND(E197*H197,2)</f>
        <v>0</v>
      </c>
      <c r="J197" s="175"/>
      <c r="K197" s="176">
        <f>ROUND(E197*J197,2)</f>
        <v>0</v>
      </c>
      <c r="L197" s="176">
        <v>21</v>
      </c>
      <c r="M197" s="176">
        <f>G197*(1+L197/100)</f>
        <v>0</v>
      </c>
      <c r="N197" s="176">
        <v>1.0000000000000001E-5</v>
      </c>
      <c r="O197" s="176">
        <f>ROUND(E197*N197,2)</f>
        <v>0</v>
      </c>
      <c r="P197" s="176">
        <v>0</v>
      </c>
      <c r="Q197" s="176">
        <f>ROUND(E197*P197,2)</f>
        <v>0</v>
      </c>
      <c r="R197" s="176" t="s">
        <v>206</v>
      </c>
      <c r="S197" s="176" t="s">
        <v>187</v>
      </c>
      <c r="T197" s="177" t="s">
        <v>187</v>
      </c>
      <c r="U197" s="157">
        <v>3.5999999999999997E-2</v>
      </c>
      <c r="V197" s="157">
        <f>ROUND(E197*U197,2)</f>
        <v>16.21</v>
      </c>
      <c r="W197" s="157"/>
      <c r="X197" s="157" t="s">
        <v>188</v>
      </c>
      <c r="Y197" s="148"/>
      <c r="Z197" s="148"/>
      <c r="AA197" s="148"/>
      <c r="AB197" s="148"/>
      <c r="AC197" s="148"/>
      <c r="AD197" s="148"/>
      <c r="AE197" s="148"/>
      <c r="AF197" s="148"/>
      <c r="AG197" s="148" t="s">
        <v>200</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259" t="s">
        <v>322</v>
      </c>
      <c r="D198" s="260"/>
      <c r="E198" s="260"/>
      <c r="F198" s="260"/>
      <c r="G198" s="260"/>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191</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89" t="s">
        <v>323</v>
      </c>
      <c r="D199" s="158"/>
      <c r="E199" s="159"/>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193</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9" t="s">
        <v>324</v>
      </c>
      <c r="D200" s="158"/>
      <c r="E200" s="159"/>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193</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9" t="s">
        <v>209</v>
      </c>
      <c r="D201" s="158"/>
      <c r="E201" s="159"/>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193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9" t="s">
        <v>817</v>
      </c>
      <c r="D202" s="158"/>
      <c r="E202" s="159"/>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193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189" t="s">
        <v>818</v>
      </c>
      <c r="D203" s="158"/>
      <c r="E203" s="159">
        <v>4.4000000000000004</v>
      </c>
      <c r="F203" s="157"/>
      <c r="G203" s="157"/>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193</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9" t="s">
        <v>819</v>
      </c>
      <c r="D204" s="158"/>
      <c r="E204" s="159"/>
      <c r="F204" s="157"/>
      <c r="G204" s="157"/>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193</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22.5" outlineLevel="1" x14ac:dyDescent="0.2">
      <c r="A205" s="155"/>
      <c r="B205" s="156"/>
      <c r="C205" s="189" t="s">
        <v>820</v>
      </c>
      <c r="D205" s="158"/>
      <c r="E205" s="159"/>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193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ht="22.5" outlineLevel="1" x14ac:dyDescent="0.2">
      <c r="A206" s="155"/>
      <c r="B206" s="156"/>
      <c r="C206" s="189" t="s">
        <v>821</v>
      </c>
      <c r="D206" s="158"/>
      <c r="E206" s="159"/>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193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ht="22.5" outlineLevel="1" x14ac:dyDescent="0.2">
      <c r="A207" s="155"/>
      <c r="B207" s="156"/>
      <c r="C207" s="189" t="s">
        <v>822</v>
      </c>
      <c r="D207" s="158"/>
      <c r="E207" s="159"/>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193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ht="22.5" outlineLevel="1" x14ac:dyDescent="0.2">
      <c r="A208" s="155"/>
      <c r="B208" s="156"/>
      <c r="C208" s="189" t="s">
        <v>823</v>
      </c>
      <c r="D208" s="158"/>
      <c r="E208" s="159"/>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193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89" t="s">
        <v>824</v>
      </c>
      <c r="D209" s="158"/>
      <c r="E209" s="159"/>
      <c r="F209" s="157"/>
      <c r="G209" s="157"/>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193</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9" t="s">
        <v>825</v>
      </c>
      <c r="D210" s="158"/>
      <c r="E210" s="159"/>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193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9" t="s">
        <v>826</v>
      </c>
      <c r="D211" s="158"/>
      <c r="E211" s="159">
        <v>6.1</v>
      </c>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193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9" t="s">
        <v>827</v>
      </c>
      <c r="D212" s="158"/>
      <c r="E212" s="159">
        <v>4.5</v>
      </c>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193</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9" t="s">
        <v>811</v>
      </c>
      <c r="D213" s="158"/>
      <c r="E213" s="159">
        <v>27.1</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193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9" t="s">
        <v>828</v>
      </c>
      <c r="D214" s="158"/>
      <c r="E214" s="159">
        <v>12.3</v>
      </c>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193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9" t="s">
        <v>829</v>
      </c>
      <c r="D215" s="158"/>
      <c r="E215" s="159">
        <v>6.5</v>
      </c>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193</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9" t="s">
        <v>830</v>
      </c>
      <c r="D216" s="158"/>
      <c r="E216" s="159">
        <v>4.4000000000000004</v>
      </c>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193</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9" t="s">
        <v>831</v>
      </c>
      <c r="D217" s="158"/>
      <c r="E217" s="159">
        <v>5.4</v>
      </c>
      <c r="F217" s="157"/>
      <c r="G217" s="157"/>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193</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9" t="s">
        <v>832</v>
      </c>
      <c r="D218" s="158"/>
      <c r="E218" s="159"/>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193</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9" t="s">
        <v>815</v>
      </c>
      <c r="D219" s="158"/>
      <c r="E219" s="159"/>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193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9" t="s">
        <v>833</v>
      </c>
      <c r="D220" s="158"/>
      <c r="E220" s="159">
        <v>167.1</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193</v>
      </c>
      <c r="AH220" s="148">
        <v>5</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9" t="s">
        <v>832</v>
      </c>
      <c r="D221" s="158"/>
      <c r="E221" s="159"/>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193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22.5" outlineLevel="1" x14ac:dyDescent="0.2">
      <c r="A222" s="155"/>
      <c r="B222" s="156"/>
      <c r="C222" s="189" t="s">
        <v>834</v>
      </c>
      <c r="D222" s="158"/>
      <c r="E222" s="159">
        <v>212.5</v>
      </c>
      <c r="F222" s="157"/>
      <c r="G222" s="157"/>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193</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71">
        <v>32</v>
      </c>
      <c r="B223" s="172" t="s">
        <v>327</v>
      </c>
      <c r="C223" s="188" t="s">
        <v>328</v>
      </c>
      <c r="D223" s="173" t="s">
        <v>316</v>
      </c>
      <c r="E223" s="174">
        <v>617.4</v>
      </c>
      <c r="F223" s="175"/>
      <c r="G223" s="176">
        <f>ROUND(E223*F223,2)</f>
        <v>0</v>
      </c>
      <c r="H223" s="175"/>
      <c r="I223" s="176">
        <f>ROUND(E223*H223,2)</f>
        <v>0</v>
      </c>
      <c r="J223" s="175"/>
      <c r="K223" s="176">
        <f>ROUND(E223*J223,2)</f>
        <v>0</v>
      </c>
      <c r="L223" s="176">
        <v>21</v>
      </c>
      <c r="M223" s="176">
        <f>G223*(1+L223/100)</f>
        <v>0</v>
      </c>
      <c r="N223" s="176">
        <v>0</v>
      </c>
      <c r="O223" s="176">
        <f>ROUND(E223*N223,2)</f>
        <v>0</v>
      </c>
      <c r="P223" s="176">
        <v>0</v>
      </c>
      <c r="Q223" s="176">
        <f>ROUND(E223*P223,2)</f>
        <v>0</v>
      </c>
      <c r="R223" s="176" t="s">
        <v>206</v>
      </c>
      <c r="S223" s="176" t="s">
        <v>187</v>
      </c>
      <c r="T223" s="177" t="s">
        <v>187</v>
      </c>
      <c r="U223" s="157">
        <v>6.7000000000000004E-2</v>
      </c>
      <c r="V223" s="157">
        <f>ROUND(E223*U223,2)</f>
        <v>41.37</v>
      </c>
      <c r="W223" s="157"/>
      <c r="X223" s="157" t="s">
        <v>188</v>
      </c>
      <c r="Y223" s="148"/>
      <c r="Z223" s="148"/>
      <c r="AA223" s="148"/>
      <c r="AB223" s="148"/>
      <c r="AC223" s="148"/>
      <c r="AD223" s="148"/>
      <c r="AE223" s="148"/>
      <c r="AF223" s="148"/>
      <c r="AG223" s="148" t="s">
        <v>200</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259" t="s">
        <v>329</v>
      </c>
      <c r="D224" s="260"/>
      <c r="E224" s="260"/>
      <c r="F224" s="260"/>
      <c r="G224" s="260"/>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191</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9" t="s">
        <v>330</v>
      </c>
      <c r="D225" s="158"/>
      <c r="E225" s="159"/>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193</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9" t="s">
        <v>324</v>
      </c>
      <c r="D226" s="158"/>
      <c r="E226" s="159"/>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193</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9" t="s">
        <v>813</v>
      </c>
      <c r="D227" s="158"/>
      <c r="E227" s="159">
        <v>450.3</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193</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9" t="s">
        <v>835</v>
      </c>
      <c r="D228" s="158"/>
      <c r="E228" s="159"/>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193</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9" t="s">
        <v>833</v>
      </c>
      <c r="D229" s="158"/>
      <c r="E229" s="159">
        <v>167.1</v>
      </c>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193</v>
      </c>
      <c r="AH229" s="148">
        <v>5</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1">
        <v>33</v>
      </c>
      <c r="B230" s="172" t="s">
        <v>331</v>
      </c>
      <c r="C230" s="188" t="s">
        <v>332</v>
      </c>
      <c r="D230" s="173" t="s">
        <v>316</v>
      </c>
      <c r="E230" s="174">
        <v>617.4</v>
      </c>
      <c r="F230" s="175"/>
      <c r="G230" s="176">
        <f>ROUND(E230*F230,2)</f>
        <v>0</v>
      </c>
      <c r="H230" s="175"/>
      <c r="I230" s="176">
        <f>ROUND(E230*H230,2)</f>
        <v>0</v>
      </c>
      <c r="J230" s="175"/>
      <c r="K230" s="176">
        <f>ROUND(E230*J230,2)</f>
        <v>0</v>
      </c>
      <c r="L230" s="176">
        <v>21</v>
      </c>
      <c r="M230" s="176">
        <f>G230*(1+L230/100)</f>
        <v>0</v>
      </c>
      <c r="N230" s="176">
        <v>0</v>
      </c>
      <c r="O230" s="176">
        <f>ROUND(E230*N230,2)</f>
        <v>0</v>
      </c>
      <c r="P230" s="176">
        <v>0</v>
      </c>
      <c r="Q230" s="176">
        <f>ROUND(E230*P230,2)</f>
        <v>0</v>
      </c>
      <c r="R230" s="176" t="s">
        <v>206</v>
      </c>
      <c r="S230" s="176" t="s">
        <v>187</v>
      </c>
      <c r="T230" s="177" t="s">
        <v>187</v>
      </c>
      <c r="U230" s="157">
        <v>3.6999999999999998E-2</v>
      </c>
      <c r="V230" s="157">
        <f>ROUND(E230*U230,2)</f>
        <v>22.84</v>
      </c>
      <c r="W230" s="157"/>
      <c r="X230" s="157" t="s">
        <v>188</v>
      </c>
      <c r="Y230" s="148"/>
      <c r="Z230" s="148"/>
      <c r="AA230" s="148"/>
      <c r="AB230" s="148"/>
      <c r="AC230" s="148"/>
      <c r="AD230" s="148"/>
      <c r="AE230" s="148"/>
      <c r="AF230" s="148"/>
      <c r="AG230" s="148" t="s">
        <v>200</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259" t="s">
        <v>333</v>
      </c>
      <c r="D231" s="260"/>
      <c r="E231" s="260"/>
      <c r="F231" s="260"/>
      <c r="G231" s="260"/>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191</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9" t="s">
        <v>334</v>
      </c>
      <c r="D232" s="158"/>
      <c r="E232" s="159"/>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193</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89" t="s">
        <v>324</v>
      </c>
      <c r="D233" s="158"/>
      <c r="E233" s="159"/>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193</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9" t="s">
        <v>836</v>
      </c>
      <c r="D234" s="158"/>
      <c r="E234" s="159">
        <v>617.4</v>
      </c>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193</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ht="22.5" outlineLevel="1" x14ac:dyDescent="0.2">
      <c r="A235" s="171">
        <v>34</v>
      </c>
      <c r="B235" s="172" t="s">
        <v>837</v>
      </c>
      <c r="C235" s="188" t="s">
        <v>838</v>
      </c>
      <c r="D235" s="173" t="s">
        <v>244</v>
      </c>
      <c r="E235" s="174">
        <v>10</v>
      </c>
      <c r="F235" s="175"/>
      <c r="G235" s="176">
        <f>ROUND(E235*F235,2)</f>
        <v>0</v>
      </c>
      <c r="H235" s="175"/>
      <c r="I235" s="176">
        <f>ROUND(E235*H235,2)</f>
        <v>0</v>
      </c>
      <c r="J235" s="175"/>
      <c r="K235" s="176">
        <f>ROUND(E235*J235,2)</f>
        <v>0</v>
      </c>
      <c r="L235" s="176">
        <v>21</v>
      </c>
      <c r="M235" s="176">
        <f>G235*(1+L235/100)</f>
        <v>0</v>
      </c>
      <c r="N235" s="176">
        <v>0</v>
      </c>
      <c r="O235" s="176">
        <f>ROUND(E235*N235,2)</f>
        <v>0</v>
      </c>
      <c r="P235" s="176">
        <v>0</v>
      </c>
      <c r="Q235" s="176">
        <f>ROUND(E235*P235,2)</f>
        <v>0</v>
      </c>
      <c r="R235" s="176"/>
      <c r="S235" s="176" t="s">
        <v>245</v>
      </c>
      <c r="T235" s="177" t="s">
        <v>246</v>
      </c>
      <c r="U235" s="157">
        <v>0</v>
      </c>
      <c r="V235" s="157">
        <f>ROUND(E235*U235,2)</f>
        <v>0</v>
      </c>
      <c r="W235" s="157"/>
      <c r="X235" s="157" t="s">
        <v>188</v>
      </c>
      <c r="Y235" s="148"/>
      <c r="Z235" s="148"/>
      <c r="AA235" s="148"/>
      <c r="AB235" s="148"/>
      <c r="AC235" s="148"/>
      <c r="AD235" s="148"/>
      <c r="AE235" s="148"/>
      <c r="AF235" s="148"/>
      <c r="AG235" s="148" t="s">
        <v>200</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257" t="s">
        <v>868</v>
      </c>
      <c r="D236" s="258"/>
      <c r="E236" s="258"/>
      <c r="F236" s="258"/>
      <c r="G236" s="258"/>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256</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261" t="s">
        <v>839</v>
      </c>
      <c r="D237" s="262"/>
      <c r="E237" s="262"/>
      <c r="F237" s="262"/>
      <c r="G237" s="262"/>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256</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261" t="s">
        <v>869</v>
      </c>
      <c r="D238" s="262"/>
      <c r="E238" s="262"/>
      <c r="F238" s="262"/>
      <c r="G238" s="262"/>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256</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261" t="s">
        <v>840</v>
      </c>
      <c r="D239" s="262"/>
      <c r="E239" s="262"/>
      <c r="F239" s="262"/>
      <c r="G239" s="262"/>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256</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261" t="s">
        <v>841</v>
      </c>
      <c r="D240" s="262"/>
      <c r="E240" s="262"/>
      <c r="F240" s="262"/>
      <c r="G240" s="262"/>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256</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261" t="s">
        <v>842</v>
      </c>
      <c r="D241" s="262"/>
      <c r="E241" s="262"/>
      <c r="F241" s="262"/>
      <c r="G241" s="262"/>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256</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261" t="s">
        <v>843</v>
      </c>
      <c r="D242" s="262"/>
      <c r="E242" s="262"/>
      <c r="F242" s="262"/>
      <c r="G242" s="262"/>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256</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9" t="s">
        <v>844</v>
      </c>
      <c r="D243" s="158"/>
      <c r="E243" s="159"/>
      <c r="F243" s="157"/>
      <c r="G243" s="157"/>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193</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9" t="s">
        <v>209</v>
      </c>
      <c r="D244" s="158"/>
      <c r="E244" s="159"/>
      <c r="F244" s="157"/>
      <c r="G244" s="157"/>
      <c r="H244" s="157"/>
      <c r="I244" s="157"/>
      <c r="J244" s="157"/>
      <c r="K244" s="157"/>
      <c r="L244" s="157"/>
      <c r="M244" s="157"/>
      <c r="N244" s="157"/>
      <c r="O244" s="157"/>
      <c r="P244" s="157"/>
      <c r="Q244" s="157"/>
      <c r="R244" s="157"/>
      <c r="S244" s="157"/>
      <c r="T244" s="157"/>
      <c r="U244" s="157"/>
      <c r="V244" s="157"/>
      <c r="W244" s="157"/>
      <c r="X244" s="157"/>
      <c r="Y244" s="148"/>
      <c r="Z244" s="148"/>
      <c r="AA244" s="148"/>
      <c r="AB244" s="148"/>
      <c r="AC244" s="148"/>
      <c r="AD244" s="148"/>
      <c r="AE244" s="148"/>
      <c r="AF244" s="148"/>
      <c r="AG244" s="148" t="s">
        <v>193</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9" t="s">
        <v>773</v>
      </c>
      <c r="D245" s="158"/>
      <c r="E245" s="159"/>
      <c r="F245" s="157"/>
      <c r="G245" s="157"/>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193</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9" t="s">
        <v>845</v>
      </c>
      <c r="D246" s="158"/>
      <c r="E246" s="159">
        <v>10</v>
      </c>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193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9" t="s">
        <v>846</v>
      </c>
      <c r="D247" s="158"/>
      <c r="E247" s="159">
        <v>10</v>
      </c>
      <c r="F247" s="157"/>
      <c r="G247" s="157"/>
      <c r="H247" s="157"/>
      <c r="I247" s="157"/>
      <c r="J247" s="157"/>
      <c r="K247" s="157"/>
      <c r="L247" s="157"/>
      <c r="M247" s="157"/>
      <c r="N247" s="157"/>
      <c r="O247" s="157"/>
      <c r="P247" s="157"/>
      <c r="Q247" s="157"/>
      <c r="R247" s="157"/>
      <c r="S247" s="157"/>
      <c r="T247" s="157"/>
      <c r="U247" s="157"/>
      <c r="V247" s="157"/>
      <c r="W247" s="157"/>
      <c r="X247" s="157"/>
      <c r="Y247" s="148"/>
      <c r="Z247" s="148"/>
      <c r="AA247" s="148"/>
      <c r="AB247" s="148"/>
      <c r="AC247" s="148"/>
      <c r="AD247" s="148"/>
      <c r="AE247" s="148"/>
      <c r="AF247" s="148"/>
      <c r="AG247" s="148" t="s">
        <v>193</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99" t="s">
        <v>762</v>
      </c>
      <c r="D248" s="197"/>
      <c r="E248" s="198">
        <v>-10</v>
      </c>
      <c r="F248" s="157"/>
      <c r="G248" s="157"/>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193</v>
      </c>
      <c r="AH248" s="148">
        <v>4</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ht="22.5" outlineLevel="1" x14ac:dyDescent="0.2">
      <c r="A249" s="171">
        <v>35</v>
      </c>
      <c r="B249" s="172" t="s">
        <v>847</v>
      </c>
      <c r="C249" s="188" t="s">
        <v>848</v>
      </c>
      <c r="D249" s="173" t="s">
        <v>244</v>
      </c>
      <c r="E249" s="174">
        <v>4.5</v>
      </c>
      <c r="F249" s="175"/>
      <c r="G249" s="176">
        <f>ROUND(E249*F249,2)</f>
        <v>0</v>
      </c>
      <c r="H249" s="175"/>
      <c r="I249" s="176">
        <f>ROUND(E249*H249,2)</f>
        <v>0</v>
      </c>
      <c r="J249" s="175"/>
      <c r="K249" s="176">
        <f>ROUND(E249*J249,2)</f>
        <v>0</v>
      </c>
      <c r="L249" s="176">
        <v>21</v>
      </c>
      <c r="M249" s="176">
        <f>G249*(1+L249/100)</f>
        <v>0</v>
      </c>
      <c r="N249" s="176">
        <v>0</v>
      </c>
      <c r="O249" s="176">
        <f>ROUND(E249*N249,2)</f>
        <v>0</v>
      </c>
      <c r="P249" s="176">
        <v>0</v>
      </c>
      <c r="Q249" s="176">
        <f>ROUND(E249*P249,2)</f>
        <v>0</v>
      </c>
      <c r="R249" s="176"/>
      <c r="S249" s="176" t="s">
        <v>245</v>
      </c>
      <c r="T249" s="177" t="s">
        <v>246</v>
      </c>
      <c r="U249" s="157">
        <v>0</v>
      </c>
      <c r="V249" s="157">
        <f>ROUND(E249*U249,2)</f>
        <v>0</v>
      </c>
      <c r="W249" s="157"/>
      <c r="X249" s="157" t="s">
        <v>188</v>
      </c>
      <c r="Y249" s="148"/>
      <c r="Z249" s="148"/>
      <c r="AA249" s="148"/>
      <c r="AB249" s="148"/>
      <c r="AC249" s="148"/>
      <c r="AD249" s="148"/>
      <c r="AE249" s="148"/>
      <c r="AF249" s="148"/>
      <c r="AG249" s="148" t="s">
        <v>200</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9" t="s">
        <v>849</v>
      </c>
      <c r="D250" s="158"/>
      <c r="E250" s="159"/>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193</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9" t="s">
        <v>209</v>
      </c>
      <c r="D251" s="158"/>
      <c r="E251" s="159"/>
      <c r="F251" s="157"/>
      <c r="G251" s="157"/>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193</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9" t="s">
        <v>773</v>
      </c>
      <c r="D252" s="158"/>
      <c r="E252" s="159"/>
      <c r="F252" s="157"/>
      <c r="G252" s="157"/>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193</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9" t="s">
        <v>850</v>
      </c>
      <c r="D253" s="158"/>
      <c r="E253" s="159">
        <v>9</v>
      </c>
      <c r="F253" s="157"/>
      <c r="G253" s="157"/>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193</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99" t="s">
        <v>762</v>
      </c>
      <c r="D254" s="197"/>
      <c r="E254" s="198">
        <v>-4.5</v>
      </c>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193</v>
      </c>
      <c r="AH254" s="148">
        <v>4</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71">
        <v>36</v>
      </c>
      <c r="B255" s="172" t="s">
        <v>298</v>
      </c>
      <c r="C255" s="188" t="s">
        <v>299</v>
      </c>
      <c r="D255" s="173" t="s">
        <v>300</v>
      </c>
      <c r="E255" s="174">
        <v>1.70442</v>
      </c>
      <c r="F255" s="175"/>
      <c r="G255" s="176">
        <f>ROUND(E255*F255,2)</f>
        <v>0</v>
      </c>
      <c r="H255" s="175"/>
      <c r="I255" s="176">
        <f>ROUND(E255*H255,2)</f>
        <v>0</v>
      </c>
      <c r="J255" s="175"/>
      <c r="K255" s="176">
        <f>ROUND(E255*J255,2)</f>
        <v>0</v>
      </c>
      <c r="L255" s="176">
        <v>21</v>
      </c>
      <c r="M255" s="176">
        <f>G255*(1+L255/100)</f>
        <v>0</v>
      </c>
      <c r="N255" s="176">
        <v>1</v>
      </c>
      <c r="O255" s="176">
        <f>ROUND(E255*N255,2)</f>
        <v>1.7</v>
      </c>
      <c r="P255" s="176">
        <v>0</v>
      </c>
      <c r="Q255" s="176">
        <f>ROUND(E255*P255,2)</f>
        <v>0</v>
      </c>
      <c r="R255" s="176" t="s">
        <v>301</v>
      </c>
      <c r="S255" s="176" t="s">
        <v>187</v>
      </c>
      <c r="T255" s="177" t="s">
        <v>187</v>
      </c>
      <c r="U255" s="157">
        <v>0</v>
      </c>
      <c r="V255" s="157">
        <f>ROUND(E255*U255,2)</f>
        <v>0</v>
      </c>
      <c r="W255" s="157"/>
      <c r="X255" s="157" t="s">
        <v>302</v>
      </c>
      <c r="Y255" s="148"/>
      <c r="Z255" s="148"/>
      <c r="AA255" s="148"/>
      <c r="AB255" s="148"/>
      <c r="AC255" s="148"/>
      <c r="AD255" s="148"/>
      <c r="AE255" s="148"/>
      <c r="AF255" s="148"/>
      <c r="AG255" s="148" t="s">
        <v>303</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9" t="s">
        <v>851</v>
      </c>
      <c r="D256" s="158"/>
      <c r="E256" s="159"/>
      <c r="F256" s="157"/>
      <c r="G256" s="157"/>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193</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9" t="s">
        <v>852</v>
      </c>
      <c r="D257" s="158"/>
      <c r="E257" s="159"/>
      <c r="F257" s="157"/>
      <c r="G257" s="157"/>
      <c r="H257" s="157"/>
      <c r="I257" s="157"/>
      <c r="J257" s="157"/>
      <c r="K257" s="157"/>
      <c r="L257" s="157"/>
      <c r="M257" s="157"/>
      <c r="N257" s="157"/>
      <c r="O257" s="157"/>
      <c r="P257" s="157"/>
      <c r="Q257" s="157"/>
      <c r="R257" s="157"/>
      <c r="S257" s="157"/>
      <c r="T257" s="157"/>
      <c r="U257" s="157"/>
      <c r="V257" s="157"/>
      <c r="W257" s="157"/>
      <c r="X257" s="157"/>
      <c r="Y257" s="148"/>
      <c r="Z257" s="148"/>
      <c r="AA257" s="148"/>
      <c r="AB257" s="148"/>
      <c r="AC257" s="148"/>
      <c r="AD257" s="148"/>
      <c r="AE257" s="148"/>
      <c r="AF257" s="148"/>
      <c r="AG257" s="148" t="s">
        <v>193</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91" t="s">
        <v>305</v>
      </c>
      <c r="D258" s="162"/>
      <c r="E258" s="163"/>
      <c r="F258" s="157"/>
      <c r="G258" s="157"/>
      <c r="H258" s="157"/>
      <c r="I258" s="157"/>
      <c r="J258" s="157"/>
      <c r="K258" s="157"/>
      <c r="L258" s="157"/>
      <c r="M258" s="157"/>
      <c r="N258" s="157"/>
      <c r="O258" s="157"/>
      <c r="P258" s="157"/>
      <c r="Q258" s="157"/>
      <c r="R258" s="157"/>
      <c r="S258" s="157"/>
      <c r="T258" s="157"/>
      <c r="U258" s="157"/>
      <c r="V258" s="157"/>
      <c r="W258" s="157"/>
      <c r="X258" s="157"/>
      <c r="Y258" s="148"/>
      <c r="Z258" s="148"/>
      <c r="AA258" s="148"/>
      <c r="AB258" s="148"/>
      <c r="AC258" s="148"/>
      <c r="AD258" s="148"/>
      <c r="AE258" s="148"/>
      <c r="AF258" s="148"/>
      <c r="AG258" s="148" t="s">
        <v>193</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92" t="s">
        <v>853</v>
      </c>
      <c r="D259" s="162"/>
      <c r="E259" s="163">
        <v>5.1000000000000004E-3</v>
      </c>
      <c r="F259" s="157"/>
      <c r="G259" s="157"/>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193</v>
      </c>
      <c r="AH259" s="148">
        <v>2</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91" t="s">
        <v>307</v>
      </c>
      <c r="D260" s="162"/>
      <c r="E260" s="163"/>
      <c r="F260" s="157"/>
      <c r="G260" s="157"/>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193</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9" t="s">
        <v>854</v>
      </c>
      <c r="D261" s="158"/>
      <c r="E261" s="159">
        <v>1.70442</v>
      </c>
      <c r="F261" s="157"/>
      <c r="G261" s="157"/>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193</v>
      </c>
      <c r="AH261" s="148">
        <v>5</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x14ac:dyDescent="0.2">
      <c r="A262" s="165" t="s">
        <v>181</v>
      </c>
      <c r="B262" s="166" t="s">
        <v>146</v>
      </c>
      <c r="C262" s="187" t="s">
        <v>147</v>
      </c>
      <c r="D262" s="167"/>
      <c r="E262" s="168"/>
      <c r="F262" s="169"/>
      <c r="G262" s="169">
        <f>SUMIF(AG263:AG267,"&lt;&gt;NOR",G263:G267)</f>
        <v>0</v>
      </c>
      <c r="H262" s="169"/>
      <c r="I262" s="169">
        <f>SUM(I263:I267)</f>
        <v>0</v>
      </c>
      <c r="J262" s="169"/>
      <c r="K262" s="169">
        <f>SUM(K263:K267)</f>
        <v>0</v>
      </c>
      <c r="L262" s="169"/>
      <c r="M262" s="169">
        <f>SUM(M263:M267)</f>
        <v>0</v>
      </c>
      <c r="N262" s="169"/>
      <c r="O262" s="169">
        <f>SUM(O263:O267)</f>
        <v>0</v>
      </c>
      <c r="P262" s="169"/>
      <c r="Q262" s="169">
        <f>SUM(Q263:Q267)</f>
        <v>0</v>
      </c>
      <c r="R262" s="169"/>
      <c r="S262" s="169"/>
      <c r="T262" s="170"/>
      <c r="U262" s="164"/>
      <c r="V262" s="164">
        <f>SUM(V263:V267)</f>
        <v>5.76</v>
      </c>
      <c r="W262" s="164"/>
      <c r="X262" s="164"/>
      <c r="AG262" t="s">
        <v>182</v>
      </c>
    </row>
    <row r="263" spans="1:60" outlineLevel="1" x14ac:dyDescent="0.2">
      <c r="A263" s="171">
        <v>37</v>
      </c>
      <c r="B263" s="172" t="s">
        <v>336</v>
      </c>
      <c r="C263" s="188" t="s">
        <v>337</v>
      </c>
      <c r="D263" s="173" t="s">
        <v>300</v>
      </c>
      <c r="E263" s="174">
        <v>360.28071999999997</v>
      </c>
      <c r="F263" s="175"/>
      <c r="G263" s="176">
        <f>ROUND(E263*F263,2)</f>
        <v>0</v>
      </c>
      <c r="H263" s="175"/>
      <c r="I263" s="176">
        <f>ROUND(E263*H263,2)</f>
        <v>0</v>
      </c>
      <c r="J263" s="175"/>
      <c r="K263" s="176">
        <f>ROUND(E263*J263,2)</f>
        <v>0</v>
      </c>
      <c r="L263" s="176">
        <v>21</v>
      </c>
      <c r="M263" s="176">
        <f>G263*(1+L263/100)</f>
        <v>0</v>
      </c>
      <c r="N263" s="176">
        <v>0</v>
      </c>
      <c r="O263" s="176">
        <f>ROUND(E263*N263,2)</f>
        <v>0</v>
      </c>
      <c r="P263" s="176">
        <v>0</v>
      </c>
      <c r="Q263" s="176">
        <f>ROUND(E263*P263,2)</f>
        <v>0</v>
      </c>
      <c r="R263" s="176" t="s">
        <v>206</v>
      </c>
      <c r="S263" s="176" t="s">
        <v>187</v>
      </c>
      <c r="T263" s="177" t="s">
        <v>187</v>
      </c>
      <c r="U263" s="157">
        <v>1.6E-2</v>
      </c>
      <c r="V263" s="157">
        <f>ROUND(E263*U263,2)</f>
        <v>5.76</v>
      </c>
      <c r="W263" s="157"/>
      <c r="X263" s="157" t="s">
        <v>338</v>
      </c>
      <c r="Y263" s="148"/>
      <c r="Z263" s="148"/>
      <c r="AA263" s="148"/>
      <c r="AB263" s="148"/>
      <c r="AC263" s="148"/>
      <c r="AD263" s="148"/>
      <c r="AE263" s="148"/>
      <c r="AF263" s="148"/>
      <c r="AG263" s="148" t="s">
        <v>339</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259" t="s">
        <v>340</v>
      </c>
      <c r="D264" s="260"/>
      <c r="E264" s="260"/>
      <c r="F264" s="260"/>
      <c r="G264" s="260"/>
      <c r="H264" s="157"/>
      <c r="I264" s="157"/>
      <c r="J264" s="157"/>
      <c r="K264" s="157"/>
      <c r="L264" s="157"/>
      <c r="M264" s="157"/>
      <c r="N264" s="157"/>
      <c r="O264" s="157"/>
      <c r="P264" s="157"/>
      <c r="Q264" s="157"/>
      <c r="R264" s="157"/>
      <c r="S264" s="157"/>
      <c r="T264" s="157"/>
      <c r="U264" s="157"/>
      <c r="V264" s="157"/>
      <c r="W264" s="157"/>
      <c r="X264" s="157"/>
      <c r="Y264" s="148"/>
      <c r="Z264" s="148"/>
      <c r="AA264" s="148"/>
      <c r="AB264" s="148"/>
      <c r="AC264" s="148"/>
      <c r="AD264" s="148"/>
      <c r="AE264" s="148"/>
      <c r="AF264" s="148"/>
      <c r="AG264" s="148" t="s">
        <v>191</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89" t="s">
        <v>341</v>
      </c>
      <c r="D265" s="158"/>
      <c r="E265" s="159"/>
      <c r="F265" s="157"/>
      <c r="G265" s="157"/>
      <c r="H265" s="157"/>
      <c r="I265" s="157"/>
      <c r="J265" s="157"/>
      <c r="K265" s="157"/>
      <c r="L265" s="157"/>
      <c r="M265" s="157"/>
      <c r="N265" s="157"/>
      <c r="O265" s="157"/>
      <c r="P265" s="157"/>
      <c r="Q265" s="157"/>
      <c r="R265" s="157"/>
      <c r="S265" s="157"/>
      <c r="T265" s="157"/>
      <c r="U265" s="157"/>
      <c r="V265" s="157"/>
      <c r="W265" s="157"/>
      <c r="X265" s="157"/>
      <c r="Y265" s="148"/>
      <c r="Z265" s="148"/>
      <c r="AA265" s="148"/>
      <c r="AB265" s="148"/>
      <c r="AC265" s="148"/>
      <c r="AD265" s="148"/>
      <c r="AE265" s="148"/>
      <c r="AF265" s="148"/>
      <c r="AG265" s="148" t="s">
        <v>193</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9" t="s">
        <v>855</v>
      </c>
      <c r="D266" s="158"/>
      <c r="E266" s="159"/>
      <c r="F266" s="157"/>
      <c r="G266" s="157"/>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193</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9" t="s">
        <v>856</v>
      </c>
      <c r="D267" s="158"/>
      <c r="E267" s="159">
        <v>360.28071999999997</v>
      </c>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193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x14ac:dyDescent="0.2">
      <c r="A268" s="165" t="s">
        <v>181</v>
      </c>
      <c r="B268" s="166" t="s">
        <v>148</v>
      </c>
      <c r="C268" s="187" t="s">
        <v>149</v>
      </c>
      <c r="D268" s="167"/>
      <c r="E268" s="168"/>
      <c r="F268" s="169"/>
      <c r="G268" s="169">
        <f>SUMIF(AG269:AG297,"&lt;&gt;NOR",G269:G297)</f>
        <v>0</v>
      </c>
      <c r="H268" s="169"/>
      <c r="I268" s="169">
        <f>SUM(I269:I297)</f>
        <v>0</v>
      </c>
      <c r="J268" s="169"/>
      <c r="K268" s="169">
        <f>SUM(K269:K297)</f>
        <v>0</v>
      </c>
      <c r="L268" s="169"/>
      <c r="M268" s="169">
        <f>SUM(M269:M297)</f>
        <v>0</v>
      </c>
      <c r="N268" s="169"/>
      <c r="O268" s="169">
        <f>SUM(O269:O297)</f>
        <v>0</v>
      </c>
      <c r="P268" s="169"/>
      <c r="Q268" s="169">
        <f>SUM(Q269:Q297)</f>
        <v>0</v>
      </c>
      <c r="R268" s="169"/>
      <c r="S268" s="169"/>
      <c r="T268" s="170"/>
      <c r="U268" s="164"/>
      <c r="V268" s="164">
        <f>SUM(V269:V297)</f>
        <v>60.61</v>
      </c>
      <c r="W268" s="164"/>
      <c r="X268" s="164"/>
      <c r="AG268" t="s">
        <v>182</v>
      </c>
    </row>
    <row r="269" spans="1:60" ht="33.75" outlineLevel="1" x14ac:dyDescent="0.2">
      <c r="A269" s="171">
        <v>38</v>
      </c>
      <c r="B269" s="172" t="s">
        <v>344</v>
      </c>
      <c r="C269" s="188" t="s">
        <v>345</v>
      </c>
      <c r="D269" s="173" t="s">
        <v>300</v>
      </c>
      <c r="E269" s="174">
        <v>266.38150000000002</v>
      </c>
      <c r="F269" s="175"/>
      <c r="G269" s="176">
        <f>ROUND(E269*F269,2)</f>
        <v>0</v>
      </c>
      <c r="H269" s="175"/>
      <c r="I269" s="176">
        <f>ROUND(E269*H269,2)</f>
        <v>0</v>
      </c>
      <c r="J269" s="175"/>
      <c r="K269" s="176">
        <f>ROUND(E269*J269,2)</f>
        <v>0</v>
      </c>
      <c r="L269" s="176">
        <v>21</v>
      </c>
      <c r="M269" s="176">
        <f>G269*(1+L269/100)</f>
        <v>0</v>
      </c>
      <c r="N269" s="176">
        <v>0</v>
      </c>
      <c r="O269" s="176">
        <f>ROUND(E269*N269,2)</f>
        <v>0</v>
      </c>
      <c r="P269" s="176">
        <v>0</v>
      </c>
      <c r="Q269" s="176">
        <f>ROUND(E269*P269,2)</f>
        <v>0</v>
      </c>
      <c r="R269" s="176" t="s">
        <v>346</v>
      </c>
      <c r="S269" s="176" t="s">
        <v>187</v>
      </c>
      <c r="T269" s="177" t="s">
        <v>187</v>
      </c>
      <c r="U269" s="157">
        <v>0</v>
      </c>
      <c r="V269" s="157">
        <f>ROUND(E269*U269,2)</f>
        <v>0</v>
      </c>
      <c r="W269" s="157"/>
      <c r="X269" s="157" t="s">
        <v>188</v>
      </c>
      <c r="Y269" s="148"/>
      <c r="Z269" s="148"/>
      <c r="AA269" s="148"/>
      <c r="AB269" s="148"/>
      <c r="AC269" s="148"/>
      <c r="AD269" s="148"/>
      <c r="AE269" s="148"/>
      <c r="AF269" s="148"/>
      <c r="AG269" s="148" t="s">
        <v>200</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259" t="s">
        <v>347</v>
      </c>
      <c r="D270" s="260"/>
      <c r="E270" s="260"/>
      <c r="F270" s="260"/>
      <c r="G270" s="260"/>
      <c r="H270" s="157"/>
      <c r="I270" s="157"/>
      <c r="J270" s="157"/>
      <c r="K270" s="157"/>
      <c r="L270" s="157"/>
      <c r="M270" s="157"/>
      <c r="N270" s="157"/>
      <c r="O270" s="157"/>
      <c r="P270" s="157"/>
      <c r="Q270" s="157"/>
      <c r="R270" s="157"/>
      <c r="S270" s="157"/>
      <c r="T270" s="157"/>
      <c r="U270" s="157"/>
      <c r="V270" s="157"/>
      <c r="W270" s="157"/>
      <c r="X270" s="157"/>
      <c r="Y270" s="148"/>
      <c r="Z270" s="148"/>
      <c r="AA270" s="148"/>
      <c r="AB270" s="148"/>
      <c r="AC270" s="148"/>
      <c r="AD270" s="148"/>
      <c r="AE270" s="148"/>
      <c r="AF270" s="148"/>
      <c r="AG270" s="148" t="s">
        <v>191</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9" t="s">
        <v>857</v>
      </c>
      <c r="D271" s="158"/>
      <c r="E271" s="159"/>
      <c r="F271" s="157"/>
      <c r="G271" s="157"/>
      <c r="H271" s="157"/>
      <c r="I271" s="157"/>
      <c r="J271" s="157"/>
      <c r="K271" s="157"/>
      <c r="L271" s="157"/>
      <c r="M271" s="157"/>
      <c r="N271" s="157"/>
      <c r="O271" s="157"/>
      <c r="P271" s="157"/>
      <c r="Q271" s="157"/>
      <c r="R271" s="157"/>
      <c r="S271" s="157"/>
      <c r="T271" s="157"/>
      <c r="U271" s="157"/>
      <c r="V271" s="157"/>
      <c r="W271" s="157"/>
      <c r="X271" s="157"/>
      <c r="Y271" s="148"/>
      <c r="Z271" s="148"/>
      <c r="AA271" s="148"/>
      <c r="AB271" s="148"/>
      <c r="AC271" s="148"/>
      <c r="AD271" s="148"/>
      <c r="AE271" s="148"/>
      <c r="AF271" s="148"/>
      <c r="AG271" s="148" t="s">
        <v>193</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9" t="s">
        <v>858</v>
      </c>
      <c r="D272" s="158"/>
      <c r="E272" s="159"/>
      <c r="F272" s="157"/>
      <c r="G272" s="157"/>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193</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9" t="s">
        <v>859</v>
      </c>
      <c r="D273" s="158"/>
      <c r="E273" s="159">
        <v>242.16499999999999</v>
      </c>
      <c r="F273" s="157"/>
      <c r="G273" s="157"/>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193</v>
      </c>
      <c r="AH273" s="148">
        <v>7</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89" t="s">
        <v>860</v>
      </c>
      <c r="D274" s="158"/>
      <c r="E274" s="159"/>
      <c r="F274" s="157"/>
      <c r="G274" s="157"/>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193</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89" t="s">
        <v>861</v>
      </c>
      <c r="D275" s="158"/>
      <c r="E275" s="159">
        <v>24.2165</v>
      </c>
      <c r="F275" s="157"/>
      <c r="G275" s="157"/>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193</v>
      </c>
      <c r="AH275" s="148">
        <v>7</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71">
        <v>39</v>
      </c>
      <c r="B276" s="172" t="s">
        <v>351</v>
      </c>
      <c r="C276" s="188" t="s">
        <v>352</v>
      </c>
      <c r="D276" s="173" t="s">
        <v>300</v>
      </c>
      <c r="E276" s="174">
        <v>41.440950000000001</v>
      </c>
      <c r="F276" s="175"/>
      <c r="G276" s="176">
        <f>ROUND(E276*F276,2)</f>
        <v>0</v>
      </c>
      <c r="H276" s="175"/>
      <c r="I276" s="176">
        <f>ROUND(E276*H276,2)</f>
        <v>0</v>
      </c>
      <c r="J276" s="175"/>
      <c r="K276" s="176">
        <f>ROUND(E276*J276,2)</f>
        <v>0</v>
      </c>
      <c r="L276" s="176">
        <v>21</v>
      </c>
      <c r="M276" s="176">
        <f>G276*(1+L276/100)</f>
        <v>0</v>
      </c>
      <c r="N276" s="176">
        <v>0</v>
      </c>
      <c r="O276" s="176">
        <f>ROUND(E276*N276,2)</f>
        <v>0</v>
      </c>
      <c r="P276" s="176">
        <v>0</v>
      </c>
      <c r="Q276" s="176">
        <f>ROUND(E276*P276,2)</f>
        <v>0</v>
      </c>
      <c r="R276" s="176" t="s">
        <v>353</v>
      </c>
      <c r="S276" s="176" t="s">
        <v>187</v>
      </c>
      <c r="T276" s="177" t="s">
        <v>187</v>
      </c>
      <c r="U276" s="157">
        <v>4.2000000000000003E-2</v>
      </c>
      <c r="V276" s="157">
        <f>ROUND(E276*U276,2)</f>
        <v>1.74</v>
      </c>
      <c r="W276" s="157"/>
      <c r="X276" s="157" t="s">
        <v>188</v>
      </c>
      <c r="Y276" s="148"/>
      <c r="Z276" s="148"/>
      <c r="AA276" s="148"/>
      <c r="AB276" s="148"/>
      <c r="AC276" s="148"/>
      <c r="AD276" s="148"/>
      <c r="AE276" s="148"/>
      <c r="AF276" s="148"/>
      <c r="AG276" s="148" t="s">
        <v>200</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259" t="s">
        <v>354</v>
      </c>
      <c r="D277" s="260"/>
      <c r="E277" s="260"/>
      <c r="F277" s="260"/>
      <c r="G277" s="260"/>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191</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89" t="s">
        <v>355</v>
      </c>
      <c r="D278" s="158"/>
      <c r="E278" s="159"/>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193</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89" t="s">
        <v>356</v>
      </c>
      <c r="D279" s="158"/>
      <c r="E279" s="159"/>
      <c r="F279" s="157"/>
      <c r="G279" s="157"/>
      <c r="H279" s="157"/>
      <c r="I279" s="157"/>
      <c r="J279" s="157"/>
      <c r="K279" s="157"/>
      <c r="L279" s="157"/>
      <c r="M279" s="157"/>
      <c r="N279" s="157"/>
      <c r="O279" s="157"/>
      <c r="P279" s="157"/>
      <c r="Q279" s="157"/>
      <c r="R279" s="157"/>
      <c r="S279" s="157"/>
      <c r="T279" s="157"/>
      <c r="U279" s="157"/>
      <c r="V279" s="157"/>
      <c r="W279" s="157"/>
      <c r="X279" s="157"/>
      <c r="Y279" s="148"/>
      <c r="Z279" s="148"/>
      <c r="AA279" s="148"/>
      <c r="AB279" s="148"/>
      <c r="AC279" s="148"/>
      <c r="AD279" s="148"/>
      <c r="AE279" s="148"/>
      <c r="AF279" s="148"/>
      <c r="AG279" s="148" t="s">
        <v>193</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9" t="s">
        <v>862</v>
      </c>
      <c r="D280" s="158"/>
      <c r="E280" s="159">
        <v>27.5715</v>
      </c>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193</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9" t="s">
        <v>358</v>
      </c>
      <c r="D281" s="158"/>
      <c r="E281" s="159"/>
      <c r="F281" s="157"/>
      <c r="G281" s="157"/>
      <c r="H281" s="157"/>
      <c r="I281" s="157"/>
      <c r="J281" s="157"/>
      <c r="K281" s="157"/>
      <c r="L281" s="157"/>
      <c r="M281" s="157"/>
      <c r="N281" s="157"/>
      <c r="O281" s="157"/>
      <c r="P281" s="157"/>
      <c r="Q281" s="157"/>
      <c r="R281" s="157"/>
      <c r="S281" s="157"/>
      <c r="T281" s="157"/>
      <c r="U281" s="157"/>
      <c r="V281" s="157"/>
      <c r="W281" s="157"/>
      <c r="X281" s="157"/>
      <c r="Y281" s="148"/>
      <c r="Z281" s="148"/>
      <c r="AA281" s="148"/>
      <c r="AB281" s="148"/>
      <c r="AC281" s="148"/>
      <c r="AD281" s="148"/>
      <c r="AE281" s="148"/>
      <c r="AF281" s="148"/>
      <c r="AG281" s="148" t="s">
        <v>193</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89" t="s">
        <v>863</v>
      </c>
      <c r="D282" s="158"/>
      <c r="E282" s="159"/>
      <c r="F282" s="157"/>
      <c r="G282" s="157"/>
      <c r="H282" s="157"/>
      <c r="I282" s="157"/>
      <c r="J282" s="157"/>
      <c r="K282" s="157"/>
      <c r="L282" s="157"/>
      <c r="M282" s="157"/>
      <c r="N282" s="157"/>
      <c r="O282" s="157"/>
      <c r="P282" s="157"/>
      <c r="Q282" s="157"/>
      <c r="R282" s="157"/>
      <c r="S282" s="157"/>
      <c r="T282" s="157"/>
      <c r="U282" s="157"/>
      <c r="V282" s="157"/>
      <c r="W282" s="157"/>
      <c r="X282" s="157"/>
      <c r="Y282" s="148"/>
      <c r="Z282" s="148"/>
      <c r="AA282" s="148"/>
      <c r="AB282" s="148"/>
      <c r="AC282" s="148"/>
      <c r="AD282" s="148"/>
      <c r="AE282" s="148"/>
      <c r="AF282" s="148"/>
      <c r="AG282" s="148" t="s">
        <v>193</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9" t="s">
        <v>864</v>
      </c>
      <c r="D283" s="158"/>
      <c r="E283" s="159">
        <v>13.869450000000001</v>
      </c>
      <c r="F283" s="157"/>
      <c r="G283" s="157"/>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193</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1">
        <v>40</v>
      </c>
      <c r="B284" s="172" t="s">
        <v>363</v>
      </c>
      <c r="C284" s="188" t="s">
        <v>364</v>
      </c>
      <c r="D284" s="173" t="s">
        <v>300</v>
      </c>
      <c r="E284" s="174">
        <v>372.96854999999999</v>
      </c>
      <c r="F284" s="175"/>
      <c r="G284" s="176">
        <f>ROUND(E284*F284,2)</f>
        <v>0</v>
      </c>
      <c r="H284" s="175"/>
      <c r="I284" s="176">
        <f>ROUND(E284*H284,2)</f>
        <v>0</v>
      </c>
      <c r="J284" s="175"/>
      <c r="K284" s="176">
        <f>ROUND(E284*J284,2)</f>
        <v>0</v>
      </c>
      <c r="L284" s="176">
        <v>21</v>
      </c>
      <c r="M284" s="176">
        <f>G284*(1+L284/100)</f>
        <v>0</v>
      </c>
      <c r="N284" s="176">
        <v>0</v>
      </c>
      <c r="O284" s="176">
        <f>ROUND(E284*N284,2)</f>
        <v>0</v>
      </c>
      <c r="P284" s="176">
        <v>0</v>
      </c>
      <c r="Q284" s="176">
        <f>ROUND(E284*P284,2)</f>
        <v>0</v>
      </c>
      <c r="R284" s="176" t="s">
        <v>353</v>
      </c>
      <c r="S284" s="176" t="s">
        <v>187</v>
      </c>
      <c r="T284" s="177" t="s">
        <v>187</v>
      </c>
      <c r="U284" s="157">
        <v>0</v>
      </c>
      <c r="V284" s="157">
        <f>ROUND(E284*U284,2)</f>
        <v>0</v>
      </c>
      <c r="W284" s="157"/>
      <c r="X284" s="157" t="s">
        <v>188</v>
      </c>
      <c r="Y284" s="148"/>
      <c r="Z284" s="148"/>
      <c r="AA284" s="148"/>
      <c r="AB284" s="148"/>
      <c r="AC284" s="148"/>
      <c r="AD284" s="148"/>
      <c r="AE284" s="148"/>
      <c r="AF284" s="148"/>
      <c r="AG284" s="148" t="s">
        <v>200</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259" t="s">
        <v>354</v>
      </c>
      <c r="D285" s="260"/>
      <c r="E285" s="260"/>
      <c r="F285" s="260"/>
      <c r="G285" s="260"/>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191</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9" t="s">
        <v>365</v>
      </c>
      <c r="D286" s="158"/>
      <c r="E286" s="159"/>
      <c r="F286" s="157"/>
      <c r="G286" s="157"/>
      <c r="H286" s="157"/>
      <c r="I286" s="157"/>
      <c r="J286" s="157"/>
      <c r="K286" s="157"/>
      <c r="L286" s="157"/>
      <c r="M286" s="157"/>
      <c r="N286" s="157"/>
      <c r="O286" s="157"/>
      <c r="P286" s="157"/>
      <c r="Q286" s="157"/>
      <c r="R286" s="157"/>
      <c r="S286" s="157"/>
      <c r="T286" s="157"/>
      <c r="U286" s="157"/>
      <c r="V286" s="157"/>
      <c r="W286" s="157"/>
      <c r="X286" s="157"/>
      <c r="Y286" s="148"/>
      <c r="Z286" s="148"/>
      <c r="AA286" s="148"/>
      <c r="AB286" s="148"/>
      <c r="AC286" s="148"/>
      <c r="AD286" s="148"/>
      <c r="AE286" s="148"/>
      <c r="AF286" s="148"/>
      <c r="AG286" s="148" t="s">
        <v>193</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9" t="s">
        <v>865</v>
      </c>
      <c r="D287" s="158"/>
      <c r="E287" s="159">
        <v>372.96854999999999</v>
      </c>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193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71">
        <v>41</v>
      </c>
      <c r="B288" s="172" t="s">
        <v>367</v>
      </c>
      <c r="C288" s="188" t="s">
        <v>368</v>
      </c>
      <c r="D288" s="173" t="s">
        <v>300</v>
      </c>
      <c r="E288" s="174">
        <v>346.25545</v>
      </c>
      <c r="F288" s="175"/>
      <c r="G288" s="176">
        <f>ROUND(E288*F288,2)</f>
        <v>0</v>
      </c>
      <c r="H288" s="175"/>
      <c r="I288" s="176">
        <f>ROUND(E288*H288,2)</f>
        <v>0</v>
      </c>
      <c r="J288" s="175"/>
      <c r="K288" s="176">
        <f>ROUND(E288*J288,2)</f>
        <v>0</v>
      </c>
      <c r="L288" s="176">
        <v>21</v>
      </c>
      <c r="M288" s="176">
        <f>G288*(1+L288/100)</f>
        <v>0</v>
      </c>
      <c r="N288" s="176">
        <v>0</v>
      </c>
      <c r="O288" s="176">
        <f>ROUND(E288*N288,2)</f>
        <v>0</v>
      </c>
      <c r="P288" s="176">
        <v>0</v>
      </c>
      <c r="Q288" s="176">
        <f>ROUND(E288*P288,2)</f>
        <v>0</v>
      </c>
      <c r="R288" s="176" t="s">
        <v>369</v>
      </c>
      <c r="S288" s="176" t="s">
        <v>187</v>
      </c>
      <c r="T288" s="177" t="s">
        <v>187</v>
      </c>
      <c r="U288" s="157">
        <v>0.16400000000000001</v>
      </c>
      <c r="V288" s="157">
        <f>ROUND(E288*U288,2)</f>
        <v>56.79</v>
      </c>
      <c r="W288" s="157"/>
      <c r="X288" s="157" t="s">
        <v>370</v>
      </c>
      <c r="Y288" s="148"/>
      <c r="Z288" s="148"/>
      <c r="AA288" s="148"/>
      <c r="AB288" s="148"/>
      <c r="AC288" s="148"/>
      <c r="AD288" s="148"/>
      <c r="AE288" s="148"/>
      <c r="AF288" s="148"/>
      <c r="AG288" s="148" t="s">
        <v>371</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ht="22.5" outlineLevel="1" x14ac:dyDescent="0.2">
      <c r="A289" s="155"/>
      <c r="B289" s="156"/>
      <c r="C289" s="259" t="s">
        <v>372</v>
      </c>
      <c r="D289" s="260"/>
      <c r="E289" s="260"/>
      <c r="F289" s="260"/>
      <c r="G289" s="260"/>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191</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78" t="str">
        <f>C289</f>
        <v>se složením a hrubým urovnáním nebo s přeložením na jiný dopravní prostředek kromě lodi, vč. příplatku za každých dalších i započatých 1000 m přes 1000 m,</v>
      </c>
      <c r="BB289" s="148"/>
      <c r="BC289" s="148"/>
      <c r="BD289" s="148"/>
      <c r="BE289" s="148"/>
      <c r="BF289" s="148"/>
      <c r="BG289" s="148"/>
      <c r="BH289" s="148"/>
    </row>
    <row r="290" spans="1:60" outlineLevel="1" x14ac:dyDescent="0.2">
      <c r="A290" s="155"/>
      <c r="B290" s="156"/>
      <c r="C290" s="189" t="s">
        <v>373</v>
      </c>
      <c r="D290" s="158"/>
      <c r="E290" s="159"/>
      <c r="F290" s="157"/>
      <c r="G290" s="157"/>
      <c r="H290" s="157"/>
      <c r="I290" s="157"/>
      <c r="J290" s="157"/>
      <c r="K290" s="157"/>
      <c r="L290" s="157"/>
      <c r="M290" s="157"/>
      <c r="N290" s="157"/>
      <c r="O290" s="157"/>
      <c r="P290" s="157"/>
      <c r="Q290" s="157"/>
      <c r="R290" s="157"/>
      <c r="S290" s="157"/>
      <c r="T290" s="157"/>
      <c r="U290" s="157"/>
      <c r="V290" s="157"/>
      <c r="W290" s="157"/>
      <c r="X290" s="157"/>
      <c r="Y290" s="148"/>
      <c r="Z290" s="148"/>
      <c r="AA290" s="148"/>
      <c r="AB290" s="148"/>
      <c r="AC290" s="148"/>
      <c r="AD290" s="148"/>
      <c r="AE290" s="148"/>
      <c r="AF290" s="148"/>
      <c r="AG290" s="148" t="s">
        <v>193</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9" t="s">
        <v>866</v>
      </c>
      <c r="D291" s="158"/>
      <c r="E291" s="159"/>
      <c r="F291" s="157"/>
      <c r="G291" s="157"/>
      <c r="H291" s="157"/>
      <c r="I291" s="157"/>
      <c r="J291" s="157"/>
      <c r="K291" s="157"/>
      <c r="L291" s="157"/>
      <c r="M291" s="157"/>
      <c r="N291" s="157"/>
      <c r="O291" s="157"/>
      <c r="P291" s="157"/>
      <c r="Q291" s="157"/>
      <c r="R291" s="157"/>
      <c r="S291" s="157"/>
      <c r="T291" s="157"/>
      <c r="U291" s="157"/>
      <c r="V291" s="157"/>
      <c r="W291" s="157"/>
      <c r="X291" s="157"/>
      <c r="Y291" s="148"/>
      <c r="Z291" s="148"/>
      <c r="AA291" s="148"/>
      <c r="AB291" s="148"/>
      <c r="AC291" s="148"/>
      <c r="AD291" s="148"/>
      <c r="AE291" s="148"/>
      <c r="AF291" s="148"/>
      <c r="AG291" s="148" t="s">
        <v>193</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9" t="s">
        <v>867</v>
      </c>
      <c r="D292" s="158"/>
      <c r="E292" s="159">
        <v>346.25545</v>
      </c>
      <c r="F292" s="157"/>
      <c r="G292" s="157"/>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193</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71">
        <v>42</v>
      </c>
      <c r="B293" s="172" t="s">
        <v>376</v>
      </c>
      <c r="C293" s="188" t="s">
        <v>377</v>
      </c>
      <c r="D293" s="173" t="s">
        <v>300</v>
      </c>
      <c r="E293" s="174">
        <v>346.25545</v>
      </c>
      <c r="F293" s="175"/>
      <c r="G293" s="176">
        <f>ROUND(E293*F293,2)</f>
        <v>0</v>
      </c>
      <c r="H293" s="175"/>
      <c r="I293" s="176">
        <f>ROUND(E293*H293,2)</f>
        <v>0</v>
      </c>
      <c r="J293" s="175"/>
      <c r="K293" s="176">
        <f>ROUND(E293*J293,2)</f>
        <v>0</v>
      </c>
      <c r="L293" s="176">
        <v>21</v>
      </c>
      <c r="M293" s="176">
        <f>G293*(1+L293/100)</f>
        <v>0</v>
      </c>
      <c r="N293" s="176">
        <v>0</v>
      </c>
      <c r="O293" s="176">
        <f>ROUND(E293*N293,2)</f>
        <v>0</v>
      </c>
      <c r="P293" s="176">
        <v>0</v>
      </c>
      <c r="Q293" s="176">
        <f>ROUND(E293*P293,2)</f>
        <v>0</v>
      </c>
      <c r="R293" s="176" t="s">
        <v>353</v>
      </c>
      <c r="S293" s="176" t="s">
        <v>187</v>
      </c>
      <c r="T293" s="177" t="s">
        <v>187</v>
      </c>
      <c r="U293" s="157">
        <v>6.0000000000000001E-3</v>
      </c>
      <c r="V293" s="157">
        <f>ROUND(E293*U293,2)</f>
        <v>2.08</v>
      </c>
      <c r="W293" s="157"/>
      <c r="X293" s="157" t="s">
        <v>370</v>
      </c>
      <c r="Y293" s="148"/>
      <c r="Z293" s="148"/>
      <c r="AA293" s="148"/>
      <c r="AB293" s="148"/>
      <c r="AC293" s="148"/>
      <c r="AD293" s="148"/>
      <c r="AE293" s="148"/>
      <c r="AF293" s="148"/>
      <c r="AG293" s="148" t="s">
        <v>371</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259" t="s">
        <v>378</v>
      </c>
      <c r="D294" s="260"/>
      <c r="E294" s="260"/>
      <c r="F294" s="260"/>
      <c r="G294" s="260"/>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191</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9" t="s">
        <v>373</v>
      </c>
      <c r="D295" s="158"/>
      <c r="E295" s="159"/>
      <c r="F295" s="157"/>
      <c r="G295" s="157"/>
      <c r="H295" s="157"/>
      <c r="I295" s="157"/>
      <c r="J295" s="157"/>
      <c r="K295" s="157"/>
      <c r="L295" s="157"/>
      <c r="M295" s="157"/>
      <c r="N295" s="157"/>
      <c r="O295" s="157"/>
      <c r="P295" s="157"/>
      <c r="Q295" s="157"/>
      <c r="R295" s="157"/>
      <c r="S295" s="157"/>
      <c r="T295" s="157"/>
      <c r="U295" s="157"/>
      <c r="V295" s="157"/>
      <c r="W295" s="157"/>
      <c r="X295" s="157"/>
      <c r="Y295" s="148"/>
      <c r="Z295" s="148"/>
      <c r="AA295" s="148"/>
      <c r="AB295" s="148"/>
      <c r="AC295" s="148"/>
      <c r="AD295" s="148"/>
      <c r="AE295" s="148"/>
      <c r="AF295" s="148"/>
      <c r="AG295" s="148" t="s">
        <v>193</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9" t="s">
        <v>866</v>
      </c>
      <c r="D296" s="158"/>
      <c r="E296" s="159"/>
      <c r="F296" s="157"/>
      <c r="G296" s="157"/>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193</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9" t="s">
        <v>867</v>
      </c>
      <c r="D297" s="158"/>
      <c r="E297" s="159">
        <v>346.25545</v>
      </c>
      <c r="F297" s="157"/>
      <c r="G297" s="157"/>
      <c r="H297" s="157"/>
      <c r="I297" s="157"/>
      <c r="J297" s="157"/>
      <c r="K297" s="157"/>
      <c r="L297" s="157"/>
      <c r="M297" s="157"/>
      <c r="N297" s="157"/>
      <c r="O297" s="157"/>
      <c r="P297" s="157"/>
      <c r="Q297" s="157"/>
      <c r="R297" s="157"/>
      <c r="S297" s="157"/>
      <c r="T297" s="157"/>
      <c r="U297" s="157"/>
      <c r="V297" s="157"/>
      <c r="W297" s="157"/>
      <c r="X297" s="157"/>
      <c r="Y297" s="148"/>
      <c r="Z297" s="148"/>
      <c r="AA297" s="148"/>
      <c r="AB297" s="148"/>
      <c r="AC297" s="148"/>
      <c r="AD297" s="148"/>
      <c r="AE297" s="148"/>
      <c r="AF297" s="148"/>
      <c r="AG297" s="148" t="s">
        <v>193</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x14ac:dyDescent="0.2">
      <c r="A298" s="165" t="s">
        <v>181</v>
      </c>
      <c r="B298" s="166" t="s">
        <v>151</v>
      </c>
      <c r="C298" s="187" t="s">
        <v>152</v>
      </c>
      <c r="D298" s="167"/>
      <c r="E298" s="168"/>
      <c r="F298" s="169"/>
      <c r="G298" s="169">
        <f>SUMIF(AG299:AG310,"&lt;&gt;NOR",G299:G310)</f>
        <v>0</v>
      </c>
      <c r="H298" s="169"/>
      <c r="I298" s="169">
        <f>SUM(I299:I310)</f>
        <v>0</v>
      </c>
      <c r="J298" s="169"/>
      <c r="K298" s="169">
        <f>SUM(K299:K310)</f>
        <v>0</v>
      </c>
      <c r="L298" s="169"/>
      <c r="M298" s="169">
        <f>SUM(M299:M310)</f>
        <v>0</v>
      </c>
      <c r="N298" s="169"/>
      <c r="O298" s="169">
        <f>SUM(O299:O310)</f>
        <v>0</v>
      </c>
      <c r="P298" s="169"/>
      <c r="Q298" s="169">
        <f>SUM(Q299:Q310)</f>
        <v>0</v>
      </c>
      <c r="R298" s="169"/>
      <c r="S298" s="169"/>
      <c r="T298" s="170"/>
      <c r="U298" s="164"/>
      <c r="V298" s="164">
        <f>SUM(V299:V310)</f>
        <v>0</v>
      </c>
      <c r="W298" s="164"/>
      <c r="X298" s="164"/>
      <c r="AG298" t="s">
        <v>182</v>
      </c>
    </row>
    <row r="299" spans="1:60" outlineLevel="1" x14ac:dyDescent="0.2">
      <c r="A299" s="171">
        <v>43</v>
      </c>
      <c r="B299" s="172" t="s">
        <v>379</v>
      </c>
      <c r="C299" s="188" t="s">
        <v>380</v>
      </c>
      <c r="D299" s="173" t="s">
        <v>300</v>
      </c>
      <c r="E299" s="174">
        <v>41.440950000000001</v>
      </c>
      <c r="F299" s="175"/>
      <c r="G299" s="176">
        <f>ROUND(E299*F299,2)</f>
        <v>0</v>
      </c>
      <c r="H299" s="175"/>
      <c r="I299" s="176">
        <f>ROUND(E299*H299,2)</f>
        <v>0</v>
      </c>
      <c r="J299" s="175"/>
      <c r="K299" s="176">
        <f>ROUND(E299*J299,2)</f>
        <v>0</v>
      </c>
      <c r="L299" s="176">
        <v>21</v>
      </c>
      <c r="M299" s="176">
        <f>G299*(1+L299/100)</f>
        <v>0</v>
      </c>
      <c r="N299" s="176">
        <v>0</v>
      </c>
      <c r="O299" s="176">
        <f>ROUND(E299*N299,2)</f>
        <v>0</v>
      </c>
      <c r="P299" s="176">
        <v>0</v>
      </c>
      <c r="Q299" s="176">
        <f>ROUND(E299*P299,2)</f>
        <v>0</v>
      </c>
      <c r="R299" s="176" t="s">
        <v>186</v>
      </c>
      <c r="S299" s="176" t="s">
        <v>187</v>
      </c>
      <c r="T299" s="177" t="s">
        <v>187</v>
      </c>
      <c r="U299" s="157">
        <v>0</v>
      </c>
      <c r="V299" s="157">
        <f>ROUND(E299*U299,2)</f>
        <v>0</v>
      </c>
      <c r="W299" s="157"/>
      <c r="X299" s="157" t="s">
        <v>188</v>
      </c>
      <c r="Y299" s="148"/>
      <c r="Z299" s="148"/>
      <c r="AA299" s="148"/>
      <c r="AB299" s="148"/>
      <c r="AC299" s="148"/>
      <c r="AD299" s="148"/>
      <c r="AE299" s="148"/>
      <c r="AF299" s="148"/>
      <c r="AG299" s="148" t="s">
        <v>200</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9" t="s">
        <v>381</v>
      </c>
      <c r="D300" s="158"/>
      <c r="E300" s="159"/>
      <c r="F300" s="157"/>
      <c r="G300" s="157"/>
      <c r="H300" s="157"/>
      <c r="I300" s="157"/>
      <c r="J300" s="157"/>
      <c r="K300" s="157"/>
      <c r="L300" s="157"/>
      <c r="M300" s="157"/>
      <c r="N300" s="157"/>
      <c r="O300" s="157"/>
      <c r="P300" s="157"/>
      <c r="Q300" s="157"/>
      <c r="R300" s="157"/>
      <c r="S300" s="157"/>
      <c r="T300" s="157"/>
      <c r="U300" s="157"/>
      <c r="V300" s="157"/>
      <c r="W300" s="157"/>
      <c r="X300" s="157"/>
      <c r="Y300" s="148"/>
      <c r="Z300" s="148"/>
      <c r="AA300" s="148"/>
      <c r="AB300" s="148"/>
      <c r="AC300" s="148"/>
      <c r="AD300" s="148"/>
      <c r="AE300" s="148"/>
      <c r="AF300" s="148"/>
      <c r="AG300" s="148" t="s">
        <v>193</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9" t="s">
        <v>356</v>
      </c>
      <c r="D301" s="158"/>
      <c r="E301" s="159"/>
      <c r="F301" s="157"/>
      <c r="G301" s="157"/>
      <c r="H301" s="157"/>
      <c r="I301" s="157"/>
      <c r="J301" s="157"/>
      <c r="K301" s="157"/>
      <c r="L301" s="157"/>
      <c r="M301" s="157"/>
      <c r="N301" s="157"/>
      <c r="O301" s="157"/>
      <c r="P301" s="157"/>
      <c r="Q301" s="157"/>
      <c r="R301" s="157"/>
      <c r="S301" s="157"/>
      <c r="T301" s="157"/>
      <c r="U301" s="157"/>
      <c r="V301" s="157"/>
      <c r="W301" s="157"/>
      <c r="X301" s="157"/>
      <c r="Y301" s="148"/>
      <c r="Z301" s="148"/>
      <c r="AA301" s="148"/>
      <c r="AB301" s="148"/>
      <c r="AC301" s="148"/>
      <c r="AD301" s="148"/>
      <c r="AE301" s="148"/>
      <c r="AF301" s="148"/>
      <c r="AG301" s="148" t="s">
        <v>193</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9" t="s">
        <v>862</v>
      </c>
      <c r="D302" s="158"/>
      <c r="E302" s="159">
        <v>27.5715</v>
      </c>
      <c r="F302" s="157"/>
      <c r="G302" s="157"/>
      <c r="H302" s="157"/>
      <c r="I302" s="157"/>
      <c r="J302" s="157"/>
      <c r="K302" s="157"/>
      <c r="L302" s="157"/>
      <c r="M302" s="157"/>
      <c r="N302" s="157"/>
      <c r="O302" s="157"/>
      <c r="P302" s="157"/>
      <c r="Q302" s="157"/>
      <c r="R302" s="157"/>
      <c r="S302" s="157"/>
      <c r="T302" s="157"/>
      <c r="U302" s="157"/>
      <c r="V302" s="157"/>
      <c r="W302" s="157"/>
      <c r="X302" s="157"/>
      <c r="Y302" s="148"/>
      <c r="Z302" s="148"/>
      <c r="AA302" s="148"/>
      <c r="AB302" s="148"/>
      <c r="AC302" s="148"/>
      <c r="AD302" s="148"/>
      <c r="AE302" s="148"/>
      <c r="AF302" s="148"/>
      <c r="AG302" s="148" t="s">
        <v>193</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9" t="s">
        <v>358</v>
      </c>
      <c r="D303" s="158"/>
      <c r="E303" s="159"/>
      <c r="F303" s="157"/>
      <c r="G303" s="157"/>
      <c r="H303" s="157"/>
      <c r="I303" s="157"/>
      <c r="J303" s="157"/>
      <c r="K303" s="157"/>
      <c r="L303" s="157"/>
      <c r="M303" s="157"/>
      <c r="N303" s="157"/>
      <c r="O303" s="157"/>
      <c r="P303" s="157"/>
      <c r="Q303" s="157"/>
      <c r="R303" s="157"/>
      <c r="S303" s="157"/>
      <c r="T303" s="157"/>
      <c r="U303" s="157"/>
      <c r="V303" s="157"/>
      <c r="W303" s="157"/>
      <c r="X303" s="157"/>
      <c r="Y303" s="148"/>
      <c r="Z303" s="148"/>
      <c r="AA303" s="148"/>
      <c r="AB303" s="148"/>
      <c r="AC303" s="148"/>
      <c r="AD303" s="148"/>
      <c r="AE303" s="148"/>
      <c r="AF303" s="148"/>
      <c r="AG303" s="148" t="s">
        <v>193</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9" t="s">
        <v>863</v>
      </c>
      <c r="D304" s="158"/>
      <c r="E304" s="159"/>
      <c r="F304" s="157"/>
      <c r="G304" s="157"/>
      <c r="H304" s="157"/>
      <c r="I304" s="157"/>
      <c r="J304" s="157"/>
      <c r="K304" s="157"/>
      <c r="L304" s="157"/>
      <c r="M304" s="157"/>
      <c r="N304" s="157"/>
      <c r="O304" s="157"/>
      <c r="P304" s="157"/>
      <c r="Q304" s="157"/>
      <c r="R304" s="157"/>
      <c r="S304" s="157"/>
      <c r="T304" s="157"/>
      <c r="U304" s="157"/>
      <c r="V304" s="157"/>
      <c r="W304" s="157"/>
      <c r="X304" s="157"/>
      <c r="Y304" s="148"/>
      <c r="Z304" s="148"/>
      <c r="AA304" s="148"/>
      <c r="AB304" s="148"/>
      <c r="AC304" s="148"/>
      <c r="AD304" s="148"/>
      <c r="AE304" s="148"/>
      <c r="AF304" s="148"/>
      <c r="AG304" s="148" t="s">
        <v>193</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9" t="s">
        <v>864</v>
      </c>
      <c r="D305" s="158"/>
      <c r="E305" s="159">
        <v>13.869450000000001</v>
      </c>
      <c r="F305" s="157"/>
      <c r="G305" s="157"/>
      <c r="H305" s="157"/>
      <c r="I305" s="157"/>
      <c r="J305" s="157"/>
      <c r="K305" s="157"/>
      <c r="L305" s="157"/>
      <c r="M305" s="157"/>
      <c r="N305" s="157"/>
      <c r="O305" s="157"/>
      <c r="P305" s="157"/>
      <c r="Q305" s="157"/>
      <c r="R305" s="157"/>
      <c r="S305" s="157"/>
      <c r="T305" s="157"/>
      <c r="U305" s="157"/>
      <c r="V305" s="157"/>
      <c r="W305" s="157"/>
      <c r="X305" s="157"/>
      <c r="Y305" s="148"/>
      <c r="Z305" s="148"/>
      <c r="AA305" s="148"/>
      <c r="AB305" s="148"/>
      <c r="AC305" s="148"/>
      <c r="AD305" s="148"/>
      <c r="AE305" s="148"/>
      <c r="AF305" s="148"/>
      <c r="AG305" s="148" t="s">
        <v>193</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71">
        <v>44</v>
      </c>
      <c r="B306" s="172" t="s">
        <v>386</v>
      </c>
      <c r="C306" s="188" t="s">
        <v>387</v>
      </c>
      <c r="D306" s="173" t="s">
        <v>300</v>
      </c>
      <c r="E306" s="174">
        <v>266.38150000000002</v>
      </c>
      <c r="F306" s="175"/>
      <c r="G306" s="176">
        <f>ROUND(E306*F306,2)</f>
        <v>0</v>
      </c>
      <c r="H306" s="175"/>
      <c r="I306" s="176">
        <f>ROUND(E306*H306,2)</f>
        <v>0</v>
      </c>
      <c r="J306" s="175"/>
      <c r="K306" s="176">
        <f>ROUND(E306*J306,2)</f>
        <v>0</v>
      </c>
      <c r="L306" s="176">
        <v>21</v>
      </c>
      <c r="M306" s="176">
        <f>G306*(1+L306/100)</f>
        <v>0</v>
      </c>
      <c r="N306" s="176">
        <v>0</v>
      </c>
      <c r="O306" s="176">
        <f>ROUND(E306*N306,2)</f>
        <v>0</v>
      </c>
      <c r="P306" s="176">
        <v>0</v>
      </c>
      <c r="Q306" s="176">
        <f>ROUND(E306*P306,2)</f>
        <v>0</v>
      </c>
      <c r="R306" s="176" t="s">
        <v>384</v>
      </c>
      <c r="S306" s="176" t="s">
        <v>187</v>
      </c>
      <c r="T306" s="177" t="s">
        <v>187</v>
      </c>
      <c r="U306" s="157">
        <v>0</v>
      </c>
      <c r="V306" s="157">
        <f>ROUND(E306*U306,2)</f>
        <v>0</v>
      </c>
      <c r="W306" s="157"/>
      <c r="X306" s="157" t="s">
        <v>188</v>
      </c>
      <c r="Y306" s="148"/>
      <c r="Z306" s="148"/>
      <c r="AA306" s="148"/>
      <c r="AB306" s="148"/>
      <c r="AC306" s="148"/>
      <c r="AD306" s="148"/>
      <c r="AE306" s="148"/>
      <c r="AF306" s="148"/>
      <c r="AG306" s="148" t="s">
        <v>200</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9" t="s">
        <v>858</v>
      </c>
      <c r="D307" s="158"/>
      <c r="E307" s="159"/>
      <c r="F307" s="157"/>
      <c r="G307" s="157"/>
      <c r="H307" s="157"/>
      <c r="I307" s="157"/>
      <c r="J307" s="157"/>
      <c r="K307" s="157"/>
      <c r="L307" s="157"/>
      <c r="M307" s="157"/>
      <c r="N307" s="157"/>
      <c r="O307" s="157"/>
      <c r="P307" s="157"/>
      <c r="Q307" s="157"/>
      <c r="R307" s="157"/>
      <c r="S307" s="157"/>
      <c r="T307" s="157"/>
      <c r="U307" s="157"/>
      <c r="V307" s="157"/>
      <c r="W307" s="157"/>
      <c r="X307" s="157"/>
      <c r="Y307" s="148"/>
      <c r="Z307" s="148"/>
      <c r="AA307" s="148"/>
      <c r="AB307" s="148"/>
      <c r="AC307" s="148"/>
      <c r="AD307" s="148"/>
      <c r="AE307" s="148"/>
      <c r="AF307" s="148"/>
      <c r="AG307" s="148" t="s">
        <v>193</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9" t="s">
        <v>859</v>
      </c>
      <c r="D308" s="158"/>
      <c r="E308" s="159">
        <v>242.16499999999999</v>
      </c>
      <c r="F308" s="157"/>
      <c r="G308" s="157"/>
      <c r="H308" s="157"/>
      <c r="I308" s="157"/>
      <c r="J308" s="157"/>
      <c r="K308" s="157"/>
      <c r="L308" s="157"/>
      <c r="M308" s="157"/>
      <c r="N308" s="157"/>
      <c r="O308" s="157"/>
      <c r="P308" s="157"/>
      <c r="Q308" s="157"/>
      <c r="R308" s="157"/>
      <c r="S308" s="157"/>
      <c r="T308" s="157"/>
      <c r="U308" s="157"/>
      <c r="V308" s="157"/>
      <c r="W308" s="157"/>
      <c r="X308" s="157"/>
      <c r="Y308" s="148"/>
      <c r="Z308" s="148"/>
      <c r="AA308" s="148"/>
      <c r="AB308" s="148"/>
      <c r="AC308" s="148"/>
      <c r="AD308" s="148"/>
      <c r="AE308" s="148"/>
      <c r="AF308" s="148"/>
      <c r="AG308" s="148" t="s">
        <v>193</v>
      </c>
      <c r="AH308" s="148">
        <v>7</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89" t="s">
        <v>860</v>
      </c>
      <c r="D309" s="158"/>
      <c r="E309" s="159"/>
      <c r="F309" s="157"/>
      <c r="G309" s="157"/>
      <c r="H309" s="157"/>
      <c r="I309" s="157"/>
      <c r="J309" s="157"/>
      <c r="K309" s="157"/>
      <c r="L309" s="157"/>
      <c r="M309" s="157"/>
      <c r="N309" s="157"/>
      <c r="O309" s="157"/>
      <c r="P309" s="157"/>
      <c r="Q309" s="157"/>
      <c r="R309" s="157"/>
      <c r="S309" s="157"/>
      <c r="T309" s="157"/>
      <c r="U309" s="157"/>
      <c r="V309" s="157"/>
      <c r="W309" s="157"/>
      <c r="X309" s="157"/>
      <c r="Y309" s="148"/>
      <c r="Z309" s="148"/>
      <c r="AA309" s="148"/>
      <c r="AB309" s="148"/>
      <c r="AC309" s="148"/>
      <c r="AD309" s="148"/>
      <c r="AE309" s="148"/>
      <c r="AF309" s="148"/>
      <c r="AG309" s="148" t="s">
        <v>193</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9" t="s">
        <v>861</v>
      </c>
      <c r="D310" s="158"/>
      <c r="E310" s="159">
        <v>24.2165</v>
      </c>
      <c r="F310" s="157"/>
      <c r="G310" s="157"/>
      <c r="H310" s="157"/>
      <c r="I310" s="157"/>
      <c r="J310" s="157"/>
      <c r="K310" s="157"/>
      <c r="L310" s="157"/>
      <c r="M310" s="157"/>
      <c r="N310" s="157"/>
      <c r="O310" s="157"/>
      <c r="P310" s="157"/>
      <c r="Q310" s="157"/>
      <c r="R310" s="157"/>
      <c r="S310" s="157"/>
      <c r="T310" s="157"/>
      <c r="U310" s="157"/>
      <c r="V310" s="157"/>
      <c r="W310" s="157"/>
      <c r="X310" s="157"/>
      <c r="Y310" s="148"/>
      <c r="Z310" s="148"/>
      <c r="AA310" s="148"/>
      <c r="AB310" s="148"/>
      <c r="AC310" s="148"/>
      <c r="AD310" s="148"/>
      <c r="AE310" s="148"/>
      <c r="AF310" s="148"/>
      <c r="AG310" s="148" t="s">
        <v>193</v>
      </c>
      <c r="AH310" s="148">
        <v>7</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x14ac:dyDescent="0.2">
      <c r="A311" s="165" t="s">
        <v>181</v>
      </c>
      <c r="B311" s="166" t="s">
        <v>153</v>
      </c>
      <c r="C311" s="187" t="s">
        <v>27</v>
      </c>
      <c r="D311" s="167"/>
      <c r="E311" s="168"/>
      <c r="F311" s="169"/>
      <c r="G311" s="169">
        <f>SUMIF(AG312:AG327,"&lt;&gt;NOR",G312:G327)</f>
        <v>0</v>
      </c>
      <c r="H311" s="169"/>
      <c r="I311" s="169">
        <f>SUM(I312:I327)</f>
        <v>0</v>
      </c>
      <c r="J311" s="169"/>
      <c r="K311" s="169">
        <f>SUM(K312:K327)</f>
        <v>0</v>
      </c>
      <c r="L311" s="169"/>
      <c r="M311" s="169">
        <f>SUM(M312:M327)</f>
        <v>0</v>
      </c>
      <c r="N311" s="169"/>
      <c r="O311" s="169">
        <f>SUM(O312:O327)</f>
        <v>0</v>
      </c>
      <c r="P311" s="169"/>
      <c r="Q311" s="169">
        <f>SUM(Q312:Q327)</f>
        <v>0</v>
      </c>
      <c r="R311" s="169"/>
      <c r="S311" s="169"/>
      <c r="T311" s="170"/>
      <c r="U311" s="164"/>
      <c r="V311" s="164">
        <f>SUM(V312:V327)</f>
        <v>0</v>
      </c>
      <c r="W311" s="164"/>
      <c r="X311" s="164"/>
      <c r="AG311" t="s">
        <v>182</v>
      </c>
    </row>
    <row r="312" spans="1:60" outlineLevel="1" x14ac:dyDescent="0.2">
      <c r="A312" s="179">
        <v>45</v>
      </c>
      <c r="B312" s="180" t="s">
        <v>389</v>
      </c>
      <c r="C312" s="193" t="s">
        <v>390</v>
      </c>
      <c r="D312" s="181" t="s">
        <v>391</v>
      </c>
      <c r="E312" s="182">
        <v>1</v>
      </c>
      <c r="F312" s="183"/>
      <c r="G312" s="184">
        <f>ROUND(E312*F312,2)</f>
        <v>0</v>
      </c>
      <c r="H312" s="183"/>
      <c r="I312" s="184">
        <f>ROUND(E312*H312,2)</f>
        <v>0</v>
      </c>
      <c r="J312" s="183"/>
      <c r="K312" s="184">
        <f>ROUND(E312*J312,2)</f>
        <v>0</v>
      </c>
      <c r="L312" s="184">
        <v>21</v>
      </c>
      <c r="M312" s="184">
        <f>G312*(1+L312/100)</f>
        <v>0</v>
      </c>
      <c r="N312" s="184">
        <v>0</v>
      </c>
      <c r="O312" s="184">
        <f>ROUND(E312*N312,2)</f>
        <v>0</v>
      </c>
      <c r="P312" s="184">
        <v>0</v>
      </c>
      <c r="Q312" s="184">
        <f>ROUND(E312*P312,2)</f>
        <v>0</v>
      </c>
      <c r="R312" s="184"/>
      <c r="S312" s="184" t="s">
        <v>187</v>
      </c>
      <c r="T312" s="185" t="s">
        <v>246</v>
      </c>
      <c r="U312" s="157">
        <v>0</v>
      </c>
      <c r="V312" s="157">
        <f>ROUND(E312*U312,2)</f>
        <v>0</v>
      </c>
      <c r="W312" s="157"/>
      <c r="X312" s="157" t="s">
        <v>392</v>
      </c>
      <c r="Y312" s="148"/>
      <c r="Z312" s="148"/>
      <c r="AA312" s="148"/>
      <c r="AB312" s="148"/>
      <c r="AC312" s="148"/>
      <c r="AD312" s="148"/>
      <c r="AE312" s="148"/>
      <c r="AF312" s="148"/>
      <c r="AG312" s="148" t="s">
        <v>393</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79">
        <v>46</v>
      </c>
      <c r="B313" s="180" t="s">
        <v>394</v>
      </c>
      <c r="C313" s="193" t="s">
        <v>395</v>
      </c>
      <c r="D313" s="181" t="s">
        <v>391</v>
      </c>
      <c r="E313" s="182">
        <v>1</v>
      </c>
      <c r="F313" s="183"/>
      <c r="G313" s="184">
        <f>ROUND(E313*F313,2)</f>
        <v>0</v>
      </c>
      <c r="H313" s="183"/>
      <c r="I313" s="184">
        <f>ROUND(E313*H313,2)</f>
        <v>0</v>
      </c>
      <c r="J313" s="183"/>
      <c r="K313" s="184">
        <f>ROUND(E313*J313,2)</f>
        <v>0</v>
      </c>
      <c r="L313" s="184">
        <v>21</v>
      </c>
      <c r="M313" s="184">
        <f>G313*(1+L313/100)</f>
        <v>0</v>
      </c>
      <c r="N313" s="184">
        <v>0</v>
      </c>
      <c r="O313" s="184">
        <f>ROUND(E313*N313,2)</f>
        <v>0</v>
      </c>
      <c r="P313" s="184">
        <v>0</v>
      </c>
      <c r="Q313" s="184">
        <f>ROUND(E313*P313,2)</f>
        <v>0</v>
      </c>
      <c r="R313" s="184"/>
      <c r="S313" s="184" t="s">
        <v>187</v>
      </c>
      <c r="T313" s="185" t="s">
        <v>246</v>
      </c>
      <c r="U313" s="157">
        <v>0</v>
      </c>
      <c r="V313" s="157">
        <f>ROUND(E313*U313,2)</f>
        <v>0</v>
      </c>
      <c r="W313" s="157"/>
      <c r="X313" s="157" t="s">
        <v>392</v>
      </c>
      <c r="Y313" s="148"/>
      <c r="Z313" s="148"/>
      <c r="AA313" s="148"/>
      <c r="AB313" s="148"/>
      <c r="AC313" s="148"/>
      <c r="AD313" s="148"/>
      <c r="AE313" s="148"/>
      <c r="AF313" s="148"/>
      <c r="AG313" s="148" t="s">
        <v>393</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71">
        <v>47</v>
      </c>
      <c r="B314" s="172" t="s">
        <v>396</v>
      </c>
      <c r="C314" s="188" t="s">
        <v>397</v>
      </c>
      <c r="D314" s="173" t="s">
        <v>391</v>
      </c>
      <c r="E314" s="174">
        <v>1</v>
      </c>
      <c r="F314" s="175"/>
      <c r="G314" s="176">
        <f>ROUND(E314*F314,2)</f>
        <v>0</v>
      </c>
      <c r="H314" s="175"/>
      <c r="I314" s="176">
        <f>ROUND(E314*H314,2)</f>
        <v>0</v>
      </c>
      <c r="J314" s="175"/>
      <c r="K314" s="176">
        <f>ROUND(E314*J314,2)</f>
        <v>0</v>
      </c>
      <c r="L314" s="176">
        <v>21</v>
      </c>
      <c r="M314" s="176">
        <f>G314*(1+L314/100)</f>
        <v>0</v>
      </c>
      <c r="N314" s="176">
        <v>0</v>
      </c>
      <c r="O314" s="176">
        <f>ROUND(E314*N314,2)</f>
        <v>0</v>
      </c>
      <c r="P314" s="176">
        <v>0</v>
      </c>
      <c r="Q314" s="176">
        <f>ROUND(E314*P314,2)</f>
        <v>0</v>
      </c>
      <c r="R314" s="176"/>
      <c r="S314" s="176" t="s">
        <v>187</v>
      </c>
      <c r="T314" s="177" t="s">
        <v>246</v>
      </c>
      <c r="U314" s="157">
        <v>0</v>
      </c>
      <c r="V314" s="157">
        <f>ROUND(E314*U314,2)</f>
        <v>0</v>
      </c>
      <c r="W314" s="157"/>
      <c r="X314" s="157" t="s">
        <v>392</v>
      </c>
      <c r="Y314" s="148"/>
      <c r="Z314" s="148"/>
      <c r="AA314" s="148"/>
      <c r="AB314" s="148"/>
      <c r="AC314" s="148"/>
      <c r="AD314" s="148"/>
      <c r="AE314" s="148"/>
      <c r="AF314" s="148"/>
      <c r="AG314" s="148" t="s">
        <v>393</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ht="22.5" outlineLevel="1" x14ac:dyDescent="0.2">
      <c r="A315" s="155"/>
      <c r="B315" s="156"/>
      <c r="C315" s="257" t="s">
        <v>398</v>
      </c>
      <c r="D315" s="258"/>
      <c r="E315" s="258"/>
      <c r="F315" s="258"/>
      <c r="G315" s="258"/>
      <c r="H315" s="157"/>
      <c r="I315" s="157"/>
      <c r="J315" s="157"/>
      <c r="K315" s="157"/>
      <c r="L315" s="157"/>
      <c r="M315" s="157"/>
      <c r="N315" s="157"/>
      <c r="O315" s="157"/>
      <c r="P315" s="157"/>
      <c r="Q315" s="157"/>
      <c r="R315" s="157"/>
      <c r="S315" s="157"/>
      <c r="T315" s="157"/>
      <c r="U315" s="157"/>
      <c r="V315" s="157"/>
      <c r="W315" s="157"/>
      <c r="X315" s="157"/>
      <c r="Y315" s="148"/>
      <c r="Z315" s="148"/>
      <c r="AA315" s="148"/>
      <c r="AB315" s="148"/>
      <c r="AC315" s="148"/>
      <c r="AD315" s="148"/>
      <c r="AE315" s="148"/>
      <c r="AF315" s="148"/>
      <c r="AG315" s="148" t="s">
        <v>256</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78" t="str">
        <f>C315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315" s="148"/>
      <c r="BC315" s="148"/>
      <c r="BD315" s="148"/>
      <c r="BE315" s="148"/>
      <c r="BF315" s="148"/>
      <c r="BG315" s="148"/>
      <c r="BH315" s="148"/>
    </row>
    <row r="316" spans="1:60" outlineLevel="1" x14ac:dyDescent="0.2">
      <c r="A316" s="171">
        <v>48</v>
      </c>
      <c r="B316" s="172" t="s">
        <v>399</v>
      </c>
      <c r="C316" s="188" t="s">
        <v>400</v>
      </c>
      <c r="D316" s="173" t="s">
        <v>391</v>
      </c>
      <c r="E316" s="174">
        <v>1</v>
      </c>
      <c r="F316" s="175"/>
      <c r="G316" s="176">
        <f>ROUND(E316*F316,2)</f>
        <v>0</v>
      </c>
      <c r="H316" s="175"/>
      <c r="I316" s="176">
        <f>ROUND(E316*H316,2)</f>
        <v>0</v>
      </c>
      <c r="J316" s="175"/>
      <c r="K316" s="176">
        <f>ROUND(E316*J316,2)</f>
        <v>0</v>
      </c>
      <c r="L316" s="176">
        <v>21</v>
      </c>
      <c r="M316" s="176">
        <f>G316*(1+L316/100)</f>
        <v>0</v>
      </c>
      <c r="N316" s="176">
        <v>0</v>
      </c>
      <c r="O316" s="176">
        <f>ROUND(E316*N316,2)</f>
        <v>0</v>
      </c>
      <c r="P316" s="176">
        <v>0</v>
      </c>
      <c r="Q316" s="176">
        <f>ROUND(E316*P316,2)</f>
        <v>0</v>
      </c>
      <c r="R316" s="176"/>
      <c r="S316" s="176" t="s">
        <v>187</v>
      </c>
      <c r="T316" s="177" t="s">
        <v>246</v>
      </c>
      <c r="U316" s="157">
        <v>0</v>
      </c>
      <c r="V316" s="157">
        <f>ROUND(E316*U316,2)</f>
        <v>0</v>
      </c>
      <c r="W316" s="157"/>
      <c r="X316" s="157" t="s">
        <v>392</v>
      </c>
      <c r="Y316" s="148"/>
      <c r="Z316" s="148"/>
      <c r="AA316" s="148"/>
      <c r="AB316" s="148"/>
      <c r="AC316" s="148"/>
      <c r="AD316" s="148"/>
      <c r="AE316" s="148"/>
      <c r="AF316" s="148"/>
      <c r="AG316" s="148" t="s">
        <v>393</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ht="33.75" outlineLevel="1" x14ac:dyDescent="0.2">
      <c r="A317" s="155"/>
      <c r="B317" s="156"/>
      <c r="C317" s="257" t="s">
        <v>401</v>
      </c>
      <c r="D317" s="258"/>
      <c r="E317" s="258"/>
      <c r="F317" s="258"/>
      <c r="G317" s="258"/>
      <c r="H317" s="157"/>
      <c r="I317" s="157"/>
      <c r="J317" s="157"/>
      <c r="K317" s="157"/>
      <c r="L317" s="157"/>
      <c r="M317" s="157"/>
      <c r="N317" s="157"/>
      <c r="O317" s="157"/>
      <c r="P317" s="157"/>
      <c r="Q317" s="157"/>
      <c r="R317" s="157"/>
      <c r="S317" s="157"/>
      <c r="T317" s="157"/>
      <c r="U317" s="157"/>
      <c r="V317" s="157"/>
      <c r="W317" s="157"/>
      <c r="X317" s="157"/>
      <c r="Y317" s="148"/>
      <c r="Z317" s="148"/>
      <c r="AA317" s="148"/>
      <c r="AB317" s="148"/>
      <c r="AC317" s="148"/>
      <c r="AD317" s="148"/>
      <c r="AE317" s="148"/>
      <c r="AF317" s="148"/>
      <c r="AG317" s="148" t="s">
        <v>256</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78" t="str">
        <f>C317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317" s="148"/>
      <c r="BC317" s="148"/>
      <c r="BD317" s="148"/>
      <c r="BE317" s="148"/>
      <c r="BF317" s="148"/>
      <c r="BG317" s="148"/>
      <c r="BH317" s="148"/>
    </row>
    <row r="318" spans="1:60" outlineLevel="1" x14ac:dyDescent="0.2">
      <c r="A318" s="171">
        <v>49</v>
      </c>
      <c r="B318" s="172" t="s">
        <v>402</v>
      </c>
      <c r="C318" s="188" t="s">
        <v>403</v>
      </c>
      <c r="D318" s="173" t="s">
        <v>391</v>
      </c>
      <c r="E318" s="174">
        <v>1</v>
      </c>
      <c r="F318" s="175"/>
      <c r="G318" s="176">
        <f>ROUND(E318*F318,2)</f>
        <v>0</v>
      </c>
      <c r="H318" s="175"/>
      <c r="I318" s="176">
        <f>ROUND(E318*H318,2)</f>
        <v>0</v>
      </c>
      <c r="J318" s="175"/>
      <c r="K318" s="176">
        <f>ROUND(E318*J318,2)</f>
        <v>0</v>
      </c>
      <c r="L318" s="176">
        <v>21</v>
      </c>
      <c r="M318" s="176">
        <f>G318*(1+L318/100)</f>
        <v>0</v>
      </c>
      <c r="N318" s="176">
        <v>0</v>
      </c>
      <c r="O318" s="176">
        <f>ROUND(E318*N318,2)</f>
        <v>0</v>
      </c>
      <c r="P318" s="176">
        <v>0</v>
      </c>
      <c r="Q318" s="176">
        <f>ROUND(E318*P318,2)</f>
        <v>0</v>
      </c>
      <c r="R318" s="176"/>
      <c r="S318" s="176" t="s">
        <v>187</v>
      </c>
      <c r="T318" s="177" t="s">
        <v>246</v>
      </c>
      <c r="U318" s="157">
        <v>0</v>
      </c>
      <c r="V318" s="157">
        <f>ROUND(E318*U318,2)</f>
        <v>0</v>
      </c>
      <c r="W318" s="157"/>
      <c r="X318" s="157" t="s">
        <v>392</v>
      </c>
      <c r="Y318" s="148"/>
      <c r="Z318" s="148"/>
      <c r="AA318" s="148"/>
      <c r="AB318" s="148"/>
      <c r="AC318" s="148"/>
      <c r="AD318" s="148"/>
      <c r="AE318" s="148"/>
      <c r="AF318" s="148"/>
      <c r="AG318" s="148" t="s">
        <v>393</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ht="22.5" outlineLevel="1" x14ac:dyDescent="0.2">
      <c r="A319" s="155"/>
      <c r="B319" s="156"/>
      <c r="C319" s="257" t="s">
        <v>404</v>
      </c>
      <c r="D319" s="258"/>
      <c r="E319" s="258"/>
      <c r="F319" s="258"/>
      <c r="G319" s="258"/>
      <c r="H319" s="157"/>
      <c r="I319" s="157"/>
      <c r="J319" s="157"/>
      <c r="K319" s="157"/>
      <c r="L319" s="157"/>
      <c r="M319" s="157"/>
      <c r="N319" s="157"/>
      <c r="O319" s="157"/>
      <c r="P319" s="157"/>
      <c r="Q319" s="157"/>
      <c r="R319" s="157"/>
      <c r="S319" s="157"/>
      <c r="T319" s="157"/>
      <c r="U319" s="157"/>
      <c r="V319" s="157"/>
      <c r="W319" s="157"/>
      <c r="X319" s="157"/>
      <c r="Y319" s="148"/>
      <c r="Z319" s="148"/>
      <c r="AA319" s="148"/>
      <c r="AB319" s="148"/>
      <c r="AC319" s="148"/>
      <c r="AD319" s="148"/>
      <c r="AE319" s="148"/>
      <c r="AF319" s="148"/>
      <c r="AG319" s="148" t="s">
        <v>256</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78" t="str">
        <f>C319</f>
        <v>Odstranění objektů zařízení staveniště včetně přípojek energií a jejich odvoz. Položka zahrnuje i náklady na úpravu povrchů po odstranění zařízení staveniště a úklid ploch, na kterých bylo zařízení staveniště provozováno.</v>
      </c>
      <c r="BB319" s="148"/>
      <c r="BC319" s="148"/>
      <c r="BD319" s="148"/>
      <c r="BE319" s="148"/>
      <c r="BF319" s="148"/>
      <c r="BG319" s="148"/>
      <c r="BH319" s="148"/>
    </row>
    <row r="320" spans="1:60" outlineLevel="1" x14ac:dyDescent="0.2">
      <c r="A320" s="171">
        <v>50</v>
      </c>
      <c r="B320" s="172" t="s">
        <v>405</v>
      </c>
      <c r="C320" s="188" t="s">
        <v>406</v>
      </c>
      <c r="D320" s="173" t="s">
        <v>391</v>
      </c>
      <c r="E320" s="174">
        <v>1</v>
      </c>
      <c r="F320" s="175"/>
      <c r="G320" s="176">
        <f>ROUND(E320*F320,2)</f>
        <v>0</v>
      </c>
      <c r="H320" s="175"/>
      <c r="I320" s="176">
        <f>ROUND(E320*H320,2)</f>
        <v>0</v>
      </c>
      <c r="J320" s="175"/>
      <c r="K320" s="176">
        <f>ROUND(E320*J320,2)</f>
        <v>0</v>
      </c>
      <c r="L320" s="176">
        <v>21</v>
      </c>
      <c r="M320" s="176">
        <f>G320*(1+L320/100)</f>
        <v>0</v>
      </c>
      <c r="N320" s="176">
        <v>0</v>
      </c>
      <c r="O320" s="176">
        <f>ROUND(E320*N320,2)</f>
        <v>0</v>
      </c>
      <c r="P320" s="176">
        <v>0</v>
      </c>
      <c r="Q320" s="176">
        <f>ROUND(E320*P320,2)</f>
        <v>0</v>
      </c>
      <c r="R320" s="176"/>
      <c r="S320" s="176" t="s">
        <v>187</v>
      </c>
      <c r="T320" s="177" t="s">
        <v>246</v>
      </c>
      <c r="U320" s="157">
        <v>0</v>
      </c>
      <c r="V320" s="157">
        <f>ROUND(E320*U320,2)</f>
        <v>0</v>
      </c>
      <c r="W320" s="157"/>
      <c r="X320" s="157" t="s">
        <v>392</v>
      </c>
      <c r="Y320" s="148"/>
      <c r="Z320" s="148"/>
      <c r="AA320" s="148"/>
      <c r="AB320" s="148"/>
      <c r="AC320" s="148"/>
      <c r="AD320" s="148"/>
      <c r="AE320" s="148"/>
      <c r="AF320" s="148"/>
      <c r="AG320" s="148" t="s">
        <v>393</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ht="33.75" outlineLevel="1" x14ac:dyDescent="0.2">
      <c r="A321" s="155"/>
      <c r="B321" s="156"/>
      <c r="C321" s="257" t="s">
        <v>407</v>
      </c>
      <c r="D321" s="258"/>
      <c r="E321" s="258"/>
      <c r="F321" s="258"/>
      <c r="G321" s="258"/>
      <c r="H321" s="157"/>
      <c r="I321" s="157"/>
      <c r="J321" s="157"/>
      <c r="K321" s="157"/>
      <c r="L321" s="157"/>
      <c r="M321" s="157"/>
      <c r="N321" s="157"/>
      <c r="O321" s="157"/>
      <c r="P321" s="157"/>
      <c r="Q321" s="157"/>
      <c r="R321" s="157"/>
      <c r="S321" s="157"/>
      <c r="T321" s="157"/>
      <c r="U321" s="157"/>
      <c r="V321" s="157"/>
      <c r="W321" s="157"/>
      <c r="X321" s="157"/>
      <c r="Y321" s="148"/>
      <c r="Z321" s="148"/>
      <c r="AA321" s="148"/>
      <c r="AB321" s="148"/>
      <c r="AC321" s="148"/>
      <c r="AD321" s="148"/>
      <c r="AE321" s="148"/>
      <c r="AF321" s="148"/>
      <c r="AG321" s="148" t="s">
        <v>256</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78" t="str">
        <f>C321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21" s="148"/>
      <c r="BC321" s="148"/>
      <c r="BD321" s="148"/>
      <c r="BE321" s="148"/>
      <c r="BF321" s="148"/>
      <c r="BG321" s="148"/>
      <c r="BH321" s="148"/>
    </row>
    <row r="322" spans="1:60" outlineLevel="1" x14ac:dyDescent="0.2">
      <c r="A322" s="171">
        <v>51</v>
      </c>
      <c r="B322" s="172" t="s">
        <v>408</v>
      </c>
      <c r="C322" s="188" t="s">
        <v>409</v>
      </c>
      <c r="D322" s="173" t="s">
        <v>391</v>
      </c>
      <c r="E322" s="174">
        <v>1</v>
      </c>
      <c r="F322" s="175"/>
      <c r="G322" s="176">
        <f>ROUND(E322*F322,2)</f>
        <v>0</v>
      </c>
      <c r="H322" s="175"/>
      <c r="I322" s="176">
        <f>ROUND(E322*H322,2)</f>
        <v>0</v>
      </c>
      <c r="J322" s="175"/>
      <c r="K322" s="176">
        <f>ROUND(E322*J322,2)</f>
        <v>0</v>
      </c>
      <c r="L322" s="176">
        <v>21</v>
      </c>
      <c r="M322" s="176">
        <f>G322*(1+L322/100)</f>
        <v>0</v>
      </c>
      <c r="N322" s="176">
        <v>0</v>
      </c>
      <c r="O322" s="176">
        <f>ROUND(E322*N322,2)</f>
        <v>0</v>
      </c>
      <c r="P322" s="176">
        <v>0</v>
      </c>
      <c r="Q322" s="176">
        <f>ROUND(E322*P322,2)</f>
        <v>0</v>
      </c>
      <c r="R322" s="176"/>
      <c r="S322" s="176" t="s">
        <v>187</v>
      </c>
      <c r="T322" s="177" t="s">
        <v>246</v>
      </c>
      <c r="U322" s="157">
        <v>0</v>
      </c>
      <c r="V322" s="157">
        <f>ROUND(E322*U322,2)</f>
        <v>0</v>
      </c>
      <c r="W322" s="157"/>
      <c r="X322" s="157" t="s">
        <v>392</v>
      </c>
      <c r="Y322" s="148"/>
      <c r="Z322" s="148"/>
      <c r="AA322" s="148"/>
      <c r="AB322" s="148"/>
      <c r="AC322" s="148"/>
      <c r="AD322" s="148"/>
      <c r="AE322" s="148"/>
      <c r="AF322" s="148"/>
      <c r="AG322" s="148" t="s">
        <v>393</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257" t="s">
        <v>410</v>
      </c>
      <c r="D323" s="258"/>
      <c r="E323" s="258"/>
      <c r="F323" s="258"/>
      <c r="G323" s="258"/>
      <c r="H323" s="157"/>
      <c r="I323" s="157"/>
      <c r="J323" s="157"/>
      <c r="K323" s="157"/>
      <c r="L323" s="157"/>
      <c r="M323" s="157"/>
      <c r="N323" s="157"/>
      <c r="O323" s="157"/>
      <c r="P323" s="157"/>
      <c r="Q323" s="157"/>
      <c r="R323" s="157"/>
      <c r="S323" s="157"/>
      <c r="T323" s="157"/>
      <c r="U323" s="157"/>
      <c r="V323" s="157"/>
      <c r="W323" s="157"/>
      <c r="X323" s="157"/>
      <c r="Y323" s="148"/>
      <c r="Z323" s="148"/>
      <c r="AA323" s="148"/>
      <c r="AB323" s="148"/>
      <c r="AC323" s="148"/>
      <c r="AD323" s="148"/>
      <c r="AE323" s="148"/>
      <c r="AF323" s="148"/>
      <c r="AG323" s="148" t="s">
        <v>256</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71">
        <v>52</v>
      </c>
      <c r="B324" s="172" t="s">
        <v>411</v>
      </c>
      <c r="C324" s="188" t="s">
        <v>412</v>
      </c>
      <c r="D324" s="173" t="s">
        <v>391</v>
      </c>
      <c r="E324" s="174">
        <v>1</v>
      </c>
      <c r="F324" s="175"/>
      <c r="G324" s="176">
        <f>ROUND(E324*F324,2)</f>
        <v>0</v>
      </c>
      <c r="H324" s="175"/>
      <c r="I324" s="176">
        <f>ROUND(E324*H324,2)</f>
        <v>0</v>
      </c>
      <c r="J324" s="175"/>
      <c r="K324" s="176">
        <f>ROUND(E324*J324,2)</f>
        <v>0</v>
      </c>
      <c r="L324" s="176">
        <v>21</v>
      </c>
      <c r="M324" s="176">
        <f>G324*(1+L324/100)</f>
        <v>0</v>
      </c>
      <c r="N324" s="176">
        <v>0</v>
      </c>
      <c r="O324" s="176">
        <f>ROUND(E324*N324,2)</f>
        <v>0</v>
      </c>
      <c r="P324" s="176">
        <v>0</v>
      </c>
      <c r="Q324" s="176">
        <f>ROUND(E324*P324,2)</f>
        <v>0</v>
      </c>
      <c r="R324" s="176"/>
      <c r="S324" s="176" t="s">
        <v>187</v>
      </c>
      <c r="T324" s="177" t="s">
        <v>246</v>
      </c>
      <c r="U324" s="157">
        <v>0</v>
      </c>
      <c r="V324" s="157">
        <f>ROUND(E324*U324,2)</f>
        <v>0</v>
      </c>
      <c r="W324" s="157"/>
      <c r="X324" s="157" t="s">
        <v>392</v>
      </c>
      <c r="Y324" s="148"/>
      <c r="Z324" s="148"/>
      <c r="AA324" s="148"/>
      <c r="AB324" s="148"/>
      <c r="AC324" s="148"/>
      <c r="AD324" s="148"/>
      <c r="AE324" s="148"/>
      <c r="AF324" s="148"/>
      <c r="AG324" s="148" t="s">
        <v>393</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257" t="s">
        <v>413</v>
      </c>
      <c r="D325" s="258"/>
      <c r="E325" s="258"/>
      <c r="F325" s="258"/>
      <c r="G325" s="258"/>
      <c r="H325" s="157"/>
      <c r="I325" s="157"/>
      <c r="J325" s="157"/>
      <c r="K325" s="157"/>
      <c r="L325" s="157"/>
      <c r="M325" s="157"/>
      <c r="N325" s="157"/>
      <c r="O325" s="157"/>
      <c r="P325" s="157"/>
      <c r="Q325" s="157"/>
      <c r="R325" s="157"/>
      <c r="S325" s="157"/>
      <c r="T325" s="157"/>
      <c r="U325" s="157"/>
      <c r="V325" s="157"/>
      <c r="W325" s="157"/>
      <c r="X325" s="157"/>
      <c r="Y325" s="148"/>
      <c r="Z325" s="148"/>
      <c r="AA325" s="148"/>
      <c r="AB325" s="148"/>
      <c r="AC325" s="148"/>
      <c r="AD325" s="148"/>
      <c r="AE325" s="148"/>
      <c r="AF325" s="148"/>
      <c r="AG325" s="148" t="s">
        <v>256</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71">
        <v>53</v>
      </c>
      <c r="B326" s="172" t="s">
        <v>414</v>
      </c>
      <c r="C326" s="188" t="s">
        <v>415</v>
      </c>
      <c r="D326" s="173" t="s">
        <v>391</v>
      </c>
      <c r="E326" s="174">
        <v>1</v>
      </c>
      <c r="F326" s="175"/>
      <c r="G326" s="176">
        <f>ROUND(E326*F326,2)</f>
        <v>0</v>
      </c>
      <c r="H326" s="175"/>
      <c r="I326" s="176">
        <f>ROUND(E326*H326,2)</f>
        <v>0</v>
      </c>
      <c r="J326" s="175"/>
      <c r="K326" s="176">
        <f>ROUND(E326*J326,2)</f>
        <v>0</v>
      </c>
      <c r="L326" s="176">
        <v>21</v>
      </c>
      <c r="M326" s="176">
        <f>G326*(1+L326/100)</f>
        <v>0</v>
      </c>
      <c r="N326" s="176">
        <v>0</v>
      </c>
      <c r="O326" s="176">
        <f>ROUND(E326*N326,2)</f>
        <v>0</v>
      </c>
      <c r="P326" s="176">
        <v>0</v>
      </c>
      <c r="Q326" s="176">
        <f>ROUND(E326*P326,2)</f>
        <v>0</v>
      </c>
      <c r="R326" s="176"/>
      <c r="S326" s="176" t="s">
        <v>187</v>
      </c>
      <c r="T326" s="177" t="s">
        <v>246</v>
      </c>
      <c r="U326" s="157">
        <v>0</v>
      </c>
      <c r="V326" s="157">
        <f>ROUND(E326*U326,2)</f>
        <v>0</v>
      </c>
      <c r="W326" s="157"/>
      <c r="X326" s="157" t="s">
        <v>392</v>
      </c>
      <c r="Y326" s="148"/>
      <c r="Z326" s="148"/>
      <c r="AA326" s="148"/>
      <c r="AB326" s="148"/>
      <c r="AC326" s="148"/>
      <c r="AD326" s="148"/>
      <c r="AE326" s="148"/>
      <c r="AF326" s="148"/>
      <c r="AG326" s="148" t="s">
        <v>393</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ht="33.75" outlineLevel="1" x14ac:dyDescent="0.2">
      <c r="A327" s="155"/>
      <c r="B327" s="156"/>
      <c r="C327" s="257" t="s">
        <v>416</v>
      </c>
      <c r="D327" s="258"/>
      <c r="E327" s="258"/>
      <c r="F327" s="258"/>
      <c r="G327" s="258"/>
      <c r="H327" s="157"/>
      <c r="I327" s="157"/>
      <c r="J327" s="157"/>
      <c r="K327" s="157"/>
      <c r="L327" s="157"/>
      <c r="M327" s="157"/>
      <c r="N327" s="157"/>
      <c r="O327" s="157"/>
      <c r="P327" s="157"/>
      <c r="Q327" s="157"/>
      <c r="R327" s="157"/>
      <c r="S327" s="157"/>
      <c r="T327" s="157"/>
      <c r="U327" s="157"/>
      <c r="V327" s="157"/>
      <c r="W327" s="157"/>
      <c r="X327" s="157"/>
      <c r="Y327" s="148"/>
      <c r="Z327" s="148"/>
      <c r="AA327" s="148"/>
      <c r="AB327" s="148"/>
      <c r="AC327" s="148"/>
      <c r="AD327" s="148"/>
      <c r="AE327" s="148"/>
      <c r="AF327" s="148"/>
      <c r="AG327" s="148" t="s">
        <v>256</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78" t="str">
        <f>C327</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27" s="148"/>
      <c r="BC327" s="148"/>
      <c r="BD327" s="148"/>
      <c r="BE327" s="148"/>
      <c r="BF327" s="148"/>
      <c r="BG327" s="148"/>
      <c r="BH327" s="148"/>
    </row>
    <row r="328" spans="1:60" x14ac:dyDescent="0.2">
      <c r="A328" s="165" t="s">
        <v>181</v>
      </c>
      <c r="B328" s="166" t="s">
        <v>154</v>
      </c>
      <c r="C328" s="187" t="s">
        <v>28</v>
      </c>
      <c r="D328" s="167"/>
      <c r="E328" s="168"/>
      <c r="F328" s="169"/>
      <c r="G328" s="169">
        <f>SUMIF(AG329:AG330,"&lt;&gt;NOR",G329:G330)</f>
        <v>0</v>
      </c>
      <c r="H328" s="169"/>
      <c r="I328" s="169">
        <f>SUM(I329:I330)</f>
        <v>0</v>
      </c>
      <c r="J328" s="169"/>
      <c r="K328" s="169">
        <f>SUM(K329:K330)</f>
        <v>0</v>
      </c>
      <c r="L328" s="169"/>
      <c r="M328" s="169">
        <f>SUM(M329:M330)</f>
        <v>0</v>
      </c>
      <c r="N328" s="169"/>
      <c r="O328" s="169">
        <f>SUM(O329:O330)</f>
        <v>0</v>
      </c>
      <c r="P328" s="169"/>
      <c r="Q328" s="169">
        <f>SUM(Q329:Q330)</f>
        <v>0</v>
      </c>
      <c r="R328" s="169"/>
      <c r="S328" s="169"/>
      <c r="T328" s="170"/>
      <c r="U328" s="164"/>
      <c r="V328" s="164">
        <f>SUM(V329:V330)</f>
        <v>0</v>
      </c>
      <c r="W328" s="164"/>
      <c r="X328" s="164"/>
      <c r="AG328" t="s">
        <v>182</v>
      </c>
    </row>
    <row r="329" spans="1:60" outlineLevel="1" x14ac:dyDescent="0.2">
      <c r="A329" s="171">
        <v>54</v>
      </c>
      <c r="B329" s="172" t="s">
        <v>417</v>
      </c>
      <c r="C329" s="188" t="s">
        <v>418</v>
      </c>
      <c r="D329" s="173" t="s">
        <v>391</v>
      </c>
      <c r="E329" s="174">
        <v>1</v>
      </c>
      <c r="F329" s="175"/>
      <c r="G329" s="176">
        <f>ROUND(E329*F329,2)</f>
        <v>0</v>
      </c>
      <c r="H329" s="175"/>
      <c r="I329" s="176">
        <f>ROUND(E329*H329,2)</f>
        <v>0</v>
      </c>
      <c r="J329" s="175"/>
      <c r="K329" s="176">
        <f>ROUND(E329*J329,2)</f>
        <v>0</v>
      </c>
      <c r="L329" s="176">
        <v>21</v>
      </c>
      <c r="M329" s="176">
        <f>G329*(1+L329/100)</f>
        <v>0</v>
      </c>
      <c r="N329" s="176">
        <v>0</v>
      </c>
      <c r="O329" s="176">
        <f>ROUND(E329*N329,2)</f>
        <v>0</v>
      </c>
      <c r="P329" s="176">
        <v>0</v>
      </c>
      <c r="Q329" s="176">
        <f>ROUND(E329*P329,2)</f>
        <v>0</v>
      </c>
      <c r="R329" s="176"/>
      <c r="S329" s="176" t="s">
        <v>187</v>
      </c>
      <c r="T329" s="177" t="s">
        <v>246</v>
      </c>
      <c r="U329" s="157">
        <v>0</v>
      </c>
      <c r="V329" s="157">
        <f>ROUND(E329*U329,2)</f>
        <v>0</v>
      </c>
      <c r="W329" s="157"/>
      <c r="X329" s="157" t="s">
        <v>392</v>
      </c>
      <c r="Y329" s="148"/>
      <c r="Z329" s="148"/>
      <c r="AA329" s="148"/>
      <c r="AB329" s="148"/>
      <c r="AC329" s="148"/>
      <c r="AD329" s="148"/>
      <c r="AE329" s="148"/>
      <c r="AF329" s="148"/>
      <c r="AG329" s="148" t="s">
        <v>393</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257" t="s">
        <v>419</v>
      </c>
      <c r="D330" s="258"/>
      <c r="E330" s="258"/>
      <c r="F330" s="258"/>
      <c r="G330" s="258"/>
      <c r="H330" s="157"/>
      <c r="I330" s="157"/>
      <c r="J330" s="157"/>
      <c r="K330" s="157"/>
      <c r="L330" s="157"/>
      <c r="M330" s="157"/>
      <c r="N330" s="157"/>
      <c r="O330" s="157"/>
      <c r="P330" s="157"/>
      <c r="Q330" s="157"/>
      <c r="R330" s="157"/>
      <c r="S330" s="157"/>
      <c r="T330" s="157"/>
      <c r="U330" s="157"/>
      <c r="V330" s="157"/>
      <c r="W330" s="157"/>
      <c r="X330" s="157"/>
      <c r="Y330" s="148"/>
      <c r="Z330" s="148"/>
      <c r="AA330" s="148"/>
      <c r="AB330" s="148"/>
      <c r="AC330" s="148"/>
      <c r="AD330" s="148"/>
      <c r="AE330" s="148"/>
      <c r="AF330" s="148"/>
      <c r="AG330" s="148" t="s">
        <v>256</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78" t="str">
        <f>C330</f>
        <v>Náklady zhotovitele, které vzniknou v souvislosti s povinnostmi zhotovitele při předání a převzetí díla.</v>
      </c>
      <c r="BB330" s="148"/>
      <c r="BC330" s="148"/>
      <c r="BD330" s="148"/>
      <c r="BE330" s="148"/>
      <c r="BF330" s="148"/>
      <c r="BG330" s="148"/>
      <c r="BH330" s="148"/>
    </row>
    <row r="331" spans="1:60" x14ac:dyDescent="0.2">
      <c r="A331" s="3"/>
      <c r="B331" s="4"/>
      <c r="C331" s="194"/>
      <c r="D331" s="6"/>
      <c r="E331" s="3"/>
      <c r="F331" s="3"/>
      <c r="G331" s="3"/>
      <c r="H331" s="3"/>
      <c r="I331" s="3"/>
      <c r="J331" s="3"/>
      <c r="K331" s="3"/>
      <c r="L331" s="3"/>
      <c r="M331" s="3"/>
      <c r="N331" s="3"/>
      <c r="O331" s="3"/>
      <c r="P331" s="3"/>
      <c r="Q331" s="3"/>
      <c r="R331" s="3"/>
      <c r="S331" s="3"/>
      <c r="T331" s="3"/>
      <c r="U331" s="3"/>
      <c r="V331" s="3"/>
      <c r="W331" s="3"/>
      <c r="X331" s="3"/>
      <c r="AE331">
        <v>15</v>
      </c>
      <c r="AF331">
        <v>21</v>
      </c>
      <c r="AG331" t="s">
        <v>168</v>
      </c>
    </row>
    <row r="332" spans="1:60" x14ac:dyDescent="0.2">
      <c r="A332" s="151"/>
      <c r="B332" s="152" t="s">
        <v>29</v>
      </c>
      <c r="C332" s="195"/>
      <c r="D332" s="153"/>
      <c r="E332" s="154"/>
      <c r="F332" s="154"/>
      <c r="G332" s="186">
        <f>G8+G49+G93+G120+G139+G262+G268+G298+G311+G328</f>
        <v>0</v>
      </c>
      <c r="H332" s="3"/>
      <c r="I332" s="3"/>
      <c r="J332" s="3"/>
      <c r="K332" s="3"/>
      <c r="L332" s="3"/>
      <c r="M332" s="3"/>
      <c r="N332" s="3"/>
      <c r="O332" s="3"/>
      <c r="P332" s="3"/>
      <c r="Q332" s="3"/>
      <c r="R332" s="3"/>
      <c r="S332" s="3"/>
      <c r="T332" s="3"/>
      <c r="U332" s="3"/>
      <c r="V332" s="3"/>
      <c r="W332" s="3"/>
      <c r="X332" s="3"/>
      <c r="AE332">
        <f>SUMIF(L7:L330,AE331,G7:G330)</f>
        <v>0</v>
      </c>
      <c r="AF332">
        <f>SUMIF(L7:L330,AF331,G7:G330)</f>
        <v>0</v>
      </c>
      <c r="AG332" t="s">
        <v>420</v>
      </c>
    </row>
    <row r="333" spans="1:60" x14ac:dyDescent="0.2">
      <c r="C333" s="196"/>
      <c r="D333" s="10"/>
      <c r="AG333" t="s">
        <v>421</v>
      </c>
    </row>
    <row r="334" spans="1:60" x14ac:dyDescent="0.2">
      <c r="D334" s="10"/>
    </row>
    <row r="335" spans="1:60" x14ac:dyDescent="0.2">
      <c r="D335" s="10"/>
    </row>
    <row r="336" spans="1:60"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FSEmvXoQcw3hFrGqEERkvnpij+v3/v6ohVpx5kV4WAkmn7J0BJsRu+oaMZe/1PvMATqgvNuMuzn6a1ttX60Q==" saltValue="ngq8Ad3bqpzj6nVLzllHuA==" spinCount="100000" sheet="1"/>
  <mergeCells count="47">
    <mergeCell ref="C18:G18"/>
    <mergeCell ref="A1:G1"/>
    <mergeCell ref="C2:G2"/>
    <mergeCell ref="C3:G3"/>
    <mergeCell ref="C4:G4"/>
    <mergeCell ref="C10:G10"/>
    <mergeCell ref="C95:G95"/>
    <mergeCell ref="C23:G23"/>
    <mergeCell ref="C28:G28"/>
    <mergeCell ref="C37:G37"/>
    <mergeCell ref="C46:G46"/>
    <mergeCell ref="C55:G55"/>
    <mergeCell ref="C60:G60"/>
    <mergeCell ref="C65:G65"/>
    <mergeCell ref="C79:G79"/>
    <mergeCell ref="C88:G88"/>
    <mergeCell ref="C89:G89"/>
    <mergeCell ref="C90:G90"/>
    <mergeCell ref="C239:G239"/>
    <mergeCell ref="C122:G122"/>
    <mergeCell ref="C127:G127"/>
    <mergeCell ref="C132:G132"/>
    <mergeCell ref="C182:G182"/>
    <mergeCell ref="C191:G191"/>
    <mergeCell ref="C198:G198"/>
    <mergeCell ref="C224:G224"/>
    <mergeCell ref="C231:G231"/>
    <mergeCell ref="C236:G236"/>
    <mergeCell ref="C237:G237"/>
    <mergeCell ref="C238:G238"/>
    <mergeCell ref="C319:G319"/>
    <mergeCell ref="C240:G240"/>
    <mergeCell ref="C241:G241"/>
    <mergeCell ref="C242:G242"/>
    <mergeCell ref="C264:G264"/>
    <mergeCell ref="C270:G270"/>
    <mergeCell ref="C277:G277"/>
    <mergeCell ref="C285:G285"/>
    <mergeCell ref="C289:G289"/>
    <mergeCell ref="C294:G294"/>
    <mergeCell ref="C315:G315"/>
    <mergeCell ref="C317:G317"/>
    <mergeCell ref="C321:G321"/>
    <mergeCell ref="C323:G323"/>
    <mergeCell ref="C325:G325"/>
    <mergeCell ref="C327:G327"/>
    <mergeCell ref="C330:G33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A137-7B97-434E-A70E-967C71519D0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3" t="s">
        <v>155</v>
      </c>
      <c r="B1" s="263"/>
      <c r="C1" s="263"/>
      <c r="D1" s="263"/>
      <c r="E1" s="263"/>
      <c r="F1" s="263"/>
      <c r="G1" s="263"/>
      <c r="AG1" t="s">
        <v>156</v>
      </c>
    </row>
    <row r="2" spans="1:60" ht="24.95" customHeight="1" x14ac:dyDescent="0.2">
      <c r="A2" s="140" t="s">
        <v>7</v>
      </c>
      <c r="B2" s="49" t="s">
        <v>44</v>
      </c>
      <c r="C2" s="264" t="s">
        <v>45</v>
      </c>
      <c r="D2" s="265"/>
      <c r="E2" s="265"/>
      <c r="F2" s="265"/>
      <c r="G2" s="266"/>
      <c r="AG2" t="s">
        <v>157</v>
      </c>
    </row>
    <row r="3" spans="1:60" ht="24.95" customHeight="1" x14ac:dyDescent="0.2">
      <c r="A3" s="140" t="s">
        <v>8</v>
      </c>
      <c r="B3" s="49" t="s">
        <v>62</v>
      </c>
      <c r="C3" s="264" t="s">
        <v>63</v>
      </c>
      <c r="D3" s="265"/>
      <c r="E3" s="265"/>
      <c r="F3" s="265"/>
      <c r="G3" s="266"/>
      <c r="AC3" s="122" t="s">
        <v>157</v>
      </c>
      <c r="AG3" t="s">
        <v>158</v>
      </c>
    </row>
    <row r="4" spans="1:60" ht="24.95" customHeight="1" x14ac:dyDescent="0.2">
      <c r="A4" s="141" t="s">
        <v>9</v>
      </c>
      <c r="B4" s="142" t="s">
        <v>66</v>
      </c>
      <c r="C4" s="267" t="s">
        <v>67</v>
      </c>
      <c r="D4" s="268"/>
      <c r="E4" s="268"/>
      <c r="F4" s="268"/>
      <c r="G4" s="269"/>
      <c r="AG4" t="s">
        <v>159</v>
      </c>
    </row>
    <row r="5" spans="1:60" x14ac:dyDescent="0.2">
      <c r="D5" s="10"/>
    </row>
    <row r="6" spans="1:60" ht="38.25" x14ac:dyDescent="0.2">
      <c r="A6" s="144" t="s">
        <v>160</v>
      </c>
      <c r="B6" s="146" t="s">
        <v>161</v>
      </c>
      <c r="C6" s="146" t="s">
        <v>162</v>
      </c>
      <c r="D6" s="145" t="s">
        <v>163</v>
      </c>
      <c r="E6" s="144" t="s">
        <v>164</v>
      </c>
      <c r="F6" s="143" t="s">
        <v>165</v>
      </c>
      <c r="G6" s="144" t="s">
        <v>29</v>
      </c>
      <c r="H6" s="147" t="s">
        <v>30</v>
      </c>
      <c r="I6" s="147" t="s">
        <v>166</v>
      </c>
      <c r="J6" s="147" t="s">
        <v>31</v>
      </c>
      <c r="K6" s="147" t="s">
        <v>167</v>
      </c>
      <c r="L6" s="147" t="s">
        <v>168</v>
      </c>
      <c r="M6" s="147" t="s">
        <v>169</v>
      </c>
      <c r="N6" s="147" t="s">
        <v>170</v>
      </c>
      <c r="O6" s="147" t="s">
        <v>171</v>
      </c>
      <c r="P6" s="147" t="s">
        <v>172</v>
      </c>
      <c r="Q6" s="147" t="s">
        <v>173</v>
      </c>
      <c r="R6" s="147" t="s">
        <v>174</v>
      </c>
      <c r="S6" s="147" t="s">
        <v>175</v>
      </c>
      <c r="T6" s="147" t="s">
        <v>176</v>
      </c>
      <c r="U6" s="147" t="s">
        <v>177</v>
      </c>
      <c r="V6" s="147" t="s">
        <v>178</v>
      </c>
      <c r="W6" s="147" t="s">
        <v>179</v>
      </c>
      <c r="X6" s="147" t="s">
        <v>180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5" t="s">
        <v>181</v>
      </c>
      <c r="B8" s="166" t="s">
        <v>126</v>
      </c>
      <c r="C8" s="187" t="s">
        <v>127</v>
      </c>
      <c r="D8" s="167"/>
      <c r="E8" s="168"/>
      <c r="F8" s="169"/>
      <c r="G8" s="169">
        <f>SUMIF(AG9:AG69,"&lt;&gt;NOR",G9:G69)</f>
        <v>0</v>
      </c>
      <c r="H8" s="169"/>
      <c r="I8" s="169">
        <f>SUM(I9:I69)</f>
        <v>0</v>
      </c>
      <c r="J8" s="169"/>
      <c r="K8" s="169">
        <f>SUM(K9:K69)</f>
        <v>0</v>
      </c>
      <c r="L8" s="169"/>
      <c r="M8" s="169">
        <f>SUM(M9:M69)</f>
        <v>0</v>
      </c>
      <c r="N8" s="169"/>
      <c r="O8" s="169">
        <f>SUM(O9:O69)</f>
        <v>0</v>
      </c>
      <c r="P8" s="169"/>
      <c r="Q8" s="169">
        <f>SUM(Q9:Q69)</f>
        <v>0</v>
      </c>
      <c r="R8" s="169"/>
      <c r="S8" s="169"/>
      <c r="T8" s="170"/>
      <c r="U8" s="164"/>
      <c r="V8" s="164">
        <f>SUM(V9:V69)</f>
        <v>5.55</v>
      </c>
      <c r="W8" s="164"/>
      <c r="X8" s="164"/>
      <c r="AG8" t="s">
        <v>182</v>
      </c>
    </row>
    <row r="9" spans="1:60" outlineLevel="1" x14ac:dyDescent="0.2">
      <c r="A9" s="171">
        <v>1</v>
      </c>
      <c r="B9" s="172" t="s">
        <v>422</v>
      </c>
      <c r="C9" s="188" t="s">
        <v>423</v>
      </c>
      <c r="D9" s="173" t="s">
        <v>424</v>
      </c>
      <c r="E9" s="174">
        <v>5.2062499999999998</v>
      </c>
      <c r="F9" s="175"/>
      <c r="G9" s="176">
        <f>ROUND(E9*F9,2)</f>
        <v>0</v>
      </c>
      <c r="H9" s="175"/>
      <c r="I9" s="176">
        <f>ROUND(E9*H9,2)</f>
        <v>0</v>
      </c>
      <c r="J9" s="175"/>
      <c r="K9" s="176">
        <f>ROUND(E9*J9,2)</f>
        <v>0</v>
      </c>
      <c r="L9" s="176">
        <v>21</v>
      </c>
      <c r="M9" s="176">
        <f>G9*(1+L9/100)</f>
        <v>0</v>
      </c>
      <c r="N9" s="176">
        <v>0</v>
      </c>
      <c r="O9" s="176">
        <f>ROUND(E9*N9,2)</f>
        <v>0</v>
      </c>
      <c r="P9" s="176">
        <v>0</v>
      </c>
      <c r="Q9" s="176">
        <f>ROUND(E9*P9,2)</f>
        <v>0</v>
      </c>
      <c r="R9" s="176" t="s">
        <v>186</v>
      </c>
      <c r="S9" s="176" t="s">
        <v>187</v>
      </c>
      <c r="T9" s="177" t="s">
        <v>187</v>
      </c>
      <c r="U9" s="157">
        <v>0.36499999999999999</v>
      </c>
      <c r="V9" s="157">
        <f>ROUND(E9*U9,2)</f>
        <v>1.9</v>
      </c>
      <c r="W9" s="157"/>
      <c r="X9" s="157" t="s">
        <v>188</v>
      </c>
      <c r="Y9" s="148"/>
      <c r="Z9" s="148"/>
      <c r="AA9" s="148"/>
      <c r="AB9" s="148"/>
      <c r="AC9" s="148"/>
      <c r="AD9" s="148"/>
      <c r="AE9" s="148"/>
      <c r="AF9" s="148"/>
      <c r="AG9" s="148" t="s">
        <v>200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59" t="s">
        <v>425</v>
      </c>
      <c r="D10" s="260"/>
      <c r="E10" s="260"/>
      <c r="F10" s="260"/>
      <c r="G10" s="260"/>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191</v>
      </c>
      <c r="AH10" s="148"/>
      <c r="AI10" s="148"/>
      <c r="AJ10" s="148"/>
      <c r="AK10" s="148"/>
      <c r="AL10" s="148"/>
      <c r="AM10" s="148"/>
      <c r="AN10" s="148"/>
      <c r="AO10" s="148"/>
      <c r="AP10" s="148"/>
      <c r="AQ10" s="148"/>
      <c r="AR10" s="148"/>
      <c r="AS10" s="148"/>
      <c r="AT10" s="148"/>
      <c r="AU10" s="148"/>
      <c r="AV10" s="148"/>
      <c r="AW10" s="148"/>
      <c r="AX10" s="148"/>
      <c r="AY10" s="148"/>
      <c r="AZ10" s="148"/>
      <c r="BA10" s="178" t="str">
        <f>C10</f>
        <v>zapažených i nezapažených s urovnáním dna do předepsaného profilu a spádu, s přehozením výkopku na přilehlém terénu na vzdálenost do 3 m od podélné osy rýhy nebo s naložením výkopku na dopravní prostředek.</v>
      </c>
      <c r="BB10" s="148"/>
      <c r="BC10" s="148"/>
      <c r="BD10" s="148"/>
      <c r="BE10" s="148"/>
      <c r="BF10" s="148"/>
      <c r="BG10" s="148"/>
      <c r="BH10" s="148"/>
    </row>
    <row r="11" spans="1:60" outlineLevel="1" x14ac:dyDescent="0.2">
      <c r="A11" s="155"/>
      <c r="B11" s="156"/>
      <c r="C11" s="189" t="s">
        <v>426</v>
      </c>
      <c r="D11" s="158"/>
      <c r="E11" s="159"/>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193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9" t="s">
        <v>427</v>
      </c>
      <c r="D12" s="158"/>
      <c r="E12" s="159"/>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1" t="s">
        <v>305</v>
      </c>
      <c r="D13" s="162"/>
      <c r="E13" s="163"/>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193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2" t="s">
        <v>428</v>
      </c>
      <c r="D14" s="162"/>
      <c r="E14" s="163">
        <v>0.3</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193</v>
      </c>
      <c r="AH14" s="148">
        <v>2</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1" t="s">
        <v>307</v>
      </c>
      <c r="D15" s="162"/>
      <c r="E15" s="163"/>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193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9" t="s">
        <v>870</v>
      </c>
      <c r="D16" s="158"/>
      <c r="E16" s="159">
        <v>4.3499999999999996</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193</v>
      </c>
      <c r="AH16" s="148">
        <v>5</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9" t="s">
        <v>430</v>
      </c>
      <c r="D17" s="158"/>
      <c r="E17" s="159"/>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193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1" t="s">
        <v>305</v>
      </c>
      <c r="D18" s="162"/>
      <c r="E18" s="163"/>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193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2" t="s">
        <v>431</v>
      </c>
      <c r="D19" s="162"/>
      <c r="E19" s="163">
        <v>6.25E-2</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193</v>
      </c>
      <c r="AH19" s="148">
        <v>2</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91" t="s">
        <v>307</v>
      </c>
      <c r="D20" s="162"/>
      <c r="E20" s="163"/>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193</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9" t="s">
        <v>871</v>
      </c>
      <c r="D21" s="158"/>
      <c r="E21" s="159">
        <v>0.125</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193</v>
      </c>
      <c r="AH21" s="148">
        <v>5</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9" t="s">
        <v>433</v>
      </c>
      <c r="D22" s="158"/>
      <c r="E22" s="159"/>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193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1" t="s">
        <v>305</v>
      </c>
      <c r="D23" s="162"/>
      <c r="E23" s="163"/>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193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2" t="s">
        <v>431</v>
      </c>
      <c r="D24" s="162"/>
      <c r="E24" s="163">
        <v>6.25E-2</v>
      </c>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193</v>
      </c>
      <c r="AH24" s="148">
        <v>2</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1" t="s">
        <v>307</v>
      </c>
      <c r="D25" s="162"/>
      <c r="E25" s="163"/>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193</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9" t="s">
        <v>872</v>
      </c>
      <c r="D26" s="158"/>
      <c r="E26" s="159">
        <v>0.60624999999999996</v>
      </c>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193</v>
      </c>
      <c r="AH26" s="148">
        <v>5</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9" t="s">
        <v>873</v>
      </c>
      <c r="D27" s="158"/>
      <c r="E27" s="159"/>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193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1" t="s">
        <v>305</v>
      </c>
      <c r="D28" s="162"/>
      <c r="E28" s="163"/>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193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2" t="s">
        <v>431</v>
      </c>
      <c r="D29" s="162"/>
      <c r="E29" s="163">
        <v>6.25E-2</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193</v>
      </c>
      <c r="AH29" s="148">
        <v>2</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1" t="s">
        <v>307</v>
      </c>
      <c r="D30" s="162"/>
      <c r="E30" s="163"/>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193</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9" t="s">
        <v>874</v>
      </c>
      <c r="D31" s="158"/>
      <c r="E31" s="159">
        <v>0.125</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193</v>
      </c>
      <c r="AH31" s="148">
        <v>5</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1">
        <v>2</v>
      </c>
      <c r="B32" s="172" t="s">
        <v>441</v>
      </c>
      <c r="C32" s="188" t="s">
        <v>442</v>
      </c>
      <c r="D32" s="173" t="s">
        <v>424</v>
      </c>
      <c r="E32" s="174">
        <v>2.6031300000000002</v>
      </c>
      <c r="F32" s="175"/>
      <c r="G32" s="176">
        <f>ROUND(E32*F32,2)</f>
        <v>0</v>
      </c>
      <c r="H32" s="175"/>
      <c r="I32" s="176">
        <f>ROUND(E32*H32,2)</f>
        <v>0</v>
      </c>
      <c r="J32" s="175"/>
      <c r="K32" s="176">
        <f>ROUND(E32*J32,2)</f>
        <v>0</v>
      </c>
      <c r="L32" s="176">
        <v>21</v>
      </c>
      <c r="M32" s="176">
        <f>G32*(1+L32/100)</f>
        <v>0</v>
      </c>
      <c r="N32" s="176">
        <v>0</v>
      </c>
      <c r="O32" s="176">
        <f>ROUND(E32*N32,2)</f>
        <v>0</v>
      </c>
      <c r="P32" s="176">
        <v>0</v>
      </c>
      <c r="Q32" s="176">
        <f>ROUND(E32*P32,2)</f>
        <v>0</v>
      </c>
      <c r="R32" s="176" t="s">
        <v>186</v>
      </c>
      <c r="S32" s="176" t="s">
        <v>187</v>
      </c>
      <c r="T32" s="177" t="s">
        <v>187</v>
      </c>
      <c r="U32" s="157">
        <v>0.64680000000000004</v>
      </c>
      <c r="V32" s="157">
        <f>ROUND(E32*U32,2)</f>
        <v>1.68</v>
      </c>
      <c r="W32" s="157"/>
      <c r="X32" s="157" t="s">
        <v>188</v>
      </c>
      <c r="Y32" s="148"/>
      <c r="Z32" s="148"/>
      <c r="AA32" s="148"/>
      <c r="AB32" s="148"/>
      <c r="AC32" s="148"/>
      <c r="AD32" s="148"/>
      <c r="AE32" s="148"/>
      <c r="AF32" s="148"/>
      <c r="AG32" s="148" t="s">
        <v>200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1" x14ac:dyDescent="0.2">
      <c r="A33" s="155"/>
      <c r="B33" s="156"/>
      <c r="C33" s="259" t="s">
        <v>425</v>
      </c>
      <c r="D33" s="260"/>
      <c r="E33" s="260"/>
      <c r="F33" s="260"/>
      <c r="G33" s="260"/>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191</v>
      </c>
      <c r="AH33" s="148"/>
      <c r="AI33" s="148"/>
      <c r="AJ33" s="148"/>
      <c r="AK33" s="148"/>
      <c r="AL33" s="148"/>
      <c r="AM33" s="148"/>
      <c r="AN33" s="148"/>
      <c r="AO33" s="148"/>
      <c r="AP33" s="148"/>
      <c r="AQ33" s="148"/>
      <c r="AR33" s="148"/>
      <c r="AS33" s="148"/>
      <c r="AT33" s="148"/>
      <c r="AU33" s="148"/>
      <c r="AV33" s="148"/>
      <c r="AW33" s="148"/>
      <c r="AX33" s="148"/>
      <c r="AY33" s="148"/>
      <c r="AZ33" s="148"/>
      <c r="BA33" s="178" t="str">
        <f>C33</f>
        <v>zapažených i nezapažených s urovnáním dna do předepsaného profilu a spádu, s přehozením výkopku na přilehlém terénu na vzdálenost do 3 m od podélné osy rýhy nebo s naložením výkopku na dopravní prostředek.</v>
      </c>
      <c r="BB33" s="148"/>
      <c r="BC33" s="148"/>
      <c r="BD33" s="148"/>
      <c r="BE33" s="148"/>
      <c r="BF33" s="148"/>
      <c r="BG33" s="148"/>
      <c r="BH33" s="148"/>
    </row>
    <row r="34" spans="1:60" outlineLevel="1" x14ac:dyDescent="0.2">
      <c r="A34" s="155"/>
      <c r="B34" s="156"/>
      <c r="C34" s="189" t="s">
        <v>443</v>
      </c>
      <c r="D34" s="158"/>
      <c r="E34" s="159"/>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193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9" t="s">
        <v>444</v>
      </c>
      <c r="D35" s="158"/>
      <c r="E35" s="159"/>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193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9" t="s">
        <v>875</v>
      </c>
      <c r="D36" s="158"/>
      <c r="E36" s="159">
        <v>2.6031300000000002</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193</v>
      </c>
      <c r="AH36" s="148">
        <v>5</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x14ac:dyDescent="0.2">
      <c r="A37" s="171">
        <v>3</v>
      </c>
      <c r="B37" s="172" t="s">
        <v>446</v>
      </c>
      <c r="C37" s="188" t="s">
        <v>447</v>
      </c>
      <c r="D37" s="173" t="s">
        <v>424</v>
      </c>
      <c r="E37" s="174">
        <v>5.2062499999999998</v>
      </c>
      <c r="F37" s="175"/>
      <c r="G37" s="176">
        <f>ROUND(E37*F37,2)</f>
        <v>0</v>
      </c>
      <c r="H37" s="175"/>
      <c r="I37" s="176">
        <f>ROUND(E37*H37,2)</f>
        <v>0</v>
      </c>
      <c r="J37" s="175"/>
      <c r="K37" s="176">
        <f>ROUND(E37*J37,2)</f>
        <v>0</v>
      </c>
      <c r="L37" s="176">
        <v>21</v>
      </c>
      <c r="M37" s="176">
        <f>G37*(1+L37/100)</f>
        <v>0</v>
      </c>
      <c r="N37" s="176">
        <v>0</v>
      </c>
      <c r="O37" s="176">
        <f>ROUND(E37*N37,2)</f>
        <v>0</v>
      </c>
      <c r="P37" s="176">
        <v>0</v>
      </c>
      <c r="Q37" s="176">
        <f>ROUND(E37*P37,2)</f>
        <v>0</v>
      </c>
      <c r="R37" s="176" t="s">
        <v>186</v>
      </c>
      <c r="S37" s="176" t="s">
        <v>187</v>
      </c>
      <c r="T37" s="177" t="s">
        <v>187</v>
      </c>
      <c r="U37" s="157">
        <v>1.0999999999999999E-2</v>
      </c>
      <c r="V37" s="157">
        <f>ROUND(E37*U37,2)</f>
        <v>0.06</v>
      </c>
      <c r="W37" s="157"/>
      <c r="X37" s="157" t="s">
        <v>188</v>
      </c>
      <c r="Y37" s="148"/>
      <c r="Z37" s="148"/>
      <c r="AA37" s="148"/>
      <c r="AB37" s="148"/>
      <c r="AC37" s="148"/>
      <c r="AD37" s="148"/>
      <c r="AE37" s="148"/>
      <c r="AF37" s="148"/>
      <c r="AG37" s="148" t="s">
        <v>200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259" t="s">
        <v>448</v>
      </c>
      <c r="D38" s="260"/>
      <c r="E38" s="260"/>
      <c r="F38" s="260"/>
      <c r="G38" s="260"/>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191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9" t="s">
        <v>449</v>
      </c>
      <c r="D39" s="158"/>
      <c r="E39" s="159"/>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193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9" t="s">
        <v>450</v>
      </c>
      <c r="D40" s="158"/>
      <c r="E40" s="159"/>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193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9" t="s">
        <v>876</v>
      </c>
      <c r="D41" s="158"/>
      <c r="E41" s="159">
        <v>5.2062499999999998</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193</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33.75" outlineLevel="1" x14ac:dyDescent="0.2">
      <c r="A42" s="171">
        <v>4</v>
      </c>
      <c r="B42" s="172" t="s">
        <v>452</v>
      </c>
      <c r="C42" s="188" t="s">
        <v>453</v>
      </c>
      <c r="D42" s="173" t="s">
        <v>424</v>
      </c>
      <c r="E42" s="174">
        <v>26.03125</v>
      </c>
      <c r="F42" s="175"/>
      <c r="G42" s="176">
        <f>ROUND(E42*F42,2)</f>
        <v>0</v>
      </c>
      <c r="H42" s="175"/>
      <c r="I42" s="176">
        <f>ROUND(E42*H42,2)</f>
        <v>0</v>
      </c>
      <c r="J42" s="175"/>
      <c r="K42" s="176">
        <f>ROUND(E42*J42,2)</f>
        <v>0</v>
      </c>
      <c r="L42" s="176">
        <v>21</v>
      </c>
      <c r="M42" s="176">
        <f>G42*(1+L42/100)</f>
        <v>0</v>
      </c>
      <c r="N42" s="176">
        <v>0</v>
      </c>
      <c r="O42" s="176">
        <f>ROUND(E42*N42,2)</f>
        <v>0</v>
      </c>
      <c r="P42" s="176">
        <v>0</v>
      </c>
      <c r="Q42" s="176">
        <f>ROUND(E42*P42,2)</f>
        <v>0</v>
      </c>
      <c r="R42" s="176" t="s">
        <v>186</v>
      </c>
      <c r="S42" s="176" t="s">
        <v>187</v>
      </c>
      <c r="T42" s="177" t="s">
        <v>187</v>
      </c>
      <c r="U42" s="157">
        <v>0</v>
      </c>
      <c r="V42" s="157">
        <f>ROUND(E42*U42,2)</f>
        <v>0</v>
      </c>
      <c r="W42" s="157"/>
      <c r="X42" s="157" t="s">
        <v>188</v>
      </c>
      <c r="Y42" s="148"/>
      <c r="Z42" s="148"/>
      <c r="AA42" s="148"/>
      <c r="AB42" s="148"/>
      <c r="AC42" s="148"/>
      <c r="AD42" s="148"/>
      <c r="AE42" s="148"/>
      <c r="AF42" s="148"/>
      <c r="AG42" s="148" t="s">
        <v>200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259" t="s">
        <v>448</v>
      </c>
      <c r="D43" s="260"/>
      <c r="E43" s="260"/>
      <c r="F43" s="260"/>
      <c r="G43" s="260"/>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191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9" t="s">
        <v>454</v>
      </c>
      <c r="D44" s="158"/>
      <c r="E44" s="159"/>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193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9" t="s">
        <v>455</v>
      </c>
      <c r="D45" s="158"/>
      <c r="E45" s="159"/>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193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9" t="s">
        <v>877</v>
      </c>
      <c r="D46" s="158"/>
      <c r="E46" s="159">
        <v>26.03125</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193</v>
      </c>
      <c r="AH46" s="148">
        <v>5</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x14ac:dyDescent="0.2">
      <c r="A47" s="171">
        <v>5</v>
      </c>
      <c r="B47" s="172" t="s">
        <v>457</v>
      </c>
      <c r="C47" s="188" t="s">
        <v>458</v>
      </c>
      <c r="D47" s="173" t="s">
        <v>424</v>
      </c>
      <c r="E47" s="174">
        <v>5.2062499999999998</v>
      </c>
      <c r="F47" s="175"/>
      <c r="G47" s="176">
        <f>ROUND(E47*F47,2)</f>
        <v>0</v>
      </c>
      <c r="H47" s="175"/>
      <c r="I47" s="176">
        <f>ROUND(E47*H47,2)</f>
        <v>0</v>
      </c>
      <c r="J47" s="175"/>
      <c r="K47" s="176">
        <f>ROUND(E47*J47,2)</f>
        <v>0</v>
      </c>
      <c r="L47" s="176">
        <v>21</v>
      </c>
      <c r="M47" s="176">
        <f>G47*(1+L47/100)</f>
        <v>0</v>
      </c>
      <c r="N47" s="176">
        <v>0</v>
      </c>
      <c r="O47" s="176">
        <f>ROUND(E47*N47,2)</f>
        <v>0</v>
      </c>
      <c r="P47" s="176">
        <v>0</v>
      </c>
      <c r="Q47" s="176">
        <f>ROUND(E47*P47,2)</f>
        <v>0</v>
      </c>
      <c r="R47" s="176" t="s">
        <v>186</v>
      </c>
      <c r="S47" s="176" t="s">
        <v>187</v>
      </c>
      <c r="T47" s="177" t="s">
        <v>187</v>
      </c>
      <c r="U47" s="157">
        <v>8.9999999999999993E-3</v>
      </c>
      <c r="V47" s="157">
        <f>ROUND(E47*U47,2)</f>
        <v>0.05</v>
      </c>
      <c r="W47" s="157"/>
      <c r="X47" s="157" t="s">
        <v>188</v>
      </c>
      <c r="Y47" s="148"/>
      <c r="Z47" s="148"/>
      <c r="AA47" s="148"/>
      <c r="AB47" s="148"/>
      <c r="AC47" s="148"/>
      <c r="AD47" s="148"/>
      <c r="AE47" s="148"/>
      <c r="AF47" s="148"/>
      <c r="AG47" s="148" t="s">
        <v>189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9" t="s">
        <v>459</v>
      </c>
      <c r="D48" s="158"/>
      <c r="E48" s="159"/>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193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9" t="s">
        <v>460</v>
      </c>
      <c r="D49" s="158"/>
      <c r="E49" s="159"/>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193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9" t="s">
        <v>878</v>
      </c>
      <c r="D50" s="158"/>
      <c r="E50" s="159">
        <v>5.2062499999999998</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193</v>
      </c>
      <c r="AH50" s="148">
        <v>5</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1">
        <v>6</v>
      </c>
      <c r="B51" s="172" t="s">
        <v>183</v>
      </c>
      <c r="C51" s="188" t="s">
        <v>184</v>
      </c>
      <c r="D51" s="173" t="s">
        <v>185</v>
      </c>
      <c r="E51" s="174">
        <v>11.074999999999999</v>
      </c>
      <c r="F51" s="175"/>
      <c r="G51" s="176">
        <f>ROUND(E51*F51,2)</f>
        <v>0</v>
      </c>
      <c r="H51" s="175"/>
      <c r="I51" s="176">
        <f>ROUND(E51*H51,2)</f>
        <v>0</v>
      </c>
      <c r="J51" s="175"/>
      <c r="K51" s="176">
        <f>ROUND(E51*J51,2)</f>
        <v>0</v>
      </c>
      <c r="L51" s="176">
        <v>21</v>
      </c>
      <c r="M51" s="176">
        <f>G51*(1+L51/100)</f>
        <v>0</v>
      </c>
      <c r="N51" s="176">
        <v>0</v>
      </c>
      <c r="O51" s="176">
        <f>ROUND(E51*N51,2)</f>
        <v>0</v>
      </c>
      <c r="P51" s="176">
        <v>0</v>
      </c>
      <c r="Q51" s="176">
        <f>ROUND(E51*P51,2)</f>
        <v>0</v>
      </c>
      <c r="R51" s="176" t="s">
        <v>186</v>
      </c>
      <c r="S51" s="176" t="s">
        <v>187</v>
      </c>
      <c r="T51" s="177" t="s">
        <v>187</v>
      </c>
      <c r="U51" s="157">
        <v>1.7999999999999999E-2</v>
      </c>
      <c r="V51" s="157">
        <f>ROUND(E51*U51,2)</f>
        <v>0.2</v>
      </c>
      <c r="W51" s="157"/>
      <c r="X51" s="157" t="s">
        <v>188</v>
      </c>
      <c r="Y51" s="148"/>
      <c r="Z51" s="148"/>
      <c r="AA51" s="148"/>
      <c r="AB51" s="148"/>
      <c r="AC51" s="148"/>
      <c r="AD51" s="148"/>
      <c r="AE51" s="148"/>
      <c r="AF51" s="148"/>
      <c r="AG51" s="148" t="s">
        <v>189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259" t="s">
        <v>190</v>
      </c>
      <c r="D52" s="260"/>
      <c r="E52" s="260"/>
      <c r="F52" s="260"/>
      <c r="G52" s="260"/>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191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9" t="s">
        <v>192</v>
      </c>
      <c r="D53" s="158"/>
      <c r="E53" s="159"/>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193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9" t="s">
        <v>879</v>
      </c>
      <c r="D54" s="158"/>
      <c r="E54" s="159"/>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193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9" t="s">
        <v>880</v>
      </c>
      <c r="D55" s="158"/>
      <c r="E55" s="159">
        <v>7.25</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193</v>
      </c>
      <c r="AH55" s="148">
        <v>5</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9" t="s">
        <v>430</v>
      </c>
      <c r="D56" s="158"/>
      <c r="E56" s="159"/>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193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9" t="s">
        <v>881</v>
      </c>
      <c r="D57" s="158"/>
      <c r="E57" s="159">
        <v>0.5</v>
      </c>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193</v>
      </c>
      <c r="AH57" s="148">
        <v>5</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9" t="s">
        <v>433</v>
      </c>
      <c r="D58" s="158"/>
      <c r="E58" s="159"/>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193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9" t="s">
        <v>882</v>
      </c>
      <c r="D59" s="158"/>
      <c r="E59" s="159">
        <v>2.4249999999999998</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193</v>
      </c>
      <c r="AH59" s="148">
        <v>5</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9" t="s">
        <v>883</v>
      </c>
      <c r="D60" s="158"/>
      <c r="E60" s="159"/>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193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9" t="s">
        <v>884</v>
      </c>
      <c r="D61" s="158"/>
      <c r="E61" s="159">
        <v>0.9</v>
      </c>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193</v>
      </c>
      <c r="AH61" s="148">
        <v>5</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1">
        <v>7</v>
      </c>
      <c r="B62" s="172" t="s">
        <v>469</v>
      </c>
      <c r="C62" s="188" t="s">
        <v>470</v>
      </c>
      <c r="D62" s="173" t="s">
        <v>424</v>
      </c>
      <c r="E62" s="174">
        <v>5.2062499999999998</v>
      </c>
      <c r="F62" s="175"/>
      <c r="G62" s="176">
        <f>ROUND(E62*F62,2)</f>
        <v>0</v>
      </c>
      <c r="H62" s="175"/>
      <c r="I62" s="176">
        <f>ROUND(E62*H62,2)</f>
        <v>0</v>
      </c>
      <c r="J62" s="175"/>
      <c r="K62" s="176">
        <f>ROUND(E62*J62,2)</f>
        <v>0</v>
      </c>
      <c r="L62" s="176">
        <v>21</v>
      </c>
      <c r="M62" s="176">
        <f>G62*(1+L62/100)</f>
        <v>0</v>
      </c>
      <c r="N62" s="176">
        <v>0</v>
      </c>
      <c r="O62" s="176">
        <f>ROUND(E62*N62,2)</f>
        <v>0</v>
      </c>
      <c r="P62" s="176">
        <v>0</v>
      </c>
      <c r="Q62" s="176">
        <f>ROUND(E62*P62,2)</f>
        <v>0</v>
      </c>
      <c r="R62" s="176" t="s">
        <v>186</v>
      </c>
      <c r="S62" s="176" t="s">
        <v>187</v>
      </c>
      <c r="T62" s="177" t="s">
        <v>187</v>
      </c>
      <c r="U62" s="157">
        <v>0</v>
      </c>
      <c r="V62" s="157">
        <f>ROUND(E62*U62,2)</f>
        <v>0</v>
      </c>
      <c r="W62" s="157"/>
      <c r="X62" s="157" t="s">
        <v>188</v>
      </c>
      <c r="Y62" s="148"/>
      <c r="Z62" s="148"/>
      <c r="AA62" s="148"/>
      <c r="AB62" s="148"/>
      <c r="AC62" s="148"/>
      <c r="AD62" s="148"/>
      <c r="AE62" s="148"/>
      <c r="AF62" s="148"/>
      <c r="AG62" s="148" t="s">
        <v>200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9" t="s">
        <v>471</v>
      </c>
      <c r="D63" s="158"/>
      <c r="E63" s="159"/>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193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9" t="s">
        <v>460</v>
      </c>
      <c r="D64" s="158"/>
      <c r="E64" s="159"/>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193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9" t="s">
        <v>878</v>
      </c>
      <c r="D65" s="158"/>
      <c r="E65" s="159">
        <v>5.2062499999999998</v>
      </c>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193</v>
      </c>
      <c r="AH65" s="148">
        <v>5</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71">
        <v>8</v>
      </c>
      <c r="B66" s="172" t="s">
        <v>198</v>
      </c>
      <c r="C66" s="188" t="s">
        <v>199</v>
      </c>
      <c r="D66" s="173" t="s">
        <v>185</v>
      </c>
      <c r="E66" s="174">
        <v>11.074999999999999</v>
      </c>
      <c r="F66" s="175"/>
      <c r="G66" s="176">
        <f>ROUND(E66*F66,2)</f>
        <v>0</v>
      </c>
      <c r="H66" s="175"/>
      <c r="I66" s="176">
        <f>ROUND(E66*H66,2)</f>
        <v>0</v>
      </c>
      <c r="J66" s="175"/>
      <c r="K66" s="176">
        <f>ROUND(E66*J66,2)</f>
        <v>0</v>
      </c>
      <c r="L66" s="176">
        <v>21</v>
      </c>
      <c r="M66" s="176">
        <f>G66*(1+L66/100)</f>
        <v>0</v>
      </c>
      <c r="N66" s="176">
        <v>0</v>
      </c>
      <c r="O66" s="176">
        <f>ROUND(E66*N66,2)</f>
        <v>0</v>
      </c>
      <c r="P66" s="176">
        <v>0</v>
      </c>
      <c r="Q66" s="176">
        <f>ROUND(E66*P66,2)</f>
        <v>0</v>
      </c>
      <c r="R66" s="176" t="s">
        <v>186</v>
      </c>
      <c r="S66" s="176" t="s">
        <v>187</v>
      </c>
      <c r="T66" s="177" t="s">
        <v>187</v>
      </c>
      <c r="U66" s="157">
        <v>0.15</v>
      </c>
      <c r="V66" s="157">
        <f>ROUND(E66*U66,2)</f>
        <v>1.66</v>
      </c>
      <c r="W66" s="157"/>
      <c r="X66" s="157" t="s">
        <v>188</v>
      </c>
      <c r="Y66" s="148"/>
      <c r="Z66" s="148"/>
      <c r="AA66" s="148"/>
      <c r="AB66" s="148"/>
      <c r="AC66" s="148"/>
      <c r="AD66" s="148"/>
      <c r="AE66" s="148"/>
      <c r="AF66" s="148"/>
      <c r="AG66" s="148" t="s">
        <v>200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259" t="s">
        <v>201</v>
      </c>
      <c r="D67" s="260"/>
      <c r="E67" s="260"/>
      <c r="F67" s="260"/>
      <c r="G67" s="260"/>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191</v>
      </c>
      <c r="AH67" s="148"/>
      <c r="AI67" s="148"/>
      <c r="AJ67" s="148"/>
      <c r="AK67" s="148"/>
      <c r="AL67" s="148"/>
      <c r="AM67" s="148"/>
      <c r="AN67" s="148"/>
      <c r="AO67" s="148"/>
      <c r="AP67" s="148"/>
      <c r="AQ67" s="148"/>
      <c r="AR67" s="148"/>
      <c r="AS67" s="148"/>
      <c r="AT67" s="148"/>
      <c r="AU67" s="148"/>
      <c r="AV67" s="148"/>
      <c r="AW67" s="148"/>
      <c r="AX67" s="148"/>
      <c r="AY67" s="148"/>
      <c r="AZ67" s="148"/>
      <c r="BA67" s="178" t="str">
        <f>C67</f>
        <v>z rostlé horniny tř.1 - 4 pod násypy z hornin soudržných do 92% PS a hornin nesoudržných sypkých relativní ulehlosti I(d) do 0,8</v>
      </c>
      <c r="BB67" s="148"/>
      <c r="BC67" s="148"/>
      <c r="BD67" s="148"/>
      <c r="BE67" s="148"/>
      <c r="BF67" s="148"/>
      <c r="BG67" s="148"/>
      <c r="BH67" s="148"/>
    </row>
    <row r="68" spans="1:60" outlineLevel="1" x14ac:dyDescent="0.2">
      <c r="A68" s="155"/>
      <c r="B68" s="156"/>
      <c r="C68" s="189" t="s">
        <v>202</v>
      </c>
      <c r="D68" s="158"/>
      <c r="E68" s="159"/>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193</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9" t="s">
        <v>885</v>
      </c>
      <c r="D69" s="158"/>
      <c r="E69" s="159">
        <v>11.074999999999999</v>
      </c>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193</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x14ac:dyDescent="0.2">
      <c r="A70" s="165" t="s">
        <v>181</v>
      </c>
      <c r="B70" s="166" t="s">
        <v>128</v>
      </c>
      <c r="C70" s="187" t="s">
        <v>129</v>
      </c>
      <c r="D70" s="167"/>
      <c r="E70" s="168"/>
      <c r="F70" s="169"/>
      <c r="G70" s="169">
        <f>SUMIF(AG71:AG102,"&lt;&gt;NOR",G71:G102)</f>
        <v>0</v>
      </c>
      <c r="H70" s="169"/>
      <c r="I70" s="169">
        <f>SUM(I71:I102)</f>
        <v>0</v>
      </c>
      <c r="J70" s="169"/>
      <c r="K70" s="169">
        <f>SUM(K71:K102)</f>
        <v>0</v>
      </c>
      <c r="L70" s="169"/>
      <c r="M70" s="169">
        <f>SUM(M71:M102)</f>
        <v>0</v>
      </c>
      <c r="N70" s="169"/>
      <c r="O70" s="169">
        <f>SUM(O71:O102)</f>
        <v>0</v>
      </c>
      <c r="P70" s="169"/>
      <c r="Q70" s="169">
        <f>SUM(Q71:Q102)</f>
        <v>18.79</v>
      </c>
      <c r="R70" s="169"/>
      <c r="S70" s="169"/>
      <c r="T70" s="170"/>
      <c r="U70" s="164"/>
      <c r="V70" s="164">
        <f>SUM(V71:V102)</f>
        <v>20.410000000000004</v>
      </c>
      <c r="W70" s="164"/>
      <c r="X70" s="164"/>
      <c r="AG70" t="s">
        <v>182</v>
      </c>
    </row>
    <row r="71" spans="1:60" ht="22.5" outlineLevel="1" x14ac:dyDescent="0.2">
      <c r="A71" s="171">
        <v>9</v>
      </c>
      <c r="B71" s="172" t="s">
        <v>886</v>
      </c>
      <c r="C71" s="188" t="s">
        <v>887</v>
      </c>
      <c r="D71" s="173" t="s">
        <v>185</v>
      </c>
      <c r="E71" s="174">
        <v>20.8</v>
      </c>
      <c r="F71" s="175"/>
      <c r="G71" s="176">
        <f>ROUND(E71*F71,2)</f>
        <v>0</v>
      </c>
      <c r="H71" s="175"/>
      <c r="I71" s="176">
        <f>ROUND(E71*H71,2)</f>
        <v>0</v>
      </c>
      <c r="J71" s="175"/>
      <c r="K71" s="176">
        <f>ROUND(E71*J71,2)</f>
        <v>0</v>
      </c>
      <c r="L71" s="176">
        <v>21</v>
      </c>
      <c r="M71" s="176">
        <f>G71*(1+L71/100)</f>
        <v>0</v>
      </c>
      <c r="N71" s="176">
        <v>0</v>
      </c>
      <c r="O71" s="176">
        <f>ROUND(E71*N71,2)</f>
        <v>0</v>
      </c>
      <c r="P71" s="176">
        <v>0.22500000000000001</v>
      </c>
      <c r="Q71" s="176">
        <f>ROUND(E71*P71,2)</f>
        <v>4.68</v>
      </c>
      <c r="R71" s="176" t="s">
        <v>206</v>
      </c>
      <c r="S71" s="176" t="s">
        <v>187</v>
      </c>
      <c r="T71" s="177" t="s">
        <v>187</v>
      </c>
      <c r="U71" s="157">
        <v>0.14199999999999999</v>
      </c>
      <c r="V71" s="157">
        <f>ROUND(E71*U71,2)</f>
        <v>2.95</v>
      </c>
      <c r="W71" s="157"/>
      <c r="X71" s="157" t="s">
        <v>188</v>
      </c>
      <c r="Y71" s="148"/>
      <c r="Z71" s="148"/>
      <c r="AA71" s="148"/>
      <c r="AB71" s="148"/>
      <c r="AC71" s="148"/>
      <c r="AD71" s="148"/>
      <c r="AE71" s="148"/>
      <c r="AF71" s="148"/>
      <c r="AG71" s="148" t="s">
        <v>200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259" t="s">
        <v>207</v>
      </c>
      <c r="D72" s="260"/>
      <c r="E72" s="260"/>
      <c r="F72" s="260"/>
      <c r="G72" s="260"/>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191</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9" t="s">
        <v>888</v>
      </c>
      <c r="D73" s="158"/>
      <c r="E73" s="159"/>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193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9" t="s">
        <v>889</v>
      </c>
      <c r="D74" s="158"/>
      <c r="E74" s="159"/>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193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9" t="s">
        <v>890</v>
      </c>
      <c r="D75" s="158"/>
      <c r="E75" s="159">
        <v>14.5</v>
      </c>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193</v>
      </c>
      <c r="AH75" s="148">
        <v>5</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9" t="s">
        <v>891</v>
      </c>
      <c r="D76" s="158"/>
      <c r="E76" s="159"/>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193</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9" t="s">
        <v>892</v>
      </c>
      <c r="D77" s="158"/>
      <c r="E77" s="159">
        <v>6.3</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193</v>
      </c>
      <c r="AH77" s="148">
        <v>5</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71">
        <v>10</v>
      </c>
      <c r="B78" s="172" t="s">
        <v>893</v>
      </c>
      <c r="C78" s="188" t="s">
        <v>894</v>
      </c>
      <c r="D78" s="173" t="s">
        <v>185</v>
      </c>
      <c r="E78" s="174">
        <v>20.8</v>
      </c>
      <c r="F78" s="175"/>
      <c r="G78" s="176">
        <f>ROUND(E78*F78,2)</f>
        <v>0</v>
      </c>
      <c r="H78" s="175"/>
      <c r="I78" s="176">
        <f>ROUND(E78*H78,2)</f>
        <v>0</v>
      </c>
      <c r="J78" s="175"/>
      <c r="K78" s="176">
        <f>ROUND(E78*J78,2)</f>
        <v>0</v>
      </c>
      <c r="L78" s="176">
        <v>21</v>
      </c>
      <c r="M78" s="176">
        <f>G78*(1+L78/100)</f>
        <v>0</v>
      </c>
      <c r="N78" s="176">
        <v>0</v>
      </c>
      <c r="O78" s="176">
        <f>ROUND(E78*N78,2)</f>
        <v>0</v>
      </c>
      <c r="P78" s="176">
        <v>0.44</v>
      </c>
      <c r="Q78" s="176">
        <f>ROUND(E78*P78,2)</f>
        <v>9.15</v>
      </c>
      <c r="R78" s="176" t="s">
        <v>206</v>
      </c>
      <c r="S78" s="176" t="s">
        <v>187</v>
      </c>
      <c r="T78" s="177" t="s">
        <v>187</v>
      </c>
      <c r="U78" s="157">
        <v>0.63200000000000001</v>
      </c>
      <c r="V78" s="157">
        <f>ROUND(E78*U78,2)</f>
        <v>13.15</v>
      </c>
      <c r="W78" s="157"/>
      <c r="X78" s="157" t="s">
        <v>188</v>
      </c>
      <c r="Y78" s="148"/>
      <c r="Z78" s="148"/>
      <c r="AA78" s="148"/>
      <c r="AB78" s="148"/>
      <c r="AC78" s="148"/>
      <c r="AD78" s="148"/>
      <c r="AE78" s="148"/>
      <c r="AF78" s="148"/>
      <c r="AG78" s="148" t="s">
        <v>189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9" t="s">
        <v>895</v>
      </c>
      <c r="D79" s="158"/>
      <c r="E79" s="159"/>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193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9" t="s">
        <v>462</v>
      </c>
      <c r="D80" s="158"/>
      <c r="E80" s="159"/>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193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9" t="s">
        <v>896</v>
      </c>
      <c r="D81" s="158"/>
      <c r="E81" s="159">
        <v>20.8</v>
      </c>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193</v>
      </c>
      <c r="AH81" s="148">
        <v>5</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1" x14ac:dyDescent="0.2">
      <c r="A82" s="171">
        <v>11</v>
      </c>
      <c r="B82" s="172" t="s">
        <v>473</v>
      </c>
      <c r="C82" s="188" t="s">
        <v>474</v>
      </c>
      <c r="D82" s="173" t="s">
        <v>185</v>
      </c>
      <c r="E82" s="174">
        <v>3.8250000000000002</v>
      </c>
      <c r="F82" s="175"/>
      <c r="G82" s="176">
        <f>ROUND(E82*F82,2)</f>
        <v>0</v>
      </c>
      <c r="H82" s="175"/>
      <c r="I82" s="176">
        <f>ROUND(E82*H82,2)</f>
        <v>0</v>
      </c>
      <c r="J82" s="175"/>
      <c r="K82" s="176">
        <f>ROUND(E82*J82,2)</f>
        <v>0</v>
      </c>
      <c r="L82" s="176">
        <v>21</v>
      </c>
      <c r="M82" s="176">
        <f>G82*(1+L82/100)</f>
        <v>0</v>
      </c>
      <c r="N82" s="176">
        <v>0</v>
      </c>
      <c r="O82" s="176">
        <f>ROUND(E82*N82,2)</f>
        <v>0</v>
      </c>
      <c r="P82" s="176">
        <v>0.33</v>
      </c>
      <c r="Q82" s="176">
        <f>ROUND(E82*P82,2)</f>
        <v>1.26</v>
      </c>
      <c r="R82" s="176" t="s">
        <v>206</v>
      </c>
      <c r="S82" s="176" t="s">
        <v>187</v>
      </c>
      <c r="T82" s="177" t="s">
        <v>187</v>
      </c>
      <c r="U82" s="157">
        <v>0.06</v>
      </c>
      <c r="V82" s="157">
        <f>ROUND(E82*U82,2)</f>
        <v>0.23</v>
      </c>
      <c r="W82" s="157"/>
      <c r="X82" s="157" t="s">
        <v>188</v>
      </c>
      <c r="Y82" s="148"/>
      <c r="Z82" s="148"/>
      <c r="AA82" s="148"/>
      <c r="AB82" s="148"/>
      <c r="AC82" s="148"/>
      <c r="AD82" s="148"/>
      <c r="AE82" s="148"/>
      <c r="AF82" s="148"/>
      <c r="AG82" s="148" t="s">
        <v>200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9" t="s">
        <v>475</v>
      </c>
      <c r="D83" s="158"/>
      <c r="E83" s="159"/>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193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9" t="s">
        <v>430</v>
      </c>
      <c r="D84" s="158"/>
      <c r="E84" s="159"/>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193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9" t="s">
        <v>881</v>
      </c>
      <c r="D85" s="158"/>
      <c r="E85" s="159">
        <v>0.5</v>
      </c>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193</v>
      </c>
      <c r="AH85" s="148">
        <v>5</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9" t="s">
        <v>433</v>
      </c>
      <c r="D86" s="158"/>
      <c r="E86" s="159"/>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193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9" t="s">
        <v>882</v>
      </c>
      <c r="D87" s="158"/>
      <c r="E87" s="159">
        <v>2.4249999999999998</v>
      </c>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193</v>
      </c>
      <c r="AH87" s="148">
        <v>5</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9" t="s">
        <v>883</v>
      </c>
      <c r="D88" s="158"/>
      <c r="E88" s="159"/>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193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9" t="s">
        <v>884</v>
      </c>
      <c r="D89" s="158"/>
      <c r="E89" s="159">
        <v>0.9</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193</v>
      </c>
      <c r="AH89" s="148">
        <v>5</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1">
        <v>12</v>
      </c>
      <c r="B90" s="172" t="s">
        <v>476</v>
      </c>
      <c r="C90" s="188" t="s">
        <v>477</v>
      </c>
      <c r="D90" s="173" t="s">
        <v>316</v>
      </c>
      <c r="E90" s="174">
        <v>13.7</v>
      </c>
      <c r="F90" s="175"/>
      <c r="G90" s="176">
        <f>ROUND(E90*F90,2)</f>
        <v>0</v>
      </c>
      <c r="H90" s="175"/>
      <c r="I90" s="176">
        <f>ROUND(E90*H90,2)</f>
        <v>0</v>
      </c>
      <c r="J90" s="175"/>
      <c r="K90" s="176">
        <f>ROUND(E90*J90,2)</f>
        <v>0</v>
      </c>
      <c r="L90" s="176">
        <v>21</v>
      </c>
      <c r="M90" s="176">
        <f>G90*(1+L90/100)</f>
        <v>0</v>
      </c>
      <c r="N90" s="176">
        <v>0</v>
      </c>
      <c r="O90" s="176">
        <f>ROUND(E90*N90,2)</f>
        <v>0</v>
      </c>
      <c r="P90" s="176">
        <v>0.27</v>
      </c>
      <c r="Q90" s="176">
        <f>ROUND(E90*P90,2)</f>
        <v>3.7</v>
      </c>
      <c r="R90" s="176" t="s">
        <v>206</v>
      </c>
      <c r="S90" s="176" t="s">
        <v>187</v>
      </c>
      <c r="T90" s="177" t="s">
        <v>187</v>
      </c>
      <c r="U90" s="157">
        <v>0.123</v>
      </c>
      <c r="V90" s="157">
        <f>ROUND(E90*U90,2)</f>
        <v>1.69</v>
      </c>
      <c r="W90" s="157"/>
      <c r="X90" s="157" t="s">
        <v>188</v>
      </c>
      <c r="Y90" s="148"/>
      <c r="Z90" s="148"/>
      <c r="AA90" s="148"/>
      <c r="AB90" s="148"/>
      <c r="AC90" s="148"/>
      <c r="AD90" s="148"/>
      <c r="AE90" s="148"/>
      <c r="AF90" s="148"/>
      <c r="AG90" s="148" t="s">
        <v>200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259" t="s">
        <v>478</v>
      </c>
      <c r="D91" s="260"/>
      <c r="E91" s="260"/>
      <c r="F91" s="260"/>
      <c r="G91" s="260"/>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191</v>
      </c>
      <c r="AH91" s="148"/>
      <c r="AI91" s="148"/>
      <c r="AJ91" s="148"/>
      <c r="AK91" s="148"/>
      <c r="AL91" s="148"/>
      <c r="AM91" s="148"/>
      <c r="AN91" s="148"/>
      <c r="AO91" s="148"/>
      <c r="AP91" s="148"/>
      <c r="AQ91" s="148"/>
      <c r="AR91" s="148"/>
      <c r="AS91" s="148"/>
      <c r="AT91" s="148"/>
      <c r="AU91" s="148"/>
      <c r="AV91" s="148"/>
      <c r="AW91" s="148"/>
      <c r="AX91" s="148"/>
      <c r="AY91" s="148"/>
      <c r="AZ91" s="148"/>
      <c r="BA91" s="178" t="str">
        <f>C91</f>
        <v>s vybouráním lože, s přemístěním hmot na skládku na vzdálenost do 3 m nebo naložením na dopravní prostředek</v>
      </c>
      <c r="BB91" s="148"/>
      <c r="BC91" s="148"/>
      <c r="BD91" s="148"/>
      <c r="BE91" s="148"/>
      <c r="BF91" s="148"/>
      <c r="BG91" s="148"/>
      <c r="BH91" s="148"/>
    </row>
    <row r="92" spans="1:60" outlineLevel="1" x14ac:dyDescent="0.2">
      <c r="A92" s="155"/>
      <c r="B92" s="156"/>
      <c r="C92" s="189" t="s">
        <v>479</v>
      </c>
      <c r="D92" s="158"/>
      <c r="E92" s="159"/>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193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9" t="s">
        <v>482</v>
      </c>
      <c r="D93" s="158"/>
      <c r="E93" s="159"/>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193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9" t="s">
        <v>897</v>
      </c>
      <c r="D94" s="158"/>
      <c r="E94" s="159">
        <v>2</v>
      </c>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193</v>
      </c>
      <c r="AH94" s="148">
        <v>5</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9" t="s">
        <v>484</v>
      </c>
      <c r="D95" s="158"/>
      <c r="E95" s="159"/>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193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9" t="s">
        <v>898</v>
      </c>
      <c r="D96" s="158"/>
      <c r="E96" s="159">
        <v>9.6999999999999993</v>
      </c>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193</v>
      </c>
      <c r="AH96" s="148">
        <v>5</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9" t="s">
        <v>486</v>
      </c>
      <c r="D97" s="158"/>
      <c r="E97" s="159"/>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193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9" t="s">
        <v>899</v>
      </c>
      <c r="D98" s="158"/>
      <c r="E98" s="159">
        <v>2</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193</v>
      </c>
      <c r="AH98" s="148">
        <v>5</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1" x14ac:dyDescent="0.2">
      <c r="A99" s="171">
        <v>13</v>
      </c>
      <c r="B99" s="172" t="s">
        <v>900</v>
      </c>
      <c r="C99" s="188" t="s">
        <v>901</v>
      </c>
      <c r="D99" s="173" t="s">
        <v>185</v>
      </c>
      <c r="E99" s="174">
        <v>20.8</v>
      </c>
      <c r="F99" s="175"/>
      <c r="G99" s="176">
        <f>ROUND(E99*F99,2)</f>
        <v>0</v>
      </c>
      <c r="H99" s="175"/>
      <c r="I99" s="176">
        <f>ROUND(E99*H99,2)</f>
        <v>0</v>
      </c>
      <c r="J99" s="175"/>
      <c r="K99" s="176">
        <f>ROUND(E99*J99,2)</f>
        <v>0</v>
      </c>
      <c r="L99" s="176">
        <v>21</v>
      </c>
      <c r="M99" s="176">
        <f>G99*(1+L99/100)</f>
        <v>0</v>
      </c>
      <c r="N99" s="176">
        <v>0</v>
      </c>
      <c r="O99" s="176">
        <f>ROUND(E99*N99,2)</f>
        <v>0</v>
      </c>
      <c r="P99" s="176">
        <v>0</v>
      </c>
      <c r="Q99" s="176">
        <f>ROUND(E99*P99,2)</f>
        <v>0</v>
      </c>
      <c r="R99" s="176" t="s">
        <v>206</v>
      </c>
      <c r="S99" s="176" t="s">
        <v>187</v>
      </c>
      <c r="T99" s="177" t="s">
        <v>187</v>
      </c>
      <c r="U99" s="157">
        <v>0.115</v>
      </c>
      <c r="V99" s="157">
        <f>ROUND(E99*U99,2)</f>
        <v>2.39</v>
      </c>
      <c r="W99" s="157"/>
      <c r="X99" s="157" t="s">
        <v>188</v>
      </c>
      <c r="Y99" s="148"/>
      <c r="Z99" s="148"/>
      <c r="AA99" s="148"/>
      <c r="AB99" s="148"/>
      <c r="AC99" s="148"/>
      <c r="AD99" s="148"/>
      <c r="AE99" s="148"/>
      <c r="AF99" s="148"/>
      <c r="AG99" s="148" t="s">
        <v>200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22.5" outlineLevel="1" x14ac:dyDescent="0.2">
      <c r="A100" s="155"/>
      <c r="B100" s="156"/>
      <c r="C100" s="259" t="s">
        <v>902</v>
      </c>
      <c r="D100" s="260"/>
      <c r="E100" s="260"/>
      <c r="F100" s="260"/>
      <c r="G100" s="260"/>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191</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78" t="str">
        <f>C100</f>
        <v>krajníků, desek nebo panelů od spojovacího materiálu s odklizením a uložením očištěných hmot a spojovacího materiálu na skládku na vzdálenost do 10 m</v>
      </c>
      <c r="BB100" s="148"/>
      <c r="BC100" s="148"/>
      <c r="BD100" s="148"/>
      <c r="BE100" s="148"/>
      <c r="BF100" s="148"/>
      <c r="BG100" s="148"/>
      <c r="BH100" s="148"/>
    </row>
    <row r="101" spans="1:60" outlineLevel="1" x14ac:dyDescent="0.2">
      <c r="A101" s="155"/>
      <c r="B101" s="156"/>
      <c r="C101" s="189" t="s">
        <v>903</v>
      </c>
      <c r="D101" s="158"/>
      <c r="E101" s="159"/>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193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89" t="s">
        <v>896</v>
      </c>
      <c r="D102" s="158"/>
      <c r="E102" s="159">
        <v>20.8</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193</v>
      </c>
      <c r="AH102" s="148">
        <v>5</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x14ac:dyDescent="0.2">
      <c r="A103" s="165" t="s">
        <v>181</v>
      </c>
      <c r="B103" s="166" t="s">
        <v>136</v>
      </c>
      <c r="C103" s="187" t="s">
        <v>137</v>
      </c>
      <c r="D103" s="167"/>
      <c r="E103" s="168"/>
      <c r="F103" s="169"/>
      <c r="G103" s="169">
        <f>SUMIF(AG104:AG123,"&lt;&gt;NOR",G104:G123)</f>
        <v>0</v>
      </c>
      <c r="H103" s="169"/>
      <c r="I103" s="169">
        <f>SUM(I104:I123)</f>
        <v>0</v>
      </c>
      <c r="J103" s="169"/>
      <c r="K103" s="169">
        <f>SUM(K104:K123)</f>
        <v>0</v>
      </c>
      <c r="L103" s="169"/>
      <c r="M103" s="169">
        <f>SUM(M104:M123)</f>
        <v>0</v>
      </c>
      <c r="N103" s="169"/>
      <c r="O103" s="169">
        <f>SUM(O104:O123)</f>
        <v>8.94</v>
      </c>
      <c r="P103" s="169"/>
      <c r="Q103" s="169">
        <f>SUM(Q104:Q123)</f>
        <v>0</v>
      </c>
      <c r="R103" s="169"/>
      <c r="S103" s="169"/>
      <c r="T103" s="170"/>
      <c r="U103" s="164"/>
      <c r="V103" s="164">
        <f>SUM(V104:V123)</f>
        <v>0.87999999999999989</v>
      </c>
      <c r="W103" s="164"/>
      <c r="X103" s="164"/>
      <c r="AG103" t="s">
        <v>182</v>
      </c>
    </row>
    <row r="104" spans="1:60" ht="22.5" outlineLevel="1" x14ac:dyDescent="0.2">
      <c r="A104" s="171">
        <v>14</v>
      </c>
      <c r="B104" s="172" t="s">
        <v>543</v>
      </c>
      <c r="C104" s="188" t="s">
        <v>544</v>
      </c>
      <c r="D104" s="173" t="s">
        <v>185</v>
      </c>
      <c r="E104" s="174">
        <v>14.5</v>
      </c>
      <c r="F104" s="175"/>
      <c r="G104" s="176">
        <f>ROUND(E104*F104,2)</f>
        <v>0</v>
      </c>
      <c r="H104" s="175"/>
      <c r="I104" s="176">
        <f>ROUND(E104*H104,2)</f>
        <v>0</v>
      </c>
      <c r="J104" s="175"/>
      <c r="K104" s="176">
        <f>ROUND(E104*J104,2)</f>
        <v>0</v>
      </c>
      <c r="L104" s="176">
        <v>21</v>
      </c>
      <c r="M104" s="176">
        <f>G104*(1+L104/100)</f>
        <v>0</v>
      </c>
      <c r="N104" s="176">
        <v>8.8200000000000001E-2</v>
      </c>
      <c r="O104" s="176">
        <f>ROUND(E104*N104,2)</f>
        <v>1.28</v>
      </c>
      <c r="P104" s="176">
        <v>0</v>
      </c>
      <c r="Q104" s="176">
        <f>ROUND(E104*P104,2)</f>
        <v>0</v>
      </c>
      <c r="R104" s="176" t="s">
        <v>206</v>
      </c>
      <c r="S104" s="176" t="s">
        <v>187</v>
      </c>
      <c r="T104" s="177" t="s">
        <v>187</v>
      </c>
      <c r="U104" s="157">
        <v>2.5000000000000001E-2</v>
      </c>
      <c r="V104" s="157">
        <f>ROUND(E104*U104,2)</f>
        <v>0.36</v>
      </c>
      <c r="W104" s="157"/>
      <c r="X104" s="157" t="s">
        <v>188</v>
      </c>
      <c r="Y104" s="148"/>
      <c r="Z104" s="148"/>
      <c r="AA104" s="148"/>
      <c r="AB104" s="148"/>
      <c r="AC104" s="148"/>
      <c r="AD104" s="148"/>
      <c r="AE104" s="148"/>
      <c r="AF104" s="148"/>
      <c r="AG104" s="148" t="s">
        <v>189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9" t="s">
        <v>545</v>
      </c>
      <c r="D105" s="158"/>
      <c r="E105" s="159"/>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193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9" t="s">
        <v>462</v>
      </c>
      <c r="D106" s="158"/>
      <c r="E106" s="159"/>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193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9" t="s">
        <v>890</v>
      </c>
      <c r="D107" s="158"/>
      <c r="E107" s="159">
        <v>14.5</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193</v>
      </c>
      <c r="AH107" s="148">
        <v>5</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ht="22.5" outlineLevel="1" x14ac:dyDescent="0.2">
      <c r="A108" s="171">
        <v>15</v>
      </c>
      <c r="B108" s="172" t="s">
        <v>546</v>
      </c>
      <c r="C108" s="188" t="s">
        <v>547</v>
      </c>
      <c r="D108" s="173" t="s">
        <v>185</v>
      </c>
      <c r="E108" s="174">
        <v>3.8250000000000002</v>
      </c>
      <c r="F108" s="175"/>
      <c r="G108" s="176">
        <f>ROUND(E108*F108,2)</f>
        <v>0</v>
      </c>
      <c r="H108" s="175"/>
      <c r="I108" s="176">
        <f>ROUND(E108*H108,2)</f>
        <v>0</v>
      </c>
      <c r="J108" s="175"/>
      <c r="K108" s="176">
        <f>ROUND(E108*J108,2)</f>
        <v>0</v>
      </c>
      <c r="L108" s="176">
        <v>21</v>
      </c>
      <c r="M108" s="176">
        <f>G108*(1+L108/100)</f>
        <v>0</v>
      </c>
      <c r="N108" s="176">
        <v>0.33074999999999999</v>
      </c>
      <c r="O108" s="176">
        <f>ROUND(E108*N108,2)</f>
        <v>1.27</v>
      </c>
      <c r="P108" s="176">
        <v>0</v>
      </c>
      <c r="Q108" s="176">
        <f>ROUND(E108*P108,2)</f>
        <v>0</v>
      </c>
      <c r="R108" s="176" t="s">
        <v>206</v>
      </c>
      <c r="S108" s="176" t="s">
        <v>187</v>
      </c>
      <c r="T108" s="177" t="s">
        <v>187</v>
      </c>
      <c r="U108" s="157">
        <v>2.5999999999999999E-2</v>
      </c>
      <c r="V108" s="157">
        <f>ROUND(E108*U108,2)</f>
        <v>0.1</v>
      </c>
      <c r="W108" s="157"/>
      <c r="X108" s="157" t="s">
        <v>188</v>
      </c>
      <c r="Y108" s="148"/>
      <c r="Z108" s="148"/>
      <c r="AA108" s="148"/>
      <c r="AB108" s="148"/>
      <c r="AC108" s="148"/>
      <c r="AD108" s="148"/>
      <c r="AE108" s="148"/>
      <c r="AF108" s="148"/>
      <c r="AG108" s="148" t="s">
        <v>189</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9" t="s">
        <v>548</v>
      </c>
      <c r="D109" s="158"/>
      <c r="E109" s="159"/>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193</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9" t="s">
        <v>430</v>
      </c>
      <c r="D110" s="158"/>
      <c r="E110" s="159"/>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193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9" t="s">
        <v>881</v>
      </c>
      <c r="D111" s="158"/>
      <c r="E111" s="159">
        <v>0.5</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193</v>
      </c>
      <c r="AH111" s="148">
        <v>5</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9" t="s">
        <v>433</v>
      </c>
      <c r="D112" s="158"/>
      <c r="E112" s="159"/>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193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9" t="s">
        <v>882</v>
      </c>
      <c r="D113" s="158"/>
      <c r="E113" s="159">
        <v>2.4249999999999998</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193</v>
      </c>
      <c r="AH113" s="148">
        <v>5</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9" t="s">
        <v>883</v>
      </c>
      <c r="D114" s="158"/>
      <c r="E114" s="159"/>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193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9" t="s">
        <v>884</v>
      </c>
      <c r="D115" s="158"/>
      <c r="E115" s="159">
        <v>0.9</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193</v>
      </c>
      <c r="AH115" s="148">
        <v>5</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ht="22.5" outlineLevel="1" x14ac:dyDescent="0.2">
      <c r="A116" s="171">
        <v>16</v>
      </c>
      <c r="B116" s="172" t="s">
        <v>904</v>
      </c>
      <c r="C116" s="188" t="s">
        <v>905</v>
      </c>
      <c r="D116" s="173" t="s">
        <v>185</v>
      </c>
      <c r="E116" s="174">
        <v>14.5</v>
      </c>
      <c r="F116" s="175"/>
      <c r="G116" s="176">
        <f>ROUND(E116*F116,2)</f>
        <v>0</v>
      </c>
      <c r="H116" s="175"/>
      <c r="I116" s="176">
        <f>ROUND(E116*H116,2)</f>
        <v>0</v>
      </c>
      <c r="J116" s="175"/>
      <c r="K116" s="176">
        <f>ROUND(E116*J116,2)</f>
        <v>0</v>
      </c>
      <c r="L116" s="176">
        <v>21</v>
      </c>
      <c r="M116" s="176">
        <f>G116*(1+L116/100)</f>
        <v>0</v>
      </c>
      <c r="N116" s="176">
        <v>0.441</v>
      </c>
      <c r="O116" s="176">
        <f>ROUND(E116*N116,2)</f>
        <v>6.39</v>
      </c>
      <c r="P116" s="176">
        <v>0</v>
      </c>
      <c r="Q116" s="176">
        <f>ROUND(E116*P116,2)</f>
        <v>0</v>
      </c>
      <c r="R116" s="176" t="s">
        <v>206</v>
      </c>
      <c r="S116" s="176" t="s">
        <v>187</v>
      </c>
      <c r="T116" s="177" t="s">
        <v>187</v>
      </c>
      <c r="U116" s="157">
        <v>2.9000000000000001E-2</v>
      </c>
      <c r="V116" s="157">
        <f>ROUND(E116*U116,2)</f>
        <v>0.42</v>
      </c>
      <c r="W116" s="157"/>
      <c r="X116" s="157" t="s">
        <v>188</v>
      </c>
      <c r="Y116" s="148"/>
      <c r="Z116" s="148"/>
      <c r="AA116" s="148"/>
      <c r="AB116" s="148"/>
      <c r="AC116" s="148"/>
      <c r="AD116" s="148"/>
      <c r="AE116" s="148"/>
      <c r="AF116" s="148"/>
      <c r="AG116" s="148" t="s">
        <v>200</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257" t="s">
        <v>906</v>
      </c>
      <c r="D117" s="258"/>
      <c r="E117" s="258"/>
      <c r="F117" s="258"/>
      <c r="G117" s="258"/>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256</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261" t="s">
        <v>907</v>
      </c>
      <c r="D118" s="262"/>
      <c r="E118" s="262"/>
      <c r="F118" s="262"/>
      <c r="G118" s="262"/>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256</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261" t="s">
        <v>908</v>
      </c>
      <c r="D119" s="262"/>
      <c r="E119" s="262"/>
      <c r="F119" s="262"/>
      <c r="G119" s="262"/>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256</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56.25" outlineLevel="1" x14ac:dyDescent="0.2">
      <c r="A120" s="155"/>
      <c r="B120" s="156"/>
      <c r="C120" s="261" t="s">
        <v>909</v>
      </c>
      <c r="D120" s="262"/>
      <c r="E120" s="262"/>
      <c r="F120" s="262"/>
      <c r="G120" s="262"/>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256</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78" t="str">
        <f>C120</f>
        <v>Konstrukce komunikace pro pěší v příčném řezu je odvozena jen empiricky. Vzhledem k významu a dopravnímu zatížení uvedené komunikace nebyla pro konstrukci vozovky použita přesnější výpočtová metoda založená na chování vícevrstvého pružného poloprostoru. Důležité je však před položením prvních podkladních resp. podsypných vrstev vozovky zkontrolovat deformační modul přetvárnosti zemní pláně. Jeho hodnota nesmí být menší jak 45 MPa, jinak je negativně ovlivněna životnost vozovky. Zemní pláň by bylo nutno v tomto případě sanovat, tj nahradit část zemního podloží např. štěrkodrtí (obvykle v tl. 20 až 40 cm).</v>
      </c>
      <c r="BB120" s="148"/>
      <c r="BC120" s="148"/>
      <c r="BD120" s="148"/>
      <c r="BE120" s="148"/>
      <c r="BF120" s="148"/>
      <c r="BG120" s="148"/>
      <c r="BH120" s="148"/>
    </row>
    <row r="121" spans="1:60" outlineLevel="1" x14ac:dyDescent="0.2">
      <c r="A121" s="155"/>
      <c r="B121" s="156"/>
      <c r="C121" s="189" t="s">
        <v>910</v>
      </c>
      <c r="D121" s="158"/>
      <c r="E121" s="159"/>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193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9" t="s">
        <v>462</v>
      </c>
      <c r="D122" s="158"/>
      <c r="E122" s="159"/>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193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9" t="s">
        <v>890</v>
      </c>
      <c r="D123" s="158"/>
      <c r="E123" s="159">
        <v>14.5</v>
      </c>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193</v>
      </c>
      <c r="AH123" s="148">
        <v>5</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x14ac:dyDescent="0.2">
      <c r="A124" s="165" t="s">
        <v>181</v>
      </c>
      <c r="B124" s="166" t="s">
        <v>138</v>
      </c>
      <c r="C124" s="187" t="s">
        <v>139</v>
      </c>
      <c r="D124" s="167"/>
      <c r="E124" s="168"/>
      <c r="F124" s="169"/>
      <c r="G124" s="169">
        <f>SUMIF(AG125:AG149,"&lt;&gt;NOR",G125:G149)</f>
        <v>0</v>
      </c>
      <c r="H124" s="169"/>
      <c r="I124" s="169">
        <f>SUM(I125:I149)</f>
        <v>0</v>
      </c>
      <c r="J124" s="169"/>
      <c r="K124" s="169">
        <f>SUM(K125:K149)</f>
        <v>0</v>
      </c>
      <c r="L124" s="169"/>
      <c r="M124" s="169">
        <f>SUM(M125:M149)</f>
        <v>0</v>
      </c>
      <c r="N124" s="169"/>
      <c r="O124" s="169">
        <f>SUM(O125:O149)</f>
        <v>4.4000000000000004</v>
      </c>
      <c r="P124" s="169"/>
      <c r="Q124" s="169">
        <f>SUM(Q125:Q149)</f>
        <v>0</v>
      </c>
      <c r="R124" s="169"/>
      <c r="S124" s="169"/>
      <c r="T124" s="170"/>
      <c r="U124" s="164"/>
      <c r="V124" s="164">
        <f>SUM(V125:V149)</f>
        <v>9.7100000000000009</v>
      </c>
      <c r="W124" s="164"/>
      <c r="X124" s="164"/>
      <c r="AG124" t="s">
        <v>182</v>
      </c>
    </row>
    <row r="125" spans="1:60" outlineLevel="1" x14ac:dyDescent="0.2">
      <c r="A125" s="171">
        <v>17</v>
      </c>
      <c r="B125" s="172" t="s">
        <v>911</v>
      </c>
      <c r="C125" s="188" t="s">
        <v>912</v>
      </c>
      <c r="D125" s="173" t="s">
        <v>185</v>
      </c>
      <c r="E125" s="174">
        <v>14.5</v>
      </c>
      <c r="F125" s="175"/>
      <c r="G125" s="176">
        <f>ROUND(E125*F125,2)</f>
        <v>0</v>
      </c>
      <c r="H125" s="175"/>
      <c r="I125" s="176">
        <f>ROUND(E125*H125,2)</f>
        <v>0</v>
      </c>
      <c r="J125" s="175"/>
      <c r="K125" s="176">
        <f>ROUND(E125*J125,2)</f>
        <v>0</v>
      </c>
      <c r="L125" s="176">
        <v>21</v>
      </c>
      <c r="M125" s="176">
        <f>G125*(1+L125/100)</f>
        <v>0</v>
      </c>
      <c r="N125" s="176">
        <v>7.3899999999999993E-2</v>
      </c>
      <c r="O125" s="176">
        <f>ROUND(E125*N125,2)</f>
        <v>1.07</v>
      </c>
      <c r="P125" s="176">
        <v>0</v>
      </c>
      <c r="Q125" s="176">
        <f>ROUND(E125*P125,2)</f>
        <v>0</v>
      </c>
      <c r="R125" s="176" t="s">
        <v>206</v>
      </c>
      <c r="S125" s="176" t="s">
        <v>187</v>
      </c>
      <c r="T125" s="177" t="s">
        <v>187</v>
      </c>
      <c r="U125" s="157">
        <v>0.45200000000000001</v>
      </c>
      <c r="V125" s="157">
        <f>ROUND(E125*U125,2)</f>
        <v>6.55</v>
      </c>
      <c r="W125" s="157"/>
      <c r="X125" s="157" t="s">
        <v>188</v>
      </c>
      <c r="Y125" s="148"/>
      <c r="Z125" s="148"/>
      <c r="AA125" s="148"/>
      <c r="AB125" s="148"/>
      <c r="AC125" s="148"/>
      <c r="AD125" s="148"/>
      <c r="AE125" s="148"/>
      <c r="AF125" s="148"/>
      <c r="AG125" s="148" t="s">
        <v>200</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1" x14ac:dyDescent="0.2">
      <c r="A126" s="155"/>
      <c r="B126" s="156"/>
      <c r="C126" s="259" t="s">
        <v>913</v>
      </c>
      <c r="D126" s="260"/>
      <c r="E126" s="260"/>
      <c r="F126" s="260"/>
      <c r="G126" s="260"/>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191</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78" t="str">
        <f>C126</f>
        <v>s provedením lože z kameniva drceného, s vyplněním spár, s dvojitým hutněním a se smetením přebytečného materiálu na krajnici. S dodáním hmot pro lože a výplň spár.</v>
      </c>
      <c r="BB126" s="148"/>
      <c r="BC126" s="148"/>
      <c r="BD126" s="148"/>
      <c r="BE126" s="148"/>
      <c r="BF126" s="148"/>
      <c r="BG126" s="148"/>
      <c r="BH126" s="148"/>
    </row>
    <row r="127" spans="1:60" outlineLevel="1" x14ac:dyDescent="0.2">
      <c r="A127" s="155"/>
      <c r="B127" s="156"/>
      <c r="C127" s="189" t="s">
        <v>914</v>
      </c>
      <c r="D127" s="158"/>
      <c r="E127" s="159"/>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193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9" t="s">
        <v>915</v>
      </c>
      <c r="D128" s="158"/>
      <c r="E128" s="159"/>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193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9" t="s">
        <v>916</v>
      </c>
      <c r="D129" s="158"/>
      <c r="E129" s="159">
        <v>17.2</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193</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1" x14ac:dyDescent="0.2">
      <c r="A130" s="155"/>
      <c r="B130" s="156"/>
      <c r="C130" s="189" t="s">
        <v>917</v>
      </c>
      <c r="D130" s="158"/>
      <c r="E130" s="159">
        <v>-6.3</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193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9" t="s">
        <v>832</v>
      </c>
      <c r="D131" s="158"/>
      <c r="E131" s="159"/>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193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9" t="s">
        <v>918</v>
      </c>
      <c r="D132" s="158"/>
      <c r="E132" s="159">
        <v>3.6</v>
      </c>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193</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ht="22.5" outlineLevel="1" x14ac:dyDescent="0.2">
      <c r="A133" s="171">
        <v>18</v>
      </c>
      <c r="B133" s="172" t="s">
        <v>552</v>
      </c>
      <c r="C133" s="188" t="s">
        <v>553</v>
      </c>
      <c r="D133" s="173" t="s">
        <v>185</v>
      </c>
      <c r="E133" s="174">
        <v>6.3</v>
      </c>
      <c r="F133" s="175"/>
      <c r="G133" s="176">
        <f>ROUND(E133*F133,2)</f>
        <v>0</v>
      </c>
      <c r="H133" s="175"/>
      <c r="I133" s="176">
        <f>ROUND(E133*H133,2)</f>
        <v>0</v>
      </c>
      <c r="J133" s="175"/>
      <c r="K133" s="176">
        <f>ROUND(E133*J133,2)</f>
        <v>0</v>
      </c>
      <c r="L133" s="176">
        <v>21</v>
      </c>
      <c r="M133" s="176">
        <f>G133*(1+L133/100)</f>
        <v>0</v>
      </c>
      <c r="N133" s="176">
        <v>7.3899999999999993E-2</v>
      </c>
      <c r="O133" s="176">
        <f>ROUND(E133*N133,2)</f>
        <v>0.47</v>
      </c>
      <c r="P133" s="176">
        <v>0</v>
      </c>
      <c r="Q133" s="176">
        <f>ROUND(E133*P133,2)</f>
        <v>0</v>
      </c>
      <c r="R133" s="176" t="s">
        <v>206</v>
      </c>
      <c r="S133" s="176" t="s">
        <v>187</v>
      </c>
      <c r="T133" s="177" t="s">
        <v>187</v>
      </c>
      <c r="U133" s="157">
        <v>0.502</v>
      </c>
      <c r="V133" s="157">
        <f>ROUND(E133*U133,2)</f>
        <v>3.16</v>
      </c>
      <c r="W133" s="157"/>
      <c r="X133" s="157" t="s">
        <v>188</v>
      </c>
      <c r="Y133" s="148"/>
      <c r="Z133" s="148"/>
      <c r="AA133" s="148"/>
      <c r="AB133" s="148"/>
      <c r="AC133" s="148"/>
      <c r="AD133" s="148"/>
      <c r="AE133" s="148"/>
      <c r="AF133" s="148"/>
      <c r="AG133" s="148" t="s">
        <v>200</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9" t="s">
        <v>919</v>
      </c>
      <c r="D134" s="158"/>
      <c r="E134" s="159"/>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193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89" t="s">
        <v>915</v>
      </c>
      <c r="D135" s="158"/>
      <c r="E135" s="159"/>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193</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9" t="s">
        <v>920</v>
      </c>
      <c r="D136" s="158"/>
      <c r="E136" s="159">
        <v>6.3</v>
      </c>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193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1">
        <v>19</v>
      </c>
      <c r="B137" s="172" t="s">
        <v>559</v>
      </c>
      <c r="C137" s="188" t="s">
        <v>560</v>
      </c>
      <c r="D137" s="173" t="s">
        <v>539</v>
      </c>
      <c r="E137" s="174">
        <v>31.2</v>
      </c>
      <c r="F137" s="175"/>
      <c r="G137" s="176">
        <f>ROUND(E137*F137,2)</f>
        <v>0</v>
      </c>
      <c r="H137" s="175"/>
      <c r="I137" s="176">
        <f>ROUND(E137*H137,2)</f>
        <v>0</v>
      </c>
      <c r="J137" s="175"/>
      <c r="K137" s="176">
        <f>ROUND(E137*J137,2)</f>
        <v>0</v>
      </c>
      <c r="L137" s="176">
        <v>21</v>
      </c>
      <c r="M137" s="176">
        <f>G137*(1+L137/100)</f>
        <v>0</v>
      </c>
      <c r="N137" s="176">
        <v>1E-3</v>
      </c>
      <c r="O137" s="176">
        <f>ROUND(E137*N137,2)</f>
        <v>0.03</v>
      </c>
      <c r="P137" s="176">
        <v>0</v>
      </c>
      <c r="Q137" s="176">
        <f>ROUND(E137*P137,2)</f>
        <v>0</v>
      </c>
      <c r="R137" s="176" t="s">
        <v>301</v>
      </c>
      <c r="S137" s="176" t="s">
        <v>187</v>
      </c>
      <c r="T137" s="177" t="s">
        <v>187</v>
      </c>
      <c r="U137" s="157">
        <v>0</v>
      </c>
      <c r="V137" s="157">
        <f>ROUND(E137*U137,2)</f>
        <v>0</v>
      </c>
      <c r="W137" s="157"/>
      <c r="X137" s="157" t="s">
        <v>302</v>
      </c>
      <c r="Y137" s="148"/>
      <c r="Z137" s="148"/>
      <c r="AA137" s="148"/>
      <c r="AB137" s="148"/>
      <c r="AC137" s="148"/>
      <c r="AD137" s="148"/>
      <c r="AE137" s="148"/>
      <c r="AF137" s="148"/>
      <c r="AG137" s="148" t="s">
        <v>561</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9" t="s">
        <v>562</v>
      </c>
      <c r="D138" s="158"/>
      <c r="E138" s="159"/>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193</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9" t="s">
        <v>563</v>
      </c>
      <c r="D139" s="158"/>
      <c r="E139" s="159"/>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193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9" t="s">
        <v>564</v>
      </c>
      <c r="D140" s="158"/>
      <c r="E140" s="159"/>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193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9" t="s">
        <v>921</v>
      </c>
      <c r="D141" s="158"/>
      <c r="E141" s="159">
        <v>21.75</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193</v>
      </c>
      <c r="AH141" s="148">
        <v>5</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9" t="s">
        <v>891</v>
      </c>
      <c r="D142" s="158"/>
      <c r="E142" s="159"/>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193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9" t="s">
        <v>922</v>
      </c>
      <c r="D143" s="158"/>
      <c r="E143" s="159">
        <v>9.4499999999999993</v>
      </c>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193</v>
      </c>
      <c r="AH143" s="148">
        <v>5</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ht="22.5" outlineLevel="1" x14ac:dyDescent="0.2">
      <c r="A144" s="171">
        <v>20</v>
      </c>
      <c r="B144" s="172" t="s">
        <v>923</v>
      </c>
      <c r="C144" s="188" t="s">
        <v>924</v>
      </c>
      <c r="D144" s="173" t="s">
        <v>185</v>
      </c>
      <c r="E144" s="174">
        <v>15.225</v>
      </c>
      <c r="F144" s="175"/>
      <c r="G144" s="176">
        <f>ROUND(E144*F144,2)</f>
        <v>0</v>
      </c>
      <c r="H144" s="175"/>
      <c r="I144" s="176">
        <f>ROUND(E144*H144,2)</f>
        <v>0</v>
      </c>
      <c r="J144" s="175"/>
      <c r="K144" s="176">
        <f>ROUND(E144*J144,2)</f>
        <v>0</v>
      </c>
      <c r="L144" s="176">
        <v>21</v>
      </c>
      <c r="M144" s="176">
        <f>G144*(1+L144/100)</f>
        <v>0</v>
      </c>
      <c r="N144" s="176">
        <v>0.129</v>
      </c>
      <c r="O144" s="176">
        <f>ROUND(E144*N144,2)</f>
        <v>1.96</v>
      </c>
      <c r="P144" s="176">
        <v>0</v>
      </c>
      <c r="Q144" s="176">
        <f>ROUND(E144*P144,2)</f>
        <v>0</v>
      </c>
      <c r="R144" s="176" t="s">
        <v>301</v>
      </c>
      <c r="S144" s="176" t="s">
        <v>187</v>
      </c>
      <c r="T144" s="177" t="s">
        <v>187</v>
      </c>
      <c r="U144" s="157">
        <v>0</v>
      </c>
      <c r="V144" s="157">
        <f>ROUND(E144*U144,2)</f>
        <v>0</v>
      </c>
      <c r="W144" s="157"/>
      <c r="X144" s="157" t="s">
        <v>302</v>
      </c>
      <c r="Y144" s="148"/>
      <c r="Z144" s="148"/>
      <c r="AA144" s="148"/>
      <c r="AB144" s="148"/>
      <c r="AC144" s="148"/>
      <c r="AD144" s="148"/>
      <c r="AE144" s="148"/>
      <c r="AF144" s="148"/>
      <c r="AG144" s="148" t="s">
        <v>561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9" t="s">
        <v>925</v>
      </c>
      <c r="D145" s="158"/>
      <c r="E145" s="159"/>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193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9" t="s">
        <v>926</v>
      </c>
      <c r="D146" s="158"/>
      <c r="E146" s="159">
        <v>15.225</v>
      </c>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193</v>
      </c>
      <c r="AH146" s="148">
        <v>5</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ht="22.5" outlineLevel="1" x14ac:dyDescent="0.2">
      <c r="A147" s="171">
        <v>21</v>
      </c>
      <c r="B147" s="172" t="s">
        <v>566</v>
      </c>
      <c r="C147" s="188" t="s">
        <v>567</v>
      </c>
      <c r="D147" s="173" t="s">
        <v>185</v>
      </c>
      <c r="E147" s="174">
        <v>6.6150000000000002</v>
      </c>
      <c r="F147" s="175"/>
      <c r="G147" s="176">
        <f>ROUND(E147*F147,2)</f>
        <v>0</v>
      </c>
      <c r="H147" s="175"/>
      <c r="I147" s="176">
        <f>ROUND(E147*H147,2)</f>
        <v>0</v>
      </c>
      <c r="J147" s="175"/>
      <c r="K147" s="176">
        <f>ROUND(E147*J147,2)</f>
        <v>0</v>
      </c>
      <c r="L147" s="176">
        <v>21</v>
      </c>
      <c r="M147" s="176">
        <f>G147*(1+L147/100)</f>
        <v>0</v>
      </c>
      <c r="N147" s="176">
        <v>0.13150000000000001</v>
      </c>
      <c r="O147" s="176">
        <f>ROUND(E147*N147,2)</f>
        <v>0.87</v>
      </c>
      <c r="P147" s="176">
        <v>0</v>
      </c>
      <c r="Q147" s="176">
        <f>ROUND(E147*P147,2)</f>
        <v>0</v>
      </c>
      <c r="R147" s="176" t="s">
        <v>301</v>
      </c>
      <c r="S147" s="176" t="s">
        <v>187</v>
      </c>
      <c r="T147" s="177" t="s">
        <v>187</v>
      </c>
      <c r="U147" s="157">
        <v>0</v>
      </c>
      <c r="V147" s="157">
        <f>ROUND(E147*U147,2)</f>
        <v>0</v>
      </c>
      <c r="W147" s="157"/>
      <c r="X147" s="157" t="s">
        <v>302</v>
      </c>
      <c r="Y147" s="148"/>
      <c r="Z147" s="148"/>
      <c r="AA147" s="148"/>
      <c r="AB147" s="148"/>
      <c r="AC147" s="148"/>
      <c r="AD147" s="148"/>
      <c r="AE147" s="148"/>
      <c r="AF147" s="148"/>
      <c r="AG147" s="148" t="s">
        <v>561</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9" t="s">
        <v>927</v>
      </c>
      <c r="D148" s="158"/>
      <c r="E148" s="159"/>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193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9" t="s">
        <v>928</v>
      </c>
      <c r="D149" s="158"/>
      <c r="E149" s="159">
        <v>6.6150000000000002</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193</v>
      </c>
      <c r="AH149" s="148">
        <v>5</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x14ac:dyDescent="0.2">
      <c r="A150" s="165" t="s">
        <v>181</v>
      </c>
      <c r="B150" s="166" t="s">
        <v>142</v>
      </c>
      <c r="C150" s="187" t="s">
        <v>143</v>
      </c>
      <c r="D150" s="167"/>
      <c r="E150" s="168"/>
      <c r="F150" s="169"/>
      <c r="G150" s="169">
        <f>SUMIF(AG151:AG178,"&lt;&gt;NOR",G151:G178)</f>
        <v>0</v>
      </c>
      <c r="H150" s="169"/>
      <c r="I150" s="169">
        <f>SUM(I151:I178)</f>
        <v>0</v>
      </c>
      <c r="J150" s="169"/>
      <c r="K150" s="169">
        <f>SUM(K151:K178)</f>
        <v>0</v>
      </c>
      <c r="L150" s="169"/>
      <c r="M150" s="169">
        <f>SUM(M151:M178)</f>
        <v>0</v>
      </c>
      <c r="N150" s="169"/>
      <c r="O150" s="169">
        <f>SUM(O151:O178)</f>
        <v>3.4</v>
      </c>
      <c r="P150" s="169"/>
      <c r="Q150" s="169">
        <f>SUM(Q151:Q178)</f>
        <v>0</v>
      </c>
      <c r="R150" s="169"/>
      <c r="S150" s="169"/>
      <c r="T150" s="170"/>
      <c r="U150" s="164"/>
      <c r="V150" s="164">
        <f>SUM(V151:V178)</f>
        <v>4.4800000000000004</v>
      </c>
      <c r="W150" s="164"/>
      <c r="X150" s="164"/>
      <c r="AG150" t="s">
        <v>182</v>
      </c>
    </row>
    <row r="151" spans="1:60" ht="22.5" outlineLevel="1" x14ac:dyDescent="0.2">
      <c r="A151" s="171">
        <v>22</v>
      </c>
      <c r="B151" s="172" t="s">
        <v>577</v>
      </c>
      <c r="C151" s="188" t="s">
        <v>578</v>
      </c>
      <c r="D151" s="173" t="s">
        <v>316</v>
      </c>
      <c r="E151" s="174">
        <v>2</v>
      </c>
      <c r="F151" s="175"/>
      <c r="G151" s="176">
        <f>ROUND(E151*F151,2)</f>
        <v>0</v>
      </c>
      <c r="H151" s="175"/>
      <c r="I151" s="176">
        <f>ROUND(E151*H151,2)</f>
        <v>0</v>
      </c>
      <c r="J151" s="175"/>
      <c r="K151" s="176">
        <f>ROUND(E151*J151,2)</f>
        <v>0</v>
      </c>
      <c r="L151" s="176">
        <v>21</v>
      </c>
      <c r="M151" s="176">
        <f>G151*(1+L151/100)</f>
        <v>0</v>
      </c>
      <c r="N151" s="176">
        <v>0.185</v>
      </c>
      <c r="O151" s="176">
        <f>ROUND(E151*N151,2)</f>
        <v>0.37</v>
      </c>
      <c r="P151" s="176">
        <v>0</v>
      </c>
      <c r="Q151" s="176">
        <f>ROUND(E151*P151,2)</f>
        <v>0</v>
      </c>
      <c r="R151" s="176" t="s">
        <v>206</v>
      </c>
      <c r="S151" s="176" t="s">
        <v>187</v>
      </c>
      <c r="T151" s="177" t="s">
        <v>187</v>
      </c>
      <c r="U151" s="157">
        <v>0.33704000000000001</v>
      </c>
      <c r="V151" s="157">
        <f>ROUND(E151*U151,2)</f>
        <v>0.67</v>
      </c>
      <c r="W151" s="157"/>
      <c r="X151" s="157" t="s">
        <v>188</v>
      </c>
      <c r="Y151" s="148"/>
      <c r="Z151" s="148"/>
      <c r="AA151" s="148"/>
      <c r="AB151" s="148"/>
      <c r="AC151" s="148"/>
      <c r="AD151" s="148"/>
      <c r="AE151" s="148"/>
      <c r="AF151" s="148"/>
      <c r="AG151" s="148" t="s">
        <v>189</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259" t="s">
        <v>579</v>
      </c>
      <c r="D152" s="260"/>
      <c r="E152" s="260"/>
      <c r="F152" s="260"/>
      <c r="G152" s="260"/>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191</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9" t="s">
        <v>573</v>
      </c>
      <c r="D153" s="158"/>
      <c r="E153" s="159"/>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193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9" t="s">
        <v>929</v>
      </c>
      <c r="D154" s="158"/>
      <c r="E154" s="159">
        <v>2</v>
      </c>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193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1" x14ac:dyDescent="0.2">
      <c r="A155" s="171">
        <v>23</v>
      </c>
      <c r="B155" s="172" t="s">
        <v>577</v>
      </c>
      <c r="C155" s="188" t="s">
        <v>578</v>
      </c>
      <c r="D155" s="173" t="s">
        <v>316</v>
      </c>
      <c r="E155" s="174">
        <v>9.6999999999999993</v>
      </c>
      <c r="F155" s="175"/>
      <c r="G155" s="176">
        <f>ROUND(E155*F155,2)</f>
        <v>0</v>
      </c>
      <c r="H155" s="175"/>
      <c r="I155" s="176">
        <f>ROUND(E155*H155,2)</f>
        <v>0</v>
      </c>
      <c r="J155" s="175"/>
      <c r="K155" s="176">
        <f>ROUND(E155*J155,2)</f>
        <v>0</v>
      </c>
      <c r="L155" s="176">
        <v>21</v>
      </c>
      <c r="M155" s="176">
        <f>G155*(1+L155/100)</f>
        <v>0</v>
      </c>
      <c r="N155" s="176">
        <v>0.185</v>
      </c>
      <c r="O155" s="176">
        <f>ROUND(E155*N155,2)</f>
        <v>1.79</v>
      </c>
      <c r="P155" s="176">
        <v>0</v>
      </c>
      <c r="Q155" s="176">
        <f>ROUND(E155*P155,2)</f>
        <v>0</v>
      </c>
      <c r="R155" s="176" t="s">
        <v>206</v>
      </c>
      <c r="S155" s="176" t="s">
        <v>187</v>
      </c>
      <c r="T155" s="177" t="s">
        <v>187</v>
      </c>
      <c r="U155" s="157">
        <v>0.33704000000000001</v>
      </c>
      <c r="V155" s="157">
        <f>ROUND(E155*U155,2)</f>
        <v>3.27</v>
      </c>
      <c r="W155" s="157"/>
      <c r="X155" s="157" t="s">
        <v>188</v>
      </c>
      <c r="Y155" s="148"/>
      <c r="Z155" s="148"/>
      <c r="AA155" s="148"/>
      <c r="AB155" s="148"/>
      <c r="AC155" s="148"/>
      <c r="AD155" s="148"/>
      <c r="AE155" s="148"/>
      <c r="AF155" s="148"/>
      <c r="AG155" s="148" t="s">
        <v>189</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259" t="s">
        <v>579</v>
      </c>
      <c r="D156" s="260"/>
      <c r="E156" s="260"/>
      <c r="F156" s="260"/>
      <c r="G156" s="260"/>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191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9" t="s">
        <v>580</v>
      </c>
      <c r="D157" s="158"/>
      <c r="E157" s="159"/>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193</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9" t="s">
        <v>930</v>
      </c>
      <c r="D158" s="158"/>
      <c r="E158" s="159">
        <v>9.6999999999999993</v>
      </c>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193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ht="22.5" outlineLevel="1" x14ac:dyDescent="0.2">
      <c r="A159" s="171">
        <v>24</v>
      </c>
      <c r="B159" s="172" t="s">
        <v>586</v>
      </c>
      <c r="C159" s="188" t="s">
        <v>587</v>
      </c>
      <c r="D159" s="173" t="s">
        <v>316</v>
      </c>
      <c r="E159" s="174">
        <v>2</v>
      </c>
      <c r="F159" s="175"/>
      <c r="G159" s="176">
        <f>ROUND(E159*F159,2)</f>
        <v>0</v>
      </c>
      <c r="H159" s="175"/>
      <c r="I159" s="176">
        <f>ROUND(E159*H159,2)</f>
        <v>0</v>
      </c>
      <c r="J159" s="175"/>
      <c r="K159" s="176">
        <f>ROUND(E159*J159,2)</f>
        <v>0</v>
      </c>
      <c r="L159" s="176">
        <v>21</v>
      </c>
      <c r="M159" s="176">
        <f>G159*(1+L159/100)</f>
        <v>0</v>
      </c>
      <c r="N159" s="176">
        <v>0.188</v>
      </c>
      <c r="O159" s="176">
        <f>ROUND(E159*N159,2)</f>
        <v>0.38</v>
      </c>
      <c r="P159" s="176">
        <v>0</v>
      </c>
      <c r="Q159" s="176">
        <f>ROUND(E159*P159,2)</f>
        <v>0</v>
      </c>
      <c r="R159" s="176" t="s">
        <v>206</v>
      </c>
      <c r="S159" s="176" t="s">
        <v>187</v>
      </c>
      <c r="T159" s="177" t="s">
        <v>187</v>
      </c>
      <c r="U159" s="157">
        <v>0.27200000000000002</v>
      </c>
      <c r="V159" s="157">
        <f>ROUND(E159*U159,2)</f>
        <v>0.54</v>
      </c>
      <c r="W159" s="157"/>
      <c r="X159" s="157" t="s">
        <v>188</v>
      </c>
      <c r="Y159" s="148"/>
      <c r="Z159" s="148"/>
      <c r="AA159" s="148"/>
      <c r="AB159" s="148"/>
      <c r="AC159" s="148"/>
      <c r="AD159" s="148"/>
      <c r="AE159" s="148"/>
      <c r="AF159" s="148"/>
      <c r="AG159" s="148" t="s">
        <v>200</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259" t="s">
        <v>579</v>
      </c>
      <c r="D160" s="260"/>
      <c r="E160" s="260"/>
      <c r="F160" s="260"/>
      <c r="G160" s="260"/>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191</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9" t="s">
        <v>592</v>
      </c>
      <c r="D161" s="158"/>
      <c r="E161" s="159"/>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193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9" t="s">
        <v>931</v>
      </c>
      <c r="D162" s="158"/>
      <c r="E162" s="159"/>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193</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9" t="s">
        <v>897</v>
      </c>
      <c r="D163" s="158"/>
      <c r="E163" s="159">
        <v>2</v>
      </c>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193</v>
      </c>
      <c r="AH163" s="148">
        <v>5</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ht="22.5" outlineLevel="1" x14ac:dyDescent="0.2">
      <c r="A164" s="171">
        <v>25</v>
      </c>
      <c r="B164" s="172" t="s">
        <v>600</v>
      </c>
      <c r="C164" s="188" t="s">
        <v>601</v>
      </c>
      <c r="D164" s="173" t="s">
        <v>311</v>
      </c>
      <c r="E164" s="174">
        <v>1.03</v>
      </c>
      <c r="F164" s="175"/>
      <c r="G164" s="176">
        <f>ROUND(E164*F164,2)</f>
        <v>0</v>
      </c>
      <c r="H164" s="175"/>
      <c r="I164" s="176">
        <f>ROUND(E164*H164,2)</f>
        <v>0</v>
      </c>
      <c r="J164" s="175"/>
      <c r="K164" s="176">
        <f>ROUND(E164*J164,2)</f>
        <v>0</v>
      </c>
      <c r="L164" s="176">
        <v>21</v>
      </c>
      <c r="M164" s="176">
        <f>G164*(1+L164/100)</f>
        <v>0</v>
      </c>
      <c r="N164" s="176">
        <v>6.7000000000000004E-2</v>
      </c>
      <c r="O164" s="176">
        <f>ROUND(E164*N164,2)</f>
        <v>7.0000000000000007E-2</v>
      </c>
      <c r="P164" s="176">
        <v>0</v>
      </c>
      <c r="Q164" s="176">
        <f>ROUND(E164*P164,2)</f>
        <v>0</v>
      </c>
      <c r="R164" s="176" t="s">
        <v>301</v>
      </c>
      <c r="S164" s="176" t="s">
        <v>187</v>
      </c>
      <c r="T164" s="177" t="s">
        <v>187</v>
      </c>
      <c r="U164" s="157">
        <v>0</v>
      </c>
      <c r="V164" s="157">
        <f>ROUND(E164*U164,2)</f>
        <v>0</v>
      </c>
      <c r="W164" s="157"/>
      <c r="X164" s="157" t="s">
        <v>302</v>
      </c>
      <c r="Y164" s="148"/>
      <c r="Z164" s="148"/>
      <c r="AA164" s="148"/>
      <c r="AB164" s="148"/>
      <c r="AC164" s="148"/>
      <c r="AD164" s="148"/>
      <c r="AE164" s="148"/>
      <c r="AF164" s="148"/>
      <c r="AG164" s="148" t="s">
        <v>303</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9" t="s">
        <v>602</v>
      </c>
      <c r="D165" s="158"/>
      <c r="E165" s="159"/>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193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91" t="s">
        <v>305</v>
      </c>
      <c r="D166" s="162"/>
      <c r="E166" s="163"/>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193</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92" t="s">
        <v>932</v>
      </c>
      <c r="D167" s="162"/>
      <c r="E167" s="163">
        <v>0.51500000000000001</v>
      </c>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193</v>
      </c>
      <c r="AH167" s="148">
        <v>2</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91" t="s">
        <v>307</v>
      </c>
      <c r="D168" s="162"/>
      <c r="E168" s="163"/>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193</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189" t="s">
        <v>933</v>
      </c>
      <c r="D169" s="158"/>
      <c r="E169" s="159">
        <v>1.03</v>
      </c>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193</v>
      </c>
      <c r="AH169" s="148">
        <v>5</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1">
        <v>26</v>
      </c>
      <c r="B170" s="172" t="s">
        <v>607</v>
      </c>
      <c r="C170" s="188" t="s">
        <v>608</v>
      </c>
      <c r="D170" s="173" t="s">
        <v>311</v>
      </c>
      <c r="E170" s="174">
        <v>1.03</v>
      </c>
      <c r="F170" s="175"/>
      <c r="G170" s="176">
        <f>ROUND(E170*F170,2)</f>
        <v>0</v>
      </c>
      <c r="H170" s="175"/>
      <c r="I170" s="176">
        <f>ROUND(E170*H170,2)</f>
        <v>0</v>
      </c>
      <c r="J170" s="175"/>
      <c r="K170" s="176">
        <f>ROUND(E170*J170,2)</f>
        <v>0</v>
      </c>
      <c r="L170" s="176">
        <v>21</v>
      </c>
      <c r="M170" s="176">
        <f>G170*(1+L170/100)</f>
        <v>0</v>
      </c>
      <c r="N170" s="176">
        <v>6.7000000000000004E-2</v>
      </c>
      <c r="O170" s="176">
        <f>ROUND(E170*N170,2)</f>
        <v>7.0000000000000007E-2</v>
      </c>
      <c r="P170" s="176">
        <v>0</v>
      </c>
      <c r="Q170" s="176">
        <f>ROUND(E170*P170,2)</f>
        <v>0</v>
      </c>
      <c r="R170" s="176" t="s">
        <v>301</v>
      </c>
      <c r="S170" s="176" t="s">
        <v>187</v>
      </c>
      <c r="T170" s="177" t="s">
        <v>187</v>
      </c>
      <c r="U170" s="157">
        <v>0</v>
      </c>
      <c r="V170" s="157">
        <f>ROUND(E170*U170,2)</f>
        <v>0</v>
      </c>
      <c r="W170" s="157"/>
      <c r="X170" s="157" t="s">
        <v>302</v>
      </c>
      <c r="Y170" s="148"/>
      <c r="Z170" s="148"/>
      <c r="AA170" s="148"/>
      <c r="AB170" s="148"/>
      <c r="AC170" s="148"/>
      <c r="AD170" s="148"/>
      <c r="AE170" s="148"/>
      <c r="AF170" s="148"/>
      <c r="AG170" s="148" t="s">
        <v>303</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9" t="s">
        <v>934</v>
      </c>
      <c r="D171" s="158"/>
      <c r="E171" s="159"/>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193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9" t="s">
        <v>935</v>
      </c>
      <c r="D172" s="158"/>
      <c r="E172" s="159">
        <v>1.03</v>
      </c>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193</v>
      </c>
      <c r="AH172" s="148">
        <v>5</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71">
        <v>27</v>
      </c>
      <c r="B173" s="172" t="s">
        <v>611</v>
      </c>
      <c r="C173" s="188" t="s">
        <v>612</v>
      </c>
      <c r="D173" s="173" t="s">
        <v>311</v>
      </c>
      <c r="E173" s="174">
        <v>2.06</v>
      </c>
      <c r="F173" s="175"/>
      <c r="G173" s="176">
        <f>ROUND(E173*F173,2)</f>
        <v>0</v>
      </c>
      <c r="H173" s="175"/>
      <c r="I173" s="176">
        <f>ROUND(E173*H173,2)</f>
        <v>0</v>
      </c>
      <c r="J173" s="175"/>
      <c r="K173" s="176">
        <f>ROUND(E173*J173,2)</f>
        <v>0</v>
      </c>
      <c r="L173" s="176">
        <v>21</v>
      </c>
      <c r="M173" s="176">
        <f>G173*(1+L173/100)</f>
        <v>0</v>
      </c>
      <c r="N173" s="176">
        <v>9.6000000000000002E-2</v>
      </c>
      <c r="O173" s="176">
        <f>ROUND(E173*N173,2)</f>
        <v>0.2</v>
      </c>
      <c r="P173" s="176">
        <v>0</v>
      </c>
      <c r="Q173" s="176">
        <f>ROUND(E173*P173,2)</f>
        <v>0</v>
      </c>
      <c r="R173" s="176" t="s">
        <v>301</v>
      </c>
      <c r="S173" s="176" t="s">
        <v>187</v>
      </c>
      <c r="T173" s="177" t="s">
        <v>187</v>
      </c>
      <c r="U173" s="157">
        <v>0</v>
      </c>
      <c r="V173" s="157">
        <f>ROUND(E173*U173,2)</f>
        <v>0</v>
      </c>
      <c r="W173" s="157"/>
      <c r="X173" s="157" t="s">
        <v>302</v>
      </c>
      <c r="Y173" s="148"/>
      <c r="Z173" s="148"/>
      <c r="AA173" s="148"/>
      <c r="AB173" s="148"/>
      <c r="AC173" s="148"/>
      <c r="AD173" s="148"/>
      <c r="AE173" s="148"/>
      <c r="AF173" s="148"/>
      <c r="AG173" s="148" t="s">
        <v>561</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9" t="s">
        <v>613</v>
      </c>
      <c r="D174" s="158"/>
      <c r="E174" s="159"/>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193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9" t="s">
        <v>936</v>
      </c>
      <c r="D175" s="158"/>
      <c r="E175" s="159">
        <v>2.06</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193</v>
      </c>
      <c r="AH175" s="148">
        <v>5</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ht="22.5" outlineLevel="1" x14ac:dyDescent="0.2">
      <c r="A176" s="171">
        <v>28</v>
      </c>
      <c r="B176" s="172" t="s">
        <v>615</v>
      </c>
      <c r="C176" s="188" t="s">
        <v>616</v>
      </c>
      <c r="D176" s="173" t="s">
        <v>311</v>
      </c>
      <c r="E176" s="174">
        <v>9.9909999999999997</v>
      </c>
      <c r="F176" s="175"/>
      <c r="G176" s="176">
        <f>ROUND(E176*F176,2)</f>
        <v>0</v>
      </c>
      <c r="H176" s="175"/>
      <c r="I176" s="176">
        <f>ROUND(E176*H176,2)</f>
        <v>0</v>
      </c>
      <c r="J176" s="175"/>
      <c r="K176" s="176">
        <f>ROUND(E176*J176,2)</f>
        <v>0</v>
      </c>
      <c r="L176" s="176">
        <v>21</v>
      </c>
      <c r="M176" s="176">
        <f>G176*(1+L176/100)</f>
        <v>0</v>
      </c>
      <c r="N176" s="176">
        <v>5.1999999999999998E-2</v>
      </c>
      <c r="O176" s="176">
        <f>ROUND(E176*N176,2)</f>
        <v>0.52</v>
      </c>
      <c r="P176" s="176">
        <v>0</v>
      </c>
      <c r="Q176" s="176">
        <f>ROUND(E176*P176,2)</f>
        <v>0</v>
      </c>
      <c r="R176" s="176" t="s">
        <v>301</v>
      </c>
      <c r="S176" s="176" t="s">
        <v>187</v>
      </c>
      <c r="T176" s="177" t="s">
        <v>187</v>
      </c>
      <c r="U176" s="157">
        <v>0</v>
      </c>
      <c r="V176" s="157">
        <f>ROUND(E176*U176,2)</f>
        <v>0</v>
      </c>
      <c r="W176" s="157"/>
      <c r="X176" s="157" t="s">
        <v>302</v>
      </c>
      <c r="Y176" s="148"/>
      <c r="Z176" s="148"/>
      <c r="AA176" s="148"/>
      <c r="AB176" s="148"/>
      <c r="AC176" s="148"/>
      <c r="AD176" s="148"/>
      <c r="AE176" s="148"/>
      <c r="AF176" s="148"/>
      <c r="AG176" s="148" t="s">
        <v>303</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9" t="s">
        <v>617</v>
      </c>
      <c r="D177" s="158"/>
      <c r="E177" s="159"/>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193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9" t="s">
        <v>937</v>
      </c>
      <c r="D178" s="158"/>
      <c r="E178" s="159">
        <v>9.9909999999999997</v>
      </c>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193</v>
      </c>
      <c r="AH178" s="148">
        <v>5</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x14ac:dyDescent="0.2">
      <c r="A179" s="165" t="s">
        <v>181</v>
      </c>
      <c r="B179" s="166" t="s">
        <v>146</v>
      </c>
      <c r="C179" s="187" t="s">
        <v>147</v>
      </c>
      <c r="D179" s="167"/>
      <c r="E179" s="168"/>
      <c r="F179" s="169"/>
      <c r="G179" s="169">
        <f>SUMIF(AG180:AG184,"&lt;&gt;NOR",G180:G184)</f>
        <v>0</v>
      </c>
      <c r="H179" s="169"/>
      <c r="I179" s="169">
        <f>SUM(I180:I184)</f>
        <v>0</v>
      </c>
      <c r="J179" s="169"/>
      <c r="K179" s="169">
        <f>SUM(K180:K184)</f>
        <v>0</v>
      </c>
      <c r="L179" s="169"/>
      <c r="M179" s="169">
        <f>SUM(M180:M184)</f>
        <v>0</v>
      </c>
      <c r="N179" s="169"/>
      <c r="O179" s="169">
        <f>SUM(O180:O184)</f>
        <v>0</v>
      </c>
      <c r="P179" s="169"/>
      <c r="Q179" s="169">
        <f>SUM(Q180:Q184)</f>
        <v>0</v>
      </c>
      <c r="R179" s="169"/>
      <c r="S179" s="169"/>
      <c r="T179" s="170"/>
      <c r="U179" s="164"/>
      <c r="V179" s="164">
        <f>SUM(V180:V184)</f>
        <v>0.27</v>
      </c>
      <c r="W179" s="164"/>
      <c r="X179" s="164"/>
      <c r="AG179" t="s">
        <v>182</v>
      </c>
    </row>
    <row r="180" spans="1:60" outlineLevel="1" x14ac:dyDescent="0.2">
      <c r="A180" s="171">
        <v>29</v>
      </c>
      <c r="B180" s="172" t="s">
        <v>336</v>
      </c>
      <c r="C180" s="188" t="s">
        <v>337</v>
      </c>
      <c r="D180" s="173" t="s">
        <v>300</v>
      </c>
      <c r="E180" s="174">
        <v>16.736550000000001</v>
      </c>
      <c r="F180" s="175"/>
      <c r="G180" s="176">
        <f>ROUND(E180*F180,2)</f>
        <v>0</v>
      </c>
      <c r="H180" s="175"/>
      <c r="I180" s="176">
        <f>ROUND(E180*H180,2)</f>
        <v>0</v>
      </c>
      <c r="J180" s="175"/>
      <c r="K180" s="176">
        <f>ROUND(E180*J180,2)</f>
        <v>0</v>
      </c>
      <c r="L180" s="176">
        <v>21</v>
      </c>
      <c r="M180" s="176">
        <f>G180*(1+L180/100)</f>
        <v>0</v>
      </c>
      <c r="N180" s="176">
        <v>0</v>
      </c>
      <c r="O180" s="176">
        <f>ROUND(E180*N180,2)</f>
        <v>0</v>
      </c>
      <c r="P180" s="176">
        <v>0</v>
      </c>
      <c r="Q180" s="176">
        <f>ROUND(E180*P180,2)</f>
        <v>0</v>
      </c>
      <c r="R180" s="176" t="s">
        <v>206</v>
      </c>
      <c r="S180" s="176" t="s">
        <v>187</v>
      </c>
      <c r="T180" s="177" t="s">
        <v>187</v>
      </c>
      <c r="U180" s="157">
        <v>1.6E-2</v>
      </c>
      <c r="V180" s="157">
        <f>ROUND(E180*U180,2)</f>
        <v>0.27</v>
      </c>
      <c r="W180" s="157"/>
      <c r="X180" s="157" t="s">
        <v>338</v>
      </c>
      <c r="Y180" s="148"/>
      <c r="Z180" s="148"/>
      <c r="AA180" s="148"/>
      <c r="AB180" s="148"/>
      <c r="AC180" s="148"/>
      <c r="AD180" s="148"/>
      <c r="AE180" s="148"/>
      <c r="AF180" s="148"/>
      <c r="AG180" s="148" t="s">
        <v>339</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259" t="s">
        <v>340</v>
      </c>
      <c r="D181" s="260"/>
      <c r="E181" s="260"/>
      <c r="F181" s="260"/>
      <c r="G181" s="260"/>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191</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89" t="s">
        <v>341</v>
      </c>
      <c r="D182" s="158"/>
      <c r="E182" s="159"/>
      <c r="F182" s="157"/>
      <c r="G182" s="157"/>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193</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9" t="s">
        <v>938</v>
      </c>
      <c r="D183" s="158"/>
      <c r="E183" s="159"/>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193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9" t="s">
        <v>939</v>
      </c>
      <c r="D184" s="158"/>
      <c r="E184" s="159">
        <v>16.736550000000001</v>
      </c>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193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x14ac:dyDescent="0.2">
      <c r="A185" s="165" t="s">
        <v>181</v>
      </c>
      <c r="B185" s="166" t="s">
        <v>148</v>
      </c>
      <c r="C185" s="187" t="s">
        <v>149</v>
      </c>
      <c r="D185" s="167"/>
      <c r="E185" s="168"/>
      <c r="F185" s="169"/>
      <c r="G185" s="169">
        <f>SUMIF(AG186:AG207,"&lt;&gt;NOR",G186:G207)</f>
        <v>0</v>
      </c>
      <c r="H185" s="169"/>
      <c r="I185" s="169">
        <f>SUM(I186:I207)</f>
        <v>0</v>
      </c>
      <c r="J185" s="169"/>
      <c r="K185" s="169">
        <f>SUM(K186:K207)</f>
        <v>0</v>
      </c>
      <c r="L185" s="169"/>
      <c r="M185" s="169">
        <f>SUM(M186:M207)</f>
        <v>0</v>
      </c>
      <c r="N185" s="169"/>
      <c r="O185" s="169">
        <f>SUM(O186:O207)</f>
        <v>0</v>
      </c>
      <c r="P185" s="169"/>
      <c r="Q185" s="169">
        <f>SUM(Q186:Q207)</f>
        <v>0</v>
      </c>
      <c r="R185" s="169"/>
      <c r="S185" s="169"/>
      <c r="T185" s="170"/>
      <c r="U185" s="164"/>
      <c r="V185" s="164">
        <f>SUM(V186:V207)</f>
        <v>3.78</v>
      </c>
      <c r="W185" s="164"/>
      <c r="X185" s="164"/>
      <c r="AG185" t="s">
        <v>182</v>
      </c>
    </row>
    <row r="186" spans="1:60" outlineLevel="1" x14ac:dyDescent="0.2">
      <c r="A186" s="171">
        <v>30</v>
      </c>
      <c r="B186" s="172" t="s">
        <v>351</v>
      </c>
      <c r="C186" s="188" t="s">
        <v>352</v>
      </c>
      <c r="D186" s="173" t="s">
        <v>300</v>
      </c>
      <c r="E186" s="174">
        <v>14.113250000000001</v>
      </c>
      <c r="F186" s="175"/>
      <c r="G186" s="176">
        <f>ROUND(E186*F186,2)</f>
        <v>0</v>
      </c>
      <c r="H186" s="175"/>
      <c r="I186" s="176">
        <f>ROUND(E186*H186,2)</f>
        <v>0</v>
      </c>
      <c r="J186" s="175"/>
      <c r="K186" s="176">
        <f>ROUND(E186*J186,2)</f>
        <v>0</v>
      </c>
      <c r="L186" s="176">
        <v>21</v>
      </c>
      <c r="M186" s="176">
        <f>G186*(1+L186/100)</f>
        <v>0</v>
      </c>
      <c r="N186" s="176">
        <v>0</v>
      </c>
      <c r="O186" s="176">
        <f>ROUND(E186*N186,2)</f>
        <v>0</v>
      </c>
      <c r="P186" s="176">
        <v>0</v>
      </c>
      <c r="Q186" s="176">
        <f>ROUND(E186*P186,2)</f>
        <v>0</v>
      </c>
      <c r="R186" s="176" t="s">
        <v>353</v>
      </c>
      <c r="S186" s="176" t="s">
        <v>187</v>
      </c>
      <c r="T186" s="177" t="s">
        <v>187</v>
      </c>
      <c r="U186" s="157">
        <v>4.2000000000000003E-2</v>
      </c>
      <c r="V186" s="157">
        <f>ROUND(E186*U186,2)</f>
        <v>0.59</v>
      </c>
      <c r="W186" s="157"/>
      <c r="X186" s="157" t="s">
        <v>188</v>
      </c>
      <c r="Y186" s="148"/>
      <c r="Z186" s="148"/>
      <c r="AA186" s="148"/>
      <c r="AB186" s="148"/>
      <c r="AC186" s="148"/>
      <c r="AD186" s="148"/>
      <c r="AE186" s="148"/>
      <c r="AF186" s="148"/>
      <c r="AG186" s="148" t="s">
        <v>200</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259" t="s">
        <v>354</v>
      </c>
      <c r="D187" s="260"/>
      <c r="E187" s="260"/>
      <c r="F187" s="260"/>
      <c r="G187" s="260"/>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191</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9" t="s">
        <v>355</v>
      </c>
      <c r="D188" s="158"/>
      <c r="E188" s="159"/>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193</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89" t="s">
        <v>356</v>
      </c>
      <c r="D189" s="158"/>
      <c r="E189" s="159"/>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193</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9" t="s">
        <v>940</v>
      </c>
      <c r="D190" s="158"/>
      <c r="E190" s="159">
        <v>9.1519999999999992</v>
      </c>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193</v>
      </c>
      <c r="AH190" s="148">
        <v>7</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9" t="s">
        <v>941</v>
      </c>
      <c r="D191" s="158"/>
      <c r="E191" s="159">
        <v>1.2622500000000001</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193</v>
      </c>
      <c r="AH191" s="148">
        <v>7</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9" t="s">
        <v>622</v>
      </c>
      <c r="D192" s="158"/>
      <c r="E192" s="159"/>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193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9" t="s">
        <v>942</v>
      </c>
      <c r="D193" s="158"/>
      <c r="E193" s="159">
        <v>3.6989999999999998</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193</v>
      </c>
      <c r="AH193" s="148">
        <v>7</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1">
        <v>31</v>
      </c>
      <c r="B194" s="172" t="s">
        <v>363</v>
      </c>
      <c r="C194" s="188" t="s">
        <v>364</v>
      </c>
      <c r="D194" s="173" t="s">
        <v>300</v>
      </c>
      <c r="E194" s="174">
        <v>127.01925</v>
      </c>
      <c r="F194" s="175"/>
      <c r="G194" s="176">
        <f>ROUND(E194*F194,2)</f>
        <v>0</v>
      </c>
      <c r="H194" s="175"/>
      <c r="I194" s="176">
        <f>ROUND(E194*H194,2)</f>
        <v>0</v>
      </c>
      <c r="J194" s="175"/>
      <c r="K194" s="176">
        <f>ROUND(E194*J194,2)</f>
        <v>0</v>
      </c>
      <c r="L194" s="176">
        <v>21</v>
      </c>
      <c r="M194" s="176">
        <f>G194*(1+L194/100)</f>
        <v>0</v>
      </c>
      <c r="N194" s="176">
        <v>0</v>
      </c>
      <c r="O194" s="176">
        <f>ROUND(E194*N194,2)</f>
        <v>0</v>
      </c>
      <c r="P194" s="176">
        <v>0</v>
      </c>
      <c r="Q194" s="176">
        <f>ROUND(E194*P194,2)</f>
        <v>0</v>
      </c>
      <c r="R194" s="176" t="s">
        <v>353</v>
      </c>
      <c r="S194" s="176" t="s">
        <v>187</v>
      </c>
      <c r="T194" s="177" t="s">
        <v>187</v>
      </c>
      <c r="U194" s="157">
        <v>0</v>
      </c>
      <c r="V194" s="157">
        <f>ROUND(E194*U194,2)</f>
        <v>0</v>
      </c>
      <c r="W194" s="157"/>
      <c r="X194" s="157" t="s">
        <v>188</v>
      </c>
      <c r="Y194" s="148"/>
      <c r="Z194" s="148"/>
      <c r="AA194" s="148"/>
      <c r="AB194" s="148"/>
      <c r="AC194" s="148"/>
      <c r="AD194" s="148"/>
      <c r="AE194" s="148"/>
      <c r="AF194" s="148"/>
      <c r="AG194" s="148" t="s">
        <v>200</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259" t="s">
        <v>354</v>
      </c>
      <c r="D195" s="260"/>
      <c r="E195" s="260"/>
      <c r="F195" s="260"/>
      <c r="G195" s="260"/>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191</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9" t="s">
        <v>365</v>
      </c>
      <c r="D196" s="158"/>
      <c r="E196" s="159"/>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193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9" t="s">
        <v>943</v>
      </c>
      <c r="D197" s="158"/>
      <c r="E197" s="159">
        <v>127.01925</v>
      </c>
      <c r="F197" s="157"/>
      <c r="G197" s="157"/>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193</v>
      </c>
      <c r="AH197" s="148">
        <v>5</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71">
        <v>32</v>
      </c>
      <c r="B198" s="172" t="s">
        <v>367</v>
      </c>
      <c r="C198" s="188" t="s">
        <v>368</v>
      </c>
      <c r="D198" s="173" t="s">
        <v>300</v>
      </c>
      <c r="E198" s="174">
        <v>18.79325</v>
      </c>
      <c r="F198" s="175"/>
      <c r="G198" s="176">
        <f>ROUND(E198*F198,2)</f>
        <v>0</v>
      </c>
      <c r="H198" s="175"/>
      <c r="I198" s="176">
        <f>ROUND(E198*H198,2)</f>
        <v>0</v>
      </c>
      <c r="J198" s="175"/>
      <c r="K198" s="176">
        <f>ROUND(E198*J198,2)</f>
        <v>0</v>
      </c>
      <c r="L198" s="176">
        <v>21</v>
      </c>
      <c r="M198" s="176">
        <f>G198*(1+L198/100)</f>
        <v>0</v>
      </c>
      <c r="N198" s="176">
        <v>0</v>
      </c>
      <c r="O198" s="176">
        <f>ROUND(E198*N198,2)</f>
        <v>0</v>
      </c>
      <c r="P198" s="176">
        <v>0</v>
      </c>
      <c r="Q198" s="176">
        <f>ROUND(E198*P198,2)</f>
        <v>0</v>
      </c>
      <c r="R198" s="176" t="s">
        <v>369</v>
      </c>
      <c r="S198" s="176" t="s">
        <v>187</v>
      </c>
      <c r="T198" s="177" t="s">
        <v>187</v>
      </c>
      <c r="U198" s="157">
        <v>0.16400000000000001</v>
      </c>
      <c r="V198" s="157">
        <f>ROUND(E198*U198,2)</f>
        <v>3.08</v>
      </c>
      <c r="W198" s="157"/>
      <c r="X198" s="157" t="s">
        <v>370</v>
      </c>
      <c r="Y198" s="148"/>
      <c r="Z198" s="148"/>
      <c r="AA198" s="148"/>
      <c r="AB198" s="148"/>
      <c r="AC198" s="148"/>
      <c r="AD198" s="148"/>
      <c r="AE198" s="148"/>
      <c r="AF198" s="148"/>
      <c r="AG198" s="148" t="s">
        <v>371</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ht="22.5" outlineLevel="1" x14ac:dyDescent="0.2">
      <c r="A199" s="155"/>
      <c r="B199" s="156"/>
      <c r="C199" s="259" t="s">
        <v>372</v>
      </c>
      <c r="D199" s="260"/>
      <c r="E199" s="260"/>
      <c r="F199" s="260"/>
      <c r="G199" s="260"/>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191</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78" t="str">
        <f>C199</f>
        <v>se složením a hrubým urovnáním nebo s přeložením na jiný dopravní prostředek kromě lodi, vč. příplatku za každých dalších i započatých 1000 m přes 1000 m,</v>
      </c>
      <c r="BB199" s="148"/>
      <c r="BC199" s="148"/>
      <c r="BD199" s="148"/>
      <c r="BE199" s="148"/>
      <c r="BF199" s="148"/>
      <c r="BG199" s="148"/>
      <c r="BH199" s="148"/>
    </row>
    <row r="200" spans="1:60" outlineLevel="1" x14ac:dyDescent="0.2">
      <c r="A200" s="155"/>
      <c r="B200" s="156"/>
      <c r="C200" s="189" t="s">
        <v>373</v>
      </c>
      <c r="D200" s="158"/>
      <c r="E200" s="159"/>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193</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9" t="s">
        <v>944</v>
      </c>
      <c r="D201" s="158"/>
      <c r="E201" s="159"/>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193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9" t="s">
        <v>945</v>
      </c>
      <c r="D202" s="158"/>
      <c r="E202" s="159">
        <v>18.79325</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193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71">
        <v>33</v>
      </c>
      <c r="B203" s="172" t="s">
        <v>376</v>
      </c>
      <c r="C203" s="188" t="s">
        <v>377</v>
      </c>
      <c r="D203" s="173" t="s">
        <v>300</v>
      </c>
      <c r="E203" s="174">
        <v>18.79325</v>
      </c>
      <c r="F203" s="175"/>
      <c r="G203" s="176">
        <f>ROUND(E203*F203,2)</f>
        <v>0</v>
      </c>
      <c r="H203" s="175"/>
      <c r="I203" s="176">
        <f>ROUND(E203*H203,2)</f>
        <v>0</v>
      </c>
      <c r="J203" s="175"/>
      <c r="K203" s="176">
        <f>ROUND(E203*J203,2)</f>
        <v>0</v>
      </c>
      <c r="L203" s="176">
        <v>21</v>
      </c>
      <c r="M203" s="176">
        <f>G203*(1+L203/100)</f>
        <v>0</v>
      </c>
      <c r="N203" s="176">
        <v>0</v>
      </c>
      <c r="O203" s="176">
        <f>ROUND(E203*N203,2)</f>
        <v>0</v>
      </c>
      <c r="P203" s="176">
        <v>0</v>
      </c>
      <c r="Q203" s="176">
        <f>ROUND(E203*P203,2)</f>
        <v>0</v>
      </c>
      <c r="R203" s="176" t="s">
        <v>353</v>
      </c>
      <c r="S203" s="176" t="s">
        <v>187</v>
      </c>
      <c r="T203" s="177" t="s">
        <v>187</v>
      </c>
      <c r="U203" s="157">
        <v>6.0000000000000001E-3</v>
      </c>
      <c r="V203" s="157">
        <f>ROUND(E203*U203,2)</f>
        <v>0.11</v>
      </c>
      <c r="W203" s="157"/>
      <c r="X203" s="157" t="s">
        <v>370</v>
      </c>
      <c r="Y203" s="148"/>
      <c r="Z203" s="148"/>
      <c r="AA203" s="148"/>
      <c r="AB203" s="148"/>
      <c r="AC203" s="148"/>
      <c r="AD203" s="148"/>
      <c r="AE203" s="148"/>
      <c r="AF203" s="148"/>
      <c r="AG203" s="148" t="s">
        <v>371</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259" t="s">
        <v>378</v>
      </c>
      <c r="D204" s="260"/>
      <c r="E204" s="260"/>
      <c r="F204" s="260"/>
      <c r="G204" s="260"/>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191</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89" t="s">
        <v>373</v>
      </c>
      <c r="D205" s="158"/>
      <c r="E205" s="159"/>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193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9" t="s">
        <v>944</v>
      </c>
      <c r="D206" s="158"/>
      <c r="E206" s="159"/>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193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9" t="s">
        <v>945</v>
      </c>
      <c r="D207" s="158"/>
      <c r="E207" s="159">
        <v>18.79325</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193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x14ac:dyDescent="0.2">
      <c r="A208" s="165" t="s">
        <v>181</v>
      </c>
      <c r="B208" s="166" t="s">
        <v>151</v>
      </c>
      <c r="C208" s="187" t="s">
        <v>152</v>
      </c>
      <c r="D208" s="167"/>
      <c r="E208" s="168"/>
      <c r="F208" s="169"/>
      <c r="G208" s="169">
        <f>SUMIF(AG209:AG217,"&lt;&gt;NOR",G209:G217)</f>
        <v>0</v>
      </c>
      <c r="H208" s="169"/>
      <c r="I208" s="169">
        <f>SUM(I209:I217)</f>
        <v>0</v>
      </c>
      <c r="J208" s="169"/>
      <c r="K208" s="169">
        <f>SUM(K209:K217)</f>
        <v>0</v>
      </c>
      <c r="L208" s="169"/>
      <c r="M208" s="169">
        <f>SUM(M209:M217)</f>
        <v>0</v>
      </c>
      <c r="N208" s="169"/>
      <c r="O208" s="169">
        <f>SUM(O209:O217)</f>
        <v>0</v>
      </c>
      <c r="P208" s="169"/>
      <c r="Q208" s="169">
        <f>SUM(Q209:Q217)</f>
        <v>0</v>
      </c>
      <c r="R208" s="169"/>
      <c r="S208" s="169"/>
      <c r="T208" s="170"/>
      <c r="U208" s="164"/>
      <c r="V208" s="164">
        <f>SUM(V209:V217)</f>
        <v>0</v>
      </c>
      <c r="W208" s="164"/>
      <c r="X208" s="164"/>
      <c r="AG208" t="s">
        <v>182</v>
      </c>
    </row>
    <row r="209" spans="1:60" outlineLevel="1" x14ac:dyDescent="0.2">
      <c r="A209" s="171">
        <v>34</v>
      </c>
      <c r="B209" s="172" t="s">
        <v>469</v>
      </c>
      <c r="C209" s="188" t="s">
        <v>470</v>
      </c>
      <c r="D209" s="173" t="s">
        <v>424</v>
      </c>
      <c r="E209" s="174">
        <v>4.7337499999999997</v>
      </c>
      <c r="F209" s="175"/>
      <c r="G209" s="176">
        <f>ROUND(E209*F209,2)</f>
        <v>0</v>
      </c>
      <c r="H209" s="175"/>
      <c r="I209" s="176">
        <f>ROUND(E209*H209,2)</f>
        <v>0</v>
      </c>
      <c r="J209" s="175"/>
      <c r="K209" s="176">
        <f>ROUND(E209*J209,2)</f>
        <v>0</v>
      </c>
      <c r="L209" s="176">
        <v>21</v>
      </c>
      <c r="M209" s="176">
        <f>G209*(1+L209/100)</f>
        <v>0</v>
      </c>
      <c r="N209" s="176">
        <v>0</v>
      </c>
      <c r="O209" s="176">
        <f>ROUND(E209*N209,2)</f>
        <v>0</v>
      </c>
      <c r="P209" s="176">
        <v>0</v>
      </c>
      <c r="Q209" s="176">
        <f>ROUND(E209*P209,2)</f>
        <v>0</v>
      </c>
      <c r="R209" s="176" t="s">
        <v>186</v>
      </c>
      <c r="S209" s="176" t="s">
        <v>187</v>
      </c>
      <c r="T209" s="177" t="s">
        <v>187</v>
      </c>
      <c r="U209" s="157">
        <v>0</v>
      </c>
      <c r="V209" s="157">
        <f>ROUND(E209*U209,2)</f>
        <v>0</v>
      </c>
      <c r="W209" s="157"/>
      <c r="X209" s="157" t="s">
        <v>188</v>
      </c>
      <c r="Y209" s="148"/>
      <c r="Z209" s="148"/>
      <c r="AA209" s="148"/>
      <c r="AB209" s="148"/>
      <c r="AC209" s="148"/>
      <c r="AD209" s="148"/>
      <c r="AE209" s="148"/>
      <c r="AF209" s="148"/>
      <c r="AG209" s="148" t="s">
        <v>200</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9" t="s">
        <v>381</v>
      </c>
      <c r="D210" s="158"/>
      <c r="E210" s="159"/>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193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9" t="s">
        <v>356</v>
      </c>
      <c r="D211" s="158"/>
      <c r="E211" s="159"/>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193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9" t="s">
        <v>946</v>
      </c>
      <c r="D212" s="158"/>
      <c r="E212" s="159">
        <v>4.16</v>
      </c>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193</v>
      </c>
      <c r="AH212" s="148">
        <v>5</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9" t="s">
        <v>947</v>
      </c>
      <c r="D213" s="158"/>
      <c r="E213" s="159">
        <v>0.57374999999999998</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193</v>
      </c>
      <c r="AH213" s="148">
        <v>5</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71">
        <v>35</v>
      </c>
      <c r="B214" s="172" t="s">
        <v>382</v>
      </c>
      <c r="C214" s="188" t="s">
        <v>383</v>
      </c>
      <c r="D214" s="173" t="s">
        <v>300</v>
      </c>
      <c r="E214" s="174">
        <v>3.6989999999999998</v>
      </c>
      <c r="F214" s="175"/>
      <c r="G214" s="176">
        <f>ROUND(E214*F214,2)</f>
        <v>0</v>
      </c>
      <c r="H214" s="175"/>
      <c r="I214" s="176">
        <f>ROUND(E214*H214,2)</f>
        <v>0</v>
      </c>
      <c r="J214" s="175"/>
      <c r="K214" s="176">
        <f>ROUND(E214*J214,2)</f>
        <v>0</v>
      </c>
      <c r="L214" s="176">
        <v>21</v>
      </c>
      <c r="M214" s="176">
        <f>G214*(1+L214/100)</f>
        <v>0</v>
      </c>
      <c r="N214" s="176">
        <v>0</v>
      </c>
      <c r="O214" s="176">
        <f>ROUND(E214*N214,2)</f>
        <v>0</v>
      </c>
      <c r="P214" s="176">
        <v>0</v>
      </c>
      <c r="Q214" s="176">
        <f>ROUND(E214*P214,2)</f>
        <v>0</v>
      </c>
      <c r="R214" s="176" t="s">
        <v>384</v>
      </c>
      <c r="S214" s="176" t="s">
        <v>385</v>
      </c>
      <c r="T214" s="177" t="s">
        <v>385</v>
      </c>
      <c r="U214" s="157">
        <v>0</v>
      </c>
      <c r="V214" s="157">
        <f>ROUND(E214*U214,2)</f>
        <v>0</v>
      </c>
      <c r="W214" s="157"/>
      <c r="X214" s="157" t="s">
        <v>188</v>
      </c>
      <c r="Y214" s="148"/>
      <c r="Z214" s="148"/>
      <c r="AA214" s="148"/>
      <c r="AB214" s="148"/>
      <c r="AC214" s="148"/>
      <c r="AD214" s="148"/>
      <c r="AE214" s="148"/>
      <c r="AF214" s="148"/>
      <c r="AG214" s="148" t="s">
        <v>200</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9" t="s">
        <v>381</v>
      </c>
      <c r="D215" s="158"/>
      <c r="E215" s="159"/>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193</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9" t="s">
        <v>622</v>
      </c>
      <c r="D216" s="158"/>
      <c r="E216" s="159"/>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193</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9" t="s">
        <v>942</v>
      </c>
      <c r="D217" s="158"/>
      <c r="E217" s="159">
        <v>3.6989999999999998</v>
      </c>
      <c r="F217" s="157"/>
      <c r="G217" s="157"/>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193</v>
      </c>
      <c r="AH217" s="148">
        <v>7</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x14ac:dyDescent="0.2">
      <c r="A218" s="3"/>
      <c r="B218" s="4"/>
      <c r="C218" s="194"/>
      <c r="D218" s="6"/>
      <c r="E218" s="3"/>
      <c r="F218" s="3"/>
      <c r="G218" s="3"/>
      <c r="H218" s="3"/>
      <c r="I218" s="3"/>
      <c r="J218" s="3"/>
      <c r="K218" s="3"/>
      <c r="L218" s="3"/>
      <c r="M218" s="3"/>
      <c r="N218" s="3"/>
      <c r="O218" s="3"/>
      <c r="P218" s="3"/>
      <c r="Q218" s="3"/>
      <c r="R218" s="3"/>
      <c r="S218" s="3"/>
      <c r="T218" s="3"/>
      <c r="U218" s="3"/>
      <c r="V218" s="3"/>
      <c r="W218" s="3"/>
      <c r="X218" s="3"/>
      <c r="AE218">
        <v>15</v>
      </c>
      <c r="AF218">
        <v>21</v>
      </c>
      <c r="AG218" t="s">
        <v>168</v>
      </c>
    </row>
    <row r="219" spans="1:60" x14ac:dyDescent="0.2">
      <c r="A219" s="151"/>
      <c r="B219" s="152" t="s">
        <v>29</v>
      </c>
      <c r="C219" s="195"/>
      <c r="D219" s="153"/>
      <c r="E219" s="154"/>
      <c r="F219" s="154"/>
      <c r="G219" s="186">
        <f>G8+G70+G103+G124+G150+G179+G185+G208</f>
        <v>0</v>
      </c>
      <c r="H219" s="3"/>
      <c r="I219" s="3"/>
      <c r="J219" s="3"/>
      <c r="K219" s="3"/>
      <c r="L219" s="3"/>
      <c r="M219" s="3"/>
      <c r="N219" s="3"/>
      <c r="O219" s="3"/>
      <c r="P219" s="3"/>
      <c r="Q219" s="3"/>
      <c r="R219" s="3"/>
      <c r="S219" s="3"/>
      <c r="T219" s="3"/>
      <c r="U219" s="3"/>
      <c r="V219" s="3"/>
      <c r="W219" s="3"/>
      <c r="X219" s="3"/>
      <c r="AE219">
        <f>SUMIF(L7:L217,AE218,G7:G217)</f>
        <v>0</v>
      </c>
      <c r="AF219">
        <f>SUMIF(L7:L217,AF218,G7:G217)</f>
        <v>0</v>
      </c>
      <c r="AG219" t="s">
        <v>420</v>
      </c>
    </row>
    <row r="220" spans="1:60" x14ac:dyDescent="0.2">
      <c r="C220" s="196"/>
      <c r="D220" s="10"/>
      <c r="AG220" t="s">
        <v>421</v>
      </c>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DdcFukjqxqhXK0w7mxv/KnKADB1/YhqzpndBH1rd+79sufkBMPj7ptYdn1DiOnToPK3A26YUjW9w0ttRoZJRw==" saltValue="qQtkrKZd92b+GCYPOd+0GQ==" spinCount="100000" sheet="1"/>
  <mergeCells count="26">
    <mergeCell ref="C33:G33"/>
    <mergeCell ref="A1:G1"/>
    <mergeCell ref="C2:G2"/>
    <mergeCell ref="C3:G3"/>
    <mergeCell ref="C4:G4"/>
    <mergeCell ref="C10:G10"/>
    <mergeCell ref="C126:G126"/>
    <mergeCell ref="C38:G38"/>
    <mergeCell ref="C43:G43"/>
    <mergeCell ref="C52:G52"/>
    <mergeCell ref="C67:G67"/>
    <mergeCell ref="C72:G72"/>
    <mergeCell ref="C91:G91"/>
    <mergeCell ref="C100:G100"/>
    <mergeCell ref="C117:G117"/>
    <mergeCell ref="C118:G118"/>
    <mergeCell ref="C119:G119"/>
    <mergeCell ref="C120:G120"/>
    <mergeCell ref="C199:G199"/>
    <mergeCell ref="C204:G204"/>
    <mergeCell ref="C152:G152"/>
    <mergeCell ref="C156:G156"/>
    <mergeCell ref="C160:G160"/>
    <mergeCell ref="C181:G181"/>
    <mergeCell ref="C187:G187"/>
    <mergeCell ref="C195:G19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34BE-7445-42C5-B94B-A1AA126CF2D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3" t="s">
        <v>155</v>
      </c>
      <c r="B1" s="263"/>
      <c r="C1" s="263"/>
      <c r="D1" s="263"/>
      <c r="E1" s="263"/>
      <c r="F1" s="263"/>
      <c r="G1" s="263"/>
      <c r="AG1" t="s">
        <v>156</v>
      </c>
    </row>
    <row r="2" spans="1:60" ht="24.95" customHeight="1" x14ac:dyDescent="0.2">
      <c r="A2" s="140" t="s">
        <v>7</v>
      </c>
      <c r="B2" s="49" t="s">
        <v>44</v>
      </c>
      <c r="C2" s="264" t="s">
        <v>45</v>
      </c>
      <c r="D2" s="265"/>
      <c r="E2" s="265"/>
      <c r="F2" s="265"/>
      <c r="G2" s="266"/>
      <c r="AG2" t="s">
        <v>157</v>
      </c>
    </row>
    <row r="3" spans="1:60" ht="24.95" customHeight="1" x14ac:dyDescent="0.2">
      <c r="A3" s="140" t="s">
        <v>8</v>
      </c>
      <c r="B3" s="49" t="s">
        <v>68</v>
      </c>
      <c r="C3" s="264" t="s">
        <v>69</v>
      </c>
      <c r="D3" s="265"/>
      <c r="E3" s="265"/>
      <c r="F3" s="265"/>
      <c r="G3" s="266"/>
      <c r="AC3" s="122" t="s">
        <v>157</v>
      </c>
      <c r="AG3" t="s">
        <v>158</v>
      </c>
    </row>
    <row r="4" spans="1:60" ht="24.95" customHeight="1" x14ac:dyDescent="0.2">
      <c r="A4" s="141" t="s">
        <v>9</v>
      </c>
      <c r="B4" s="142" t="s">
        <v>70</v>
      </c>
      <c r="C4" s="267" t="s">
        <v>71</v>
      </c>
      <c r="D4" s="268"/>
      <c r="E4" s="268"/>
      <c r="F4" s="268"/>
      <c r="G4" s="269"/>
      <c r="AG4" t="s">
        <v>159</v>
      </c>
    </row>
    <row r="5" spans="1:60" x14ac:dyDescent="0.2">
      <c r="D5" s="10"/>
    </row>
    <row r="6" spans="1:60" ht="38.25" x14ac:dyDescent="0.2">
      <c r="A6" s="144" t="s">
        <v>160</v>
      </c>
      <c r="B6" s="146" t="s">
        <v>161</v>
      </c>
      <c r="C6" s="146" t="s">
        <v>162</v>
      </c>
      <c r="D6" s="145" t="s">
        <v>163</v>
      </c>
      <c r="E6" s="144" t="s">
        <v>164</v>
      </c>
      <c r="F6" s="143" t="s">
        <v>165</v>
      </c>
      <c r="G6" s="144" t="s">
        <v>29</v>
      </c>
      <c r="H6" s="147" t="s">
        <v>30</v>
      </c>
      <c r="I6" s="147" t="s">
        <v>166</v>
      </c>
      <c r="J6" s="147" t="s">
        <v>31</v>
      </c>
      <c r="K6" s="147" t="s">
        <v>167</v>
      </c>
      <c r="L6" s="147" t="s">
        <v>168</v>
      </c>
      <c r="M6" s="147" t="s">
        <v>169</v>
      </c>
      <c r="N6" s="147" t="s">
        <v>170</v>
      </c>
      <c r="O6" s="147" t="s">
        <v>171</v>
      </c>
      <c r="P6" s="147" t="s">
        <v>172</v>
      </c>
      <c r="Q6" s="147" t="s">
        <v>173</v>
      </c>
      <c r="R6" s="147" t="s">
        <v>174</v>
      </c>
      <c r="S6" s="147" t="s">
        <v>175</v>
      </c>
      <c r="T6" s="147" t="s">
        <v>176</v>
      </c>
      <c r="U6" s="147" t="s">
        <v>177</v>
      </c>
      <c r="V6" s="147" t="s">
        <v>178</v>
      </c>
      <c r="W6" s="147" t="s">
        <v>179</v>
      </c>
      <c r="X6" s="147" t="s">
        <v>180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5" t="s">
        <v>181</v>
      </c>
      <c r="B8" s="166" t="s">
        <v>126</v>
      </c>
      <c r="C8" s="187" t="s">
        <v>127</v>
      </c>
      <c r="D8" s="167"/>
      <c r="E8" s="168"/>
      <c r="F8" s="169"/>
      <c r="G8" s="169">
        <f>SUMIF(AG9:AG52,"&lt;&gt;NOR",G9:G52)</f>
        <v>0</v>
      </c>
      <c r="H8" s="169"/>
      <c r="I8" s="169">
        <f>SUM(I9:I52)</f>
        <v>0</v>
      </c>
      <c r="J8" s="169"/>
      <c r="K8" s="169">
        <f>SUM(K9:K52)</f>
        <v>0</v>
      </c>
      <c r="L8" s="169"/>
      <c r="M8" s="169">
        <f>SUM(M9:M52)</f>
        <v>0</v>
      </c>
      <c r="N8" s="169"/>
      <c r="O8" s="169">
        <f>SUM(O9:O52)</f>
        <v>0</v>
      </c>
      <c r="P8" s="169"/>
      <c r="Q8" s="169">
        <f>SUM(Q9:Q52)</f>
        <v>0</v>
      </c>
      <c r="R8" s="169"/>
      <c r="S8" s="169"/>
      <c r="T8" s="170"/>
      <c r="U8" s="164"/>
      <c r="V8" s="164">
        <f>SUM(V9:V52)</f>
        <v>7.59</v>
      </c>
      <c r="W8" s="164"/>
      <c r="X8" s="164"/>
      <c r="AG8" t="s">
        <v>182</v>
      </c>
    </row>
    <row r="9" spans="1:60" outlineLevel="1" x14ac:dyDescent="0.2">
      <c r="A9" s="171">
        <v>1</v>
      </c>
      <c r="B9" s="172" t="s">
        <v>948</v>
      </c>
      <c r="C9" s="188" t="s">
        <v>949</v>
      </c>
      <c r="D9" s="173" t="s">
        <v>424</v>
      </c>
      <c r="E9" s="174">
        <v>4.7249999999999996</v>
      </c>
      <c r="F9" s="175"/>
      <c r="G9" s="176">
        <f>ROUND(E9*F9,2)</f>
        <v>0</v>
      </c>
      <c r="H9" s="175"/>
      <c r="I9" s="176">
        <f>ROUND(E9*H9,2)</f>
        <v>0</v>
      </c>
      <c r="J9" s="175"/>
      <c r="K9" s="176">
        <f>ROUND(E9*J9,2)</f>
        <v>0</v>
      </c>
      <c r="L9" s="176">
        <v>21</v>
      </c>
      <c r="M9" s="176">
        <f>G9*(1+L9/100)</f>
        <v>0</v>
      </c>
      <c r="N9" s="176">
        <v>0</v>
      </c>
      <c r="O9" s="176">
        <f>ROUND(E9*N9,2)</f>
        <v>0</v>
      </c>
      <c r="P9" s="176">
        <v>0</v>
      </c>
      <c r="Q9" s="176">
        <f>ROUND(E9*P9,2)</f>
        <v>0</v>
      </c>
      <c r="R9" s="176" t="s">
        <v>186</v>
      </c>
      <c r="S9" s="176" t="s">
        <v>187</v>
      </c>
      <c r="T9" s="177" t="s">
        <v>187</v>
      </c>
      <c r="U9" s="157">
        <v>0.42199999999999999</v>
      </c>
      <c r="V9" s="157">
        <f>ROUND(E9*U9,2)</f>
        <v>1.99</v>
      </c>
      <c r="W9" s="157"/>
      <c r="X9" s="157" t="s">
        <v>188</v>
      </c>
      <c r="Y9" s="148"/>
      <c r="Z9" s="148"/>
      <c r="AA9" s="148"/>
      <c r="AB9" s="148"/>
      <c r="AC9" s="148"/>
      <c r="AD9" s="148"/>
      <c r="AE9" s="148"/>
      <c r="AF9" s="148"/>
      <c r="AG9" s="148" t="s">
        <v>200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59" t="s">
        <v>950</v>
      </c>
      <c r="D10" s="260"/>
      <c r="E10" s="260"/>
      <c r="F10" s="260"/>
      <c r="G10" s="260"/>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191</v>
      </c>
      <c r="AH10" s="148"/>
      <c r="AI10" s="148"/>
      <c r="AJ10" s="148"/>
      <c r="AK10" s="148"/>
      <c r="AL10" s="148"/>
      <c r="AM10" s="148"/>
      <c r="AN10" s="148"/>
      <c r="AO10" s="148"/>
      <c r="AP10" s="148"/>
      <c r="AQ10" s="148"/>
      <c r="AR10" s="148"/>
      <c r="AS10" s="148"/>
      <c r="AT10" s="148"/>
      <c r="AU10" s="148"/>
      <c r="AV10" s="148"/>
      <c r="AW10" s="148"/>
      <c r="AX10" s="148"/>
      <c r="AY10" s="148"/>
      <c r="AZ10" s="148"/>
      <c r="BA10" s="178" t="str">
        <f>C10</f>
        <v>s přemístěním výkopku v příčných profilech na vzdálenost do 15 m nebo s naložením na dopravní prostředek.</v>
      </c>
      <c r="BB10" s="148"/>
      <c r="BC10" s="148"/>
      <c r="BD10" s="148"/>
      <c r="BE10" s="148"/>
      <c r="BF10" s="148"/>
      <c r="BG10" s="148"/>
      <c r="BH10" s="148"/>
    </row>
    <row r="11" spans="1:60" outlineLevel="1" x14ac:dyDescent="0.2">
      <c r="A11" s="155"/>
      <c r="B11" s="156"/>
      <c r="C11" s="189" t="s">
        <v>951</v>
      </c>
      <c r="D11" s="158"/>
      <c r="E11" s="159"/>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193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9" t="s">
        <v>952</v>
      </c>
      <c r="D12" s="158"/>
      <c r="E12" s="159"/>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9" t="s">
        <v>953</v>
      </c>
      <c r="D13" s="158"/>
      <c r="E13" s="159">
        <v>17.324999999999999</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193</v>
      </c>
      <c r="AH13" s="148">
        <v>5</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89" t="s">
        <v>954</v>
      </c>
      <c r="D14" s="158"/>
      <c r="E14" s="159"/>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193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9" t="s">
        <v>955</v>
      </c>
      <c r="D15" s="158"/>
      <c r="E15" s="159">
        <v>-6.6150000000000002</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193</v>
      </c>
      <c r="AH15" s="148">
        <v>5</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9" t="s">
        <v>956</v>
      </c>
      <c r="D16" s="158"/>
      <c r="E16" s="159"/>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193</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9" t="s">
        <v>957</v>
      </c>
      <c r="D17" s="158"/>
      <c r="E17" s="159">
        <v>-3.15</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193</v>
      </c>
      <c r="AH17" s="148">
        <v>5</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9" t="s">
        <v>958</v>
      </c>
      <c r="D18" s="158"/>
      <c r="E18" s="159"/>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193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9" t="s">
        <v>959</v>
      </c>
      <c r="D19" s="158"/>
      <c r="E19" s="159">
        <v>-2.835</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193</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1">
        <v>2</v>
      </c>
      <c r="B20" s="172" t="s">
        <v>960</v>
      </c>
      <c r="C20" s="188" t="s">
        <v>961</v>
      </c>
      <c r="D20" s="173" t="s">
        <v>424</v>
      </c>
      <c r="E20" s="174">
        <v>2.3624999999999998</v>
      </c>
      <c r="F20" s="175"/>
      <c r="G20" s="176">
        <f>ROUND(E20*F20,2)</f>
        <v>0</v>
      </c>
      <c r="H20" s="175"/>
      <c r="I20" s="176">
        <f>ROUND(E20*H20,2)</f>
        <v>0</v>
      </c>
      <c r="J20" s="175"/>
      <c r="K20" s="176">
        <f>ROUND(E20*J20,2)</f>
        <v>0</v>
      </c>
      <c r="L20" s="176">
        <v>21</v>
      </c>
      <c r="M20" s="176">
        <f>G20*(1+L20/100)</f>
        <v>0</v>
      </c>
      <c r="N20" s="176">
        <v>0</v>
      </c>
      <c r="O20" s="176">
        <f>ROUND(E20*N20,2)</f>
        <v>0</v>
      </c>
      <c r="P20" s="176">
        <v>0</v>
      </c>
      <c r="Q20" s="176">
        <f>ROUND(E20*P20,2)</f>
        <v>0</v>
      </c>
      <c r="R20" s="176" t="s">
        <v>186</v>
      </c>
      <c r="S20" s="176" t="s">
        <v>187</v>
      </c>
      <c r="T20" s="177" t="s">
        <v>187</v>
      </c>
      <c r="U20" s="157">
        <v>8.7999999999999995E-2</v>
      </c>
      <c r="V20" s="157">
        <f>ROUND(E20*U20,2)</f>
        <v>0.21</v>
      </c>
      <c r="W20" s="157"/>
      <c r="X20" s="157" t="s">
        <v>188</v>
      </c>
      <c r="Y20" s="148"/>
      <c r="Z20" s="148"/>
      <c r="AA20" s="148"/>
      <c r="AB20" s="148"/>
      <c r="AC20" s="148"/>
      <c r="AD20" s="148"/>
      <c r="AE20" s="148"/>
      <c r="AF20" s="148"/>
      <c r="AG20" s="148" t="s">
        <v>200</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59" t="s">
        <v>950</v>
      </c>
      <c r="D21" s="260"/>
      <c r="E21" s="260"/>
      <c r="F21" s="260"/>
      <c r="G21" s="260"/>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191</v>
      </c>
      <c r="AH21" s="148"/>
      <c r="AI21" s="148"/>
      <c r="AJ21" s="148"/>
      <c r="AK21" s="148"/>
      <c r="AL21" s="148"/>
      <c r="AM21" s="148"/>
      <c r="AN21" s="148"/>
      <c r="AO21" s="148"/>
      <c r="AP21" s="148"/>
      <c r="AQ21" s="148"/>
      <c r="AR21" s="148"/>
      <c r="AS21" s="148"/>
      <c r="AT21" s="148"/>
      <c r="AU21" s="148"/>
      <c r="AV21" s="148"/>
      <c r="AW21" s="148"/>
      <c r="AX21" s="148"/>
      <c r="AY21" s="148"/>
      <c r="AZ21" s="148"/>
      <c r="BA21" s="178" t="str">
        <f>C21</f>
        <v>s přemístěním výkopku v příčných profilech na vzdálenost do 15 m nebo s naložením na dopravní prostředek.</v>
      </c>
      <c r="BB21" s="148"/>
      <c r="BC21" s="148"/>
      <c r="BD21" s="148"/>
      <c r="BE21" s="148"/>
      <c r="BF21" s="148"/>
      <c r="BG21" s="148"/>
      <c r="BH21" s="148"/>
    </row>
    <row r="22" spans="1:60" outlineLevel="1" x14ac:dyDescent="0.2">
      <c r="A22" s="155"/>
      <c r="B22" s="156"/>
      <c r="C22" s="189" t="s">
        <v>443</v>
      </c>
      <c r="D22" s="158"/>
      <c r="E22" s="159"/>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193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9" t="s">
        <v>962</v>
      </c>
      <c r="D23" s="158"/>
      <c r="E23" s="159"/>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193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9" t="s">
        <v>963</v>
      </c>
      <c r="D24" s="158"/>
      <c r="E24" s="159">
        <v>2.3624999999999998</v>
      </c>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193</v>
      </c>
      <c r="AH24" s="148">
        <v>5</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71">
        <v>3</v>
      </c>
      <c r="B25" s="172" t="s">
        <v>446</v>
      </c>
      <c r="C25" s="188" t="s">
        <v>447</v>
      </c>
      <c r="D25" s="173" t="s">
        <v>424</v>
      </c>
      <c r="E25" s="174">
        <v>4.7249999999999996</v>
      </c>
      <c r="F25" s="175"/>
      <c r="G25" s="176">
        <f>ROUND(E25*F25,2)</f>
        <v>0</v>
      </c>
      <c r="H25" s="175"/>
      <c r="I25" s="176">
        <f>ROUND(E25*H25,2)</f>
        <v>0</v>
      </c>
      <c r="J25" s="175"/>
      <c r="K25" s="176">
        <f>ROUND(E25*J25,2)</f>
        <v>0</v>
      </c>
      <c r="L25" s="176">
        <v>21</v>
      </c>
      <c r="M25" s="176">
        <f>G25*(1+L25/100)</f>
        <v>0</v>
      </c>
      <c r="N25" s="176">
        <v>0</v>
      </c>
      <c r="O25" s="176">
        <f>ROUND(E25*N25,2)</f>
        <v>0</v>
      </c>
      <c r="P25" s="176">
        <v>0</v>
      </c>
      <c r="Q25" s="176">
        <f>ROUND(E25*P25,2)</f>
        <v>0</v>
      </c>
      <c r="R25" s="176" t="s">
        <v>186</v>
      </c>
      <c r="S25" s="176" t="s">
        <v>187</v>
      </c>
      <c r="T25" s="177" t="s">
        <v>187</v>
      </c>
      <c r="U25" s="157">
        <v>1.0999999999999999E-2</v>
      </c>
      <c r="V25" s="157">
        <f>ROUND(E25*U25,2)</f>
        <v>0.05</v>
      </c>
      <c r="W25" s="157"/>
      <c r="X25" s="157" t="s">
        <v>188</v>
      </c>
      <c r="Y25" s="148"/>
      <c r="Z25" s="148"/>
      <c r="AA25" s="148"/>
      <c r="AB25" s="148"/>
      <c r="AC25" s="148"/>
      <c r="AD25" s="148"/>
      <c r="AE25" s="148"/>
      <c r="AF25" s="148"/>
      <c r="AG25" s="148" t="s">
        <v>200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59" t="s">
        <v>448</v>
      </c>
      <c r="D26" s="260"/>
      <c r="E26" s="260"/>
      <c r="F26" s="260"/>
      <c r="G26" s="260"/>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191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9" t="s">
        <v>449</v>
      </c>
      <c r="D27" s="158"/>
      <c r="E27" s="159"/>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193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9" t="s">
        <v>450</v>
      </c>
      <c r="D28" s="158"/>
      <c r="E28" s="159"/>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193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9" t="s">
        <v>964</v>
      </c>
      <c r="D29" s="158"/>
      <c r="E29" s="159">
        <v>4.7249999999999996</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193</v>
      </c>
      <c r="AH29" s="148">
        <v>5</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33.75" outlineLevel="1" x14ac:dyDescent="0.2">
      <c r="A30" s="171">
        <v>4</v>
      </c>
      <c r="B30" s="172" t="s">
        <v>452</v>
      </c>
      <c r="C30" s="188" t="s">
        <v>453</v>
      </c>
      <c r="D30" s="173" t="s">
        <v>424</v>
      </c>
      <c r="E30" s="174">
        <v>23.625</v>
      </c>
      <c r="F30" s="175"/>
      <c r="G30" s="176">
        <f>ROUND(E30*F30,2)</f>
        <v>0</v>
      </c>
      <c r="H30" s="175"/>
      <c r="I30" s="176">
        <f>ROUND(E30*H30,2)</f>
        <v>0</v>
      </c>
      <c r="J30" s="175"/>
      <c r="K30" s="176">
        <f>ROUND(E30*J30,2)</f>
        <v>0</v>
      </c>
      <c r="L30" s="176">
        <v>21</v>
      </c>
      <c r="M30" s="176">
        <f>G30*(1+L30/100)</f>
        <v>0</v>
      </c>
      <c r="N30" s="176">
        <v>0</v>
      </c>
      <c r="O30" s="176">
        <f>ROUND(E30*N30,2)</f>
        <v>0</v>
      </c>
      <c r="P30" s="176">
        <v>0</v>
      </c>
      <c r="Q30" s="176">
        <f>ROUND(E30*P30,2)</f>
        <v>0</v>
      </c>
      <c r="R30" s="176" t="s">
        <v>186</v>
      </c>
      <c r="S30" s="176" t="s">
        <v>187</v>
      </c>
      <c r="T30" s="177" t="s">
        <v>187</v>
      </c>
      <c r="U30" s="157">
        <v>0</v>
      </c>
      <c r="V30" s="157">
        <f>ROUND(E30*U30,2)</f>
        <v>0</v>
      </c>
      <c r="W30" s="157"/>
      <c r="X30" s="157" t="s">
        <v>188</v>
      </c>
      <c r="Y30" s="148"/>
      <c r="Z30" s="148"/>
      <c r="AA30" s="148"/>
      <c r="AB30" s="148"/>
      <c r="AC30" s="148"/>
      <c r="AD30" s="148"/>
      <c r="AE30" s="148"/>
      <c r="AF30" s="148"/>
      <c r="AG30" s="148" t="s">
        <v>200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259" t="s">
        <v>448</v>
      </c>
      <c r="D31" s="260"/>
      <c r="E31" s="260"/>
      <c r="F31" s="260"/>
      <c r="G31" s="260"/>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191</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9" t="s">
        <v>454</v>
      </c>
      <c r="D32" s="158"/>
      <c r="E32" s="159"/>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193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9" t="s">
        <v>455</v>
      </c>
      <c r="D33" s="158"/>
      <c r="E33" s="159"/>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193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9" t="s">
        <v>965</v>
      </c>
      <c r="D34" s="158"/>
      <c r="E34" s="159">
        <v>23.625</v>
      </c>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193</v>
      </c>
      <c r="AH34" s="148">
        <v>5</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71">
        <v>5</v>
      </c>
      <c r="B35" s="172" t="s">
        <v>457</v>
      </c>
      <c r="C35" s="188" t="s">
        <v>458</v>
      </c>
      <c r="D35" s="173" t="s">
        <v>424</v>
      </c>
      <c r="E35" s="174">
        <v>4.7249999999999996</v>
      </c>
      <c r="F35" s="175"/>
      <c r="G35" s="176">
        <f>ROUND(E35*F35,2)</f>
        <v>0</v>
      </c>
      <c r="H35" s="175"/>
      <c r="I35" s="176">
        <f>ROUND(E35*H35,2)</f>
        <v>0</v>
      </c>
      <c r="J35" s="175"/>
      <c r="K35" s="176">
        <f>ROUND(E35*J35,2)</f>
        <v>0</v>
      </c>
      <c r="L35" s="176">
        <v>21</v>
      </c>
      <c r="M35" s="176">
        <f>G35*(1+L35/100)</f>
        <v>0</v>
      </c>
      <c r="N35" s="176">
        <v>0</v>
      </c>
      <c r="O35" s="176">
        <f>ROUND(E35*N35,2)</f>
        <v>0</v>
      </c>
      <c r="P35" s="176">
        <v>0</v>
      </c>
      <c r="Q35" s="176">
        <f>ROUND(E35*P35,2)</f>
        <v>0</v>
      </c>
      <c r="R35" s="176" t="s">
        <v>186</v>
      </c>
      <c r="S35" s="176" t="s">
        <v>187</v>
      </c>
      <c r="T35" s="177" t="s">
        <v>187</v>
      </c>
      <c r="U35" s="157">
        <v>8.9999999999999993E-3</v>
      </c>
      <c r="V35" s="157">
        <f>ROUND(E35*U35,2)</f>
        <v>0.04</v>
      </c>
      <c r="W35" s="157"/>
      <c r="X35" s="157" t="s">
        <v>188</v>
      </c>
      <c r="Y35" s="148"/>
      <c r="Z35" s="148"/>
      <c r="AA35" s="148"/>
      <c r="AB35" s="148"/>
      <c r="AC35" s="148"/>
      <c r="AD35" s="148"/>
      <c r="AE35" s="148"/>
      <c r="AF35" s="148"/>
      <c r="AG35" s="148" t="s">
        <v>189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9" t="s">
        <v>459</v>
      </c>
      <c r="D36" s="158"/>
      <c r="E36" s="159"/>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193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9" t="s">
        <v>460</v>
      </c>
      <c r="D37" s="158"/>
      <c r="E37" s="159"/>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193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9" t="s">
        <v>966</v>
      </c>
      <c r="D38" s="158"/>
      <c r="E38" s="159">
        <v>4.7249999999999996</v>
      </c>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193</v>
      </c>
      <c r="AH38" s="148">
        <v>5</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1">
        <v>6</v>
      </c>
      <c r="B39" s="172" t="s">
        <v>183</v>
      </c>
      <c r="C39" s="188" t="s">
        <v>184</v>
      </c>
      <c r="D39" s="173" t="s">
        <v>185</v>
      </c>
      <c r="E39" s="174">
        <v>31.5</v>
      </c>
      <c r="F39" s="175"/>
      <c r="G39" s="176">
        <f>ROUND(E39*F39,2)</f>
        <v>0</v>
      </c>
      <c r="H39" s="175"/>
      <c r="I39" s="176">
        <f>ROUND(E39*H39,2)</f>
        <v>0</v>
      </c>
      <c r="J39" s="175"/>
      <c r="K39" s="176">
        <f>ROUND(E39*J39,2)</f>
        <v>0</v>
      </c>
      <c r="L39" s="176">
        <v>21</v>
      </c>
      <c r="M39" s="176">
        <f>G39*(1+L39/100)</f>
        <v>0</v>
      </c>
      <c r="N39" s="176">
        <v>0</v>
      </c>
      <c r="O39" s="176">
        <f>ROUND(E39*N39,2)</f>
        <v>0</v>
      </c>
      <c r="P39" s="176">
        <v>0</v>
      </c>
      <c r="Q39" s="176">
        <f>ROUND(E39*P39,2)</f>
        <v>0</v>
      </c>
      <c r="R39" s="176" t="s">
        <v>186</v>
      </c>
      <c r="S39" s="176" t="s">
        <v>187</v>
      </c>
      <c r="T39" s="177" t="s">
        <v>187</v>
      </c>
      <c r="U39" s="157">
        <v>1.7999999999999999E-2</v>
      </c>
      <c r="V39" s="157">
        <f>ROUND(E39*U39,2)</f>
        <v>0.56999999999999995</v>
      </c>
      <c r="W39" s="157"/>
      <c r="X39" s="157" t="s">
        <v>188</v>
      </c>
      <c r="Y39" s="148"/>
      <c r="Z39" s="148"/>
      <c r="AA39" s="148"/>
      <c r="AB39" s="148"/>
      <c r="AC39" s="148"/>
      <c r="AD39" s="148"/>
      <c r="AE39" s="148"/>
      <c r="AF39" s="148"/>
      <c r="AG39" s="148" t="s">
        <v>189</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259" t="s">
        <v>190</v>
      </c>
      <c r="D40" s="260"/>
      <c r="E40" s="260"/>
      <c r="F40" s="260"/>
      <c r="G40" s="260"/>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191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9" t="s">
        <v>192</v>
      </c>
      <c r="D41" s="158"/>
      <c r="E41" s="159"/>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193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9" t="s">
        <v>967</v>
      </c>
      <c r="D42" s="158"/>
      <c r="E42" s="159"/>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193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9" t="s">
        <v>952</v>
      </c>
      <c r="D43" s="158"/>
      <c r="E43" s="159"/>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193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9" t="s">
        <v>968</v>
      </c>
      <c r="D44" s="158"/>
      <c r="E44" s="159">
        <v>31.5</v>
      </c>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193</v>
      </c>
      <c r="AH44" s="148">
        <v>5</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1">
        <v>7</v>
      </c>
      <c r="B45" s="172" t="s">
        <v>469</v>
      </c>
      <c r="C45" s="188" t="s">
        <v>470</v>
      </c>
      <c r="D45" s="173" t="s">
        <v>424</v>
      </c>
      <c r="E45" s="174">
        <v>4.7249999999999996</v>
      </c>
      <c r="F45" s="175"/>
      <c r="G45" s="176">
        <f>ROUND(E45*F45,2)</f>
        <v>0</v>
      </c>
      <c r="H45" s="175"/>
      <c r="I45" s="176">
        <f>ROUND(E45*H45,2)</f>
        <v>0</v>
      </c>
      <c r="J45" s="175"/>
      <c r="K45" s="176">
        <f>ROUND(E45*J45,2)</f>
        <v>0</v>
      </c>
      <c r="L45" s="176">
        <v>21</v>
      </c>
      <c r="M45" s="176">
        <f>G45*(1+L45/100)</f>
        <v>0</v>
      </c>
      <c r="N45" s="176">
        <v>0</v>
      </c>
      <c r="O45" s="176">
        <f>ROUND(E45*N45,2)</f>
        <v>0</v>
      </c>
      <c r="P45" s="176">
        <v>0</v>
      </c>
      <c r="Q45" s="176">
        <f>ROUND(E45*P45,2)</f>
        <v>0</v>
      </c>
      <c r="R45" s="176" t="s">
        <v>186</v>
      </c>
      <c r="S45" s="176" t="s">
        <v>187</v>
      </c>
      <c r="T45" s="177" t="s">
        <v>187</v>
      </c>
      <c r="U45" s="157">
        <v>0</v>
      </c>
      <c r="V45" s="157">
        <f>ROUND(E45*U45,2)</f>
        <v>0</v>
      </c>
      <c r="W45" s="157"/>
      <c r="X45" s="157" t="s">
        <v>188</v>
      </c>
      <c r="Y45" s="148"/>
      <c r="Z45" s="148"/>
      <c r="AA45" s="148"/>
      <c r="AB45" s="148"/>
      <c r="AC45" s="148"/>
      <c r="AD45" s="148"/>
      <c r="AE45" s="148"/>
      <c r="AF45" s="148"/>
      <c r="AG45" s="148" t="s">
        <v>200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9" t="s">
        <v>471</v>
      </c>
      <c r="D46" s="158"/>
      <c r="E46" s="159"/>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193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9" t="s">
        <v>460</v>
      </c>
      <c r="D47" s="158"/>
      <c r="E47" s="159"/>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193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9" t="s">
        <v>966</v>
      </c>
      <c r="D48" s="158"/>
      <c r="E48" s="159">
        <v>4.7249999999999996</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193</v>
      </c>
      <c r="AH48" s="148">
        <v>5</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71">
        <v>8</v>
      </c>
      <c r="B49" s="172" t="s">
        <v>198</v>
      </c>
      <c r="C49" s="188" t="s">
        <v>199</v>
      </c>
      <c r="D49" s="173" t="s">
        <v>185</v>
      </c>
      <c r="E49" s="174">
        <v>31.5</v>
      </c>
      <c r="F49" s="175"/>
      <c r="G49" s="176">
        <f>ROUND(E49*F49,2)</f>
        <v>0</v>
      </c>
      <c r="H49" s="175"/>
      <c r="I49" s="176">
        <f>ROUND(E49*H49,2)</f>
        <v>0</v>
      </c>
      <c r="J49" s="175"/>
      <c r="K49" s="176">
        <f>ROUND(E49*J49,2)</f>
        <v>0</v>
      </c>
      <c r="L49" s="176">
        <v>21</v>
      </c>
      <c r="M49" s="176">
        <f>G49*(1+L49/100)</f>
        <v>0</v>
      </c>
      <c r="N49" s="176">
        <v>0</v>
      </c>
      <c r="O49" s="176">
        <f>ROUND(E49*N49,2)</f>
        <v>0</v>
      </c>
      <c r="P49" s="176">
        <v>0</v>
      </c>
      <c r="Q49" s="176">
        <f>ROUND(E49*P49,2)</f>
        <v>0</v>
      </c>
      <c r="R49" s="176" t="s">
        <v>186</v>
      </c>
      <c r="S49" s="176" t="s">
        <v>187</v>
      </c>
      <c r="T49" s="177" t="s">
        <v>187</v>
      </c>
      <c r="U49" s="157">
        <v>0.15</v>
      </c>
      <c r="V49" s="157">
        <f>ROUND(E49*U49,2)</f>
        <v>4.7300000000000004</v>
      </c>
      <c r="W49" s="157"/>
      <c r="X49" s="157" t="s">
        <v>188</v>
      </c>
      <c r="Y49" s="148"/>
      <c r="Z49" s="148"/>
      <c r="AA49" s="148"/>
      <c r="AB49" s="148"/>
      <c r="AC49" s="148"/>
      <c r="AD49" s="148"/>
      <c r="AE49" s="148"/>
      <c r="AF49" s="148"/>
      <c r="AG49" s="148" t="s">
        <v>200</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59" t="s">
        <v>201</v>
      </c>
      <c r="D50" s="260"/>
      <c r="E50" s="260"/>
      <c r="F50" s="260"/>
      <c r="G50" s="260"/>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191</v>
      </c>
      <c r="AH50" s="148"/>
      <c r="AI50" s="148"/>
      <c r="AJ50" s="148"/>
      <c r="AK50" s="148"/>
      <c r="AL50" s="148"/>
      <c r="AM50" s="148"/>
      <c r="AN50" s="148"/>
      <c r="AO50" s="148"/>
      <c r="AP50" s="148"/>
      <c r="AQ50" s="148"/>
      <c r="AR50" s="148"/>
      <c r="AS50" s="148"/>
      <c r="AT50" s="148"/>
      <c r="AU50" s="148"/>
      <c r="AV50" s="148"/>
      <c r="AW50" s="148"/>
      <c r="AX50" s="148"/>
      <c r="AY50" s="148"/>
      <c r="AZ50" s="148"/>
      <c r="BA50" s="178" t="str">
        <f>C50</f>
        <v>z rostlé horniny tř.1 - 4 pod násypy z hornin soudržných do 92% PS a hornin nesoudržných sypkých relativní ulehlosti I(d) do 0,8</v>
      </c>
      <c r="BB50" s="148"/>
      <c r="BC50" s="148"/>
      <c r="BD50" s="148"/>
      <c r="BE50" s="148"/>
      <c r="BF50" s="148"/>
      <c r="BG50" s="148"/>
      <c r="BH50" s="148"/>
    </row>
    <row r="51" spans="1:60" outlineLevel="1" x14ac:dyDescent="0.2">
      <c r="A51" s="155"/>
      <c r="B51" s="156"/>
      <c r="C51" s="189" t="s">
        <v>202</v>
      </c>
      <c r="D51" s="158"/>
      <c r="E51" s="159"/>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193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9" t="s">
        <v>969</v>
      </c>
      <c r="D52" s="158"/>
      <c r="E52" s="159">
        <v>31.5</v>
      </c>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193</v>
      </c>
      <c r="AH52" s="148">
        <v>5</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x14ac:dyDescent="0.2">
      <c r="A53" s="165" t="s">
        <v>181</v>
      </c>
      <c r="B53" s="166" t="s">
        <v>128</v>
      </c>
      <c r="C53" s="187" t="s">
        <v>129</v>
      </c>
      <c r="D53" s="167"/>
      <c r="E53" s="168"/>
      <c r="F53" s="169"/>
      <c r="G53" s="169">
        <f>SUMIF(AG54:AG97,"&lt;&gt;NOR",G54:G97)</f>
        <v>0</v>
      </c>
      <c r="H53" s="169"/>
      <c r="I53" s="169">
        <f>SUM(I54:I97)</f>
        <v>0</v>
      </c>
      <c r="J53" s="169"/>
      <c r="K53" s="169">
        <f>SUM(K54:K97)</f>
        <v>0</v>
      </c>
      <c r="L53" s="169"/>
      <c r="M53" s="169">
        <f>SUM(M54:M97)</f>
        <v>0</v>
      </c>
      <c r="N53" s="169"/>
      <c r="O53" s="169">
        <f>SUM(O54:O97)</f>
        <v>0</v>
      </c>
      <c r="P53" s="169"/>
      <c r="Q53" s="169">
        <f>SUM(Q54:Q97)</f>
        <v>32.520000000000003</v>
      </c>
      <c r="R53" s="169"/>
      <c r="S53" s="169"/>
      <c r="T53" s="170"/>
      <c r="U53" s="164"/>
      <c r="V53" s="164">
        <f>SUM(V54:V97)</f>
        <v>32.479999999999997</v>
      </c>
      <c r="W53" s="164"/>
      <c r="X53" s="164"/>
      <c r="AG53" t="s">
        <v>182</v>
      </c>
    </row>
    <row r="54" spans="1:60" ht="22.5" outlineLevel="1" x14ac:dyDescent="0.2">
      <c r="A54" s="171">
        <v>9</v>
      </c>
      <c r="B54" s="172" t="s">
        <v>970</v>
      </c>
      <c r="C54" s="188" t="s">
        <v>971</v>
      </c>
      <c r="D54" s="173" t="s">
        <v>185</v>
      </c>
      <c r="E54" s="174">
        <v>31.5</v>
      </c>
      <c r="F54" s="175"/>
      <c r="G54" s="176">
        <f>ROUND(E54*F54,2)</f>
        <v>0</v>
      </c>
      <c r="H54" s="175"/>
      <c r="I54" s="176">
        <f>ROUND(E54*H54,2)</f>
        <v>0</v>
      </c>
      <c r="J54" s="175"/>
      <c r="K54" s="176">
        <f>ROUND(E54*J54,2)</f>
        <v>0</v>
      </c>
      <c r="L54" s="176">
        <v>21</v>
      </c>
      <c r="M54" s="176">
        <f>G54*(1+L54/100)</f>
        <v>0</v>
      </c>
      <c r="N54" s="176">
        <v>0</v>
      </c>
      <c r="O54" s="176">
        <f>ROUND(E54*N54,2)</f>
        <v>0</v>
      </c>
      <c r="P54" s="176">
        <v>0.46200000000000002</v>
      </c>
      <c r="Q54" s="176">
        <f>ROUND(E54*P54,2)</f>
        <v>14.55</v>
      </c>
      <c r="R54" s="176" t="s">
        <v>206</v>
      </c>
      <c r="S54" s="176" t="s">
        <v>187</v>
      </c>
      <c r="T54" s="177" t="s">
        <v>187</v>
      </c>
      <c r="U54" s="157">
        <v>0.67928999999999995</v>
      </c>
      <c r="V54" s="157">
        <f>ROUND(E54*U54,2)</f>
        <v>21.4</v>
      </c>
      <c r="W54" s="157"/>
      <c r="X54" s="157" t="s">
        <v>188</v>
      </c>
      <c r="Y54" s="148"/>
      <c r="Z54" s="148"/>
      <c r="AA54" s="148"/>
      <c r="AB54" s="148"/>
      <c r="AC54" s="148"/>
      <c r="AD54" s="148"/>
      <c r="AE54" s="148"/>
      <c r="AF54" s="148"/>
      <c r="AG54" s="148" t="s">
        <v>200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9" t="s">
        <v>972</v>
      </c>
      <c r="D55" s="158"/>
      <c r="E55" s="159"/>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193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9" t="s">
        <v>968</v>
      </c>
      <c r="D56" s="158"/>
      <c r="E56" s="159">
        <v>31.5</v>
      </c>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193</v>
      </c>
      <c r="AH56" s="148">
        <v>5</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33.75" outlineLevel="1" x14ac:dyDescent="0.2">
      <c r="A57" s="171">
        <v>10</v>
      </c>
      <c r="B57" s="172" t="s">
        <v>973</v>
      </c>
      <c r="C57" s="188" t="s">
        <v>974</v>
      </c>
      <c r="D57" s="173" t="s">
        <v>185</v>
      </c>
      <c r="E57" s="174">
        <v>31.5</v>
      </c>
      <c r="F57" s="175"/>
      <c r="G57" s="176">
        <f>ROUND(E57*F57,2)</f>
        <v>0</v>
      </c>
      <c r="H57" s="175"/>
      <c r="I57" s="176">
        <f>ROUND(E57*H57,2)</f>
        <v>0</v>
      </c>
      <c r="J57" s="175"/>
      <c r="K57" s="176">
        <f>ROUND(E57*J57,2)</f>
        <v>0</v>
      </c>
      <c r="L57" s="176">
        <v>21</v>
      </c>
      <c r="M57" s="176">
        <f>G57*(1+L57/100)</f>
        <v>0</v>
      </c>
      <c r="N57" s="176">
        <v>0</v>
      </c>
      <c r="O57" s="176">
        <f>ROUND(E57*N57,2)</f>
        <v>0</v>
      </c>
      <c r="P57" s="176">
        <v>0.19800000000000001</v>
      </c>
      <c r="Q57" s="176">
        <f>ROUND(E57*P57,2)</f>
        <v>6.24</v>
      </c>
      <c r="R57" s="176" t="s">
        <v>206</v>
      </c>
      <c r="S57" s="176" t="s">
        <v>187</v>
      </c>
      <c r="T57" s="177" t="s">
        <v>187</v>
      </c>
      <c r="U57" s="157">
        <v>6.6100000000000006E-2</v>
      </c>
      <c r="V57" s="157">
        <f>ROUND(E57*U57,2)</f>
        <v>2.08</v>
      </c>
      <c r="W57" s="157"/>
      <c r="X57" s="157" t="s">
        <v>188</v>
      </c>
      <c r="Y57" s="148"/>
      <c r="Z57" s="148"/>
      <c r="AA57" s="148"/>
      <c r="AB57" s="148"/>
      <c r="AC57" s="148"/>
      <c r="AD57" s="148"/>
      <c r="AE57" s="148"/>
      <c r="AF57" s="148"/>
      <c r="AG57" s="148" t="s">
        <v>189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x14ac:dyDescent="0.2">
      <c r="A58" s="155"/>
      <c r="B58" s="156"/>
      <c r="C58" s="259" t="s">
        <v>723</v>
      </c>
      <c r="D58" s="260"/>
      <c r="E58" s="260"/>
      <c r="F58" s="260"/>
      <c r="G58" s="260"/>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191</v>
      </c>
      <c r="AH58" s="148"/>
      <c r="AI58" s="148"/>
      <c r="AJ58" s="148"/>
      <c r="AK58" s="148"/>
      <c r="AL58" s="148"/>
      <c r="AM58" s="148"/>
      <c r="AN58" s="148"/>
      <c r="AO58" s="148"/>
      <c r="AP58" s="148"/>
      <c r="AQ58" s="148"/>
      <c r="AR58" s="148"/>
      <c r="AS58" s="148"/>
      <c r="AT58" s="148"/>
      <c r="AU58" s="148"/>
      <c r="AV58" s="148"/>
      <c r="AW58" s="148"/>
      <c r="AX58" s="148"/>
      <c r="AY58" s="148"/>
      <c r="AZ58" s="148"/>
      <c r="BA58" s="178" t="str">
        <f>C58</f>
        <v>s naložením na dopravní prostředek, očištění povrchu od frézované plochy, opotřebování frézovacích nástrojů (nožů, upínacích kroužků, držáků) nutné ruční odstranění (vybourání) živičného krytu kolem překážek,</v>
      </c>
      <c r="BB58" s="148"/>
      <c r="BC58" s="148"/>
      <c r="BD58" s="148"/>
      <c r="BE58" s="148"/>
      <c r="BF58" s="148"/>
      <c r="BG58" s="148"/>
      <c r="BH58" s="148"/>
    </row>
    <row r="59" spans="1:60" outlineLevel="1" x14ac:dyDescent="0.2">
      <c r="A59" s="155"/>
      <c r="B59" s="156"/>
      <c r="C59" s="189" t="s">
        <v>975</v>
      </c>
      <c r="D59" s="158"/>
      <c r="E59" s="159"/>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193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9" t="s">
        <v>976</v>
      </c>
      <c r="D60" s="158"/>
      <c r="E60" s="159"/>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193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9" t="s">
        <v>977</v>
      </c>
      <c r="D61" s="158"/>
      <c r="E61" s="159">
        <v>31.5</v>
      </c>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193</v>
      </c>
      <c r="AH61" s="148">
        <v>5</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33.75" outlineLevel="1" x14ac:dyDescent="0.2">
      <c r="A62" s="171">
        <v>11</v>
      </c>
      <c r="B62" s="172" t="s">
        <v>978</v>
      </c>
      <c r="C62" s="188" t="s">
        <v>979</v>
      </c>
      <c r="D62" s="173" t="s">
        <v>185</v>
      </c>
      <c r="E62" s="174">
        <v>31.5</v>
      </c>
      <c r="F62" s="175"/>
      <c r="G62" s="176">
        <f>ROUND(E62*F62,2)</f>
        <v>0</v>
      </c>
      <c r="H62" s="175"/>
      <c r="I62" s="176">
        <f>ROUND(E62*H62,2)</f>
        <v>0</v>
      </c>
      <c r="J62" s="175"/>
      <c r="K62" s="176">
        <f>ROUND(E62*J62,2)</f>
        <v>0</v>
      </c>
      <c r="L62" s="176">
        <v>21</v>
      </c>
      <c r="M62" s="176">
        <f>G62*(1+L62/100)</f>
        <v>0</v>
      </c>
      <c r="N62" s="176">
        <v>0</v>
      </c>
      <c r="O62" s="176">
        <f>ROUND(E62*N62,2)</f>
        <v>0</v>
      </c>
      <c r="P62" s="176">
        <v>0.22</v>
      </c>
      <c r="Q62" s="176">
        <f>ROUND(E62*P62,2)</f>
        <v>6.93</v>
      </c>
      <c r="R62" s="176" t="s">
        <v>206</v>
      </c>
      <c r="S62" s="176" t="s">
        <v>187</v>
      </c>
      <c r="T62" s="177" t="s">
        <v>187</v>
      </c>
      <c r="U62" s="157">
        <v>7.0499999999999993E-2</v>
      </c>
      <c r="V62" s="157">
        <f>ROUND(E62*U62,2)</f>
        <v>2.2200000000000002</v>
      </c>
      <c r="W62" s="157"/>
      <c r="X62" s="157" t="s">
        <v>188</v>
      </c>
      <c r="Y62" s="148"/>
      <c r="Z62" s="148"/>
      <c r="AA62" s="148"/>
      <c r="AB62" s="148"/>
      <c r="AC62" s="148"/>
      <c r="AD62" s="148"/>
      <c r="AE62" s="148"/>
      <c r="AF62" s="148"/>
      <c r="AG62" s="148" t="s">
        <v>189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1" x14ac:dyDescent="0.2">
      <c r="A63" s="155"/>
      <c r="B63" s="156"/>
      <c r="C63" s="259" t="s">
        <v>723</v>
      </c>
      <c r="D63" s="260"/>
      <c r="E63" s="260"/>
      <c r="F63" s="260"/>
      <c r="G63" s="260"/>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191</v>
      </c>
      <c r="AH63" s="148"/>
      <c r="AI63" s="148"/>
      <c r="AJ63" s="148"/>
      <c r="AK63" s="148"/>
      <c r="AL63" s="148"/>
      <c r="AM63" s="148"/>
      <c r="AN63" s="148"/>
      <c r="AO63" s="148"/>
      <c r="AP63" s="148"/>
      <c r="AQ63" s="148"/>
      <c r="AR63" s="148"/>
      <c r="AS63" s="148"/>
      <c r="AT63" s="148"/>
      <c r="AU63" s="148"/>
      <c r="AV63" s="148"/>
      <c r="AW63" s="148"/>
      <c r="AX63" s="148"/>
      <c r="AY63" s="148"/>
      <c r="AZ63" s="148"/>
      <c r="BA63" s="178" t="str">
        <f>C63</f>
        <v>s naložením na dopravní prostředek, očištění povrchu od frézované plochy, opotřebování frézovacích nástrojů (nožů, upínacích kroužků, držáků) nutné ruční odstranění (vybourání) živičného krytu kolem překážek,</v>
      </c>
      <c r="BB63" s="148"/>
      <c r="BC63" s="148"/>
      <c r="BD63" s="148"/>
      <c r="BE63" s="148"/>
      <c r="BF63" s="148"/>
      <c r="BG63" s="148"/>
      <c r="BH63" s="148"/>
    </row>
    <row r="64" spans="1:60" outlineLevel="1" x14ac:dyDescent="0.2">
      <c r="A64" s="155"/>
      <c r="B64" s="156"/>
      <c r="C64" s="189" t="s">
        <v>980</v>
      </c>
      <c r="D64" s="158"/>
      <c r="E64" s="159"/>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193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9" t="s">
        <v>981</v>
      </c>
      <c r="D65" s="158"/>
      <c r="E65" s="159"/>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193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9" t="s">
        <v>968</v>
      </c>
      <c r="D66" s="158"/>
      <c r="E66" s="159">
        <v>31.5</v>
      </c>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193</v>
      </c>
      <c r="AH66" s="148">
        <v>5</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1">
        <v>12</v>
      </c>
      <c r="B67" s="172" t="s">
        <v>732</v>
      </c>
      <c r="C67" s="188" t="s">
        <v>733</v>
      </c>
      <c r="D67" s="173" t="s">
        <v>316</v>
      </c>
      <c r="E67" s="174">
        <v>40</v>
      </c>
      <c r="F67" s="175"/>
      <c r="G67" s="176">
        <f>ROUND(E67*F67,2)</f>
        <v>0</v>
      </c>
      <c r="H67" s="175"/>
      <c r="I67" s="176">
        <f>ROUND(E67*H67,2)</f>
        <v>0</v>
      </c>
      <c r="J67" s="175"/>
      <c r="K67" s="176">
        <f>ROUND(E67*J67,2)</f>
        <v>0</v>
      </c>
      <c r="L67" s="176">
        <v>21</v>
      </c>
      <c r="M67" s="176">
        <f>G67*(1+L67/100)</f>
        <v>0</v>
      </c>
      <c r="N67" s="176">
        <v>0</v>
      </c>
      <c r="O67" s="176">
        <f>ROUND(E67*N67,2)</f>
        <v>0</v>
      </c>
      <c r="P67" s="176">
        <v>0.115</v>
      </c>
      <c r="Q67" s="176">
        <f>ROUND(E67*P67,2)</f>
        <v>4.5999999999999996</v>
      </c>
      <c r="R67" s="176" t="s">
        <v>206</v>
      </c>
      <c r="S67" s="176" t="s">
        <v>187</v>
      </c>
      <c r="T67" s="177" t="s">
        <v>187</v>
      </c>
      <c r="U67" s="157">
        <v>0.13700000000000001</v>
      </c>
      <c r="V67" s="157">
        <f>ROUND(E67*U67,2)</f>
        <v>5.48</v>
      </c>
      <c r="W67" s="157"/>
      <c r="X67" s="157" t="s">
        <v>188</v>
      </c>
      <c r="Y67" s="148"/>
      <c r="Z67" s="148"/>
      <c r="AA67" s="148"/>
      <c r="AB67" s="148"/>
      <c r="AC67" s="148"/>
      <c r="AD67" s="148"/>
      <c r="AE67" s="148"/>
      <c r="AF67" s="148"/>
      <c r="AG67" s="148" t="s">
        <v>200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259" t="s">
        <v>478</v>
      </c>
      <c r="D68" s="260"/>
      <c r="E68" s="260"/>
      <c r="F68" s="260"/>
      <c r="G68" s="260"/>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191</v>
      </c>
      <c r="AH68" s="148"/>
      <c r="AI68" s="148"/>
      <c r="AJ68" s="148"/>
      <c r="AK68" s="148"/>
      <c r="AL68" s="148"/>
      <c r="AM68" s="148"/>
      <c r="AN68" s="148"/>
      <c r="AO68" s="148"/>
      <c r="AP68" s="148"/>
      <c r="AQ68" s="148"/>
      <c r="AR68" s="148"/>
      <c r="AS68" s="148"/>
      <c r="AT68" s="148"/>
      <c r="AU68" s="148"/>
      <c r="AV68" s="148"/>
      <c r="AW68" s="148"/>
      <c r="AX68" s="148"/>
      <c r="AY68" s="148"/>
      <c r="AZ68" s="148"/>
      <c r="BA68" s="178" t="str">
        <f>C68</f>
        <v>s vybouráním lože, s přemístěním hmot na skládku na vzdálenost do 3 m nebo naložením na dopravní prostředek</v>
      </c>
      <c r="BB68" s="148"/>
      <c r="BC68" s="148"/>
      <c r="BD68" s="148"/>
      <c r="BE68" s="148"/>
      <c r="BF68" s="148"/>
      <c r="BG68" s="148"/>
      <c r="BH68" s="148"/>
    </row>
    <row r="69" spans="1:60" outlineLevel="1" x14ac:dyDescent="0.2">
      <c r="A69" s="155"/>
      <c r="B69" s="156"/>
      <c r="C69" s="189" t="s">
        <v>734</v>
      </c>
      <c r="D69" s="158"/>
      <c r="E69" s="159"/>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193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9" t="s">
        <v>982</v>
      </c>
      <c r="D70" s="158"/>
      <c r="E70" s="159">
        <v>40</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193</v>
      </c>
      <c r="AH70" s="148">
        <v>5</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1">
        <v>13</v>
      </c>
      <c r="B71" s="172" t="s">
        <v>228</v>
      </c>
      <c r="C71" s="188" t="s">
        <v>229</v>
      </c>
      <c r="D71" s="173" t="s">
        <v>185</v>
      </c>
      <c r="E71" s="174">
        <v>94.5</v>
      </c>
      <c r="F71" s="175"/>
      <c r="G71" s="176">
        <f>ROUND(E71*F71,2)</f>
        <v>0</v>
      </c>
      <c r="H71" s="175"/>
      <c r="I71" s="176">
        <f>ROUND(E71*H71,2)</f>
        <v>0</v>
      </c>
      <c r="J71" s="175"/>
      <c r="K71" s="176">
        <f>ROUND(E71*J71,2)</f>
        <v>0</v>
      </c>
      <c r="L71" s="176">
        <v>21</v>
      </c>
      <c r="M71" s="176">
        <f>G71*(1+L71/100)</f>
        <v>0</v>
      </c>
      <c r="N71" s="176">
        <v>0</v>
      </c>
      <c r="O71" s="176">
        <f>ROUND(E71*N71,2)</f>
        <v>0</v>
      </c>
      <c r="P71" s="176">
        <v>0</v>
      </c>
      <c r="Q71" s="176">
        <f>ROUND(E71*P71,2)</f>
        <v>0</v>
      </c>
      <c r="R71" s="176" t="s">
        <v>206</v>
      </c>
      <c r="S71" s="176" t="s">
        <v>187</v>
      </c>
      <c r="T71" s="177" t="s">
        <v>187</v>
      </c>
      <c r="U71" s="157">
        <v>2E-3</v>
      </c>
      <c r="V71" s="157">
        <f>ROUND(E71*U71,2)</f>
        <v>0.19</v>
      </c>
      <c r="W71" s="157"/>
      <c r="X71" s="157" t="s">
        <v>188</v>
      </c>
      <c r="Y71" s="148"/>
      <c r="Z71" s="148"/>
      <c r="AA71" s="148"/>
      <c r="AB71" s="148"/>
      <c r="AC71" s="148"/>
      <c r="AD71" s="148"/>
      <c r="AE71" s="148"/>
      <c r="AF71" s="148"/>
      <c r="AG71" s="148" t="s">
        <v>200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9" t="s">
        <v>230</v>
      </c>
      <c r="D72" s="158"/>
      <c r="E72" s="159"/>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193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9" t="s">
        <v>983</v>
      </c>
      <c r="D73" s="158"/>
      <c r="E73" s="159"/>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193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9" t="s">
        <v>977</v>
      </c>
      <c r="D74" s="158"/>
      <c r="E74" s="159">
        <v>31.5</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193</v>
      </c>
      <c r="AH74" s="148">
        <v>5</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9" t="s">
        <v>984</v>
      </c>
      <c r="D75" s="158"/>
      <c r="E75" s="159"/>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193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9" t="s">
        <v>985</v>
      </c>
      <c r="D76" s="158"/>
      <c r="E76" s="159">
        <v>31.5</v>
      </c>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193</v>
      </c>
      <c r="AH76" s="148">
        <v>5</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9" t="s">
        <v>984</v>
      </c>
      <c r="D77" s="158"/>
      <c r="E77" s="159"/>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193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9" t="s">
        <v>986</v>
      </c>
      <c r="D78" s="158"/>
      <c r="E78" s="159">
        <v>31.5</v>
      </c>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193</v>
      </c>
      <c r="AH78" s="148">
        <v>5</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1">
        <v>14</v>
      </c>
      <c r="B79" s="172" t="s">
        <v>233</v>
      </c>
      <c r="C79" s="188" t="s">
        <v>234</v>
      </c>
      <c r="D79" s="173" t="s">
        <v>185</v>
      </c>
      <c r="E79" s="174">
        <v>1.575</v>
      </c>
      <c r="F79" s="175"/>
      <c r="G79" s="176">
        <f>ROUND(E79*F79,2)</f>
        <v>0</v>
      </c>
      <c r="H79" s="175"/>
      <c r="I79" s="176">
        <f>ROUND(E79*H79,2)</f>
        <v>0</v>
      </c>
      <c r="J79" s="175"/>
      <c r="K79" s="176">
        <f>ROUND(E79*J79,2)</f>
        <v>0</v>
      </c>
      <c r="L79" s="176">
        <v>21</v>
      </c>
      <c r="M79" s="176">
        <f>G79*(1+L79/100)</f>
        <v>0</v>
      </c>
      <c r="N79" s="176">
        <v>0</v>
      </c>
      <c r="O79" s="176">
        <f>ROUND(E79*N79,2)</f>
        <v>0</v>
      </c>
      <c r="P79" s="176">
        <v>0.126</v>
      </c>
      <c r="Q79" s="176">
        <f>ROUND(E79*P79,2)</f>
        <v>0.2</v>
      </c>
      <c r="R79" s="176" t="s">
        <v>206</v>
      </c>
      <c r="S79" s="176" t="s">
        <v>187</v>
      </c>
      <c r="T79" s="177" t="s">
        <v>187</v>
      </c>
      <c r="U79" s="157">
        <v>3.4000000000000002E-2</v>
      </c>
      <c r="V79" s="157">
        <f>ROUND(E79*U79,2)</f>
        <v>0.05</v>
      </c>
      <c r="W79" s="157"/>
      <c r="X79" s="157" t="s">
        <v>188</v>
      </c>
      <c r="Y79" s="148"/>
      <c r="Z79" s="148"/>
      <c r="AA79" s="148"/>
      <c r="AB79" s="148"/>
      <c r="AC79" s="148"/>
      <c r="AD79" s="148"/>
      <c r="AE79" s="148"/>
      <c r="AF79" s="148"/>
      <c r="AG79" s="148" t="s">
        <v>200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9" t="s">
        <v>235</v>
      </c>
      <c r="D80" s="158"/>
      <c r="E80" s="159"/>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193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9" t="s">
        <v>236</v>
      </c>
      <c r="D81" s="158"/>
      <c r="E81" s="159"/>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193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9" t="s">
        <v>987</v>
      </c>
      <c r="D82" s="158"/>
      <c r="E82" s="159">
        <v>1.575</v>
      </c>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193</v>
      </c>
      <c r="AH82" s="148">
        <v>5</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1" x14ac:dyDescent="0.2">
      <c r="A83" s="171">
        <v>15</v>
      </c>
      <c r="B83" s="172" t="s">
        <v>238</v>
      </c>
      <c r="C83" s="188" t="s">
        <v>239</v>
      </c>
      <c r="D83" s="173" t="s">
        <v>185</v>
      </c>
      <c r="E83" s="174">
        <v>4</v>
      </c>
      <c r="F83" s="175"/>
      <c r="G83" s="176">
        <f>ROUND(E83*F83,2)</f>
        <v>0</v>
      </c>
      <c r="H83" s="175"/>
      <c r="I83" s="176">
        <f>ROUND(E83*H83,2)</f>
        <v>0</v>
      </c>
      <c r="J83" s="175"/>
      <c r="K83" s="176">
        <f>ROUND(E83*J83,2)</f>
        <v>0</v>
      </c>
      <c r="L83" s="176">
        <v>21</v>
      </c>
      <c r="M83" s="176">
        <f>G83*(1+L83/100)</f>
        <v>0</v>
      </c>
      <c r="N83" s="176">
        <v>0</v>
      </c>
      <c r="O83" s="176">
        <f>ROUND(E83*N83,2)</f>
        <v>0</v>
      </c>
      <c r="P83" s="176">
        <v>0</v>
      </c>
      <c r="Q83" s="176">
        <f>ROUND(E83*P83,2)</f>
        <v>0</v>
      </c>
      <c r="R83" s="176" t="s">
        <v>206</v>
      </c>
      <c r="S83" s="176" t="s">
        <v>187</v>
      </c>
      <c r="T83" s="177" t="s">
        <v>187</v>
      </c>
      <c r="U83" s="157">
        <v>0.22</v>
      </c>
      <c r="V83" s="157">
        <f>ROUND(E83*U83,2)</f>
        <v>0.88</v>
      </c>
      <c r="W83" s="157"/>
      <c r="X83" s="157" t="s">
        <v>188</v>
      </c>
      <c r="Y83" s="148"/>
      <c r="Z83" s="148"/>
      <c r="AA83" s="148"/>
      <c r="AB83" s="148"/>
      <c r="AC83" s="148"/>
      <c r="AD83" s="148"/>
      <c r="AE83" s="148"/>
      <c r="AF83" s="148"/>
      <c r="AG83" s="148" t="s">
        <v>200</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ht="22.5" outlineLevel="1" x14ac:dyDescent="0.2">
      <c r="A84" s="155"/>
      <c r="B84" s="156"/>
      <c r="C84" s="259" t="s">
        <v>240</v>
      </c>
      <c r="D84" s="260"/>
      <c r="E84" s="260"/>
      <c r="F84" s="260"/>
      <c r="G84" s="260"/>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191</v>
      </c>
      <c r="AH84" s="148"/>
      <c r="AI84" s="148"/>
      <c r="AJ84" s="148"/>
      <c r="AK84" s="148"/>
      <c r="AL84" s="148"/>
      <c r="AM84" s="148"/>
      <c r="AN84" s="148"/>
      <c r="AO84" s="148"/>
      <c r="AP84" s="148"/>
      <c r="AQ84" s="148"/>
      <c r="AR84" s="148"/>
      <c r="AS84" s="148"/>
      <c r="AT84" s="148"/>
      <c r="AU84" s="148"/>
      <c r="AV84" s="148"/>
      <c r="AW84" s="148"/>
      <c r="AX84" s="148"/>
      <c r="AY84" s="148"/>
      <c r="AZ84" s="148"/>
      <c r="BA84" s="178" t="str">
        <f>C84</f>
        <v>od spojovacího materiálu, s uložením očištěných kostek na skládku, s odklizením odpadových hmot na hromady a s odklizením vybouraných kostek na vzdálenost do 3 m</v>
      </c>
      <c r="BB84" s="148"/>
      <c r="BC84" s="148"/>
      <c r="BD84" s="148"/>
      <c r="BE84" s="148"/>
      <c r="BF84" s="148"/>
      <c r="BG84" s="148"/>
      <c r="BH84" s="148"/>
    </row>
    <row r="85" spans="1:60" outlineLevel="1" x14ac:dyDescent="0.2">
      <c r="A85" s="155"/>
      <c r="B85" s="156"/>
      <c r="C85" s="189" t="s">
        <v>737</v>
      </c>
      <c r="D85" s="158"/>
      <c r="E85" s="159"/>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193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9" t="s">
        <v>738</v>
      </c>
      <c r="D86" s="158"/>
      <c r="E86" s="159"/>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193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9" t="s">
        <v>988</v>
      </c>
      <c r="D87" s="158"/>
      <c r="E87" s="159">
        <v>4</v>
      </c>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193</v>
      </c>
      <c r="AH87" s="148">
        <v>5</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1">
        <v>16</v>
      </c>
      <c r="B88" s="172" t="s">
        <v>242</v>
      </c>
      <c r="C88" s="188" t="s">
        <v>243</v>
      </c>
      <c r="D88" s="173" t="s">
        <v>244</v>
      </c>
      <c r="E88" s="174">
        <v>1</v>
      </c>
      <c r="F88" s="175"/>
      <c r="G88" s="176">
        <f>ROUND(E88*F88,2)</f>
        <v>0</v>
      </c>
      <c r="H88" s="175"/>
      <c r="I88" s="176">
        <f>ROUND(E88*H88,2)</f>
        <v>0</v>
      </c>
      <c r="J88" s="175"/>
      <c r="K88" s="176">
        <f>ROUND(E88*J88,2)</f>
        <v>0</v>
      </c>
      <c r="L88" s="176">
        <v>21</v>
      </c>
      <c r="M88" s="176">
        <f>G88*(1+L88/100)</f>
        <v>0</v>
      </c>
      <c r="N88" s="176">
        <v>0</v>
      </c>
      <c r="O88" s="176">
        <f>ROUND(E88*N88,2)</f>
        <v>0</v>
      </c>
      <c r="P88" s="176">
        <v>0</v>
      </c>
      <c r="Q88" s="176">
        <f>ROUND(E88*P88,2)</f>
        <v>0</v>
      </c>
      <c r="R88" s="176"/>
      <c r="S88" s="176" t="s">
        <v>245</v>
      </c>
      <c r="T88" s="177" t="s">
        <v>246</v>
      </c>
      <c r="U88" s="157">
        <v>0.184</v>
      </c>
      <c r="V88" s="157">
        <f>ROUND(E88*U88,2)</f>
        <v>0.18</v>
      </c>
      <c r="W88" s="157"/>
      <c r="X88" s="157" t="s">
        <v>188</v>
      </c>
      <c r="Y88" s="148"/>
      <c r="Z88" s="148"/>
      <c r="AA88" s="148"/>
      <c r="AB88" s="148"/>
      <c r="AC88" s="148"/>
      <c r="AD88" s="148"/>
      <c r="AE88" s="148"/>
      <c r="AF88" s="148"/>
      <c r="AG88" s="148" t="s">
        <v>200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9" t="s">
        <v>247</v>
      </c>
      <c r="D89" s="158"/>
      <c r="E89" s="159"/>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193</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9" t="s">
        <v>209</v>
      </c>
      <c r="D90" s="158"/>
      <c r="E90" s="159"/>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193</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55"/>
      <c r="B91" s="156"/>
      <c r="C91" s="189" t="s">
        <v>248</v>
      </c>
      <c r="D91" s="158"/>
      <c r="E91" s="159">
        <v>1</v>
      </c>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193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1">
        <v>17</v>
      </c>
      <c r="B92" s="172" t="s">
        <v>249</v>
      </c>
      <c r="C92" s="188" t="s">
        <v>250</v>
      </c>
      <c r="D92" s="173" t="s">
        <v>251</v>
      </c>
      <c r="E92" s="174">
        <v>1</v>
      </c>
      <c r="F92" s="175"/>
      <c r="G92" s="176">
        <f>ROUND(E92*F92,2)</f>
        <v>0</v>
      </c>
      <c r="H92" s="175"/>
      <c r="I92" s="176">
        <f>ROUND(E92*H92,2)</f>
        <v>0</v>
      </c>
      <c r="J92" s="175"/>
      <c r="K92" s="176">
        <f>ROUND(E92*J92,2)</f>
        <v>0</v>
      </c>
      <c r="L92" s="176">
        <v>21</v>
      </c>
      <c r="M92" s="176">
        <f>G92*(1+L92/100)</f>
        <v>0</v>
      </c>
      <c r="N92" s="176">
        <v>0</v>
      </c>
      <c r="O92" s="176">
        <f>ROUND(E92*N92,2)</f>
        <v>0</v>
      </c>
      <c r="P92" s="176">
        <v>0</v>
      </c>
      <c r="Q92" s="176">
        <f>ROUND(E92*P92,2)</f>
        <v>0</v>
      </c>
      <c r="R92" s="176" t="s">
        <v>252</v>
      </c>
      <c r="S92" s="176" t="s">
        <v>187</v>
      </c>
      <c r="T92" s="177" t="s">
        <v>187</v>
      </c>
      <c r="U92" s="157">
        <v>0</v>
      </c>
      <c r="V92" s="157">
        <f>ROUND(E92*U92,2)</f>
        <v>0</v>
      </c>
      <c r="W92" s="157"/>
      <c r="X92" s="157" t="s">
        <v>253</v>
      </c>
      <c r="Y92" s="148"/>
      <c r="Z92" s="148"/>
      <c r="AA92" s="148"/>
      <c r="AB92" s="148"/>
      <c r="AC92" s="148"/>
      <c r="AD92" s="148"/>
      <c r="AE92" s="148"/>
      <c r="AF92" s="148"/>
      <c r="AG92" s="148" t="s">
        <v>254</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257" t="s">
        <v>255</v>
      </c>
      <c r="D93" s="258"/>
      <c r="E93" s="258"/>
      <c r="F93" s="258"/>
      <c r="G93" s="258"/>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256</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261" t="s">
        <v>257</v>
      </c>
      <c r="D94" s="262"/>
      <c r="E94" s="262"/>
      <c r="F94" s="262"/>
      <c r="G94" s="262"/>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256</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261" t="s">
        <v>258</v>
      </c>
      <c r="D95" s="262"/>
      <c r="E95" s="262"/>
      <c r="F95" s="262"/>
      <c r="G95" s="262"/>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256</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x14ac:dyDescent="0.2">
      <c r="A96" s="155"/>
      <c r="B96" s="156"/>
      <c r="C96" s="189" t="s">
        <v>259</v>
      </c>
      <c r="D96" s="158"/>
      <c r="E96" s="159"/>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193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9" t="s">
        <v>989</v>
      </c>
      <c r="D97" s="158"/>
      <c r="E97" s="159">
        <v>1</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193</v>
      </c>
      <c r="AH97" s="148">
        <v>5</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x14ac:dyDescent="0.2">
      <c r="A98" s="165" t="s">
        <v>181</v>
      </c>
      <c r="B98" s="166" t="s">
        <v>134</v>
      </c>
      <c r="C98" s="187" t="s">
        <v>135</v>
      </c>
      <c r="D98" s="167"/>
      <c r="E98" s="168"/>
      <c r="F98" s="169"/>
      <c r="G98" s="169">
        <f>SUMIF(AG99:AG129,"&lt;&gt;NOR",G99:G129)</f>
        <v>0</v>
      </c>
      <c r="H98" s="169"/>
      <c r="I98" s="169">
        <f>SUM(I99:I129)</f>
        <v>0</v>
      </c>
      <c r="J98" s="169"/>
      <c r="K98" s="169">
        <f>SUM(K99:K129)</f>
        <v>0</v>
      </c>
      <c r="L98" s="169"/>
      <c r="M98" s="169">
        <f>SUM(M99:M129)</f>
        <v>0</v>
      </c>
      <c r="N98" s="169"/>
      <c r="O98" s="169">
        <f>SUM(O99:O129)</f>
        <v>44.550000000000004</v>
      </c>
      <c r="P98" s="169"/>
      <c r="Q98" s="169">
        <f>SUM(Q99:Q129)</f>
        <v>0</v>
      </c>
      <c r="R98" s="169"/>
      <c r="S98" s="169"/>
      <c r="T98" s="170"/>
      <c r="U98" s="164"/>
      <c r="V98" s="164">
        <f>SUM(V99:V129)</f>
        <v>8.1</v>
      </c>
      <c r="W98" s="164"/>
      <c r="X98" s="164"/>
      <c r="AG98" t="s">
        <v>182</v>
      </c>
    </row>
    <row r="99" spans="1:60" ht="22.5" outlineLevel="1" x14ac:dyDescent="0.2">
      <c r="A99" s="171">
        <v>18</v>
      </c>
      <c r="B99" s="172" t="s">
        <v>990</v>
      </c>
      <c r="C99" s="188" t="s">
        <v>991</v>
      </c>
      <c r="D99" s="173" t="s">
        <v>185</v>
      </c>
      <c r="E99" s="174">
        <v>31.5</v>
      </c>
      <c r="F99" s="175"/>
      <c r="G99" s="176">
        <f>ROUND(E99*F99,2)</f>
        <v>0</v>
      </c>
      <c r="H99" s="175"/>
      <c r="I99" s="176">
        <f>ROUND(E99*H99,2)</f>
        <v>0</v>
      </c>
      <c r="J99" s="175"/>
      <c r="K99" s="176">
        <f>ROUND(E99*J99,2)</f>
        <v>0</v>
      </c>
      <c r="L99" s="176">
        <v>21</v>
      </c>
      <c r="M99" s="176">
        <f>G99*(1+L99/100)</f>
        <v>0</v>
      </c>
      <c r="N99" s="176">
        <v>0.4032</v>
      </c>
      <c r="O99" s="176">
        <f>ROUND(E99*N99,2)</f>
        <v>12.7</v>
      </c>
      <c r="P99" s="176">
        <v>0</v>
      </c>
      <c r="Q99" s="176">
        <f>ROUND(E99*P99,2)</f>
        <v>0</v>
      </c>
      <c r="R99" s="176" t="s">
        <v>206</v>
      </c>
      <c r="S99" s="176" t="s">
        <v>187</v>
      </c>
      <c r="T99" s="177" t="s">
        <v>187</v>
      </c>
      <c r="U99" s="157">
        <v>2.5999999999999999E-2</v>
      </c>
      <c r="V99" s="157">
        <f>ROUND(E99*U99,2)</f>
        <v>0.82</v>
      </c>
      <c r="W99" s="157"/>
      <c r="X99" s="157" t="s">
        <v>188</v>
      </c>
      <c r="Y99" s="148"/>
      <c r="Z99" s="148"/>
      <c r="AA99" s="148"/>
      <c r="AB99" s="148"/>
      <c r="AC99" s="148"/>
      <c r="AD99" s="148"/>
      <c r="AE99" s="148"/>
      <c r="AF99" s="148"/>
      <c r="AG99" s="148" t="s">
        <v>200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9" t="s">
        <v>992</v>
      </c>
      <c r="D100" s="158"/>
      <c r="E100" s="159"/>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193</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9" t="s">
        <v>993</v>
      </c>
      <c r="D101" s="158"/>
      <c r="E101" s="159"/>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193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89" t="s">
        <v>977</v>
      </c>
      <c r="D102" s="158"/>
      <c r="E102" s="159">
        <v>31.5</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193</v>
      </c>
      <c r="AH102" s="148">
        <v>5</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71">
        <v>19</v>
      </c>
      <c r="B103" s="172" t="s">
        <v>994</v>
      </c>
      <c r="C103" s="188" t="s">
        <v>270</v>
      </c>
      <c r="D103" s="173" t="s">
        <v>185</v>
      </c>
      <c r="E103" s="174">
        <v>31.5</v>
      </c>
      <c r="F103" s="175"/>
      <c r="G103" s="176">
        <f>ROUND(E103*F103,2)</f>
        <v>0</v>
      </c>
      <c r="H103" s="175"/>
      <c r="I103" s="176">
        <f>ROUND(E103*H103,2)</f>
        <v>0</v>
      </c>
      <c r="J103" s="175"/>
      <c r="K103" s="176">
        <f>ROUND(E103*J103,2)</f>
        <v>0</v>
      </c>
      <c r="L103" s="176">
        <v>21</v>
      </c>
      <c r="M103" s="176">
        <f>G103*(1+L103/100)</f>
        <v>0</v>
      </c>
      <c r="N103" s="176">
        <v>0.13188</v>
      </c>
      <c r="O103" s="176">
        <f>ROUND(E103*N103,2)</f>
        <v>4.1500000000000004</v>
      </c>
      <c r="P103" s="176">
        <v>0</v>
      </c>
      <c r="Q103" s="176">
        <f>ROUND(E103*P103,2)</f>
        <v>0</v>
      </c>
      <c r="R103" s="176" t="s">
        <v>206</v>
      </c>
      <c r="S103" s="176" t="s">
        <v>187</v>
      </c>
      <c r="T103" s="177" t="s">
        <v>187</v>
      </c>
      <c r="U103" s="157">
        <v>4.9000000000000002E-2</v>
      </c>
      <c r="V103" s="157">
        <f>ROUND(E103*U103,2)</f>
        <v>1.54</v>
      </c>
      <c r="W103" s="157"/>
      <c r="X103" s="157" t="s">
        <v>188</v>
      </c>
      <c r="Y103" s="148"/>
      <c r="Z103" s="148"/>
      <c r="AA103" s="148"/>
      <c r="AB103" s="148"/>
      <c r="AC103" s="148"/>
      <c r="AD103" s="148"/>
      <c r="AE103" s="148"/>
      <c r="AF103" s="148"/>
      <c r="AG103" s="148" t="s">
        <v>200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259" t="s">
        <v>271</v>
      </c>
      <c r="D104" s="260"/>
      <c r="E104" s="260"/>
      <c r="F104" s="260"/>
      <c r="G104" s="260"/>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191</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9" t="s">
        <v>995</v>
      </c>
      <c r="D105" s="158"/>
      <c r="E105" s="159"/>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193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9" t="s">
        <v>968</v>
      </c>
      <c r="D106" s="158"/>
      <c r="E106" s="159">
        <v>31.5</v>
      </c>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193</v>
      </c>
      <c r="AH106" s="148">
        <v>5</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71">
        <v>20</v>
      </c>
      <c r="B107" s="172" t="s">
        <v>996</v>
      </c>
      <c r="C107" s="188" t="s">
        <v>997</v>
      </c>
      <c r="D107" s="173" t="s">
        <v>185</v>
      </c>
      <c r="E107" s="174">
        <v>31.5</v>
      </c>
      <c r="F107" s="175"/>
      <c r="G107" s="176">
        <f>ROUND(E107*F107,2)</f>
        <v>0</v>
      </c>
      <c r="H107" s="175"/>
      <c r="I107" s="176">
        <f>ROUND(E107*H107,2)</f>
        <v>0</v>
      </c>
      <c r="J107" s="175"/>
      <c r="K107" s="176">
        <f>ROUND(E107*J107,2)</f>
        <v>0</v>
      </c>
      <c r="L107" s="176">
        <v>21</v>
      </c>
      <c r="M107" s="176">
        <f>G107*(1+L107/100)</f>
        <v>0</v>
      </c>
      <c r="N107" s="176">
        <v>0.23737</v>
      </c>
      <c r="O107" s="176">
        <f>ROUND(E107*N107,2)</f>
        <v>7.48</v>
      </c>
      <c r="P107" s="176">
        <v>0</v>
      </c>
      <c r="Q107" s="176">
        <f>ROUND(E107*P107,2)</f>
        <v>0</v>
      </c>
      <c r="R107" s="176" t="s">
        <v>206</v>
      </c>
      <c r="S107" s="176" t="s">
        <v>187</v>
      </c>
      <c r="T107" s="177" t="s">
        <v>187</v>
      </c>
      <c r="U107" s="157">
        <v>7.6999999999999999E-2</v>
      </c>
      <c r="V107" s="157">
        <f>ROUND(E107*U107,2)</f>
        <v>2.4300000000000002</v>
      </c>
      <c r="W107" s="157"/>
      <c r="X107" s="157" t="s">
        <v>188</v>
      </c>
      <c r="Y107" s="148"/>
      <c r="Z107" s="148"/>
      <c r="AA107" s="148"/>
      <c r="AB107" s="148"/>
      <c r="AC107" s="148"/>
      <c r="AD107" s="148"/>
      <c r="AE107" s="148"/>
      <c r="AF107" s="148"/>
      <c r="AG107" s="148" t="s">
        <v>200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259" t="s">
        <v>271</v>
      </c>
      <c r="D108" s="260"/>
      <c r="E108" s="260"/>
      <c r="F108" s="260"/>
      <c r="G108" s="260"/>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191</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9" t="s">
        <v>976</v>
      </c>
      <c r="D109" s="158"/>
      <c r="E109" s="159"/>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193</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9" t="s">
        <v>968</v>
      </c>
      <c r="D110" s="158"/>
      <c r="E110" s="159">
        <v>31.5</v>
      </c>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193</v>
      </c>
      <c r="AH110" s="148">
        <v>5</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1">
        <v>21</v>
      </c>
      <c r="B111" s="172" t="s">
        <v>998</v>
      </c>
      <c r="C111" s="188" t="s">
        <v>999</v>
      </c>
      <c r="D111" s="173" t="s">
        <v>185</v>
      </c>
      <c r="E111" s="174">
        <v>31.5</v>
      </c>
      <c r="F111" s="175"/>
      <c r="G111" s="176">
        <f>ROUND(E111*F111,2)</f>
        <v>0</v>
      </c>
      <c r="H111" s="175"/>
      <c r="I111" s="176">
        <f>ROUND(E111*H111,2)</f>
        <v>0</v>
      </c>
      <c r="J111" s="175"/>
      <c r="K111" s="176">
        <f>ROUND(E111*J111,2)</f>
        <v>0</v>
      </c>
      <c r="L111" s="176">
        <v>21</v>
      </c>
      <c r="M111" s="176">
        <f>G111*(1+L111/100)</f>
        <v>0</v>
      </c>
      <c r="N111" s="176">
        <v>0.51085999999999998</v>
      </c>
      <c r="O111" s="176">
        <f>ROUND(E111*N111,2)</f>
        <v>16.09</v>
      </c>
      <c r="P111" s="176">
        <v>0</v>
      </c>
      <c r="Q111" s="176">
        <f>ROUND(E111*P111,2)</f>
        <v>0</v>
      </c>
      <c r="R111" s="176" t="s">
        <v>206</v>
      </c>
      <c r="S111" s="176" t="s">
        <v>187</v>
      </c>
      <c r="T111" s="177" t="s">
        <v>187</v>
      </c>
      <c r="U111" s="157">
        <v>2.7E-2</v>
      </c>
      <c r="V111" s="157">
        <f>ROUND(E111*U111,2)</f>
        <v>0.85</v>
      </c>
      <c r="W111" s="157"/>
      <c r="X111" s="157" t="s">
        <v>188</v>
      </c>
      <c r="Y111" s="148"/>
      <c r="Z111" s="148"/>
      <c r="AA111" s="148"/>
      <c r="AB111" s="148"/>
      <c r="AC111" s="148"/>
      <c r="AD111" s="148"/>
      <c r="AE111" s="148"/>
      <c r="AF111" s="148"/>
      <c r="AG111" s="148" t="s">
        <v>200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259" t="s">
        <v>1000</v>
      </c>
      <c r="D112" s="260"/>
      <c r="E112" s="260"/>
      <c r="F112" s="260"/>
      <c r="G112" s="260"/>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191</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9" t="s">
        <v>1001</v>
      </c>
      <c r="D113" s="158"/>
      <c r="E113" s="159"/>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193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9" t="s">
        <v>993</v>
      </c>
      <c r="D114" s="158"/>
      <c r="E114" s="159"/>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193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9" t="s">
        <v>968</v>
      </c>
      <c r="D115" s="158"/>
      <c r="E115" s="159">
        <v>31.5</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193</v>
      </c>
      <c r="AH115" s="148">
        <v>5</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ht="22.5" outlineLevel="1" x14ac:dyDescent="0.2">
      <c r="A116" s="171">
        <v>22</v>
      </c>
      <c r="B116" s="172" t="s">
        <v>274</v>
      </c>
      <c r="C116" s="188" t="s">
        <v>275</v>
      </c>
      <c r="D116" s="173" t="s">
        <v>185</v>
      </c>
      <c r="E116" s="174">
        <v>63</v>
      </c>
      <c r="F116" s="175"/>
      <c r="G116" s="176">
        <f>ROUND(E116*F116,2)</f>
        <v>0</v>
      </c>
      <c r="H116" s="175"/>
      <c r="I116" s="176">
        <f>ROUND(E116*H116,2)</f>
        <v>0</v>
      </c>
      <c r="J116" s="175"/>
      <c r="K116" s="176">
        <f>ROUND(E116*J116,2)</f>
        <v>0</v>
      </c>
      <c r="L116" s="176">
        <v>21</v>
      </c>
      <c r="M116" s="176">
        <f>G116*(1+L116/100)</f>
        <v>0</v>
      </c>
      <c r="N116" s="176">
        <v>5.0000000000000001E-4</v>
      </c>
      <c r="O116" s="176">
        <f>ROUND(E116*N116,2)</f>
        <v>0.03</v>
      </c>
      <c r="P116" s="176">
        <v>0</v>
      </c>
      <c r="Q116" s="176">
        <f>ROUND(E116*P116,2)</f>
        <v>0</v>
      </c>
      <c r="R116" s="176" t="s">
        <v>206</v>
      </c>
      <c r="S116" s="176" t="s">
        <v>187</v>
      </c>
      <c r="T116" s="177" t="s">
        <v>187</v>
      </c>
      <c r="U116" s="157">
        <v>2E-3</v>
      </c>
      <c r="V116" s="157">
        <f>ROUND(E116*U116,2)</f>
        <v>0.13</v>
      </c>
      <c r="W116" s="157"/>
      <c r="X116" s="157" t="s">
        <v>188</v>
      </c>
      <c r="Y116" s="148"/>
      <c r="Z116" s="148"/>
      <c r="AA116" s="148"/>
      <c r="AB116" s="148"/>
      <c r="AC116" s="148"/>
      <c r="AD116" s="148"/>
      <c r="AE116" s="148"/>
      <c r="AF116" s="148"/>
      <c r="AG116" s="148" t="s">
        <v>200</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9" t="s">
        <v>276</v>
      </c>
      <c r="D117" s="158"/>
      <c r="E117" s="159"/>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193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9" t="s">
        <v>1002</v>
      </c>
      <c r="D118" s="158"/>
      <c r="E118" s="159"/>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193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9" t="s">
        <v>968</v>
      </c>
      <c r="D119" s="158"/>
      <c r="E119" s="159">
        <v>31.5</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193</v>
      </c>
      <c r="AH119" s="148">
        <v>5</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9" t="s">
        <v>984</v>
      </c>
      <c r="D120" s="158"/>
      <c r="E120" s="159"/>
      <c r="F120" s="157"/>
      <c r="G120" s="157"/>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193</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9" t="s">
        <v>985</v>
      </c>
      <c r="D121" s="158"/>
      <c r="E121" s="159">
        <v>31.5</v>
      </c>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193</v>
      </c>
      <c r="AH121" s="148">
        <v>5</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ht="22.5" outlineLevel="1" x14ac:dyDescent="0.2">
      <c r="A122" s="171">
        <v>23</v>
      </c>
      <c r="B122" s="172" t="s">
        <v>277</v>
      </c>
      <c r="C122" s="188" t="s">
        <v>278</v>
      </c>
      <c r="D122" s="173" t="s">
        <v>185</v>
      </c>
      <c r="E122" s="174">
        <v>31.5</v>
      </c>
      <c r="F122" s="175"/>
      <c r="G122" s="176">
        <f>ROUND(E122*F122,2)</f>
        <v>0</v>
      </c>
      <c r="H122" s="175"/>
      <c r="I122" s="176">
        <f>ROUND(E122*H122,2)</f>
        <v>0</v>
      </c>
      <c r="J122" s="175"/>
      <c r="K122" s="176">
        <f>ROUND(E122*J122,2)</f>
        <v>0</v>
      </c>
      <c r="L122" s="176">
        <v>21</v>
      </c>
      <c r="M122" s="176">
        <f>G122*(1+L122/100)</f>
        <v>0</v>
      </c>
      <c r="N122" s="176">
        <v>7.1000000000000002E-4</v>
      </c>
      <c r="O122" s="176">
        <f>ROUND(E122*N122,2)</f>
        <v>0.02</v>
      </c>
      <c r="P122" s="176">
        <v>0</v>
      </c>
      <c r="Q122" s="176">
        <f>ROUND(E122*P122,2)</f>
        <v>0</v>
      </c>
      <c r="R122" s="176" t="s">
        <v>206</v>
      </c>
      <c r="S122" s="176" t="s">
        <v>187</v>
      </c>
      <c r="T122" s="177" t="s">
        <v>187</v>
      </c>
      <c r="U122" s="157">
        <v>2E-3</v>
      </c>
      <c r="V122" s="157">
        <f>ROUND(E122*U122,2)</f>
        <v>0.06</v>
      </c>
      <c r="W122" s="157"/>
      <c r="X122" s="157" t="s">
        <v>188</v>
      </c>
      <c r="Y122" s="148"/>
      <c r="Z122" s="148"/>
      <c r="AA122" s="148"/>
      <c r="AB122" s="148"/>
      <c r="AC122" s="148"/>
      <c r="AD122" s="148"/>
      <c r="AE122" s="148"/>
      <c r="AF122" s="148"/>
      <c r="AG122" s="148" t="s">
        <v>200</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9" t="s">
        <v>279</v>
      </c>
      <c r="D123" s="158"/>
      <c r="E123" s="159"/>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193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9" t="s">
        <v>983</v>
      </c>
      <c r="D124" s="158"/>
      <c r="E124" s="159"/>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193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9" t="s">
        <v>977</v>
      </c>
      <c r="D125" s="158"/>
      <c r="E125" s="159">
        <v>31.5</v>
      </c>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193</v>
      </c>
      <c r="AH125" s="148">
        <v>5</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1" x14ac:dyDescent="0.2">
      <c r="A126" s="171">
        <v>24</v>
      </c>
      <c r="B126" s="172" t="s">
        <v>746</v>
      </c>
      <c r="C126" s="188" t="s">
        <v>747</v>
      </c>
      <c r="D126" s="173" t="s">
        <v>185</v>
      </c>
      <c r="E126" s="174">
        <v>31.5</v>
      </c>
      <c r="F126" s="175"/>
      <c r="G126" s="176">
        <f>ROUND(E126*F126,2)</f>
        <v>0</v>
      </c>
      <c r="H126" s="175"/>
      <c r="I126" s="176">
        <f>ROUND(E126*H126,2)</f>
        <v>0</v>
      </c>
      <c r="J126" s="175"/>
      <c r="K126" s="176">
        <f>ROUND(E126*J126,2)</f>
        <v>0</v>
      </c>
      <c r="L126" s="176">
        <v>21</v>
      </c>
      <c r="M126" s="176">
        <f>G126*(1+L126/100)</f>
        <v>0</v>
      </c>
      <c r="N126" s="176">
        <v>0.12966</v>
      </c>
      <c r="O126" s="176">
        <f>ROUND(E126*N126,2)</f>
        <v>4.08</v>
      </c>
      <c r="P126" s="176">
        <v>0</v>
      </c>
      <c r="Q126" s="176">
        <f>ROUND(E126*P126,2)</f>
        <v>0</v>
      </c>
      <c r="R126" s="176" t="s">
        <v>206</v>
      </c>
      <c r="S126" s="176" t="s">
        <v>187</v>
      </c>
      <c r="T126" s="177" t="s">
        <v>187</v>
      </c>
      <c r="U126" s="157">
        <v>7.1999999999999995E-2</v>
      </c>
      <c r="V126" s="157">
        <f>ROUND(E126*U126,2)</f>
        <v>2.27</v>
      </c>
      <c r="W126" s="157"/>
      <c r="X126" s="157" t="s">
        <v>188</v>
      </c>
      <c r="Y126" s="148"/>
      <c r="Z126" s="148"/>
      <c r="AA126" s="148"/>
      <c r="AB126" s="148"/>
      <c r="AC126" s="148"/>
      <c r="AD126" s="148"/>
      <c r="AE126" s="148"/>
      <c r="AF126" s="148"/>
      <c r="AG126" s="148" t="s">
        <v>200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9" t="s">
        <v>748</v>
      </c>
      <c r="D127" s="158"/>
      <c r="E127" s="159"/>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193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9" t="s">
        <v>209</v>
      </c>
      <c r="D128" s="158"/>
      <c r="E128" s="159"/>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193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9" t="s">
        <v>1003</v>
      </c>
      <c r="D129" s="158"/>
      <c r="E129" s="159">
        <v>31.5</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193</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x14ac:dyDescent="0.2">
      <c r="A130" s="165" t="s">
        <v>181</v>
      </c>
      <c r="B130" s="166" t="s">
        <v>142</v>
      </c>
      <c r="C130" s="187" t="s">
        <v>143</v>
      </c>
      <c r="D130" s="167"/>
      <c r="E130" s="168"/>
      <c r="F130" s="169"/>
      <c r="G130" s="169">
        <f>SUMIF(AG131:AG179,"&lt;&gt;NOR",G131:G179)</f>
        <v>0</v>
      </c>
      <c r="H130" s="169"/>
      <c r="I130" s="169">
        <f>SUM(I131:I179)</f>
        <v>0</v>
      </c>
      <c r="J130" s="169"/>
      <c r="K130" s="169">
        <f>SUM(K131:K179)</f>
        <v>0</v>
      </c>
      <c r="L130" s="169"/>
      <c r="M130" s="169">
        <f>SUM(M131:M179)</f>
        <v>0</v>
      </c>
      <c r="N130" s="169"/>
      <c r="O130" s="169">
        <f>SUM(O131:O179)</f>
        <v>4.2499999999999991</v>
      </c>
      <c r="P130" s="169"/>
      <c r="Q130" s="169">
        <f>SUM(Q131:Q179)</f>
        <v>0</v>
      </c>
      <c r="R130" s="169"/>
      <c r="S130" s="169"/>
      <c r="T130" s="170"/>
      <c r="U130" s="164"/>
      <c r="V130" s="164">
        <f>SUM(V131:V179)</f>
        <v>25.32</v>
      </c>
      <c r="W130" s="164"/>
      <c r="X130" s="164"/>
      <c r="AG130" t="s">
        <v>182</v>
      </c>
    </row>
    <row r="131" spans="1:60" ht="22.5" outlineLevel="1" x14ac:dyDescent="0.2">
      <c r="A131" s="171">
        <v>25</v>
      </c>
      <c r="B131" s="172" t="s">
        <v>1004</v>
      </c>
      <c r="C131" s="188" t="s">
        <v>1005</v>
      </c>
      <c r="D131" s="173" t="s">
        <v>185</v>
      </c>
      <c r="E131" s="174">
        <v>2.4900000000000002</v>
      </c>
      <c r="F131" s="175"/>
      <c r="G131" s="176">
        <f>ROUND(E131*F131,2)</f>
        <v>0</v>
      </c>
      <c r="H131" s="175"/>
      <c r="I131" s="176">
        <f>ROUND(E131*H131,2)</f>
        <v>0</v>
      </c>
      <c r="J131" s="175"/>
      <c r="K131" s="176">
        <f>ROUND(E131*J131,2)</f>
        <v>0</v>
      </c>
      <c r="L131" s="176">
        <v>21</v>
      </c>
      <c r="M131" s="176">
        <f>G131*(1+L131/100)</f>
        <v>0</v>
      </c>
      <c r="N131" s="176">
        <v>1.3999999999999999E-4</v>
      </c>
      <c r="O131" s="176">
        <f>ROUND(E131*N131,2)</f>
        <v>0</v>
      </c>
      <c r="P131" s="176">
        <v>0</v>
      </c>
      <c r="Q131" s="176">
        <f>ROUND(E131*P131,2)</f>
        <v>0</v>
      </c>
      <c r="R131" s="176" t="s">
        <v>206</v>
      </c>
      <c r="S131" s="176" t="s">
        <v>187</v>
      </c>
      <c r="T131" s="177" t="s">
        <v>187</v>
      </c>
      <c r="U131" s="157">
        <v>0.72299999999999998</v>
      </c>
      <c r="V131" s="157">
        <f>ROUND(E131*U131,2)</f>
        <v>1.8</v>
      </c>
      <c r="W131" s="157"/>
      <c r="X131" s="157" t="s">
        <v>188</v>
      </c>
      <c r="Y131" s="148"/>
      <c r="Z131" s="148"/>
      <c r="AA131" s="148"/>
      <c r="AB131" s="148"/>
      <c r="AC131" s="148"/>
      <c r="AD131" s="148"/>
      <c r="AE131" s="148"/>
      <c r="AF131" s="148"/>
      <c r="AG131" s="148" t="s">
        <v>200</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259" t="s">
        <v>1006</v>
      </c>
      <c r="D132" s="260"/>
      <c r="E132" s="260"/>
      <c r="F132" s="260"/>
      <c r="G132" s="260"/>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191</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9" t="s">
        <v>772</v>
      </c>
      <c r="D133" s="158"/>
      <c r="E133" s="159"/>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193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9" t="s">
        <v>209</v>
      </c>
      <c r="D134" s="158"/>
      <c r="E134" s="159"/>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193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89" t="s">
        <v>773</v>
      </c>
      <c r="D135" s="158"/>
      <c r="E135" s="159"/>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193</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1" x14ac:dyDescent="0.2">
      <c r="A136" s="155"/>
      <c r="B136" s="156"/>
      <c r="C136" s="189" t="s">
        <v>1007</v>
      </c>
      <c r="D136" s="158"/>
      <c r="E136" s="159">
        <v>2.4900000000000002</v>
      </c>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193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ht="22.5" outlineLevel="1" x14ac:dyDescent="0.2">
      <c r="A137" s="171">
        <v>26</v>
      </c>
      <c r="B137" s="172" t="s">
        <v>798</v>
      </c>
      <c r="C137" s="188" t="s">
        <v>799</v>
      </c>
      <c r="D137" s="173" t="s">
        <v>185</v>
      </c>
      <c r="E137" s="174">
        <v>26.9</v>
      </c>
      <c r="F137" s="175"/>
      <c r="G137" s="176">
        <f>ROUND(E137*F137,2)</f>
        <v>0</v>
      </c>
      <c r="H137" s="175"/>
      <c r="I137" s="176">
        <f>ROUND(E137*H137,2)</f>
        <v>0</v>
      </c>
      <c r="J137" s="175"/>
      <c r="K137" s="176">
        <f>ROUND(E137*J137,2)</f>
        <v>0</v>
      </c>
      <c r="L137" s="176">
        <v>21</v>
      </c>
      <c r="M137" s="176">
        <f>G137*(1+L137/100)</f>
        <v>0</v>
      </c>
      <c r="N137" s="176">
        <v>7.6000000000000004E-4</v>
      </c>
      <c r="O137" s="176">
        <f>ROUND(E137*N137,2)</f>
        <v>0.02</v>
      </c>
      <c r="P137" s="176">
        <v>0</v>
      </c>
      <c r="Q137" s="176">
        <f>ROUND(E137*P137,2)</f>
        <v>0</v>
      </c>
      <c r="R137" s="176" t="s">
        <v>206</v>
      </c>
      <c r="S137" s="176" t="s">
        <v>187</v>
      </c>
      <c r="T137" s="177" t="s">
        <v>187</v>
      </c>
      <c r="U137" s="157">
        <v>0.311</v>
      </c>
      <c r="V137" s="157">
        <f>ROUND(E137*U137,2)</f>
        <v>8.3699999999999992</v>
      </c>
      <c r="W137" s="157"/>
      <c r="X137" s="157" t="s">
        <v>188</v>
      </c>
      <c r="Y137" s="148"/>
      <c r="Z137" s="148"/>
      <c r="AA137" s="148"/>
      <c r="AB137" s="148"/>
      <c r="AC137" s="148"/>
      <c r="AD137" s="148"/>
      <c r="AE137" s="148"/>
      <c r="AF137" s="148"/>
      <c r="AG137" s="148" t="s">
        <v>200</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9" t="s">
        <v>772</v>
      </c>
      <c r="D138" s="158"/>
      <c r="E138" s="159"/>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193</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9" t="s">
        <v>209</v>
      </c>
      <c r="D139" s="158"/>
      <c r="E139" s="159"/>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193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9" t="s">
        <v>773</v>
      </c>
      <c r="D140" s="158"/>
      <c r="E140" s="159"/>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193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9" t="s">
        <v>1008</v>
      </c>
      <c r="D141" s="158"/>
      <c r="E141" s="159">
        <v>24.9</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193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9" t="s">
        <v>1009</v>
      </c>
      <c r="D142" s="158"/>
      <c r="E142" s="159">
        <v>2</v>
      </c>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193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22.5" outlineLevel="1" x14ac:dyDescent="0.2">
      <c r="A143" s="171">
        <v>27</v>
      </c>
      <c r="B143" s="172" t="s">
        <v>805</v>
      </c>
      <c r="C143" s="188" t="s">
        <v>806</v>
      </c>
      <c r="D143" s="173" t="s">
        <v>316</v>
      </c>
      <c r="E143" s="174">
        <v>40</v>
      </c>
      <c r="F143" s="175"/>
      <c r="G143" s="176">
        <f>ROUND(E143*F143,2)</f>
        <v>0</v>
      </c>
      <c r="H143" s="175"/>
      <c r="I143" s="176">
        <f>ROUND(E143*H143,2)</f>
        <v>0</v>
      </c>
      <c r="J143" s="175"/>
      <c r="K143" s="176">
        <f>ROUND(E143*J143,2)</f>
        <v>0</v>
      </c>
      <c r="L143" s="176">
        <v>21</v>
      </c>
      <c r="M143" s="176">
        <f>G143*(1+L143/100)</f>
        <v>0</v>
      </c>
      <c r="N143" s="176">
        <v>9.9709999999999993E-2</v>
      </c>
      <c r="O143" s="176">
        <f>ROUND(E143*N143,2)</f>
        <v>3.99</v>
      </c>
      <c r="P143" s="176">
        <v>0</v>
      </c>
      <c r="Q143" s="176">
        <f>ROUND(E143*P143,2)</f>
        <v>0</v>
      </c>
      <c r="R143" s="176" t="s">
        <v>206</v>
      </c>
      <c r="S143" s="176" t="s">
        <v>187</v>
      </c>
      <c r="T143" s="177" t="s">
        <v>187</v>
      </c>
      <c r="U143" s="157">
        <v>0.11899999999999999</v>
      </c>
      <c r="V143" s="157">
        <f>ROUND(E143*U143,2)</f>
        <v>4.76</v>
      </c>
      <c r="W143" s="157"/>
      <c r="X143" s="157" t="s">
        <v>188</v>
      </c>
      <c r="Y143" s="148"/>
      <c r="Z143" s="148"/>
      <c r="AA143" s="148"/>
      <c r="AB143" s="148"/>
      <c r="AC143" s="148"/>
      <c r="AD143" s="148"/>
      <c r="AE143" s="148"/>
      <c r="AF143" s="148"/>
      <c r="AG143" s="148" t="s">
        <v>189</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259" t="s">
        <v>807</v>
      </c>
      <c r="D144" s="260"/>
      <c r="E144" s="260"/>
      <c r="F144" s="260"/>
      <c r="G144" s="260"/>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191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9" t="s">
        <v>808</v>
      </c>
      <c r="D145" s="158"/>
      <c r="E145" s="159"/>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193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9" t="s">
        <v>1010</v>
      </c>
      <c r="D146" s="158"/>
      <c r="E146" s="159">
        <v>20</v>
      </c>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193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90" t="s">
        <v>288</v>
      </c>
      <c r="D147" s="160"/>
      <c r="E147" s="161">
        <v>20</v>
      </c>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193</v>
      </c>
      <c r="AH147" s="148">
        <v>1</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9" t="s">
        <v>812</v>
      </c>
      <c r="D148" s="197"/>
      <c r="E148" s="198">
        <v>20</v>
      </c>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193</v>
      </c>
      <c r="AH148" s="148">
        <v>4</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1">
        <v>28</v>
      </c>
      <c r="B149" s="172" t="s">
        <v>314</v>
      </c>
      <c r="C149" s="188" t="s">
        <v>315</v>
      </c>
      <c r="D149" s="173" t="s">
        <v>316</v>
      </c>
      <c r="E149" s="174">
        <v>32</v>
      </c>
      <c r="F149" s="175"/>
      <c r="G149" s="176">
        <f>ROUND(E149*F149,2)</f>
        <v>0</v>
      </c>
      <c r="H149" s="175"/>
      <c r="I149" s="176">
        <f>ROUND(E149*H149,2)</f>
        <v>0</v>
      </c>
      <c r="J149" s="175"/>
      <c r="K149" s="176">
        <f>ROUND(E149*J149,2)</f>
        <v>0</v>
      </c>
      <c r="L149" s="176">
        <v>21</v>
      </c>
      <c r="M149" s="176">
        <f>G149*(1+L149/100)</f>
        <v>0</v>
      </c>
      <c r="N149" s="176">
        <v>4.3E-3</v>
      </c>
      <c r="O149" s="176">
        <f>ROUND(E149*N149,2)</f>
        <v>0.14000000000000001</v>
      </c>
      <c r="P149" s="176">
        <v>0</v>
      </c>
      <c r="Q149" s="176">
        <f>ROUND(E149*P149,2)</f>
        <v>0</v>
      </c>
      <c r="R149" s="176" t="s">
        <v>206</v>
      </c>
      <c r="S149" s="176" t="s">
        <v>187</v>
      </c>
      <c r="T149" s="177" t="s">
        <v>187</v>
      </c>
      <c r="U149" s="157">
        <v>0.20799999999999999</v>
      </c>
      <c r="V149" s="157">
        <f>ROUND(E149*U149,2)</f>
        <v>6.66</v>
      </c>
      <c r="W149" s="157"/>
      <c r="X149" s="157" t="s">
        <v>188</v>
      </c>
      <c r="Y149" s="148"/>
      <c r="Z149" s="148"/>
      <c r="AA149" s="148"/>
      <c r="AB149" s="148"/>
      <c r="AC149" s="148"/>
      <c r="AD149" s="148"/>
      <c r="AE149" s="148"/>
      <c r="AF149" s="148"/>
      <c r="AG149" s="148" t="s">
        <v>200</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259" t="s">
        <v>317</v>
      </c>
      <c r="D150" s="260"/>
      <c r="E150" s="260"/>
      <c r="F150" s="260"/>
      <c r="G150" s="260"/>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191</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9" t="s">
        <v>318</v>
      </c>
      <c r="D151" s="158"/>
      <c r="E151" s="159"/>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193</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9" t="s">
        <v>1011</v>
      </c>
      <c r="D152" s="158"/>
      <c r="E152" s="159">
        <v>32</v>
      </c>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193</v>
      </c>
      <c r="AH152" s="148">
        <v>5</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1">
        <v>29</v>
      </c>
      <c r="B153" s="172" t="s">
        <v>320</v>
      </c>
      <c r="C153" s="188" t="s">
        <v>321</v>
      </c>
      <c r="D153" s="173" t="s">
        <v>316</v>
      </c>
      <c r="E153" s="174">
        <v>32</v>
      </c>
      <c r="F153" s="175"/>
      <c r="G153" s="176">
        <f>ROUND(E153*F153,2)</f>
        <v>0</v>
      </c>
      <c r="H153" s="175"/>
      <c r="I153" s="176">
        <f>ROUND(E153*H153,2)</f>
        <v>0</v>
      </c>
      <c r="J153" s="175"/>
      <c r="K153" s="176">
        <f>ROUND(E153*J153,2)</f>
        <v>0</v>
      </c>
      <c r="L153" s="176">
        <v>21</v>
      </c>
      <c r="M153" s="176">
        <f>G153*(1+L153/100)</f>
        <v>0</v>
      </c>
      <c r="N153" s="176">
        <v>1.0000000000000001E-5</v>
      </c>
      <c r="O153" s="176">
        <f>ROUND(E153*N153,2)</f>
        <v>0</v>
      </c>
      <c r="P153" s="176">
        <v>0</v>
      </c>
      <c r="Q153" s="176">
        <f>ROUND(E153*P153,2)</f>
        <v>0</v>
      </c>
      <c r="R153" s="176" t="s">
        <v>206</v>
      </c>
      <c r="S153" s="176" t="s">
        <v>187</v>
      </c>
      <c r="T153" s="177" t="s">
        <v>187</v>
      </c>
      <c r="U153" s="157">
        <v>3.5999999999999997E-2</v>
      </c>
      <c r="V153" s="157">
        <f>ROUND(E153*U153,2)</f>
        <v>1.1499999999999999</v>
      </c>
      <c r="W153" s="157"/>
      <c r="X153" s="157" t="s">
        <v>188</v>
      </c>
      <c r="Y153" s="148"/>
      <c r="Z153" s="148"/>
      <c r="AA153" s="148"/>
      <c r="AB153" s="148"/>
      <c r="AC153" s="148"/>
      <c r="AD153" s="148"/>
      <c r="AE153" s="148"/>
      <c r="AF153" s="148"/>
      <c r="AG153" s="148" t="s">
        <v>200</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259" t="s">
        <v>322</v>
      </c>
      <c r="D154" s="260"/>
      <c r="E154" s="260"/>
      <c r="F154" s="260"/>
      <c r="G154" s="260"/>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191</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9" t="s">
        <v>323</v>
      </c>
      <c r="D155" s="158"/>
      <c r="E155" s="159"/>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193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9" t="s">
        <v>209</v>
      </c>
      <c r="D156" s="158"/>
      <c r="E156" s="159"/>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193</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9" t="s">
        <v>1012</v>
      </c>
      <c r="D157" s="158"/>
      <c r="E157" s="159">
        <v>32</v>
      </c>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193</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71">
        <v>30</v>
      </c>
      <c r="B158" s="172" t="s">
        <v>327</v>
      </c>
      <c r="C158" s="188" t="s">
        <v>328</v>
      </c>
      <c r="D158" s="173" t="s">
        <v>316</v>
      </c>
      <c r="E158" s="174">
        <v>32</v>
      </c>
      <c r="F158" s="175"/>
      <c r="G158" s="176">
        <f>ROUND(E158*F158,2)</f>
        <v>0</v>
      </c>
      <c r="H158" s="175"/>
      <c r="I158" s="176">
        <f>ROUND(E158*H158,2)</f>
        <v>0</v>
      </c>
      <c r="J158" s="175"/>
      <c r="K158" s="176">
        <f>ROUND(E158*J158,2)</f>
        <v>0</v>
      </c>
      <c r="L158" s="176">
        <v>21</v>
      </c>
      <c r="M158" s="176">
        <f>G158*(1+L158/100)</f>
        <v>0</v>
      </c>
      <c r="N158" s="176">
        <v>0</v>
      </c>
      <c r="O158" s="176">
        <f>ROUND(E158*N158,2)</f>
        <v>0</v>
      </c>
      <c r="P158" s="176">
        <v>0</v>
      </c>
      <c r="Q158" s="176">
        <f>ROUND(E158*P158,2)</f>
        <v>0</v>
      </c>
      <c r="R158" s="176" t="s">
        <v>206</v>
      </c>
      <c r="S158" s="176" t="s">
        <v>187</v>
      </c>
      <c r="T158" s="177" t="s">
        <v>187</v>
      </c>
      <c r="U158" s="157">
        <v>6.7000000000000004E-2</v>
      </c>
      <c r="V158" s="157">
        <f>ROUND(E158*U158,2)</f>
        <v>2.14</v>
      </c>
      <c r="W158" s="157"/>
      <c r="X158" s="157" t="s">
        <v>188</v>
      </c>
      <c r="Y158" s="148"/>
      <c r="Z158" s="148"/>
      <c r="AA158" s="148"/>
      <c r="AB158" s="148"/>
      <c r="AC158" s="148"/>
      <c r="AD158" s="148"/>
      <c r="AE158" s="148"/>
      <c r="AF158" s="148"/>
      <c r="AG158" s="148" t="s">
        <v>200</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259" t="s">
        <v>329</v>
      </c>
      <c r="D159" s="260"/>
      <c r="E159" s="260"/>
      <c r="F159" s="260"/>
      <c r="G159" s="260"/>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191</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9" t="s">
        <v>330</v>
      </c>
      <c r="D160" s="158"/>
      <c r="E160" s="159"/>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193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9" t="s">
        <v>324</v>
      </c>
      <c r="D161" s="158"/>
      <c r="E161" s="159"/>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193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9" t="s">
        <v>1011</v>
      </c>
      <c r="D162" s="158"/>
      <c r="E162" s="159">
        <v>32</v>
      </c>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193</v>
      </c>
      <c r="AH162" s="148">
        <v>5</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1">
        <v>31</v>
      </c>
      <c r="B163" s="172" t="s">
        <v>331</v>
      </c>
      <c r="C163" s="188" t="s">
        <v>332</v>
      </c>
      <c r="D163" s="173" t="s">
        <v>316</v>
      </c>
      <c r="E163" s="174">
        <v>12</v>
      </c>
      <c r="F163" s="175"/>
      <c r="G163" s="176">
        <f>ROUND(E163*F163,2)</f>
        <v>0</v>
      </c>
      <c r="H163" s="175"/>
      <c r="I163" s="176">
        <f>ROUND(E163*H163,2)</f>
        <v>0</v>
      </c>
      <c r="J163" s="175"/>
      <c r="K163" s="176">
        <f>ROUND(E163*J163,2)</f>
        <v>0</v>
      </c>
      <c r="L163" s="176">
        <v>21</v>
      </c>
      <c r="M163" s="176">
        <f>G163*(1+L163/100)</f>
        <v>0</v>
      </c>
      <c r="N163" s="176">
        <v>0</v>
      </c>
      <c r="O163" s="176">
        <f>ROUND(E163*N163,2)</f>
        <v>0</v>
      </c>
      <c r="P163" s="176">
        <v>0</v>
      </c>
      <c r="Q163" s="176">
        <f>ROUND(E163*P163,2)</f>
        <v>0</v>
      </c>
      <c r="R163" s="176" t="s">
        <v>206</v>
      </c>
      <c r="S163" s="176" t="s">
        <v>187</v>
      </c>
      <c r="T163" s="177" t="s">
        <v>187</v>
      </c>
      <c r="U163" s="157">
        <v>3.6999999999999998E-2</v>
      </c>
      <c r="V163" s="157">
        <f>ROUND(E163*U163,2)</f>
        <v>0.44</v>
      </c>
      <c r="W163" s="157"/>
      <c r="X163" s="157" t="s">
        <v>188</v>
      </c>
      <c r="Y163" s="148"/>
      <c r="Z163" s="148"/>
      <c r="AA163" s="148"/>
      <c r="AB163" s="148"/>
      <c r="AC163" s="148"/>
      <c r="AD163" s="148"/>
      <c r="AE163" s="148"/>
      <c r="AF163" s="148"/>
      <c r="AG163" s="148" t="s">
        <v>200</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259" t="s">
        <v>333</v>
      </c>
      <c r="D164" s="260"/>
      <c r="E164" s="260"/>
      <c r="F164" s="260"/>
      <c r="G164" s="260"/>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191</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9" t="s">
        <v>334</v>
      </c>
      <c r="D165" s="158"/>
      <c r="E165" s="159"/>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193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9" t="s">
        <v>324</v>
      </c>
      <c r="D166" s="158"/>
      <c r="E166" s="159"/>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193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9" t="s">
        <v>1013</v>
      </c>
      <c r="D167" s="158"/>
      <c r="E167" s="159">
        <v>32</v>
      </c>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193</v>
      </c>
      <c r="AH167" s="148">
        <v>5</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9" t="s">
        <v>1014</v>
      </c>
      <c r="D168" s="158"/>
      <c r="E168" s="159"/>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193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191" t="s">
        <v>305</v>
      </c>
      <c r="D169" s="162"/>
      <c r="E169" s="163"/>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193</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92" t="s">
        <v>1015</v>
      </c>
      <c r="D170" s="162"/>
      <c r="E170" s="163">
        <v>0.5</v>
      </c>
      <c r="F170" s="157"/>
      <c r="G170" s="157"/>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193</v>
      </c>
      <c r="AH170" s="148">
        <v>2</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91" t="s">
        <v>307</v>
      </c>
      <c r="D171" s="162"/>
      <c r="E171" s="163"/>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193</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9" t="s">
        <v>1016</v>
      </c>
      <c r="D172" s="158"/>
      <c r="E172" s="159">
        <v>-20</v>
      </c>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193</v>
      </c>
      <c r="AH172" s="148">
        <v>5</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71">
        <v>32</v>
      </c>
      <c r="B173" s="172" t="s">
        <v>298</v>
      </c>
      <c r="C173" s="188" t="s">
        <v>299</v>
      </c>
      <c r="D173" s="173" t="s">
        <v>300</v>
      </c>
      <c r="E173" s="174">
        <v>0.10199999999999999</v>
      </c>
      <c r="F173" s="175"/>
      <c r="G173" s="176">
        <f>ROUND(E173*F173,2)</f>
        <v>0</v>
      </c>
      <c r="H173" s="175"/>
      <c r="I173" s="176">
        <f>ROUND(E173*H173,2)</f>
        <v>0</v>
      </c>
      <c r="J173" s="175"/>
      <c r="K173" s="176">
        <f>ROUND(E173*J173,2)</f>
        <v>0</v>
      </c>
      <c r="L173" s="176">
        <v>21</v>
      </c>
      <c r="M173" s="176">
        <f>G173*(1+L173/100)</f>
        <v>0</v>
      </c>
      <c r="N173" s="176">
        <v>1</v>
      </c>
      <c r="O173" s="176">
        <f>ROUND(E173*N173,2)</f>
        <v>0.1</v>
      </c>
      <c r="P173" s="176">
        <v>0</v>
      </c>
      <c r="Q173" s="176">
        <f>ROUND(E173*P173,2)</f>
        <v>0</v>
      </c>
      <c r="R173" s="176" t="s">
        <v>301</v>
      </c>
      <c r="S173" s="176" t="s">
        <v>187</v>
      </c>
      <c r="T173" s="177" t="s">
        <v>187</v>
      </c>
      <c r="U173" s="157">
        <v>0</v>
      </c>
      <c r="V173" s="157">
        <f>ROUND(E173*U173,2)</f>
        <v>0</v>
      </c>
      <c r="W173" s="157"/>
      <c r="X173" s="157" t="s">
        <v>302</v>
      </c>
      <c r="Y173" s="148"/>
      <c r="Z173" s="148"/>
      <c r="AA173" s="148"/>
      <c r="AB173" s="148"/>
      <c r="AC173" s="148"/>
      <c r="AD173" s="148"/>
      <c r="AE173" s="148"/>
      <c r="AF173" s="148"/>
      <c r="AG173" s="148" t="s">
        <v>303</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9" t="s">
        <v>851</v>
      </c>
      <c r="D174" s="158"/>
      <c r="E174" s="159"/>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193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9" t="s">
        <v>1017</v>
      </c>
      <c r="D175" s="158"/>
      <c r="E175" s="159"/>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193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1" t="s">
        <v>305</v>
      </c>
      <c r="D176" s="162"/>
      <c r="E176" s="163"/>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193</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92" t="s">
        <v>1018</v>
      </c>
      <c r="D177" s="162"/>
      <c r="E177" s="163">
        <v>2.5500000000000002E-3</v>
      </c>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193</v>
      </c>
      <c r="AH177" s="148">
        <v>2</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91" t="s">
        <v>307</v>
      </c>
      <c r="D178" s="162"/>
      <c r="E178" s="163"/>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193</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9" t="s">
        <v>1019</v>
      </c>
      <c r="D179" s="158"/>
      <c r="E179" s="159">
        <v>0.10199999999999999</v>
      </c>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193</v>
      </c>
      <c r="AH179" s="148">
        <v>5</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x14ac:dyDescent="0.2">
      <c r="A180" s="165" t="s">
        <v>181</v>
      </c>
      <c r="B180" s="166" t="s">
        <v>146</v>
      </c>
      <c r="C180" s="187" t="s">
        <v>147</v>
      </c>
      <c r="D180" s="167"/>
      <c r="E180" s="168"/>
      <c r="F180" s="169"/>
      <c r="G180" s="169">
        <f>SUMIF(AG181:AG185,"&lt;&gt;NOR",G181:G185)</f>
        <v>0</v>
      </c>
      <c r="H180" s="169"/>
      <c r="I180" s="169">
        <f>SUM(I181:I185)</f>
        <v>0</v>
      </c>
      <c r="J180" s="169"/>
      <c r="K180" s="169">
        <f>SUM(K181:K185)</f>
        <v>0</v>
      </c>
      <c r="L180" s="169"/>
      <c r="M180" s="169">
        <f>SUM(M181:M185)</f>
        <v>0</v>
      </c>
      <c r="N180" s="169"/>
      <c r="O180" s="169">
        <f>SUM(O181:O185)</f>
        <v>0</v>
      </c>
      <c r="P180" s="169"/>
      <c r="Q180" s="169">
        <f>SUM(Q181:Q185)</f>
        <v>0</v>
      </c>
      <c r="R180" s="169"/>
      <c r="S180" s="169"/>
      <c r="T180" s="170"/>
      <c r="U180" s="164"/>
      <c r="V180" s="164">
        <f>SUM(V181:V185)</f>
        <v>0.78</v>
      </c>
      <c r="W180" s="164"/>
      <c r="X180" s="164"/>
      <c r="AG180" t="s">
        <v>182</v>
      </c>
    </row>
    <row r="181" spans="1:60" outlineLevel="1" x14ac:dyDescent="0.2">
      <c r="A181" s="171">
        <v>33</v>
      </c>
      <c r="B181" s="172" t="s">
        <v>336</v>
      </c>
      <c r="C181" s="188" t="s">
        <v>337</v>
      </c>
      <c r="D181" s="173" t="s">
        <v>300</v>
      </c>
      <c r="E181" s="174">
        <v>48.811529999999998</v>
      </c>
      <c r="F181" s="175"/>
      <c r="G181" s="176">
        <f>ROUND(E181*F181,2)</f>
        <v>0</v>
      </c>
      <c r="H181" s="175"/>
      <c r="I181" s="176">
        <f>ROUND(E181*H181,2)</f>
        <v>0</v>
      </c>
      <c r="J181" s="175"/>
      <c r="K181" s="176">
        <f>ROUND(E181*J181,2)</f>
        <v>0</v>
      </c>
      <c r="L181" s="176">
        <v>21</v>
      </c>
      <c r="M181" s="176">
        <f>G181*(1+L181/100)</f>
        <v>0</v>
      </c>
      <c r="N181" s="176">
        <v>0</v>
      </c>
      <c r="O181" s="176">
        <f>ROUND(E181*N181,2)</f>
        <v>0</v>
      </c>
      <c r="P181" s="176">
        <v>0</v>
      </c>
      <c r="Q181" s="176">
        <f>ROUND(E181*P181,2)</f>
        <v>0</v>
      </c>
      <c r="R181" s="176" t="s">
        <v>206</v>
      </c>
      <c r="S181" s="176" t="s">
        <v>187</v>
      </c>
      <c r="T181" s="177" t="s">
        <v>187</v>
      </c>
      <c r="U181" s="157">
        <v>1.6E-2</v>
      </c>
      <c r="V181" s="157">
        <f>ROUND(E181*U181,2)</f>
        <v>0.78</v>
      </c>
      <c r="W181" s="157"/>
      <c r="X181" s="157" t="s">
        <v>338</v>
      </c>
      <c r="Y181" s="148"/>
      <c r="Z181" s="148"/>
      <c r="AA181" s="148"/>
      <c r="AB181" s="148"/>
      <c r="AC181" s="148"/>
      <c r="AD181" s="148"/>
      <c r="AE181" s="148"/>
      <c r="AF181" s="148"/>
      <c r="AG181" s="148" t="s">
        <v>339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259" t="s">
        <v>340</v>
      </c>
      <c r="D182" s="260"/>
      <c r="E182" s="260"/>
      <c r="F182" s="260"/>
      <c r="G182" s="260"/>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191</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9" t="s">
        <v>341</v>
      </c>
      <c r="D183" s="158"/>
      <c r="E183" s="159"/>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193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9" t="s">
        <v>1020</v>
      </c>
      <c r="D184" s="158"/>
      <c r="E184" s="159"/>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193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89" t="s">
        <v>1021</v>
      </c>
      <c r="D185" s="158"/>
      <c r="E185" s="159">
        <v>48.811529999999998</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193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x14ac:dyDescent="0.2">
      <c r="A186" s="165" t="s">
        <v>181</v>
      </c>
      <c r="B186" s="166" t="s">
        <v>148</v>
      </c>
      <c r="C186" s="187" t="s">
        <v>149</v>
      </c>
      <c r="D186" s="167"/>
      <c r="E186" s="168"/>
      <c r="F186" s="169"/>
      <c r="G186" s="169">
        <f>SUMIF(AG187:AG215,"&lt;&gt;NOR",G187:G215)</f>
        <v>0</v>
      </c>
      <c r="H186" s="169"/>
      <c r="I186" s="169">
        <f>SUM(I187:I215)</f>
        <v>0</v>
      </c>
      <c r="J186" s="169"/>
      <c r="K186" s="169">
        <f>SUM(K187:K215)</f>
        <v>0</v>
      </c>
      <c r="L186" s="169"/>
      <c r="M186" s="169">
        <f>SUM(M187:M215)</f>
        <v>0</v>
      </c>
      <c r="N186" s="169"/>
      <c r="O186" s="169">
        <f>SUM(O187:O215)</f>
        <v>0</v>
      </c>
      <c r="P186" s="169"/>
      <c r="Q186" s="169">
        <f>SUM(Q187:Q215)</f>
        <v>0</v>
      </c>
      <c r="R186" s="169"/>
      <c r="S186" s="169"/>
      <c r="T186" s="170"/>
      <c r="U186" s="164"/>
      <c r="V186" s="164">
        <f>SUM(V187:V215)</f>
        <v>6.15</v>
      </c>
      <c r="W186" s="164"/>
      <c r="X186" s="164"/>
      <c r="AG186" t="s">
        <v>182</v>
      </c>
    </row>
    <row r="187" spans="1:60" ht="33.75" outlineLevel="1" x14ac:dyDescent="0.2">
      <c r="A187" s="171">
        <v>34</v>
      </c>
      <c r="B187" s="172" t="s">
        <v>344</v>
      </c>
      <c r="C187" s="188" t="s">
        <v>345</v>
      </c>
      <c r="D187" s="173" t="s">
        <v>300</v>
      </c>
      <c r="E187" s="174">
        <v>13.167</v>
      </c>
      <c r="F187" s="175"/>
      <c r="G187" s="176">
        <f>ROUND(E187*F187,2)</f>
        <v>0</v>
      </c>
      <c r="H187" s="175"/>
      <c r="I187" s="176">
        <f>ROUND(E187*H187,2)</f>
        <v>0</v>
      </c>
      <c r="J187" s="175"/>
      <c r="K187" s="176">
        <f>ROUND(E187*J187,2)</f>
        <v>0</v>
      </c>
      <c r="L187" s="176">
        <v>21</v>
      </c>
      <c r="M187" s="176">
        <f>G187*(1+L187/100)</f>
        <v>0</v>
      </c>
      <c r="N187" s="176">
        <v>0</v>
      </c>
      <c r="O187" s="176">
        <f>ROUND(E187*N187,2)</f>
        <v>0</v>
      </c>
      <c r="P187" s="176">
        <v>0</v>
      </c>
      <c r="Q187" s="176">
        <f>ROUND(E187*P187,2)</f>
        <v>0</v>
      </c>
      <c r="R187" s="176" t="s">
        <v>346</v>
      </c>
      <c r="S187" s="176" t="s">
        <v>187</v>
      </c>
      <c r="T187" s="177" t="s">
        <v>187</v>
      </c>
      <c r="U187" s="157">
        <v>0</v>
      </c>
      <c r="V187" s="157">
        <f>ROUND(E187*U187,2)</f>
        <v>0</v>
      </c>
      <c r="W187" s="157"/>
      <c r="X187" s="157" t="s">
        <v>188</v>
      </c>
      <c r="Y187" s="148"/>
      <c r="Z187" s="148"/>
      <c r="AA187" s="148"/>
      <c r="AB187" s="148"/>
      <c r="AC187" s="148"/>
      <c r="AD187" s="148"/>
      <c r="AE187" s="148"/>
      <c r="AF187" s="148"/>
      <c r="AG187" s="148" t="s">
        <v>200</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259" t="s">
        <v>347</v>
      </c>
      <c r="D188" s="260"/>
      <c r="E188" s="260"/>
      <c r="F188" s="260"/>
      <c r="G188" s="260"/>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191</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89" t="s">
        <v>857</v>
      </c>
      <c r="D189" s="158"/>
      <c r="E189" s="159"/>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193</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9" t="s">
        <v>1022</v>
      </c>
      <c r="D190" s="158"/>
      <c r="E190" s="159"/>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193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9" t="s">
        <v>1023</v>
      </c>
      <c r="D191" s="158"/>
      <c r="E191" s="159">
        <v>6.93</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193</v>
      </c>
      <c r="AH191" s="148">
        <v>7</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9" t="s">
        <v>1024</v>
      </c>
      <c r="D192" s="158"/>
      <c r="E192" s="159"/>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193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9" t="s">
        <v>1025</v>
      </c>
      <c r="D193" s="158"/>
      <c r="E193" s="159">
        <v>6.2370000000000001</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193</v>
      </c>
      <c r="AH193" s="148">
        <v>7</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1">
        <v>35</v>
      </c>
      <c r="B194" s="172" t="s">
        <v>351</v>
      </c>
      <c r="C194" s="188" t="s">
        <v>352</v>
      </c>
      <c r="D194" s="173" t="s">
        <v>300</v>
      </c>
      <c r="E194" s="174">
        <v>14.75145</v>
      </c>
      <c r="F194" s="175"/>
      <c r="G194" s="176">
        <f>ROUND(E194*F194,2)</f>
        <v>0</v>
      </c>
      <c r="H194" s="175"/>
      <c r="I194" s="176">
        <f>ROUND(E194*H194,2)</f>
        <v>0</v>
      </c>
      <c r="J194" s="175"/>
      <c r="K194" s="176">
        <f>ROUND(E194*J194,2)</f>
        <v>0</v>
      </c>
      <c r="L194" s="176">
        <v>21</v>
      </c>
      <c r="M194" s="176">
        <f>G194*(1+L194/100)</f>
        <v>0</v>
      </c>
      <c r="N194" s="176">
        <v>0</v>
      </c>
      <c r="O194" s="176">
        <f>ROUND(E194*N194,2)</f>
        <v>0</v>
      </c>
      <c r="P194" s="176">
        <v>0</v>
      </c>
      <c r="Q194" s="176">
        <f>ROUND(E194*P194,2)</f>
        <v>0</v>
      </c>
      <c r="R194" s="176" t="s">
        <v>353</v>
      </c>
      <c r="S194" s="176" t="s">
        <v>187</v>
      </c>
      <c r="T194" s="177" t="s">
        <v>187</v>
      </c>
      <c r="U194" s="157">
        <v>4.2000000000000003E-2</v>
      </c>
      <c r="V194" s="157">
        <f>ROUND(E194*U194,2)</f>
        <v>0.62</v>
      </c>
      <c r="W194" s="157"/>
      <c r="X194" s="157" t="s">
        <v>188</v>
      </c>
      <c r="Y194" s="148"/>
      <c r="Z194" s="148"/>
      <c r="AA194" s="148"/>
      <c r="AB194" s="148"/>
      <c r="AC194" s="148"/>
      <c r="AD194" s="148"/>
      <c r="AE194" s="148"/>
      <c r="AF194" s="148"/>
      <c r="AG194" s="148" t="s">
        <v>200</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259" t="s">
        <v>354</v>
      </c>
      <c r="D195" s="260"/>
      <c r="E195" s="260"/>
      <c r="F195" s="260"/>
      <c r="G195" s="260"/>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191</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9" t="s">
        <v>355</v>
      </c>
      <c r="D196" s="158"/>
      <c r="E196" s="159"/>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193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9" t="s">
        <v>356</v>
      </c>
      <c r="D197" s="158"/>
      <c r="E197" s="159"/>
      <c r="F197" s="157"/>
      <c r="G197" s="157"/>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193</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9" t="s">
        <v>1026</v>
      </c>
      <c r="D198" s="158"/>
      <c r="E198" s="159">
        <v>14.553000000000001</v>
      </c>
      <c r="F198" s="157"/>
      <c r="G198" s="157"/>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193</v>
      </c>
      <c r="AH198" s="148">
        <v>7</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89" t="s">
        <v>358</v>
      </c>
      <c r="D199" s="158"/>
      <c r="E199" s="159"/>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193</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9" t="s">
        <v>1027</v>
      </c>
      <c r="D200" s="158"/>
      <c r="E200" s="159"/>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193</v>
      </c>
      <c r="AH200" s="148">
        <v>7</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9" t="s">
        <v>1028</v>
      </c>
      <c r="D201" s="158"/>
      <c r="E201" s="159">
        <v>0.19844999999999999</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193</v>
      </c>
      <c r="AH201" s="148">
        <v>7</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71">
        <v>36</v>
      </c>
      <c r="B202" s="172" t="s">
        <v>363</v>
      </c>
      <c r="C202" s="188" t="s">
        <v>364</v>
      </c>
      <c r="D202" s="173" t="s">
        <v>300</v>
      </c>
      <c r="E202" s="174">
        <v>132.76304999999999</v>
      </c>
      <c r="F202" s="175"/>
      <c r="G202" s="176">
        <f>ROUND(E202*F202,2)</f>
        <v>0</v>
      </c>
      <c r="H202" s="175"/>
      <c r="I202" s="176">
        <f>ROUND(E202*H202,2)</f>
        <v>0</v>
      </c>
      <c r="J202" s="175"/>
      <c r="K202" s="176">
        <f>ROUND(E202*J202,2)</f>
        <v>0</v>
      </c>
      <c r="L202" s="176">
        <v>21</v>
      </c>
      <c r="M202" s="176">
        <f>G202*(1+L202/100)</f>
        <v>0</v>
      </c>
      <c r="N202" s="176">
        <v>0</v>
      </c>
      <c r="O202" s="176">
        <f>ROUND(E202*N202,2)</f>
        <v>0</v>
      </c>
      <c r="P202" s="176">
        <v>0</v>
      </c>
      <c r="Q202" s="176">
        <f>ROUND(E202*P202,2)</f>
        <v>0</v>
      </c>
      <c r="R202" s="176" t="s">
        <v>353</v>
      </c>
      <c r="S202" s="176" t="s">
        <v>187</v>
      </c>
      <c r="T202" s="177" t="s">
        <v>187</v>
      </c>
      <c r="U202" s="157">
        <v>0</v>
      </c>
      <c r="V202" s="157">
        <f>ROUND(E202*U202,2)</f>
        <v>0</v>
      </c>
      <c r="W202" s="157"/>
      <c r="X202" s="157" t="s">
        <v>188</v>
      </c>
      <c r="Y202" s="148"/>
      <c r="Z202" s="148"/>
      <c r="AA202" s="148"/>
      <c r="AB202" s="148"/>
      <c r="AC202" s="148"/>
      <c r="AD202" s="148"/>
      <c r="AE202" s="148"/>
      <c r="AF202" s="148"/>
      <c r="AG202" s="148" t="s">
        <v>200</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259" t="s">
        <v>354</v>
      </c>
      <c r="D203" s="260"/>
      <c r="E203" s="260"/>
      <c r="F203" s="260"/>
      <c r="G203" s="260"/>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191</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9" t="s">
        <v>365</v>
      </c>
      <c r="D204" s="158"/>
      <c r="E204" s="159"/>
      <c r="F204" s="157"/>
      <c r="G204" s="157"/>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193</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89" t="s">
        <v>1029</v>
      </c>
      <c r="D205" s="158"/>
      <c r="E205" s="159">
        <v>132.76304999999999</v>
      </c>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193</v>
      </c>
      <c r="AH205" s="148">
        <v>5</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1">
        <v>37</v>
      </c>
      <c r="B206" s="172" t="s">
        <v>367</v>
      </c>
      <c r="C206" s="188" t="s">
        <v>368</v>
      </c>
      <c r="D206" s="173" t="s">
        <v>300</v>
      </c>
      <c r="E206" s="174">
        <v>32.518450000000001</v>
      </c>
      <c r="F206" s="175"/>
      <c r="G206" s="176">
        <f>ROUND(E206*F206,2)</f>
        <v>0</v>
      </c>
      <c r="H206" s="175"/>
      <c r="I206" s="176">
        <f>ROUND(E206*H206,2)</f>
        <v>0</v>
      </c>
      <c r="J206" s="175"/>
      <c r="K206" s="176">
        <f>ROUND(E206*J206,2)</f>
        <v>0</v>
      </c>
      <c r="L206" s="176">
        <v>21</v>
      </c>
      <c r="M206" s="176">
        <f>G206*(1+L206/100)</f>
        <v>0</v>
      </c>
      <c r="N206" s="176">
        <v>0</v>
      </c>
      <c r="O206" s="176">
        <f>ROUND(E206*N206,2)</f>
        <v>0</v>
      </c>
      <c r="P206" s="176">
        <v>0</v>
      </c>
      <c r="Q206" s="176">
        <f>ROUND(E206*P206,2)</f>
        <v>0</v>
      </c>
      <c r="R206" s="176" t="s">
        <v>369</v>
      </c>
      <c r="S206" s="176" t="s">
        <v>187</v>
      </c>
      <c r="T206" s="177" t="s">
        <v>187</v>
      </c>
      <c r="U206" s="157">
        <v>0.16400000000000001</v>
      </c>
      <c r="V206" s="157">
        <f>ROUND(E206*U206,2)</f>
        <v>5.33</v>
      </c>
      <c r="W206" s="157"/>
      <c r="X206" s="157" t="s">
        <v>370</v>
      </c>
      <c r="Y206" s="148"/>
      <c r="Z206" s="148"/>
      <c r="AA206" s="148"/>
      <c r="AB206" s="148"/>
      <c r="AC206" s="148"/>
      <c r="AD206" s="148"/>
      <c r="AE206" s="148"/>
      <c r="AF206" s="148"/>
      <c r="AG206" s="148" t="s">
        <v>371</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ht="22.5" outlineLevel="1" x14ac:dyDescent="0.2">
      <c r="A207" s="155"/>
      <c r="B207" s="156"/>
      <c r="C207" s="259" t="s">
        <v>372</v>
      </c>
      <c r="D207" s="260"/>
      <c r="E207" s="260"/>
      <c r="F207" s="260"/>
      <c r="G207" s="260"/>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191</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78" t="str">
        <f>C207</f>
        <v>se složením a hrubým urovnáním nebo s přeložením na jiný dopravní prostředek kromě lodi, vč. příplatku za každých dalších i započatých 1000 m přes 1000 m,</v>
      </c>
      <c r="BB207" s="148"/>
      <c r="BC207" s="148"/>
      <c r="BD207" s="148"/>
      <c r="BE207" s="148"/>
      <c r="BF207" s="148"/>
      <c r="BG207" s="148"/>
      <c r="BH207" s="148"/>
    </row>
    <row r="208" spans="1:60" outlineLevel="1" x14ac:dyDescent="0.2">
      <c r="A208" s="155"/>
      <c r="B208" s="156"/>
      <c r="C208" s="189" t="s">
        <v>373</v>
      </c>
      <c r="D208" s="158"/>
      <c r="E208" s="159"/>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193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89" t="s">
        <v>866</v>
      </c>
      <c r="D209" s="158"/>
      <c r="E209" s="159"/>
      <c r="F209" s="157"/>
      <c r="G209" s="157"/>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193</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9" t="s">
        <v>1030</v>
      </c>
      <c r="D210" s="158"/>
      <c r="E210" s="159">
        <v>32.518450000000001</v>
      </c>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193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71">
        <v>38</v>
      </c>
      <c r="B211" s="172" t="s">
        <v>376</v>
      </c>
      <c r="C211" s="188" t="s">
        <v>377</v>
      </c>
      <c r="D211" s="173" t="s">
        <v>300</v>
      </c>
      <c r="E211" s="174">
        <v>32.518450000000001</v>
      </c>
      <c r="F211" s="175"/>
      <c r="G211" s="176">
        <f>ROUND(E211*F211,2)</f>
        <v>0</v>
      </c>
      <c r="H211" s="175"/>
      <c r="I211" s="176">
        <f>ROUND(E211*H211,2)</f>
        <v>0</v>
      </c>
      <c r="J211" s="175"/>
      <c r="K211" s="176">
        <f>ROUND(E211*J211,2)</f>
        <v>0</v>
      </c>
      <c r="L211" s="176">
        <v>21</v>
      </c>
      <c r="M211" s="176">
        <f>G211*(1+L211/100)</f>
        <v>0</v>
      </c>
      <c r="N211" s="176">
        <v>0</v>
      </c>
      <c r="O211" s="176">
        <f>ROUND(E211*N211,2)</f>
        <v>0</v>
      </c>
      <c r="P211" s="176">
        <v>0</v>
      </c>
      <c r="Q211" s="176">
        <f>ROUND(E211*P211,2)</f>
        <v>0</v>
      </c>
      <c r="R211" s="176" t="s">
        <v>353</v>
      </c>
      <c r="S211" s="176" t="s">
        <v>187</v>
      </c>
      <c r="T211" s="177" t="s">
        <v>187</v>
      </c>
      <c r="U211" s="157">
        <v>6.0000000000000001E-3</v>
      </c>
      <c r="V211" s="157">
        <f>ROUND(E211*U211,2)</f>
        <v>0.2</v>
      </c>
      <c r="W211" s="157"/>
      <c r="X211" s="157" t="s">
        <v>370</v>
      </c>
      <c r="Y211" s="148"/>
      <c r="Z211" s="148"/>
      <c r="AA211" s="148"/>
      <c r="AB211" s="148"/>
      <c r="AC211" s="148"/>
      <c r="AD211" s="148"/>
      <c r="AE211" s="148"/>
      <c r="AF211" s="148"/>
      <c r="AG211" s="148" t="s">
        <v>371</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259" t="s">
        <v>378</v>
      </c>
      <c r="D212" s="260"/>
      <c r="E212" s="260"/>
      <c r="F212" s="260"/>
      <c r="G212" s="260"/>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191</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9" t="s">
        <v>373</v>
      </c>
      <c r="D213" s="158"/>
      <c r="E213" s="159"/>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193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9" t="s">
        <v>866</v>
      </c>
      <c r="D214" s="158"/>
      <c r="E214" s="159"/>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193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9" t="s">
        <v>1030</v>
      </c>
      <c r="D215" s="158"/>
      <c r="E215" s="159">
        <v>32.518450000000001</v>
      </c>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193</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x14ac:dyDescent="0.2">
      <c r="A216" s="165" t="s">
        <v>181</v>
      </c>
      <c r="B216" s="166" t="s">
        <v>151</v>
      </c>
      <c r="C216" s="187" t="s">
        <v>152</v>
      </c>
      <c r="D216" s="167"/>
      <c r="E216" s="168"/>
      <c r="F216" s="169"/>
      <c r="G216" s="169">
        <f>SUMIF(AG217:AG228,"&lt;&gt;NOR",G217:G228)</f>
        <v>0</v>
      </c>
      <c r="H216" s="169"/>
      <c r="I216" s="169">
        <f>SUM(I217:I228)</f>
        <v>0</v>
      </c>
      <c r="J216" s="169"/>
      <c r="K216" s="169">
        <f>SUM(K217:K228)</f>
        <v>0</v>
      </c>
      <c r="L216" s="169"/>
      <c r="M216" s="169">
        <f>SUM(M217:M228)</f>
        <v>0</v>
      </c>
      <c r="N216" s="169"/>
      <c r="O216" s="169">
        <f>SUM(O217:O228)</f>
        <v>0</v>
      </c>
      <c r="P216" s="169"/>
      <c r="Q216" s="169">
        <f>SUM(Q217:Q228)</f>
        <v>0</v>
      </c>
      <c r="R216" s="169"/>
      <c r="S216" s="169"/>
      <c r="T216" s="170"/>
      <c r="U216" s="164"/>
      <c r="V216" s="164">
        <f>SUM(V217:V228)</f>
        <v>0</v>
      </c>
      <c r="W216" s="164"/>
      <c r="X216" s="164"/>
      <c r="AG216" t="s">
        <v>182</v>
      </c>
    </row>
    <row r="217" spans="1:60" outlineLevel="1" x14ac:dyDescent="0.2">
      <c r="A217" s="171">
        <v>39</v>
      </c>
      <c r="B217" s="172" t="s">
        <v>379</v>
      </c>
      <c r="C217" s="188" t="s">
        <v>380</v>
      </c>
      <c r="D217" s="173" t="s">
        <v>300</v>
      </c>
      <c r="E217" s="174">
        <v>14.75145</v>
      </c>
      <c r="F217" s="175"/>
      <c r="G217" s="176">
        <f>ROUND(E217*F217,2)</f>
        <v>0</v>
      </c>
      <c r="H217" s="175"/>
      <c r="I217" s="176">
        <f>ROUND(E217*H217,2)</f>
        <v>0</v>
      </c>
      <c r="J217" s="175"/>
      <c r="K217" s="176">
        <f>ROUND(E217*J217,2)</f>
        <v>0</v>
      </c>
      <c r="L217" s="176">
        <v>21</v>
      </c>
      <c r="M217" s="176">
        <f>G217*(1+L217/100)</f>
        <v>0</v>
      </c>
      <c r="N217" s="176">
        <v>0</v>
      </c>
      <c r="O217" s="176">
        <f>ROUND(E217*N217,2)</f>
        <v>0</v>
      </c>
      <c r="P217" s="176">
        <v>0</v>
      </c>
      <c r="Q217" s="176">
        <f>ROUND(E217*P217,2)</f>
        <v>0</v>
      </c>
      <c r="R217" s="176" t="s">
        <v>186</v>
      </c>
      <c r="S217" s="176" t="s">
        <v>187</v>
      </c>
      <c r="T217" s="177" t="s">
        <v>187</v>
      </c>
      <c r="U217" s="157">
        <v>0</v>
      </c>
      <c r="V217" s="157">
        <f>ROUND(E217*U217,2)</f>
        <v>0</v>
      </c>
      <c r="W217" s="157"/>
      <c r="X217" s="157" t="s">
        <v>188</v>
      </c>
      <c r="Y217" s="148"/>
      <c r="Z217" s="148"/>
      <c r="AA217" s="148"/>
      <c r="AB217" s="148"/>
      <c r="AC217" s="148"/>
      <c r="AD217" s="148"/>
      <c r="AE217" s="148"/>
      <c r="AF217" s="148"/>
      <c r="AG217" s="148" t="s">
        <v>200</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9" t="s">
        <v>381</v>
      </c>
      <c r="D218" s="158"/>
      <c r="E218" s="159"/>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193</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9" t="s">
        <v>356</v>
      </c>
      <c r="D219" s="158"/>
      <c r="E219" s="159"/>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193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9" t="s">
        <v>1026</v>
      </c>
      <c r="D220" s="158"/>
      <c r="E220" s="159">
        <v>14.553000000000001</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193</v>
      </c>
      <c r="AH220" s="148">
        <v>7</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9" t="s">
        <v>358</v>
      </c>
      <c r="D221" s="158"/>
      <c r="E221" s="159"/>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193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9" t="s">
        <v>1027</v>
      </c>
      <c r="D222" s="158"/>
      <c r="E222" s="159"/>
      <c r="F222" s="157"/>
      <c r="G222" s="157"/>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193</v>
      </c>
      <c r="AH222" s="148">
        <v>7</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9" t="s">
        <v>1028</v>
      </c>
      <c r="D223" s="158"/>
      <c r="E223" s="159">
        <v>0.19844999999999999</v>
      </c>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193</v>
      </c>
      <c r="AH223" s="148">
        <v>7</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71">
        <v>40</v>
      </c>
      <c r="B224" s="172" t="s">
        <v>386</v>
      </c>
      <c r="C224" s="188" t="s">
        <v>387</v>
      </c>
      <c r="D224" s="173" t="s">
        <v>300</v>
      </c>
      <c r="E224" s="174">
        <v>13.167</v>
      </c>
      <c r="F224" s="175"/>
      <c r="G224" s="176">
        <f>ROUND(E224*F224,2)</f>
        <v>0</v>
      </c>
      <c r="H224" s="175"/>
      <c r="I224" s="176">
        <f>ROUND(E224*H224,2)</f>
        <v>0</v>
      </c>
      <c r="J224" s="175"/>
      <c r="K224" s="176">
        <f>ROUND(E224*J224,2)</f>
        <v>0</v>
      </c>
      <c r="L224" s="176">
        <v>21</v>
      </c>
      <c r="M224" s="176">
        <f>G224*(1+L224/100)</f>
        <v>0</v>
      </c>
      <c r="N224" s="176">
        <v>0</v>
      </c>
      <c r="O224" s="176">
        <f>ROUND(E224*N224,2)</f>
        <v>0</v>
      </c>
      <c r="P224" s="176">
        <v>0</v>
      </c>
      <c r="Q224" s="176">
        <f>ROUND(E224*P224,2)</f>
        <v>0</v>
      </c>
      <c r="R224" s="176" t="s">
        <v>384</v>
      </c>
      <c r="S224" s="176" t="s">
        <v>187</v>
      </c>
      <c r="T224" s="177" t="s">
        <v>187</v>
      </c>
      <c r="U224" s="157">
        <v>0</v>
      </c>
      <c r="V224" s="157">
        <f>ROUND(E224*U224,2)</f>
        <v>0</v>
      </c>
      <c r="W224" s="157"/>
      <c r="X224" s="157" t="s">
        <v>188</v>
      </c>
      <c r="Y224" s="148"/>
      <c r="Z224" s="148"/>
      <c r="AA224" s="148"/>
      <c r="AB224" s="148"/>
      <c r="AC224" s="148"/>
      <c r="AD224" s="148"/>
      <c r="AE224" s="148"/>
      <c r="AF224" s="148"/>
      <c r="AG224" s="148" t="s">
        <v>200</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9" t="s">
        <v>1022</v>
      </c>
      <c r="D225" s="158"/>
      <c r="E225" s="159"/>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193</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9" t="s">
        <v>1023</v>
      </c>
      <c r="D226" s="158"/>
      <c r="E226" s="159">
        <v>6.93</v>
      </c>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193</v>
      </c>
      <c r="AH226" s="148">
        <v>7</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9" t="s">
        <v>1024</v>
      </c>
      <c r="D227" s="158"/>
      <c r="E227" s="159"/>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193</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9" t="s">
        <v>1025</v>
      </c>
      <c r="D228" s="158"/>
      <c r="E228" s="159">
        <v>6.2370000000000001</v>
      </c>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193</v>
      </c>
      <c r="AH228" s="148">
        <v>7</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x14ac:dyDescent="0.2">
      <c r="A229" s="165" t="s">
        <v>181</v>
      </c>
      <c r="B229" s="166" t="s">
        <v>153</v>
      </c>
      <c r="C229" s="187" t="s">
        <v>27</v>
      </c>
      <c r="D229" s="167"/>
      <c r="E229" s="168"/>
      <c r="F229" s="169"/>
      <c r="G229" s="169">
        <f>SUMIF(AG230:AG245,"&lt;&gt;NOR",G230:G245)</f>
        <v>0</v>
      </c>
      <c r="H229" s="169"/>
      <c r="I229" s="169">
        <f>SUM(I230:I245)</f>
        <v>0</v>
      </c>
      <c r="J229" s="169"/>
      <c r="K229" s="169">
        <f>SUM(K230:K245)</f>
        <v>0</v>
      </c>
      <c r="L229" s="169"/>
      <c r="M229" s="169">
        <f>SUM(M230:M245)</f>
        <v>0</v>
      </c>
      <c r="N229" s="169"/>
      <c r="O229" s="169">
        <f>SUM(O230:O245)</f>
        <v>0</v>
      </c>
      <c r="P229" s="169"/>
      <c r="Q229" s="169">
        <f>SUM(Q230:Q245)</f>
        <v>0</v>
      </c>
      <c r="R229" s="169"/>
      <c r="S229" s="169"/>
      <c r="T229" s="170"/>
      <c r="U229" s="164"/>
      <c r="V229" s="164">
        <f>SUM(V230:V245)</f>
        <v>0</v>
      </c>
      <c r="W229" s="164"/>
      <c r="X229" s="164"/>
      <c r="AG229" t="s">
        <v>182</v>
      </c>
    </row>
    <row r="230" spans="1:60" outlineLevel="1" x14ac:dyDescent="0.2">
      <c r="A230" s="179">
        <v>41</v>
      </c>
      <c r="B230" s="180" t="s">
        <v>389</v>
      </c>
      <c r="C230" s="193" t="s">
        <v>390</v>
      </c>
      <c r="D230" s="181" t="s">
        <v>391</v>
      </c>
      <c r="E230" s="182">
        <v>1</v>
      </c>
      <c r="F230" s="183"/>
      <c r="G230" s="184">
        <f>ROUND(E230*F230,2)</f>
        <v>0</v>
      </c>
      <c r="H230" s="183"/>
      <c r="I230" s="184">
        <f>ROUND(E230*H230,2)</f>
        <v>0</v>
      </c>
      <c r="J230" s="183"/>
      <c r="K230" s="184">
        <f>ROUND(E230*J230,2)</f>
        <v>0</v>
      </c>
      <c r="L230" s="184">
        <v>21</v>
      </c>
      <c r="M230" s="184">
        <f>G230*(1+L230/100)</f>
        <v>0</v>
      </c>
      <c r="N230" s="184">
        <v>0</v>
      </c>
      <c r="O230" s="184">
        <f>ROUND(E230*N230,2)</f>
        <v>0</v>
      </c>
      <c r="P230" s="184">
        <v>0</v>
      </c>
      <c r="Q230" s="184">
        <f>ROUND(E230*P230,2)</f>
        <v>0</v>
      </c>
      <c r="R230" s="184"/>
      <c r="S230" s="184" t="s">
        <v>187</v>
      </c>
      <c r="T230" s="185" t="s">
        <v>246</v>
      </c>
      <c r="U230" s="157">
        <v>0</v>
      </c>
      <c r="V230" s="157">
        <f>ROUND(E230*U230,2)</f>
        <v>0</v>
      </c>
      <c r="W230" s="157"/>
      <c r="X230" s="157" t="s">
        <v>392</v>
      </c>
      <c r="Y230" s="148"/>
      <c r="Z230" s="148"/>
      <c r="AA230" s="148"/>
      <c r="AB230" s="148"/>
      <c r="AC230" s="148"/>
      <c r="AD230" s="148"/>
      <c r="AE230" s="148"/>
      <c r="AF230" s="148"/>
      <c r="AG230" s="148" t="s">
        <v>393</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79">
        <v>42</v>
      </c>
      <c r="B231" s="180" t="s">
        <v>394</v>
      </c>
      <c r="C231" s="193" t="s">
        <v>395</v>
      </c>
      <c r="D231" s="181" t="s">
        <v>391</v>
      </c>
      <c r="E231" s="182">
        <v>1</v>
      </c>
      <c r="F231" s="183"/>
      <c r="G231" s="184">
        <f>ROUND(E231*F231,2)</f>
        <v>0</v>
      </c>
      <c r="H231" s="183"/>
      <c r="I231" s="184">
        <f>ROUND(E231*H231,2)</f>
        <v>0</v>
      </c>
      <c r="J231" s="183"/>
      <c r="K231" s="184">
        <f>ROUND(E231*J231,2)</f>
        <v>0</v>
      </c>
      <c r="L231" s="184">
        <v>21</v>
      </c>
      <c r="M231" s="184">
        <f>G231*(1+L231/100)</f>
        <v>0</v>
      </c>
      <c r="N231" s="184">
        <v>0</v>
      </c>
      <c r="O231" s="184">
        <f>ROUND(E231*N231,2)</f>
        <v>0</v>
      </c>
      <c r="P231" s="184">
        <v>0</v>
      </c>
      <c r="Q231" s="184">
        <f>ROUND(E231*P231,2)</f>
        <v>0</v>
      </c>
      <c r="R231" s="184"/>
      <c r="S231" s="184" t="s">
        <v>187</v>
      </c>
      <c r="T231" s="185" t="s">
        <v>246</v>
      </c>
      <c r="U231" s="157">
        <v>0</v>
      </c>
      <c r="V231" s="157">
        <f>ROUND(E231*U231,2)</f>
        <v>0</v>
      </c>
      <c r="W231" s="157"/>
      <c r="X231" s="157" t="s">
        <v>392</v>
      </c>
      <c r="Y231" s="148"/>
      <c r="Z231" s="148"/>
      <c r="AA231" s="148"/>
      <c r="AB231" s="148"/>
      <c r="AC231" s="148"/>
      <c r="AD231" s="148"/>
      <c r="AE231" s="148"/>
      <c r="AF231" s="148"/>
      <c r="AG231" s="148" t="s">
        <v>393</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71">
        <v>43</v>
      </c>
      <c r="B232" s="172" t="s">
        <v>396</v>
      </c>
      <c r="C232" s="188" t="s">
        <v>397</v>
      </c>
      <c r="D232" s="173" t="s">
        <v>391</v>
      </c>
      <c r="E232" s="174">
        <v>1</v>
      </c>
      <c r="F232" s="175"/>
      <c r="G232" s="176">
        <f>ROUND(E232*F232,2)</f>
        <v>0</v>
      </c>
      <c r="H232" s="175"/>
      <c r="I232" s="176">
        <f>ROUND(E232*H232,2)</f>
        <v>0</v>
      </c>
      <c r="J232" s="175"/>
      <c r="K232" s="176">
        <f>ROUND(E232*J232,2)</f>
        <v>0</v>
      </c>
      <c r="L232" s="176">
        <v>21</v>
      </c>
      <c r="M232" s="176">
        <f>G232*(1+L232/100)</f>
        <v>0</v>
      </c>
      <c r="N232" s="176">
        <v>0</v>
      </c>
      <c r="O232" s="176">
        <f>ROUND(E232*N232,2)</f>
        <v>0</v>
      </c>
      <c r="P232" s="176">
        <v>0</v>
      </c>
      <c r="Q232" s="176">
        <f>ROUND(E232*P232,2)</f>
        <v>0</v>
      </c>
      <c r="R232" s="176"/>
      <c r="S232" s="176" t="s">
        <v>187</v>
      </c>
      <c r="T232" s="177" t="s">
        <v>246</v>
      </c>
      <c r="U232" s="157">
        <v>0</v>
      </c>
      <c r="V232" s="157">
        <f>ROUND(E232*U232,2)</f>
        <v>0</v>
      </c>
      <c r="W232" s="157"/>
      <c r="X232" s="157" t="s">
        <v>392</v>
      </c>
      <c r="Y232" s="148"/>
      <c r="Z232" s="148"/>
      <c r="AA232" s="148"/>
      <c r="AB232" s="148"/>
      <c r="AC232" s="148"/>
      <c r="AD232" s="148"/>
      <c r="AE232" s="148"/>
      <c r="AF232" s="148"/>
      <c r="AG232" s="148" t="s">
        <v>393</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ht="22.5" outlineLevel="1" x14ac:dyDescent="0.2">
      <c r="A233" s="155"/>
      <c r="B233" s="156"/>
      <c r="C233" s="257" t="s">
        <v>398</v>
      </c>
      <c r="D233" s="258"/>
      <c r="E233" s="258"/>
      <c r="F233" s="258"/>
      <c r="G233" s="258"/>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256</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78" t="str">
        <f>C233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33" s="148"/>
      <c r="BC233" s="148"/>
      <c r="BD233" s="148"/>
      <c r="BE233" s="148"/>
      <c r="BF233" s="148"/>
      <c r="BG233" s="148"/>
      <c r="BH233" s="148"/>
    </row>
    <row r="234" spans="1:60" outlineLevel="1" x14ac:dyDescent="0.2">
      <c r="A234" s="171">
        <v>44</v>
      </c>
      <c r="B234" s="172" t="s">
        <v>399</v>
      </c>
      <c r="C234" s="188" t="s">
        <v>400</v>
      </c>
      <c r="D234" s="173" t="s">
        <v>391</v>
      </c>
      <c r="E234" s="174">
        <v>1</v>
      </c>
      <c r="F234" s="175"/>
      <c r="G234" s="176">
        <f>ROUND(E234*F234,2)</f>
        <v>0</v>
      </c>
      <c r="H234" s="175"/>
      <c r="I234" s="176">
        <f>ROUND(E234*H234,2)</f>
        <v>0</v>
      </c>
      <c r="J234" s="175"/>
      <c r="K234" s="176">
        <f>ROUND(E234*J234,2)</f>
        <v>0</v>
      </c>
      <c r="L234" s="176">
        <v>21</v>
      </c>
      <c r="M234" s="176">
        <f>G234*(1+L234/100)</f>
        <v>0</v>
      </c>
      <c r="N234" s="176">
        <v>0</v>
      </c>
      <c r="O234" s="176">
        <f>ROUND(E234*N234,2)</f>
        <v>0</v>
      </c>
      <c r="P234" s="176">
        <v>0</v>
      </c>
      <c r="Q234" s="176">
        <f>ROUND(E234*P234,2)</f>
        <v>0</v>
      </c>
      <c r="R234" s="176"/>
      <c r="S234" s="176" t="s">
        <v>187</v>
      </c>
      <c r="T234" s="177" t="s">
        <v>246</v>
      </c>
      <c r="U234" s="157">
        <v>0</v>
      </c>
      <c r="V234" s="157">
        <f>ROUND(E234*U234,2)</f>
        <v>0</v>
      </c>
      <c r="W234" s="157"/>
      <c r="X234" s="157" t="s">
        <v>392</v>
      </c>
      <c r="Y234" s="148"/>
      <c r="Z234" s="148"/>
      <c r="AA234" s="148"/>
      <c r="AB234" s="148"/>
      <c r="AC234" s="148"/>
      <c r="AD234" s="148"/>
      <c r="AE234" s="148"/>
      <c r="AF234" s="148"/>
      <c r="AG234" s="148" t="s">
        <v>393</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ht="33.75" outlineLevel="1" x14ac:dyDescent="0.2">
      <c r="A235" s="155"/>
      <c r="B235" s="156"/>
      <c r="C235" s="257" t="s">
        <v>401</v>
      </c>
      <c r="D235" s="258"/>
      <c r="E235" s="258"/>
      <c r="F235" s="258"/>
      <c r="G235" s="258"/>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256</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78" t="str">
        <f>C235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35" s="148"/>
      <c r="BC235" s="148"/>
      <c r="BD235" s="148"/>
      <c r="BE235" s="148"/>
      <c r="BF235" s="148"/>
      <c r="BG235" s="148"/>
      <c r="BH235" s="148"/>
    </row>
    <row r="236" spans="1:60" outlineLevel="1" x14ac:dyDescent="0.2">
      <c r="A236" s="171">
        <v>45</v>
      </c>
      <c r="B236" s="172" t="s">
        <v>402</v>
      </c>
      <c r="C236" s="188" t="s">
        <v>403</v>
      </c>
      <c r="D236" s="173" t="s">
        <v>391</v>
      </c>
      <c r="E236" s="174">
        <v>1</v>
      </c>
      <c r="F236" s="175"/>
      <c r="G236" s="176">
        <f>ROUND(E236*F236,2)</f>
        <v>0</v>
      </c>
      <c r="H236" s="175"/>
      <c r="I236" s="176">
        <f>ROUND(E236*H236,2)</f>
        <v>0</v>
      </c>
      <c r="J236" s="175"/>
      <c r="K236" s="176">
        <f>ROUND(E236*J236,2)</f>
        <v>0</v>
      </c>
      <c r="L236" s="176">
        <v>21</v>
      </c>
      <c r="M236" s="176">
        <f>G236*(1+L236/100)</f>
        <v>0</v>
      </c>
      <c r="N236" s="176">
        <v>0</v>
      </c>
      <c r="O236" s="176">
        <f>ROUND(E236*N236,2)</f>
        <v>0</v>
      </c>
      <c r="P236" s="176">
        <v>0</v>
      </c>
      <c r="Q236" s="176">
        <f>ROUND(E236*P236,2)</f>
        <v>0</v>
      </c>
      <c r="R236" s="176"/>
      <c r="S236" s="176" t="s">
        <v>187</v>
      </c>
      <c r="T236" s="177" t="s">
        <v>246</v>
      </c>
      <c r="U236" s="157">
        <v>0</v>
      </c>
      <c r="V236" s="157">
        <f>ROUND(E236*U236,2)</f>
        <v>0</v>
      </c>
      <c r="W236" s="157"/>
      <c r="X236" s="157" t="s">
        <v>392</v>
      </c>
      <c r="Y236" s="148"/>
      <c r="Z236" s="148"/>
      <c r="AA236" s="148"/>
      <c r="AB236" s="148"/>
      <c r="AC236" s="148"/>
      <c r="AD236" s="148"/>
      <c r="AE236" s="148"/>
      <c r="AF236" s="148"/>
      <c r="AG236" s="148" t="s">
        <v>393</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1" x14ac:dyDescent="0.2">
      <c r="A237" s="155"/>
      <c r="B237" s="156"/>
      <c r="C237" s="257" t="s">
        <v>404</v>
      </c>
      <c r="D237" s="258"/>
      <c r="E237" s="258"/>
      <c r="F237" s="258"/>
      <c r="G237" s="258"/>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256</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78" t="str">
        <f>C237</f>
        <v>Odstranění objektů zařízení staveniště včetně přípojek energií a jejich odvoz. Položka zahrnuje i náklady na úpravu povrchů po odstranění zařízení staveniště a úklid ploch, na kterých bylo zařízení staveniště provozováno.</v>
      </c>
      <c r="BB237" s="148"/>
      <c r="BC237" s="148"/>
      <c r="BD237" s="148"/>
      <c r="BE237" s="148"/>
      <c r="BF237" s="148"/>
      <c r="BG237" s="148"/>
      <c r="BH237" s="148"/>
    </row>
    <row r="238" spans="1:60" outlineLevel="1" x14ac:dyDescent="0.2">
      <c r="A238" s="171">
        <v>46</v>
      </c>
      <c r="B238" s="172" t="s">
        <v>405</v>
      </c>
      <c r="C238" s="188" t="s">
        <v>406</v>
      </c>
      <c r="D238" s="173" t="s">
        <v>391</v>
      </c>
      <c r="E238" s="174">
        <v>1</v>
      </c>
      <c r="F238" s="175"/>
      <c r="G238" s="176">
        <f>ROUND(E238*F238,2)</f>
        <v>0</v>
      </c>
      <c r="H238" s="175"/>
      <c r="I238" s="176">
        <f>ROUND(E238*H238,2)</f>
        <v>0</v>
      </c>
      <c r="J238" s="175"/>
      <c r="K238" s="176">
        <f>ROUND(E238*J238,2)</f>
        <v>0</v>
      </c>
      <c r="L238" s="176">
        <v>21</v>
      </c>
      <c r="M238" s="176">
        <f>G238*(1+L238/100)</f>
        <v>0</v>
      </c>
      <c r="N238" s="176">
        <v>0</v>
      </c>
      <c r="O238" s="176">
        <f>ROUND(E238*N238,2)</f>
        <v>0</v>
      </c>
      <c r="P238" s="176">
        <v>0</v>
      </c>
      <c r="Q238" s="176">
        <f>ROUND(E238*P238,2)</f>
        <v>0</v>
      </c>
      <c r="R238" s="176"/>
      <c r="S238" s="176" t="s">
        <v>187</v>
      </c>
      <c r="T238" s="177" t="s">
        <v>246</v>
      </c>
      <c r="U238" s="157">
        <v>0</v>
      </c>
      <c r="V238" s="157">
        <f>ROUND(E238*U238,2)</f>
        <v>0</v>
      </c>
      <c r="W238" s="157"/>
      <c r="X238" s="157" t="s">
        <v>392</v>
      </c>
      <c r="Y238" s="148"/>
      <c r="Z238" s="148"/>
      <c r="AA238" s="148"/>
      <c r="AB238" s="148"/>
      <c r="AC238" s="148"/>
      <c r="AD238" s="148"/>
      <c r="AE238" s="148"/>
      <c r="AF238" s="148"/>
      <c r="AG238" s="148" t="s">
        <v>393</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ht="33.75" outlineLevel="1" x14ac:dyDescent="0.2">
      <c r="A239" s="155"/>
      <c r="B239" s="156"/>
      <c r="C239" s="257" t="s">
        <v>407</v>
      </c>
      <c r="D239" s="258"/>
      <c r="E239" s="258"/>
      <c r="F239" s="258"/>
      <c r="G239" s="258"/>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256</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78" t="str">
        <f>C239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39" s="148"/>
      <c r="BC239" s="148"/>
      <c r="BD239" s="148"/>
      <c r="BE239" s="148"/>
      <c r="BF239" s="148"/>
      <c r="BG239" s="148"/>
      <c r="BH239" s="148"/>
    </row>
    <row r="240" spans="1:60" outlineLevel="1" x14ac:dyDescent="0.2">
      <c r="A240" s="171">
        <v>47</v>
      </c>
      <c r="B240" s="172" t="s">
        <v>408</v>
      </c>
      <c r="C240" s="188" t="s">
        <v>409</v>
      </c>
      <c r="D240" s="173" t="s">
        <v>391</v>
      </c>
      <c r="E240" s="174">
        <v>1</v>
      </c>
      <c r="F240" s="175"/>
      <c r="G240" s="176">
        <f>ROUND(E240*F240,2)</f>
        <v>0</v>
      </c>
      <c r="H240" s="175"/>
      <c r="I240" s="176">
        <f>ROUND(E240*H240,2)</f>
        <v>0</v>
      </c>
      <c r="J240" s="175"/>
      <c r="K240" s="176">
        <f>ROUND(E240*J240,2)</f>
        <v>0</v>
      </c>
      <c r="L240" s="176">
        <v>21</v>
      </c>
      <c r="M240" s="176">
        <f>G240*(1+L240/100)</f>
        <v>0</v>
      </c>
      <c r="N240" s="176">
        <v>0</v>
      </c>
      <c r="O240" s="176">
        <f>ROUND(E240*N240,2)</f>
        <v>0</v>
      </c>
      <c r="P240" s="176">
        <v>0</v>
      </c>
      <c r="Q240" s="176">
        <f>ROUND(E240*P240,2)</f>
        <v>0</v>
      </c>
      <c r="R240" s="176"/>
      <c r="S240" s="176" t="s">
        <v>187</v>
      </c>
      <c r="T240" s="177" t="s">
        <v>246</v>
      </c>
      <c r="U240" s="157">
        <v>0</v>
      </c>
      <c r="V240" s="157">
        <f>ROUND(E240*U240,2)</f>
        <v>0</v>
      </c>
      <c r="W240" s="157"/>
      <c r="X240" s="157" t="s">
        <v>392</v>
      </c>
      <c r="Y240" s="148"/>
      <c r="Z240" s="148"/>
      <c r="AA240" s="148"/>
      <c r="AB240" s="148"/>
      <c r="AC240" s="148"/>
      <c r="AD240" s="148"/>
      <c r="AE240" s="148"/>
      <c r="AF240" s="148"/>
      <c r="AG240" s="148" t="s">
        <v>393</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257" t="s">
        <v>410</v>
      </c>
      <c r="D241" s="258"/>
      <c r="E241" s="258"/>
      <c r="F241" s="258"/>
      <c r="G241" s="258"/>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256</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71">
        <v>48</v>
      </c>
      <c r="B242" s="172" t="s">
        <v>411</v>
      </c>
      <c r="C242" s="188" t="s">
        <v>412</v>
      </c>
      <c r="D242" s="173" t="s">
        <v>391</v>
      </c>
      <c r="E242" s="174">
        <v>1</v>
      </c>
      <c r="F242" s="175"/>
      <c r="G242" s="176">
        <f>ROUND(E242*F242,2)</f>
        <v>0</v>
      </c>
      <c r="H242" s="175"/>
      <c r="I242" s="176">
        <f>ROUND(E242*H242,2)</f>
        <v>0</v>
      </c>
      <c r="J242" s="175"/>
      <c r="K242" s="176">
        <f>ROUND(E242*J242,2)</f>
        <v>0</v>
      </c>
      <c r="L242" s="176">
        <v>21</v>
      </c>
      <c r="M242" s="176">
        <f>G242*(1+L242/100)</f>
        <v>0</v>
      </c>
      <c r="N242" s="176">
        <v>0</v>
      </c>
      <c r="O242" s="176">
        <f>ROUND(E242*N242,2)</f>
        <v>0</v>
      </c>
      <c r="P242" s="176">
        <v>0</v>
      </c>
      <c r="Q242" s="176">
        <f>ROUND(E242*P242,2)</f>
        <v>0</v>
      </c>
      <c r="R242" s="176"/>
      <c r="S242" s="176" t="s">
        <v>187</v>
      </c>
      <c r="T242" s="177" t="s">
        <v>246</v>
      </c>
      <c r="U242" s="157">
        <v>0</v>
      </c>
      <c r="V242" s="157">
        <f>ROUND(E242*U242,2)</f>
        <v>0</v>
      </c>
      <c r="W242" s="157"/>
      <c r="X242" s="157" t="s">
        <v>392</v>
      </c>
      <c r="Y242" s="148"/>
      <c r="Z242" s="148"/>
      <c r="AA242" s="148"/>
      <c r="AB242" s="148"/>
      <c r="AC242" s="148"/>
      <c r="AD242" s="148"/>
      <c r="AE242" s="148"/>
      <c r="AF242" s="148"/>
      <c r="AG242" s="148" t="s">
        <v>393</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257" t="s">
        <v>413</v>
      </c>
      <c r="D243" s="258"/>
      <c r="E243" s="258"/>
      <c r="F243" s="258"/>
      <c r="G243" s="258"/>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256</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71">
        <v>49</v>
      </c>
      <c r="B244" s="172" t="s">
        <v>414</v>
      </c>
      <c r="C244" s="188" t="s">
        <v>415</v>
      </c>
      <c r="D244" s="173" t="s">
        <v>391</v>
      </c>
      <c r="E244" s="174">
        <v>1</v>
      </c>
      <c r="F244" s="175"/>
      <c r="G244" s="176">
        <f>ROUND(E244*F244,2)</f>
        <v>0</v>
      </c>
      <c r="H244" s="175"/>
      <c r="I244" s="176">
        <f>ROUND(E244*H244,2)</f>
        <v>0</v>
      </c>
      <c r="J244" s="175"/>
      <c r="K244" s="176">
        <f>ROUND(E244*J244,2)</f>
        <v>0</v>
      </c>
      <c r="L244" s="176">
        <v>21</v>
      </c>
      <c r="M244" s="176">
        <f>G244*(1+L244/100)</f>
        <v>0</v>
      </c>
      <c r="N244" s="176">
        <v>0</v>
      </c>
      <c r="O244" s="176">
        <f>ROUND(E244*N244,2)</f>
        <v>0</v>
      </c>
      <c r="P244" s="176">
        <v>0</v>
      </c>
      <c r="Q244" s="176">
        <f>ROUND(E244*P244,2)</f>
        <v>0</v>
      </c>
      <c r="R244" s="176"/>
      <c r="S244" s="176" t="s">
        <v>187</v>
      </c>
      <c r="T244" s="177" t="s">
        <v>246</v>
      </c>
      <c r="U244" s="157">
        <v>0</v>
      </c>
      <c r="V244" s="157">
        <f>ROUND(E244*U244,2)</f>
        <v>0</v>
      </c>
      <c r="W244" s="157"/>
      <c r="X244" s="157" t="s">
        <v>392</v>
      </c>
      <c r="Y244" s="148"/>
      <c r="Z244" s="148"/>
      <c r="AA244" s="148"/>
      <c r="AB244" s="148"/>
      <c r="AC244" s="148"/>
      <c r="AD244" s="148"/>
      <c r="AE244" s="148"/>
      <c r="AF244" s="148"/>
      <c r="AG244" s="148" t="s">
        <v>393</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ht="33.75" outlineLevel="1" x14ac:dyDescent="0.2">
      <c r="A245" s="155"/>
      <c r="B245" s="156"/>
      <c r="C245" s="257" t="s">
        <v>416</v>
      </c>
      <c r="D245" s="258"/>
      <c r="E245" s="258"/>
      <c r="F245" s="258"/>
      <c r="G245" s="258"/>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256</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78" t="str">
        <f>C245</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45" s="148"/>
      <c r="BC245" s="148"/>
      <c r="BD245" s="148"/>
      <c r="BE245" s="148"/>
      <c r="BF245" s="148"/>
      <c r="BG245" s="148"/>
      <c r="BH245" s="148"/>
    </row>
    <row r="246" spans="1:60" x14ac:dyDescent="0.2">
      <c r="A246" s="165" t="s">
        <v>181</v>
      </c>
      <c r="B246" s="166" t="s">
        <v>154</v>
      </c>
      <c r="C246" s="187" t="s">
        <v>28</v>
      </c>
      <c r="D246" s="167"/>
      <c r="E246" s="168"/>
      <c r="F246" s="169"/>
      <c r="G246" s="169">
        <f>SUMIF(AG247:AG248,"&lt;&gt;NOR",G247:G248)</f>
        <v>0</v>
      </c>
      <c r="H246" s="169"/>
      <c r="I246" s="169">
        <f>SUM(I247:I248)</f>
        <v>0</v>
      </c>
      <c r="J246" s="169"/>
      <c r="K246" s="169">
        <f>SUM(K247:K248)</f>
        <v>0</v>
      </c>
      <c r="L246" s="169"/>
      <c r="M246" s="169">
        <f>SUM(M247:M248)</f>
        <v>0</v>
      </c>
      <c r="N246" s="169"/>
      <c r="O246" s="169">
        <f>SUM(O247:O248)</f>
        <v>0</v>
      </c>
      <c r="P246" s="169"/>
      <c r="Q246" s="169">
        <f>SUM(Q247:Q248)</f>
        <v>0</v>
      </c>
      <c r="R246" s="169"/>
      <c r="S246" s="169"/>
      <c r="T246" s="170"/>
      <c r="U246" s="164"/>
      <c r="V246" s="164">
        <f>SUM(V247:V248)</f>
        <v>0</v>
      </c>
      <c r="W246" s="164"/>
      <c r="X246" s="164"/>
      <c r="AG246" t="s">
        <v>182</v>
      </c>
    </row>
    <row r="247" spans="1:60" outlineLevel="1" x14ac:dyDescent="0.2">
      <c r="A247" s="171">
        <v>50</v>
      </c>
      <c r="B247" s="172" t="s">
        <v>417</v>
      </c>
      <c r="C247" s="188" t="s">
        <v>418</v>
      </c>
      <c r="D247" s="173" t="s">
        <v>391</v>
      </c>
      <c r="E247" s="174">
        <v>1</v>
      </c>
      <c r="F247" s="175"/>
      <c r="G247" s="176">
        <f>ROUND(E247*F247,2)</f>
        <v>0</v>
      </c>
      <c r="H247" s="175"/>
      <c r="I247" s="176">
        <f>ROUND(E247*H247,2)</f>
        <v>0</v>
      </c>
      <c r="J247" s="175"/>
      <c r="K247" s="176">
        <f>ROUND(E247*J247,2)</f>
        <v>0</v>
      </c>
      <c r="L247" s="176">
        <v>21</v>
      </c>
      <c r="M247" s="176">
        <f>G247*(1+L247/100)</f>
        <v>0</v>
      </c>
      <c r="N247" s="176">
        <v>0</v>
      </c>
      <c r="O247" s="176">
        <f>ROUND(E247*N247,2)</f>
        <v>0</v>
      </c>
      <c r="P247" s="176">
        <v>0</v>
      </c>
      <c r="Q247" s="176">
        <f>ROUND(E247*P247,2)</f>
        <v>0</v>
      </c>
      <c r="R247" s="176"/>
      <c r="S247" s="176" t="s">
        <v>187</v>
      </c>
      <c r="T247" s="177" t="s">
        <v>246</v>
      </c>
      <c r="U247" s="157">
        <v>0</v>
      </c>
      <c r="V247" s="157">
        <f>ROUND(E247*U247,2)</f>
        <v>0</v>
      </c>
      <c r="W247" s="157"/>
      <c r="X247" s="157" t="s">
        <v>392</v>
      </c>
      <c r="Y247" s="148"/>
      <c r="Z247" s="148"/>
      <c r="AA247" s="148"/>
      <c r="AB247" s="148"/>
      <c r="AC247" s="148"/>
      <c r="AD247" s="148"/>
      <c r="AE247" s="148"/>
      <c r="AF247" s="148"/>
      <c r="AG247" s="148" t="s">
        <v>393</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257" t="s">
        <v>419</v>
      </c>
      <c r="D248" s="258"/>
      <c r="E248" s="258"/>
      <c r="F248" s="258"/>
      <c r="G248" s="258"/>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256</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78" t="str">
        <f>C248</f>
        <v>Náklady zhotovitele, které vzniknou v souvislosti s povinnostmi zhotovitele při předání a převzetí díla.</v>
      </c>
      <c r="BB248" s="148"/>
      <c r="BC248" s="148"/>
      <c r="BD248" s="148"/>
      <c r="BE248" s="148"/>
      <c r="BF248" s="148"/>
      <c r="BG248" s="148"/>
      <c r="BH248" s="148"/>
    </row>
    <row r="249" spans="1:60" x14ac:dyDescent="0.2">
      <c r="A249" s="3"/>
      <c r="B249" s="4"/>
      <c r="C249" s="194"/>
      <c r="D249" s="6"/>
      <c r="E249" s="3"/>
      <c r="F249" s="3"/>
      <c r="G249" s="3"/>
      <c r="H249" s="3"/>
      <c r="I249" s="3"/>
      <c r="J249" s="3"/>
      <c r="K249" s="3"/>
      <c r="L249" s="3"/>
      <c r="M249" s="3"/>
      <c r="N249" s="3"/>
      <c r="O249" s="3"/>
      <c r="P249" s="3"/>
      <c r="Q249" s="3"/>
      <c r="R249" s="3"/>
      <c r="S249" s="3"/>
      <c r="T249" s="3"/>
      <c r="U249" s="3"/>
      <c r="V249" s="3"/>
      <c r="W249" s="3"/>
      <c r="X249" s="3"/>
      <c r="AE249">
        <v>15</v>
      </c>
      <c r="AF249">
        <v>21</v>
      </c>
      <c r="AG249" t="s">
        <v>168</v>
      </c>
    </row>
    <row r="250" spans="1:60" x14ac:dyDescent="0.2">
      <c r="A250" s="151"/>
      <c r="B250" s="152" t="s">
        <v>29</v>
      </c>
      <c r="C250" s="195"/>
      <c r="D250" s="153"/>
      <c r="E250" s="154"/>
      <c r="F250" s="154"/>
      <c r="G250" s="186">
        <f>G8+G53+G98+G130+G180+G186+G216+G229+G246</f>
        <v>0</v>
      </c>
      <c r="H250" s="3"/>
      <c r="I250" s="3"/>
      <c r="J250" s="3"/>
      <c r="K250" s="3"/>
      <c r="L250" s="3"/>
      <c r="M250" s="3"/>
      <c r="N250" s="3"/>
      <c r="O250" s="3"/>
      <c r="P250" s="3"/>
      <c r="Q250" s="3"/>
      <c r="R250" s="3"/>
      <c r="S250" s="3"/>
      <c r="T250" s="3"/>
      <c r="U250" s="3"/>
      <c r="V250" s="3"/>
      <c r="W250" s="3"/>
      <c r="X250" s="3"/>
      <c r="AE250">
        <f>SUMIF(L7:L248,AE249,G7:G248)</f>
        <v>0</v>
      </c>
      <c r="AF250">
        <f>SUMIF(L7:L248,AF249,G7:G248)</f>
        <v>0</v>
      </c>
      <c r="AG250" t="s">
        <v>420</v>
      </c>
    </row>
    <row r="251" spans="1:60" x14ac:dyDescent="0.2">
      <c r="C251" s="196"/>
      <c r="D251" s="10"/>
      <c r="AG251" t="s">
        <v>421</v>
      </c>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p6cY95UlrhOk/7tJ0Eo4mes6IrX0yvrZHIw6nREwRyEqWrFmvd5HLm/k28ptyUY1X2vPNH5hQUjjvqdytG3Jg==" saltValue="rTOiCfMzvcEq7QTWotrgWA==" spinCount="100000" sheet="1"/>
  <mergeCells count="40">
    <mergeCell ref="C21:G21"/>
    <mergeCell ref="A1:G1"/>
    <mergeCell ref="C2:G2"/>
    <mergeCell ref="C3:G3"/>
    <mergeCell ref="C4:G4"/>
    <mergeCell ref="C10:G10"/>
    <mergeCell ref="C104:G104"/>
    <mergeCell ref="C26:G26"/>
    <mergeCell ref="C31:G31"/>
    <mergeCell ref="C40:G40"/>
    <mergeCell ref="C50:G50"/>
    <mergeCell ref="C58:G58"/>
    <mergeCell ref="C63:G63"/>
    <mergeCell ref="C68:G68"/>
    <mergeCell ref="C84:G84"/>
    <mergeCell ref="C93:G93"/>
    <mergeCell ref="C94:G94"/>
    <mergeCell ref="C95:G95"/>
    <mergeCell ref="C203:G203"/>
    <mergeCell ref="C108:G108"/>
    <mergeCell ref="C112:G112"/>
    <mergeCell ref="C132:G132"/>
    <mergeCell ref="C144:G144"/>
    <mergeCell ref="C150:G150"/>
    <mergeCell ref="C154:G154"/>
    <mergeCell ref="C159:G159"/>
    <mergeCell ref="C164:G164"/>
    <mergeCell ref="C182:G182"/>
    <mergeCell ref="C188:G188"/>
    <mergeCell ref="C195:G195"/>
    <mergeCell ref="C241:G241"/>
    <mergeCell ref="C243:G243"/>
    <mergeCell ref="C245:G245"/>
    <mergeCell ref="C248:G248"/>
    <mergeCell ref="C207:G207"/>
    <mergeCell ref="C212:G212"/>
    <mergeCell ref="C233:G233"/>
    <mergeCell ref="C235:G235"/>
    <mergeCell ref="C237:G237"/>
    <mergeCell ref="C239:G2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E5BD-FD45-4F87-ABF9-51881CACF58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3" t="s">
        <v>155</v>
      </c>
      <c r="B1" s="263"/>
      <c r="C1" s="263"/>
      <c r="D1" s="263"/>
      <c r="E1" s="263"/>
      <c r="F1" s="263"/>
      <c r="G1" s="263"/>
      <c r="AG1" t="s">
        <v>156</v>
      </c>
    </row>
    <row r="2" spans="1:60" ht="24.95" customHeight="1" x14ac:dyDescent="0.2">
      <c r="A2" s="140" t="s">
        <v>7</v>
      </c>
      <c r="B2" s="49" t="s">
        <v>44</v>
      </c>
      <c r="C2" s="264" t="s">
        <v>45</v>
      </c>
      <c r="D2" s="265"/>
      <c r="E2" s="265"/>
      <c r="F2" s="265"/>
      <c r="G2" s="266"/>
      <c r="AG2" t="s">
        <v>157</v>
      </c>
    </row>
    <row r="3" spans="1:60" ht="24.95" customHeight="1" x14ac:dyDescent="0.2">
      <c r="A3" s="140" t="s">
        <v>8</v>
      </c>
      <c r="B3" s="49" t="s">
        <v>72</v>
      </c>
      <c r="C3" s="264" t="s">
        <v>73</v>
      </c>
      <c r="D3" s="265"/>
      <c r="E3" s="265"/>
      <c r="F3" s="265"/>
      <c r="G3" s="266"/>
      <c r="AC3" s="122" t="s">
        <v>157</v>
      </c>
      <c r="AG3" t="s">
        <v>158</v>
      </c>
    </row>
    <row r="4" spans="1:60" ht="24.95" customHeight="1" x14ac:dyDescent="0.2">
      <c r="A4" s="141" t="s">
        <v>9</v>
      </c>
      <c r="B4" s="142" t="s">
        <v>74</v>
      </c>
      <c r="C4" s="267" t="s">
        <v>75</v>
      </c>
      <c r="D4" s="268"/>
      <c r="E4" s="268"/>
      <c r="F4" s="268"/>
      <c r="G4" s="269"/>
      <c r="AG4" t="s">
        <v>159</v>
      </c>
    </row>
    <row r="5" spans="1:60" x14ac:dyDescent="0.2">
      <c r="D5" s="10"/>
    </row>
    <row r="6" spans="1:60" ht="38.25" x14ac:dyDescent="0.2">
      <c r="A6" s="144" t="s">
        <v>160</v>
      </c>
      <c r="B6" s="146" t="s">
        <v>161</v>
      </c>
      <c r="C6" s="146" t="s">
        <v>162</v>
      </c>
      <c r="D6" s="145" t="s">
        <v>163</v>
      </c>
      <c r="E6" s="144" t="s">
        <v>164</v>
      </c>
      <c r="F6" s="143" t="s">
        <v>165</v>
      </c>
      <c r="G6" s="144" t="s">
        <v>29</v>
      </c>
      <c r="H6" s="147" t="s">
        <v>30</v>
      </c>
      <c r="I6" s="147" t="s">
        <v>166</v>
      </c>
      <c r="J6" s="147" t="s">
        <v>31</v>
      </c>
      <c r="K6" s="147" t="s">
        <v>167</v>
      </c>
      <c r="L6" s="147" t="s">
        <v>168</v>
      </c>
      <c r="M6" s="147" t="s">
        <v>169</v>
      </c>
      <c r="N6" s="147" t="s">
        <v>170</v>
      </c>
      <c r="O6" s="147" t="s">
        <v>171</v>
      </c>
      <c r="P6" s="147" t="s">
        <v>172</v>
      </c>
      <c r="Q6" s="147" t="s">
        <v>173</v>
      </c>
      <c r="R6" s="147" t="s">
        <v>174</v>
      </c>
      <c r="S6" s="147" t="s">
        <v>175</v>
      </c>
      <c r="T6" s="147" t="s">
        <v>176</v>
      </c>
      <c r="U6" s="147" t="s">
        <v>177</v>
      </c>
      <c r="V6" s="147" t="s">
        <v>178</v>
      </c>
      <c r="W6" s="147" t="s">
        <v>179</v>
      </c>
      <c r="X6" s="147" t="s">
        <v>180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5" t="s">
        <v>181</v>
      </c>
      <c r="B8" s="166" t="s">
        <v>128</v>
      </c>
      <c r="C8" s="187" t="s">
        <v>129</v>
      </c>
      <c r="D8" s="167"/>
      <c r="E8" s="168"/>
      <c r="F8" s="169"/>
      <c r="G8" s="169">
        <f>SUMIF(AG9:AG38,"&lt;&gt;NOR",G9:G38)</f>
        <v>0</v>
      </c>
      <c r="H8" s="169"/>
      <c r="I8" s="169">
        <f>SUM(I9:I38)</f>
        <v>0</v>
      </c>
      <c r="J8" s="169"/>
      <c r="K8" s="169">
        <f>SUM(K9:K38)</f>
        <v>0</v>
      </c>
      <c r="L8" s="169"/>
      <c r="M8" s="169">
        <f>SUM(M9:M38)</f>
        <v>0</v>
      </c>
      <c r="N8" s="169"/>
      <c r="O8" s="169">
        <f>SUM(O9:O38)</f>
        <v>0</v>
      </c>
      <c r="P8" s="169"/>
      <c r="Q8" s="169">
        <f>SUM(Q9:Q38)</f>
        <v>49.769999999999996</v>
      </c>
      <c r="R8" s="169"/>
      <c r="S8" s="169"/>
      <c r="T8" s="170"/>
      <c r="U8" s="164"/>
      <c r="V8" s="164">
        <f>SUM(V9:V38)</f>
        <v>24.97</v>
      </c>
      <c r="W8" s="164"/>
      <c r="X8" s="164"/>
      <c r="AG8" t="s">
        <v>182</v>
      </c>
    </row>
    <row r="9" spans="1:60" ht="22.5" outlineLevel="1" x14ac:dyDescent="0.2">
      <c r="A9" s="171">
        <v>1</v>
      </c>
      <c r="B9" s="172" t="s">
        <v>721</v>
      </c>
      <c r="C9" s="188" t="s">
        <v>722</v>
      </c>
      <c r="D9" s="173" t="s">
        <v>185</v>
      </c>
      <c r="E9" s="174">
        <v>39.1</v>
      </c>
      <c r="F9" s="175"/>
      <c r="G9" s="176">
        <f>ROUND(E9*F9,2)</f>
        <v>0</v>
      </c>
      <c r="H9" s="175"/>
      <c r="I9" s="176">
        <f>ROUND(E9*H9,2)</f>
        <v>0</v>
      </c>
      <c r="J9" s="175"/>
      <c r="K9" s="176">
        <f>ROUND(E9*J9,2)</f>
        <v>0</v>
      </c>
      <c r="L9" s="176">
        <v>21</v>
      </c>
      <c r="M9" s="176">
        <f>G9*(1+L9/100)</f>
        <v>0</v>
      </c>
      <c r="N9" s="176">
        <v>0</v>
      </c>
      <c r="O9" s="176">
        <f>ROUND(E9*N9,2)</f>
        <v>0</v>
      </c>
      <c r="P9" s="176">
        <v>0.11</v>
      </c>
      <c r="Q9" s="176">
        <f>ROUND(E9*P9,2)</f>
        <v>4.3</v>
      </c>
      <c r="R9" s="176" t="s">
        <v>206</v>
      </c>
      <c r="S9" s="176" t="s">
        <v>187</v>
      </c>
      <c r="T9" s="177" t="s">
        <v>187</v>
      </c>
      <c r="U9" s="157">
        <v>0.08</v>
      </c>
      <c r="V9" s="157">
        <f>ROUND(E9*U9,2)</f>
        <v>3.13</v>
      </c>
      <c r="W9" s="157"/>
      <c r="X9" s="157" t="s">
        <v>188</v>
      </c>
      <c r="Y9" s="148"/>
      <c r="Z9" s="148"/>
      <c r="AA9" s="148"/>
      <c r="AB9" s="148"/>
      <c r="AC9" s="148"/>
      <c r="AD9" s="148"/>
      <c r="AE9" s="148"/>
      <c r="AF9" s="148"/>
      <c r="AG9" s="148" t="s">
        <v>189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59" t="s">
        <v>723</v>
      </c>
      <c r="D10" s="260"/>
      <c r="E10" s="260"/>
      <c r="F10" s="260"/>
      <c r="G10" s="260"/>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191</v>
      </c>
      <c r="AH10" s="148"/>
      <c r="AI10" s="148"/>
      <c r="AJ10" s="148"/>
      <c r="AK10" s="148"/>
      <c r="AL10" s="148"/>
      <c r="AM10" s="148"/>
      <c r="AN10" s="148"/>
      <c r="AO10" s="148"/>
      <c r="AP10" s="148"/>
      <c r="AQ10" s="148"/>
      <c r="AR10" s="148"/>
      <c r="AS10" s="148"/>
      <c r="AT10" s="148"/>
      <c r="AU10" s="148"/>
      <c r="AV10" s="148"/>
      <c r="AW10" s="148"/>
      <c r="AX10" s="148"/>
      <c r="AY10" s="148"/>
      <c r="AZ10" s="148"/>
      <c r="BA10" s="178" t="str">
        <f>C10</f>
        <v>s naložením na dopravní prostředek, očištění povrchu od frézované plochy, opotřebování frézovacích nástrojů (nožů, upínacích kroužků, držáků) nutné ruční odstranění (vybourání) živičného krytu kolem překážek,</v>
      </c>
      <c r="BB10" s="148"/>
      <c r="BC10" s="148"/>
      <c r="BD10" s="148"/>
      <c r="BE10" s="148"/>
      <c r="BF10" s="148"/>
      <c r="BG10" s="148"/>
      <c r="BH10" s="148"/>
    </row>
    <row r="11" spans="1:60" outlineLevel="1" x14ac:dyDescent="0.2">
      <c r="A11" s="155"/>
      <c r="B11" s="156"/>
      <c r="C11" s="189" t="s">
        <v>724</v>
      </c>
      <c r="D11" s="158"/>
      <c r="E11" s="159"/>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193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9" t="s">
        <v>725</v>
      </c>
      <c r="D12" s="158"/>
      <c r="E12" s="159"/>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9" t="s">
        <v>1031</v>
      </c>
      <c r="D13" s="158"/>
      <c r="E13" s="159">
        <v>39.1</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193</v>
      </c>
      <c r="AH13" s="148">
        <v>5</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1" x14ac:dyDescent="0.2">
      <c r="A14" s="171">
        <v>2</v>
      </c>
      <c r="B14" s="172" t="s">
        <v>727</v>
      </c>
      <c r="C14" s="188" t="s">
        <v>728</v>
      </c>
      <c r="D14" s="173" t="s">
        <v>185</v>
      </c>
      <c r="E14" s="174">
        <v>391</v>
      </c>
      <c r="F14" s="175"/>
      <c r="G14" s="176">
        <f>ROUND(E14*F14,2)</f>
        <v>0</v>
      </c>
      <c r="H14" s="175"/>
      <c r="I14" s="176">
        <f>ROUND(E14*H14,2)</f>
        <v>0</v>
      </c>
      <c r="J14" s="175"/>
      <c r="K14" s="176">
        <f>ROUND(E14*J14,2)</f>
        <v>0</v>
      </c>
      <c r="L14" s="176">
        <v>21</v>
      </c>
      <c r="M14" s="176">
        <f>G14*(1+L14/100)</f>
        <v>0</v>
      </c>
      <c r="N14" s="176">
        <v>0</v>
      </c>
      <c r="O14" s="176">
        <f>ROUND(E14*N14,2)</f>
        <v>0</v>
      </c>
      <c r="P14" s="176">
        <v>0.11</v>
      </c>
      <c r="Q14" s="176">
        <f>ROUND(E14*P14,2)</f>
        <v>43.01</v>
      </c>
      <c r="R14" s="176" t="s">
        <v>206</v>
      </c>
      <c r="S14" s="176" t="s">
        <v>187</v>
      </c>
      <c r="T14" s="177" t="s">
        <v>187</v>
      </c>
      <c r="U14" s="157">
        <v>5.1499999999999997E-2</v>
      </c>
      <c r="V14" s="157">
        <f>ROUND(E14*U14,2)</f>
        <v>20.14</v>
      </c>
      <c r="W14" s="157"/>
      <c r="X14" s="157" t="s">
        <v>188</v>
      </c>
      <c r="Y14" s="148"/>
      <c r="Z14" s="148"/>
      <c r="AA14" s="148"/>
      <c r="AB14" s="148"/>
      <c r="AC14" s="148"/>
      <c r="AD14" s="148"/>
      <c r="AE14" s="148"/>
      <c r="AF14" s="148"/>
      <c r="AG14" s="148" t="s">
        <v>189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55"/>
      <c r="B15" s="156"/>
      <c r="C15" s="259" t="s">
        <v>723</v>
      </c>
      <c r="D15" s="260"/>
      <c r="E15" s="260"/>
      <c r="F15" s="260"/>
      <c r="G15" s="260"/>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191</v>
      </c>
      <c r="AH15" s="148"/>
      <c r="AI15" s="148"/>
      <c r="AJ15" s="148"/>
      <c r="AK15" s="148"/>
      <c r="AL15" s="148"/>
      <c r="AM15" s="148"/>
      <c r="AN15" s="148"/>
      <c r="AO15" s="148"/>
      <c r="AP15" s="148"/>
      <c r="AQ15" s="148"/>
      <c r="AR15" s="148"/>
      <c r="AS15" s="148"/>
      <c r="AT15" s="148"/>
      <c r="AU15" s="148"/>
      <c r="AV15" s="148"/>
      <c r="AW15" s="148"/>
      <c r="AX15" s="148"/>
      <c r="AY15" s="148"/>
      <c r="AZ15" s="148"/>
      <c r="BA15" s="178" t="str">
        <f>C15</f>
        <v>s naložením na dopravní prostředek, očištění povrchu od frézované plochy, opotřebování frézovacích nástrojů (nožů, upínacích kroužků, držáků) nutné ruční odstranění (vybourání) živičného krytu kolem překážek,</v>
      </c>
      <c r="BB15" s="148"/>
      <c r="BC15" s="148"/>
      <c r="BD15" s="148"/>
      <c r="BE15" s="148"/>
      <c r="BF15" s="148"/>
      <c r="BG15" s="148"/>
      <c r="BH15" s="148"/>
    </row>
    <row r="16" spans="1:60" outlineLevel="1" x14ac:dyDescent="0.2">
      <c r="A16" s="155"/>
      <c r="B16" s="156"/>
      <c r="C16" s="189" t="s">
        <v>729</v>
      </c>
      <c r="D16" s="158"/>
      <c r="E16" s="159"/>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193</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9" t="s">
        <v>730</v>
      </c>
      <c r="D17" s="158"/>
      <c r="E17" s="159"/>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193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9" t="s">
        <v>1032</v>
      </c>
      <c r="D18" s="158"/>
      <c r="E18" s="159">
        <v>391</v>
      </c>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193</v>
      </c>
      <c r="AH18" s="148">
        <v>5</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1">
        <v>3</v>
      </c>
      <c r="B19" s="172" t="s">
        <v>228</v>
      </c>
      <c r="C19" s="188" t="s">
        <v>229</v>
      </c>
      <c r="D19" s="173" t="s">
        <v>185</v>
      </c>
      <c r="E19" s="174">
        <v>430.1</v>
      </c>
      <c r="F19" s="175"/>
      <c r="G19" s="176">
        <f>ROUND(E19*F19,2)</f>
        <v>0</v>
      </c>
      <c r="H19" s="175"/>
      <c r="I19" s="176">
        <f>ROUND(E19*H19,2)</f>
        <v>0</v>
      </c>
      <c r="J19" s="175"/>
      <c r="K19" s="176">
        <f>ROUND(E19*J19,2)</f>
        <v>0</v>
      </c>
      <c r="L19" s="176">
        <v>21</v>
      </c>
      <c r="M19" s="176">
        <f>G19*(1+L19/100)</f>
        <v>0</v>
      </c>
      <c r="N19" s="176">
        <v>0</v>
      </c>
      <c r="O19" s="176">
        <f>ROUND(E19*N19,2)</f>
        <v>0</v>
      </c>
      <c r="P19" s="176">
        <v>0</v>
      </c>
      <c r="Q19" s="176">
        <f>ROUND(E19*P19,2)</f>
        <v>0</v>
      </c>
      <c r="R19" s="176" t="s">
        <v>206</v>
      </c>
      <c r="S19" s="176" t="s">
        <v>187</v>
      </c>
      <c r="T19" s="177" t="s">
        <v>187</v>
      </c>
      <c r="U19" s="157">
        <v>2E-3</v>
      </c>
      <c r="V19" s="157">
        <f>ROUND(E19*U19,2)</f>
        <v>0.86</v>
      </c>
      <c r="W19" s="157"/>
      <c r="X19" s="157" t="s">
        <v>188</v>
      </c>
      <c r="Y19" s="148"/>
      <c r="Z19" s="148"/>
      <c r="AA19" s="148"/>
      <c r="AB19" s="148"/>
      <c r="AC19" s="148"/>
      <c r="AD19" s="148"/>
      <c r="AE19" s="148"/>
      <c r="AF19" s="148"/>
      <c r="AG19" s="148" t="s">
        <v>200</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9" t="s">
        <v>230</v>
      </c>
      <c r="D20" s="158"/>
      <c r="E20" s="159"/>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193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9" t="s">
        <v>725</v>
      </c>
      <c r="D21" s="158"/>
      <c r="E21" s="159"/>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193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9" t="s">
        <v>1031</v>
      </c>
      <c r="D22" s="158"/>
      <c r="E22" s="159">
        <v>39.1</v>
      </c>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193</v>
      </c>
      <c r="AH22" s="148">
        <v>5</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9" t="s">
        <v>730</v>
      </c>
      <c r="D23" s="158"/>
      <c r="E23" s="159"/>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193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9" t="s">
        <v>1032</v>
      </c>
      <c r="D24" s="158"/>
      <c r="E24" s="159">
        <v>391</v>
      </c>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193</v>
      </c>
      <c r="AH24" s="148">
        <v>5</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1">
        <v>4</v>
      </c>
      <c r="B25" s="172" t="s">
        <v>233</v>
      </c>
      <c r="C25" s="188" t="s">
        <v>234</v>
      </c>
      <c r="D25" s="173" t="s">
        <v>185</v>
      </c>
      <c r="E25" s="174">
        <v>19.55</v>
      </c>
      <c r="F25" s="175"/>
      <c r="G25" s="176">
        <f>ROUND(E25*F25,2)</f>
        <v>0</v>
      </c>
      <c r="H25" s="175"/>
      <c r="I25" s="176">
        <f>ROUND(E25*H25,2)</f>
        <v>0</v>
      </c>
      <c r="J25" s="175"/>
      <c r="K25" s="176">
        <f>ROUND(E25*J25,2)</f>
        <v>0</v>
      </c>
      <c r="L25" s="176">
        <v>21</v>
      </c>
      <c r="M25" s="176">
        <f>G25*(1+L25/100)</f>
        <v>0</v>
      </c>
      <c r="N25" s="176">
        <v>0</v>
      </c>
      <c r="O25" s="176">
        <f>ROUND(E25*N25,2)</f>
        <v>0</v>
      </c>
      <c r="P25" s="176">
        <v>0.126</v>
      </c>
      <c r="Q25" s="176">
        <f>ROUND(E25*P25,2)</f>
        <v>2.46</v>
      </c>
      <c r="R25" s="176" t="s">
        <v>206</v>
      </c>
      <c r="S25" s="176" t="s">
        <v>187</v>
      </c>
      <c r="T25" s="177" t="s">
        <v>187</v>
      </c>
      <c r="U25" s="157">
        <v>3.4000000000000002E-2</v>
      </c>
      <c r="V25" s="157">
        <f>ROUND(E25*U25,2)</f>
        <v>0.66</v>
      </c>
      <c r="W25" s="157"/>
      <c r="X25" s="157" t="s">
        <v>188</v>
      </c>
      <c r="Y25" s="148"/>
      <c r="Z25" s="148"/>
      <c r="AA25" s="148"/>
      <c r="AB25" s="148"/>
      <c r="AC25" s="148"/>
      <c r="AD25" s="148"/>
      <c r="AE25" s="148"/>
      <c r="AF25" s="148"/>
      <c r="AG25" s="148" t="s">
        <v>200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9" t="s">
        <v>235</v>
      </c>
      <c r="D26" s="158"/>
      <c r="E26" s="159"/>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193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9" t="s">
        <v>236</v>
      </c>
      <c r="D27" s="158"/>
      <c r="E27" s="159"/>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193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9" t="s">
        <v>1033</v>
      </c>
      <c r="D28" s="158"/>
      <c r="E28" s="159">
        <v>19.55</v>
      </c>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193</v>
      </c>
      <c r="AH28" s="148">
        <v>5</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1">
        <v>5</v>
      </c>
      <c r="B29" s="172" t="s">
        <v>242</v>
      </c>
      <c r="C29" s="188" t="s">
        <v>243</v>
      </c>
      <c r="D29" s="173" t="s">
        <v>244</v>
      </c>
      <c r="E29" s="174">
        <v>1</v>
      </c>
      <c r="F29" s="175"/>
      <c r="G29" s="176">
        <f>ROUND(E29*F29,2)</f>
        <v>0</v>
      </c>
      <c r="H29" s="175"/>
      <c r="I29" s="176">
        <f>ROUND(E29*H29,2)</f>
        <v>0</v>
      </c>
      <c r="J29" s="175"/>
      <c r="K29" s="176">
        <f>ROUND(E29*J29,2)</f>
        <v>0</v>
      </c>
      <c r="L29" s="176">
        <v>21</v>
      </c>
      <c r="M29" s="176">
        <f>G29*(1+L29/100)</f>
        <v>0</v>
      </c>
      <c r="N29" s="176">
        <v>0</v>
      </c>
      <c r="O29" s="176">
        <f>ROUND(E29*N29,2)</f>
        <v>0</v>
      </c>
      <c r="P29" s="176">
        <v>0</v>
      </c>
      <c r="Q29" s="176">
        <f>ROUND(E29*P29,2)</f>
        <v>0</v>
      </c>
      <c r="R29" s="176"/>
      <c r="S29" s="176" t="s">
        <v>245</v>
      </c>
      <c r="T29" s="177" t="s">
        <v>246</v>
      </c>
      <c r="U29" s="157">
        <v>0.184</v>
      </c>
      <c r="V29" s="157">
        <f>ROUND(E29*U29,2)</f>
        <v>0.18</v>
      </c>
      <c r="W29" s="157"/>
      <c r="X29" s="157" t="s">
        <v>188</v>
      </c>
      <c r="Y29" s="148"/>
      <c r="Z29" s="148"/>
      <c r="AA29" s="148"/>
      <c r="AB29" s="148"/>
      <c r="AC29" s="148"/>
      <c r="AD29" s="148"/>
      <c r="AE29" s="148"/>
      <c r="AF29" s="148"/>
      <c r="AG29" s="148" t="s">
        <v>200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9" t="s">
        <v>247</v>
      </c>
      <c r="D30" s="158"/>
      <c r="E30" s="159"/>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193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9" t="s">
        <v>209</v>
      </c>
      <c r="D31" s="158"/>
      <c r="E31" s="159"/>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193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55"/>
      <c r="B32" s="156"/>
      <c r="C32" s="189" t="s">
        <v>248</v>
      </c>
      <c r="D32" s="158"/>
      <c r="E32" s="159">
        <v>1</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193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1">
        <v>6</v>
      </c>
      <c r="B33" s="172" t="s">
        <v>249</v>
      </c>
      <c r="C33" s="188" t="s">
        <v>250</v>
      </c>
      <c r="D33" s="173" t="s">
        <v>251</v>
      </c>
      <c r="E33" s="174">
        <v>1</v>
      </c>
      <c r="F33" s="175"/>
      <c r="G33" s="176">
        <f>ROUND(E33*F33,2)</f>
        <v>0</v>
      </c>
      <c r="H33" s="175"/>
      <c r="I33" s="176">
        <f>ROUND(E33*H33,2)</f>
        <v>0</v>
      </c>
      <c r="J33" s="175"/>
      <c r="K33" s="176">
        <f>ROUND(E33*J33,2)</f>
        <v>0</v>
      </c>
      <c r="L33" s="176">
        <v>21</v>
      </c>
      <c r="M33" s="176">
        <f>G33*(1+L33/100)</f>
        <v>0</v>
      </c>
      <c r="N33" s="176">
        <v>0</v>
      </c>
      <c r="O33" s="176">
        <f>ROUND(E33*N33,2)</f>
        <v>0</v>
      </c>
      <c r="P33" s="176">
        <v>0</v>
      </c>
      <c r="Q33" s="176">
        <f>ROUND(E33*P33,2)</f>
        <v>0</v>
      </c>
      <c r="R33" s="176" t="s">
        <v>252</v>
      </c>
      <c r="S33" s="176" t="s">
        <v>187</v>
      </c>
      <c r="T33" s="177" t="s">
        <v>187</v>
      </c>
      <c r="U33" s="157">
        <v>0</v>
      </c>
      <c r="V33" s="157">
        <f>ROUND(E33*U33,2)</f>
        <v>0</v>
      </c>
      <c r="W33" s="157"/>
      <c r="X33" s="157" t="s">
        <v>253</v>
      </c>
      <c r="Y33" s="148"/>
      <c r="Z33" s="148"/>
      <c r="AA33" s="148"/>
      <c r="AB33" s="148"/>
      <c r="AC33" s="148"/>
      <c r="AD33" s="148"/>
      <c r="AE33" s="148"/>
      <c r="AF33" s="148"/>
      <c r="AG33" s="148" t="s">
        <v>254</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257" t="s">
        <v>255</v>
      </c>
      <c r="D34" s="258"/>
      <c r="E34" s="258"/>
      <c r="F34" s="258"/>
      <c r="G34" s="258"/>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256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261" t="s">
        <v>257</v>
      </c>
      <c r="D35" s="262"/>
      <c r="E35" s="262"/>
      <c r="F35" s="262"/>
      <c r="G35" s="262"/>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256</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261" t="s">
        <v>258</v>
      </c>
      <c r="D36" s="262"/>
      <c r="E36" s="262"/>
      <c r="F36" s="262"/>
      <c r="G36" s="262"/>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256</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x14ac:dyDescent="0.2">
      <c r="A37" s="155"/>
      <c r="B37" s="156"/>
      <c r="C37" s="189" t="s">
        <v>259</v>
      </c>
      <c r="D37" s="158"/>
      <c r="E37" s="159"/>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193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9" t="s">
        <v>1034</v>
      </c>
      <c r="D38" s="158"/>
      <c r="E38" s="159">
        <v>1</v>
      </c>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193</v>
      </c>
      <c r="AH38" s="148">
        <v>5</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x14ac:dyDescent="0.2">
      <c r="A39" s="165" t="s">
        <v>181</v>
      </c>
      <c r="B39" s="166" t="s">
        <v>134</v>
      </c>
      <c r="C39" s="187" t="s">
        <v>135</v>
      </c>
      <c r="D39" s="167"/>
      <c r="E39" s="168"/>
      <c r="F39" s="169"/>
      <c r="G39" s="169">
        <f>SUMIF(AG40:AG59,"&lt;&gt;NOR",G40:G59)</f>
        <v>0</v>
      </c>
      <c r="H39" s="169"/>
      <c r="I39" s="169">
        <f>SUM(I40:I59)</f>
        <v>0</v>
      </c>
      <c r="J39" s="169"/>
      <c r="K39" s="169">
        <f>SUM(K40:K59)</f>
        <v>0</v>
      </c>
      <c r="L39" s="169"/>
      <c r="M39" s="169">
        <f>SUM(M40:M59)</f>
        <v>0</v>
      </c>
      <c r="N39" s="169"/>
      <c r="O39" s="169">
        <f>SUM(O40:O59)</f>
        <v>56.39</v>
      </c>
      <c r="P39" s="169"/>
      <c r="Q39" s="169">
        <f>SUM(Q40:Q59)</f>
        <v>0</v>
      </c>
      <c r="R39" s="169"/>
      <c r="S39" s="169"/>
      <c r="T39" s="170"/>
      <c r="U39" s="164"/>
      <c r="V39" s="164">
        <f>SUM(V40:V59)</f>
        <v>31.79</v>
      </c>
      <c r="W39" s="164"/>
      <c r="X39" s="164"/>
      <c r="AG39" t="s">
        <v>182</v>
      </c>
    </row>
    <row r="40" spans="1:60" ht="22.5" outlineLevel="1" x14ac:dyDescent="0.2">
      <c r="A40" s="171">
        <v>7</v>
      </c>
      <c r="B40" s="172" t="s">
        <v>741</v>
      </c>
      <c r="C40" s="188" t="s">
        <v>270</v>
      </c>
      <c r="D40" s="173" t="s">
        <v>185</v>
      </c>
      <c r="E40" s="174">
        <v>39.1</v>
      </c>
      <c r="F40" s="175"/>
      <c r="G40" s="176">
        <f>ROUND(E40*F40,2)</f>
        <v>0</v>
      </c>
      <c r="H40" s="175"/>
      <c r="I40" s="176">
        <f>ROUND(E40*H40,2)</f>
        <v>0</v>
      </c>
      <c r="J40" s="175"/>
      <c r="K40" s="176">
        <f>ROUND(E40*J40,2)</f>
        <v>0</v>
      </c>
      <c r="L40" s="176">
        <v>21</v>
      </c>
      <c r="M40" s="176">
        <f>G40*(1+L40/100)</f>
        <v>0</v>
      </c>
      <c r="N40" s="176">
        <v>0.13188</v>
      </c>
      <c r="O40" s="176">
        <f>ROUND(E40*N40,2)</f>
        <v>5.16</v>
      </c>
      <c r="P40" s="176">
        <v>0</v>
      </c>
      <c r="Q40" s="176">
        <f>ROUND(E40*P40,2)</f>
        <v>0</v>
      </c>
      <c r="R40" s="176" t="s">
        <v>206</v>
      </c>
      <c r="S40" s="176" t="s">
        <v>187</v>
      </c>
      <c r="T40" s="177" t="s">
        <v>187</v>
      </c>
      <c r="U40" s="157">
        <v>4.9000000000000002E-2</v>
      </c>
      <c r="V40" s="157">
        <f>ROUND(E40*U40,2)</f>
        <v>1.92</v>
      </c>
      <c r="W40" s="157"/>
      <c r="X40" s="157" t="s">
        <v>188</v>
      </c>
      <c r="Y40" s="148"/>
      <c r="Z40" s="148"/>
      <c r="AA40" s="148"/>
      <c r="AB40" s="148"/>
      <c r="AC40" s="148"/>
      <c r="AD40" s="148"/>
      <c r="AE40" s="148"/>
      <c r="AF40" s="148"/>
      <c r="AG40" s="148" t="s">
        <v>200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259" t="s">
        <v>271</v>
      </c>
      <c r="D41" s="260"/>
      <c r="E41" s="260"/>
      <c r="F41" s="260"/>
      <c r="G41" s="260"/>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191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9" t="s">
        <v>742</v>
      </c>
      <c r="D42" s="158"/>
      <c r="E42" s="159"/>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193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9" t="s">
        <v>743</v>
      </c>
      <c r="D43" s="158"/>
      <c r="E43" s="159"/>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193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9" t="s">
        <v>1035</v>
      </c>
      <c r="D44" s="158"/>
      <c r="E44" s="159">
        <v>39.1</v>
      </c>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193</v>
      </c>
      <c r="AH44" s="148">
        <v>5</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71">
        <v>8</v>
      </c>
      <c r="B45" s="172" t="s">
        <v>274</v>
      </c>
      <c r="C45" s="188" t="s">
        <v>275</v>
      </c>
      <c r="D45" s="173" t="s">
        <v>185</v>
      </c>
      <c r="E45" s="174">
        <v>430.1</v>
      </c>
      <c r="F45" s="175"/>
      <c r="G45" s="176">
        <f>ROUND(E45*F45,2)</f>
        <v>0</v>
      </c>
      <c r="H45" s="175"/>
      <c r="I45" s="176">
        <f>ROUND(E45*H45,2)</f>
        <v>0</v>
      </c>
      <c r="J45" s="175"/>
      <c r="K45" s="176">
        <f>ROUND(E45*J45,2)</f>
        <v>0</v>
      </c>
      <c r="L45" s="176">
        <v>21</v>
      </c>
      <c r="M45" s="176">
        <f>G45*(1+L45/100)</f>
        <v>0</v>
      </c>
      <c r="N45" s="176">
        <v>5.0000000000000001E-4</v>
      </c>
      <c r="O45" s="176">
        <f>ROUND(E45*N45,2)</f>
        <v>0.22</v>
      </c>
      <c r="P45" s="176">
        <v>0</v>
      </c>
      <c r="Q45" s="176">
        <f>ROUND(E45*P45,2)</f>
        <v>0</v>
      </c>
      <c r="R45" s="176" t="s">
        <v>206</v>
      </c>
      <c r="S45" s="176" t="s">
        <v>187</v>
      </c>
      <c r="T45" s="177" t="s">
        <v>187</v>
      </c>
      <c r="U45" s="157">
        <v>2E-3</v>
      </c>
      <c r="V45" s="157">
        <f>ROUND(E45*U45,2)</f>
        <v>0.86</v>
      </c>
      <c r="W45" s="157"/>
      <c r="X45" s="157" t="s">
        <v>188</v>
      </c>
      <c r="Y45" s="148"/>
      <c r="Z45" s="148"/>
      <c r="AA45" s="148"/>
      <c r="AB45" s="148"/>
      <c r="AC45" s="148"/>
      <c r="AD45" s="148"/>
      <c r="AE45" s="148"/>
      <c r="AF45" s="148"/>
      <c r="AG45" s="148" t="s">
        <v>200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9" t="s">
        <v>276</v>
      </c>
      <c r="D46" s="158"/>
      <c r="E46" s="159"/>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193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9" t="s">
        <v>745</v>
      </c>
      <c r="D47" s="158"/>
      <c r="E47" s="159"/>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193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9" t="s">
        <v>1031</v>
      </c>
      <c r="D48" s="158"/>
      <c r="E48" s="159">
        <v>39.1</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193</v>
      </c>
      <c r="AH48" s="148">
        <v>5</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9" t="s">
        <v>1036</v>
      </c>
      <c r="D49" s="158"/>
      <c r="E49" s="159"/>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193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9" t="s">
        <v>1032</v>
      </c>
      <c r="D50" s="158"/>
      <c r="E50" s="159">
        <v>391</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193</v>
      </c>
      <c r="AH50" s="148">
        <v>5</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1" x14ac:dyDescent="0.2">
      <c r="A51" s="171">
        <v>9</v>
      </c>
      <c r="B51" s="172" t="s">
        <v>277</v>
      </c>
      <c r="C51" s="188" t="s">
        <v>278</v>
      </c>
      <c r="D51" s="173" t="s">
        <v>185</v>
      </c>
      <c r="E51" s="174">
        <v>430.1</v>
      </c>
      <c r="F51" s="175"/>
      <c r="G51" s="176">
        <f>ROUND(E51*F51,2)</f>
        <v>0</v>
      </c>
      <c r="H51" s="175"/>
      <c r="I51" s="176">
        <f>ROUND(E51*H51,2)</f>
        <v>0</v>
      </c>
      <c r="J51" s="175"/>
      <c r="K51" s="176">
        <f>ROUND(E51*J51,2)</f>
        <v>0</v>
      </c>
      <c r="L51" s="176">
        <v>21</v>
      </c>
      <c r="M51" s="176">
        <f>G51*(1+L51/100)</f>
        <v>0</v>
      </c>
      <c r="N51" s="176">
        <v>7.1000000000000002E-4</v>
      </c>
      <c r="O51" s="176">
        <f>ROUND(E51*N51,2)</f>
        <v>0.31</v>
      </c>
      <c r="P51" s="176">
        <v>0</v>
      </c>
      <c r="Q51" s="176">
        <f>ROUND(E51*P51,2)</f>
        <v>0</v>
      </c>
      <c r="R51" s="176" t="s">
        <v>206</v>
      </c>
      <c r="S51" s="176" t="s">
        <v>187</v>
      </c>
      <c r="T51" s="177" t="s">
        <v>187</v>
      </c>
      <c r="U51" s="157">
        <v>2E-3</v>
      </c>
      <c r="V51" s="157">
        <f>ROUND(E51*U51,2)</f>
        <v>0.86</v>
      </c>
      <c r="W51" s="157"/>
      <c r="X51" s="157" t="s">
        <v>188</v>
      </c>
      <c r="Y51" s="148"/>
      <c r="Z51" s="148"/>
      <c r="AA51" s="148"/>
      <c r="AB51" s="148"/>
      <c r="AC51" s="148"/>
      <c r="AD51" s="148"/>
      <c r="AE51" s="148"/>
      <c r="AF51" s="148"/>
      <c r="AG51" s="148" t="s">
        <v>200</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9" t="s">
        <v>279</v>
      </c>
      <c r="D52" s="158"/>
      <c r="E52" s="159"/>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193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9" t="s">
        <v>1037</v>
      </c>
      <c r="D53" s="158"/>
      <c r="E53" s="159">
        <v>430.1</v>
      </c>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193</v>
      </c>
      <c r="AH53" s="148">
        <v>5</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71">
        <v>10</v>
      </c>
      <c r="B54" s="172" t="s">
        <v>1038</v>
      </c>
      <c r="C54" s="188" t="s">
        <v>1039</v>
      </c>
      <c r="D54" s="173" t="s">
        <v>185</v>
      </c>
      <c r="E54" s="174">
        <v>391</v>
      </c>
      <c r="F54" s="175"/>
      <c r="G54" s="176">
        <f>ROUND(E54*F54,2)</f>
        <v>0</v>
      </c>
      <c r="H54" s="175"/>
      <c r="I54" s="176">
        <f>ROUND(E54*H54,2)</f>
        <v>0</v>
      </c>
      <c r="J54" s="175"/>
      <c r="K54" s="176">
        <f>ROUND(E54*J54,2)</f>
        <v>0</v>
      </c>
      <c r="L54" s="176">
        <v>21</v>
      </c>
      <c r="M54" s="176">
        <f>G54*(1+L54/100)</f>
        <v>0</v>
      </c>
      <c r="N54" s="176">
        <v>0.12966</v>
      </c>
      <c r="O54" s="176">
        <f>ROUND(E54*N54,2)</f>
        <v>50.7</v>
      </c>
      <c r="P54" s="176">
        <v>0</v>
      </c>
      <c r="Q54" s="176">
        <f>ROUND(E54*P54,2)</f>
        <v>0</v>
      </c>
      <c r="R54" s="176" t="s">
        <v>206</v>
      </c>
      <c r="S54" s="176" t="s">
        <v>187</v>
      </c>
      <c r="T54" s="177" t="s">
        <v>187</v>
      </c>
      <c r="U54" s="157">
        <v>7.1999999999999995E-2</v>
      </c>
      <c r="V54" s="157">
        <f>ROUND(E54*U54,2)</f>
        <v>28.15</v>
      </c>
      <c r="W54" s="157"/>
      <c r="X54" s="157" t="s">
        <v>188</v>
      </c>
      <c r="Y54" s="148"/>
      <c r="Z54" s="148"/>
      <c r="AA54" s="148"/>
      <c r="AB54" s="148"/>
      <c r="AC54" s="148"/>
      <c r="AD54" s="148"/>
      <c r="AE54" s="148"/>
      <c r="AF54" s="148"/>
      <c r="AG54" s="148" t="s">
        <v>200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9" t="s">
        <v>730</v>
      </c>
      <c r="D55" s="158"/>
      <c r="E55" s="159"/>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193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9" t="s">
        <v>209</v>
      </c>
      <c r="D56" s="158"/>
      <c r="E56" s="159"/>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193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9" t="s">
        <v>1040</v>
      </c>
      <c r="D57" s="158"/>
      <c r="E57" s="159"/>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193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9" t="s">
        <v>1041</v>
      </c>
      <c r="D58" s="158"/>
      <c r="E58" s="159">
        <v>340</v>
      </c>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193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99" t="s">
        <v>1042</v>
      </c>
      <c r="D59" s="197"/>
      <c r="E59" s="198">
        <v>51</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193</v>
      </c>
      <c r="AH59" s="148">
        <v>4</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5" t="s">
        <v>181</v>
      </c>
      <c r="B60" s="166" t="s">
        <v>142</v>
      </c>
      <c r="C60" s="187" t="s">
        <v>143</v>
      </c>
      <c r="D60" s="167"/>
      <c r="E60" s="168"/>
      <c r="F60" s="169"/>
      <c r="G60" s="169">
        <f>SUMIF(AG61:AG104,"&lt;&gt;NOR",G61:G104)</f>
        <v>0</v>
      </c>
      <c r="H60" s="169"/>
      <c r="I60" s="169">
        <f>SUM(I61:I104)</f>
        <v>0</v>
      </c>
      <c r="J60" s="169"/>
      <c r="K60" s="169">
        <f>SUM(K61:K104)</f>
        <v>0</v>
      </c>
      <c r="L60" s="169"/>
      <c r="M60" s="169">
        <f>SUM(M61:M104)</f>
        <v>0</v>
      </c>
      <c r="N60" s="169"/>
      <c r="O60" s="169">
        <f>SUM(O61:O104)</f>
        <v>0.27</v>
      </c>
      <c r="P60" s="169"/>
      <c r="Q60" s="169">
        <f>SUM(Q61:Q104)</f>
        <v>0</v>
      </c>
      <c r="R60" s="169"/>
      <c r="S60" s="169"/>
      <c r="T60" s="170"/>
      <c r="U60" s="164"/>
      <c r="V60" s="164">
        <f>SUM(V61:V104)</f>
        <v>21.949999999999996</v>
      </c>
      <c r="W60" s="164"/>
      <c r="X60" s="164"/>
      <c r="AG60" t="s">
        <v>182</v>
      </c>
    </row>
    <row r="61" spans="1:60" outlineLevel="1" x14ac:dyDescent="0.2">
      <c r="A61" s="171">
        <v>11</v>
      </c>
      <c r="B61" s="172" t="s">
        <v>314</v>
      </c>
      <c r="C61" s="188" t="s">
        <v>315</v>
      </c>
      <c r="D61" s="173" t="s">
        <v>316</v>
      </c>
      <c r="E61" s="174">
        <v>63.1</v>
      </c>
      <c r="F61" s="175"/>
      <c r="G61" s="176">
        <f>ROUND(E61*F61,2)</f>
        <v>0</v>
      </c>
      <c r="H61" s="175"/>
      <c r="I61" s="176">
        <f>ROUND(E61*H61,2)</f>
        <v>0</v>
      </c>
      <c r="J61" s="175"/>
      <c r="K61" s="176">
        <f>ROUND(E61*J61,2)</f>
        <v>0</v>
      </c>
      <c r="L61" s="176">
        <v>21</v>
      </c>
      <c r="M61" s="176">
        <f>G61*(1+L61/100)</f>
        <v>0</v>
      </c>
      <c r="N61" s="176">
        <v>4.3E-3</v>
      </c>
      <c r="O61" s="176">
        <f>ROUND(E61*N61,2)</f>
        <v>0.27</v>
      </c>
      <c r="P61" s="176">
        <v>0</v>
      </c>
      <c r="Q61" s="176">
        <f>ROUND(E61*P61,2)</f>
        <v>0</v>
      </c>
      <c r="R61" s="176" t="s">
        <v>206</v>
      </c>
      <c r="S61" s="176" t="s">
        <v>187</v>
      </c>
      <c r="T61" s="177" t="s">
        <v>187</v>
      </c>
      <c r="U61" s="157">
        <v>0.20799999999999999</v>
      </c>
      <c r="V61" s="157">
        <f>ROUND(E61*U61,2)</f>
        <v>13.12</v>
      </c>
      <c r="W61" s="157"/>
      <c r="X61" s="157" t="s">
        <v>188</v>
      </c>
      <c r="Y61" s="148"/>
      <c r="Z61" s="148"/>
      <c r="AA61" s="148"/>
      <c r="AB61" s="148"/>
      <c r="AC61" s="148"/>
      <c r="AD61" s="148"/>
      <c r="AE61" s="148"/>
      <c r="AF61" s="148"/>
      <c r="AG61" s="148" t="s">
        <v>200</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259" t="s">
        <v>317</v>
      </c>
      <c r="D62" s="260"/>
      <c r="E62" s="260"/>
      <c r="F62" s="260"/>
      <c r="G62" s="260"/>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191</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9" t="s">
        <v>318</v>
      </c>
      <c r="D63" s="158"/>
      <c r="E63" s="159"/>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193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9" t="s">
        <v>1043</v>
      </c>
      <c r="D64" s="158"/>
      <c r="E64" s="159">
        <v>63.1</v>
      </c>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193</v>
      </c>
      <c r="AH64" s="148">
        <v>5</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1">
        <v>12</v>
      </c>
      <c r="B65" s="172" t="s">
        <v>320</v>
      </c>
      <c r="C65" s="188" t="s">
        <v>321</v>
      </c>
      <c r="D65" s="173" t="s">
        <v>316</v>
      </c>
      <c r="E65" s="174">
        <v>63.1</v>
      </c>
      <c r="F65" s="175"/>
      <c r="G65" s="176">
        <f>ROUND(E65*F65,2)</f>
        <v>0</v>
      </c>
      <c r="H65" s="175"/>
      <c r="I65" s="176">
        <f>ROUND(E65*H65,2)</f>
        <v>0</v>
      </c>
      <c r="J65" s="175"/>
      <c r="K65" s="176">
        <f>ROUND(E65*J65,2)</f>
        <v>0</v>
      </c>
      <c r="L65" s="176">
        <v>21</v>
      </c>
      <c r="M65" s="176">
        <f>G65*(1+L65/100)</f>
        <v>0</v>
      </c>
      <c r="N65" s="176">
        <v>1.0000000000000001E-5</v>
      </c>
      <c r="O65" s="176">
        <f>ROUND(E65*N65,2)</f>
        <v>0</v>
      </c>
      <c r="P65" s="176">
        <v>0</v>
      </c>
      <c r="Q65" s="176">
        <f>ROUND(E65*P65,2)</f>
        <v>0</v>
      </c>
      <c r="R65" s="176" t="s">
        <v>206</v>
      </c>
      <c r="S65" s="176" t="s">
        <v>187</v>
      </c>
      <c r="T65" s="177" t="s">
        <v>187</v>
      </c>
      <c r="U65" s="157">
        <v>3.5999999999999997E-2</v>
      </c>
      <c r="V65" s="157">
        <f>ROUND(E65*U65,2)</f>
        <v>2.27</v>
      </c>
      <c r="W65" s="157"/>
      <c r="X65" s="157" t="s">
        <v>188</v>
      </c>
      <c r="Y65" s="148"/>
      <c r="Z65" s="148"/>
      <c r="AA65" s="148"/>
      <c r="AB65" s="148"/>
      <c r="AC65" s="148"/>
      <c r="AD65" s="148"/>
      <c r="AE65" s="148"/>
      <c r="AF65" s="148"/>
      <c r="AG65" s="148" t="s">
        <v>200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259" t="s">
        <v>322</v>
      </c>
      <c r="D66" s="260"/>
      <c r="E66" s="260"/>
      <c r="F66" s="260"/>
      <c r="G66" s="260"/>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191</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9" t="s">
        <v>323</v>
      </c>
      <c r="D67" s="158"/>
      <c r="E67" s="159"/>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193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9" t="s">
        <v>209</v>
      </c>
      <c r="D68" s="158"/>
      <c r="E68" s="159"/>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193</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9" t="s">
        <v>324</v>
      </c>
      <c r="D69" s="158"/>
      <c r="E69" s="159"/>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193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9" t="s">
        <v>1044</v>
      </c>
      <c r="D70" s="158"/>
      <c r="E70" s="159">
        <v>5.3</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193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9" t="s">
        <v>1045</v>
      </c>
      <c r="D71" s="158"/>
      <c r="E71" s="159">
        <v>45</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193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9" t="s">
        <v>1046</v>
      </c>
      <c r="D72" s="158"/>
      <c r="E72" s="159">
        <v>5</v>
      </c>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193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9" t="s">
        <v>1047</v>
      </c>
      <c r="D73" s="158"/>
      <c r="E73" s="159">
        <v>7.8</v>
      </c>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193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1">
        <v>13</v>
      </c>
      <c r="B74" s="172" t="s">
        <v>327</v>
      </c>
      <c r="C74" s="188" t="s">
        <v>328</v>
      </c>
      <c r="D74" s="173" t="s">
        <v>316</v>
      </c>
      <c r="E74" s="174">
        <v>63.1</v>
      </c>
      <c r="F74" s="175"/>
      <c r="G74" s="176">
        <f>ROUND(E74*F74,2)</f>
        <v>0</v>
      </c>
      <c r="H74" s="175"/>
      <c r="I74" s="176">
        <f>ROUND(E74*H74,2)</f>
        <v>0</v>
      </c>
      <c r="J74" s="175"/>
      <c r="K74" s="176">
        <f>ROUND(E74*J74,2)</f>
        <v>0</v>
      </c>
      <c r="L74" s="176">
        <v>21</v>
      </c>
      <c r="M74" s="176">
        <f>G74*(1+L74/100)</f>
        <v>0</v>
      </c>
      <c r="N74" s="176">
        <v>0</v>
      </c>
      <c r="O74" s="176">
        <f>ROUND(E74*N74,2)</f>
        <v>0</v>
      </c>
      <c r="P74" s="176">
        <v>0</v>
      </c>
      <c r="Q74" s="176">
        <f>ROUND(E74*P74,2)</f>
        <v>0</v>
      </c>
      <c r="R74" s="176" t="s">
        <v>206</v>
      </c>
      <c r="S74" s="176" t="s">
        <v>187</v>
      </c>
      <c r="T74" s="177" t="s">
        <v>187</v>
      </c>
      <c r="U74" s="157">
        <v>6.7000000000000004E-2</v>
      </c>
      <c r="V74" s="157">
        <f>ROUND(E74*U74,2)</f>
        <v>4.2300000000000004</v>
      </c>
      <c r="W74" s="157"/>
      <c r="X74" s="157" t="s">
        <v>188</v>
      </c>
      <c r="Y74" s="148"/>
      <c r="Z74" s="148"/>
      <c r="AA74" s="148"/>
      <c r="AB74" s="148"/>
      <c r="AC74" s="148"/>
      <c r="AD74" s="148"/>
      <c r="AE74" s="148"/>
      <c r="AF74" s="148"/>
      <c r="AG74" s="148" t="s">
        <v>200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259" t="s">
        <v>329</v>
      </c>
      <c r="D75" s="260"/>
      <c r="E75" s="260"/>
      <c r="F75" s="260"/>
      <c r="G75" s="260"/>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191</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9" t="s">
        <v>330</v>
      </c>
      <c r="D76" s="158"/>
      <c r="E76" s="159"/>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193</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9" t="s">
        <v>324</v>
      </c>
      <c r="D77" s="158"/>
      <c r="E77" s="159"/>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193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9" t="s">
        <v>1043</v>
      </c>
      <c r="D78" s="158"/>
      <c r="E78" s="159">
        <v>63.1</v>
      </c>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193</v>
      </c>
      <c r="AH78" s="148">
        <v>5</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1">
        <v>14</v>
      </c>
      <c r="B79" s="172" t="s">
        <v>331</v>
      </c>
      <c r="C79" s="188" t="s">
        <v>332</v>
      </c>
      <c r="D79" s="173" t="s">
        <v>316</v>
      </c>
      <c r="E79" s="174">
        <v>63.1</v>
      </c>
      <c r="F79" s="175"/>
      <c r="G79" s="176">
        <f>ROUND(E79*F79,2)</f>
        <v>0</v>
      </c>
      <c r="H79" s="175"/>
      <c r="I79" s="176">
        <f>ROUND(E79*H79,2)</f>
        <v>0</v>
      </c>
      <c r="J79" s="175"/>
      <c r="K79" s="176">
        <f>ROUND(E79*J79,2)</f>
        <v>0</v>
      </c>
      <c r="L79" s="176">
        <v>21</v>
      </c>
      <c r="M79" s="176">
        <f>G79*(1+L79/100)</f>
        <v>0</v>
      </c>
      <c r="N79" s="176">
        <v>0</v>
      </c>
      <c r="O79" s="176">
        <f>ROUND(E79*N79,2)</f>
        <v>0</v>
      </c>
      <c r="P79" s="176">
        <v>0</v>
      </c>
      <c r="Q79" s="176">
        <f>ROUND(E79*P79,2)</f>
        <v>0</v>
      </c>
      <c r="R79" s="176" t="s">
        <v>206</v>
      </c>
      <c r="S79" s="176" t="s">
        <v>187</v>
      </c>
      <c r="T79" s="177" t="s">
        <v>187</v>
      </c>
      <c r="U79" s="157">
        <v>3.6999999999999998E-2</v>
      </c>
      <c r="V79" s="157">
        <f>ROUND(E79*U79,2)</f>
        <v>2.33</v>
      </c>
      <c r="W79" s="157"/>
      <c r="X79" s="157" t="s">
        <v>188</v>
      </c>
      <c r="Y79" s="148"/>
      <c r="Z79" s="148"/>
      <c r="AA79" s="148"/>
      <c r="AB79" s="148"/>
      <c r="AC79" s="148"/>
      <c r="AD79" s="148"/>
      <c r="AE79" s="148"/>
      <c r="AF79" s="148"/>
      <c r="AG79" s="148" t="s">
        <v>200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259" t="s">
        <v>333</v>
      </c>
      <c r="D80" s="260"/>
      <c r="E80" s="260"/>
      <c r="F80" s="260"/>
      <c r="G80" s="260"/>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191</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9" t="s">
        <v>334</v>
      </c>
      <c r="D81" s="158"/>
      <c r="E81" s="159"/>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193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9" t="s">
        <v>324</v>
      </c>
      <c r="D82" s="158"/>
      <c r="E82" s="159"/>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193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9" t="s">
        <v>1048</v>
      </c>
      <c r="D83" s="158"/>
      <c r="E83" s="159">
        <v>63.1</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193</v>
      </c>
      <c r="AH83" s="148">
        <v>5</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ht="33.75" outlineLevel="1" x14ac:dyDescent="0.2">
      <c r="A84" s="171">
        <v>15</v>
      </c>
      <c r="B84" s="172" t="s">
        <v>1049</v>
      </c>
      <c r="C84" s="188" t="s">
        <v>1050</v>
      </c>
      <c r="D84" s="173" t="s">
        <v>244</v>
      </c>
      <c r="E84" s="174">
        <v>20</v>
      </c>
      <c r="F84" s="175"/>
      <c r="G84" s="176">
        <f>ROUND(E84*F84,2)</f>
        <v>0</v>
      </c>
      <c r="H84" s="175"/>
      <c r="I84" s="176">
        <f>ROUND(E84*H84,2)</f>
        <v>0</v>
      </c>
      <c r="J84" s="175"/>
      <c r="K84" s="176">
        <f>ROUND(E84*J84,2)</f>
        <v>0</v>
      </c>
      <c r="L84" s="176">
        <v>21</v>
      </c>
      <c r="M84" s="176">
        <f>G84*(1+L84/100)</f>
        <v>0</v>
      </c>
      <c r="N84" s="176">
        <v>0</v>
      </c>
      <c r="O84" s="176">
        <f>ROUND(E84*N84,2)</f>
        <v>0</v>
      </c>
      <c r="P84" s="176">
        <v>0</v>
      </c>
      <c r="Q84" s="176">
        <f>ROUND(E84*P84,2)</f>
        <v>0</v>
      </c>
      <c r="R84" s="176"/>
      <c r="S84" s="176" t="s">
        <v>245</v>
      </c>
      <c r="T84" s="177" t="s">
        <v>246</v>
      </c>
      <c r="U84" s="157">
        <v>0</v>
      </c>
      <c r="V84" s="157">
        <f>ROUND(E84*U84,2)</f>
        <v>0</v>
      </c>
      <c r="W84" s="157"/>
      <c r="X84" s="157" t="s">
        <v>188</v>
      </c>
      <c r="Y84" s="148"/>
      <c r="Z84" s="148"/>
      <c r="AA84" s="148"/>
      <c r="AB84" s="148"/>
      <c r="AC84" s="148"/>
      <c r="AD84" s="148"/>
      <c r="AE84" s="148"/>
      <c r="AF84" s="148"/>
      <c r="AG84" s="148" t="s">
        <v>200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257" t="s">
        <v>1071</v>
      </c>
      <c r="D85" s="258"/>
      <c r="E85" s="258"/>
      <c r="F85" s="258"/>
      <c r="G85" s="258"/>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256</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261" t="s">
        <v>1072</v>
      </c>
      <c r="D86" s="262"/>
      <c r="E86" s="262"/>
      <c r="F86" s="262"/>
      <c r="G86" s="262"/>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256</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261" t="s">
        <v>1051</v>
      </c>
      <c r="D87" s="262"/>
      <c r="E87" s="262"/>
      <c r="F87" s="262"/>
      <c r="G87" s="262"/>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256</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261" t="s">
        <v>1052</v>
      </c>
      <c r="D88" s="262"/>
      <c r="E88" s="262"/>
      <c r="F88" s="262"/>
      <c r="G88" s="262"/>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256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261" t="s">
        <v>1073</v>
      </c>
      <c r="D89" s="262"/>
      <c r="E89" s="262"/>
      <c r="F89" s="262"/>
      <c r="G89" s="262"/>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256</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261" t="s">
        <v>1053</v>
      </c>
      <c r="D90" s="262"/>
      <c r="E90" s="262"/>
      <c r="F90" s="262"/>
      <c r="G90" s="262"/>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256</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261" t="s">
        <v>843</v>
      </c>
      <c r="D91" s="262"/>
      <c r="E91" s="262"/>
      <c r="F91" s="262"/>
      <c r="G91" s="262"/>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256</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9" t="s">
        <v>1054</v>
      </c>
      <c r="D92" s="158"/>
      <c r="E92" s="159"/>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193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9" t="s">
        <v>1055</v>
      </c>
      <c r="D93" s="158"/>
      <c r="E93" s="159"/>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193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9" t="s">
        <v>209</v>
      </c>
      <c r="D94" s="158"/>
      <c r="E94" s="159"/>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193</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9" t="s">
        <v>773</v>
      </c>
      <c r="D95" s="158"/>
      <c r="E95" s="159"/>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193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9" t="s">
        <v>1056</v>
      </c>
      <c r="D96" s="158"/>
      <c r="E96" s="159">
        <v>6</v>
      </c>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193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9" t="s">
        <v>1057</v>
      </c>
      <c r="D97" s="158"/>
      <c r="E97" s="159">
        <v>14</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193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33.75" outlineLevel="1" x14ac:dyDescent="0.2">
      <c r="A98" s="171">
        <v>16</v>
      </c>
      <c r="B98" s="172" t="s">
        <v>1058</v>
      </c>
      <c r="C98" s="188" t="s">
        <v>1059</v>
      </c>
      <c r="D98" s="173" t="s">
        <v>244</v>
      </c>
      <c r="E98" s="174">
        <v>14</v>
      </c>
      <c r="F98" s="175"/>
      <c r="G98" s="176">
        <f>ROUND(E98*F98,2)</f>
        <v>0</v>
      </c>
      <c r="H98" s="175"/>
      <c r="I98" s="176">
        <f>ROUND(E98*H98,2)</f>
        <v>0</v>
      </c>
      <c r="J98" s="175"/>
      <c r="K98" s="176">
        <f>ROUND(E98*J98,2)</f>
        <v>0</v>
      </c>
      <c r="L98" s="176">
        <v>21</v>
      </c>
      <c r="M98" s="176">
        <f>G98*(1+L98/100)</f>
        <v>0</v>
      </c>
      <c r="N98" s="176">
        <v>0</v>
      </c>
      <c r="O98" s="176">
        <f>ROUND(E98*N98,2)</f>
        <v>0</v>
      </c>
      <c r="P98" s="176">
        <v>0</v>
      </c>
      <c r="Q98" s="176">
        <f>ROUND(E98*P98,2)</f>
        <v>0</v>
      </c>
      <c r="R98" s="176"/>
      <c r="S98" s="176" t="s">
        <v>245</v>
      </c>
      <c r="T98" s="177" t="s">
        <v>246</v>
      </c>
      <c r="U98" s="157">
        <v>0</v>
      </c>
      <c r="V98" s="157">
        <f>ROUND(E98*U98,2)</f>
        <v>0</v>
      </c>
      <c r="W98" s="157"/>
      <c r="X98" s="157" t="s">
        <v>188</v>
      </c>
      <c r="Y98" s="148"/>
      <c r="Z98" s="148"/>
      <c r="AA98" s="148"/>
      <c r="AB98" s="148"/>
      <c r="AC98" s="148"/>
      <c r="AD98" s="148"/>
      <c r="AE98" s="148"/>
      <c r="AF98" s="148"/>
      <c r="AG98" s="148" t="s">
        <v>200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9" t="s">
        <v>1060</v>
      </c>
      <c r="D99" s="158"/>
      <c r="E99" s="159"/>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193</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9" t="s">
        <v>1055</v>
      </c>
      <c r="D100" s="158"/>
      <c r="E100" s="159"/>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193</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9" t="s">
        <v>209</v>
      </c>
      <c r="D101" s="158"/>
      <c r="E101" s="159"/>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193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89" t="s">
        <v>773</v>
      </c>
      <c r="D102" s="158"/>
      <c r="E102" s="159"/>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193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9" t="s">
        <v>1056</v>
      </c>
      <c r="D103" s="158"/>
      <c r="E103" s="159">
        <v>6</v>
      </c>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193</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9" t="s">
        <v>1061</v>
      </c>
      <c r="D104" s="158"/>
      <c r="E104" s="159">
        <v>8</v>
      </c>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193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x14ac:dyDescent="0.2">
      <c r="A105" s="165" t="s">
        <v>181</v>
      </c>
      <c r="B105" s="166" t="s">
        <v>146</v>
      </c>
      <c r="C105" s="187" t="s">
        <v>147</v>
      </c>
      <c r="D105" s="167"/>
      <c r="E105" s="168"/>
      <c r="F105" s="169"/>
      <c r="G105" s="169">
        <f>SUMIF(AG106:AG110,"&lt;&gt;NOR",G106:G110)</f>
        <v>0</v>
      </c>
      <c r="H105" s="169"/>
      <c r="I105" s="169">
        <f>SUM(I106:I110)</f>
        <v>0</v>
      </c>
      <c r="J105" s="169"/>
      <c r="K105" s="169">
        <f>SUM(K106:K110)</f>
        <v>0</v>
      </c>
      <c r="L105" s="169"/>
      <c r="M105" s="169">
        <f>SUM(M106:M110)</f>
        <v>0</v>
      </c>
      <c r="N105" s="169"/>
      <c r="O105" s="169">
        <f>SUM(O106:O110)</f>
        <v>0</v>
      </c>
      <c r="P105" s="169"/>
      <c r="Q105" s="169">
        <f>SUM(Q106:Q110)</f>
        <v>0</v>
      </c>
      <c r="R105" s="169"/>
      <c r="S105" s="169"/>
      <c r="T105" s="170"/>
      <c r="U105" s="164"/>
      <c r="V105" s="164">
        <f>SUM(V106:V110)</f>
        <v>0.91</v>
      </c>
      <c r="W105" s="164"/>
      <c r="X105" s="164"/>
      <c r="AG105" t="s">
        <v>182</v>
      </c>
    </row>
    <row r="106" spans="1:60" outlineLevel="1" x14ac:dyDescent="0.2">
      <c r="A106" s="171">
        <v>17</v>
      </c>
      <c r="B106" s="172" t="s">
        <v>336</v>
      </c>
      <c r="C106" s="188" t="s">
        <v>337</v>
      </c>
      <c r="D106" s="173" t="s">
        <v>300</v>
      </c>
      <c r="E106" s="174">
        <v>56.645949999999999</v>
      </c>
      <c r="F106" s="175"/>
      <c r="G106" s="176">
        <f>ROUND(E106*F106,2)</f>
        <v>0</v>
      </c>
      <c r="H106" s="175"/>
      <c r="I106" s="176">
        <f>ROUND(E106*H106,2)</f>
        <v>0</v>
      </c>
      <c r="J106" s="175"/>
      <c r="K106" s="176">
        <f>ROUND(E106*J106,2)</f>
        <v>0</v>
      </c>
      <c r="L106" s="176">
        <v>21</v>
      </c>
      <c r="M106" s="176">
        <f>G106*(1+L106/100)</f>
        <v>0</v>
      </c>
      <c r="N106" s="176">
        <v>0</v>
      </c>
      <c r="O106" s="176">
        <f>ROUND(E106*N106,2)</f>
        <v>0</v>
      </c>
      <c r="P106" s="176">
        <v>0</v>
      </c>
      <c r="Q106" s="176">
        <f>ROUND(E106*P106,2)</f>
        <v>0</v>
      </c>
      <c r="R106" s="176" t="s">
        <v>206</v>
      </c>
      <c r="S106" s="176" t="s">
        <v>187</v>
      </c>
      <c r="T106" s="177" t="s">
        <v>187</v>
      </c>
      <c r="U106" s="157">
        <v>1.6E-2</v>
      </c>
      <c r="V106" s="157">
        <f>ROUND(E106*U106,2)</f>
        <v>0.91</v>
      </c>
      <c r="W106" s="157"/>
      <c r="X106" s="157" t="s">
        <v>338</v>
      </c>
      <c r="Y106" s="148"/>
      <c r="Z106" s="148"/>
      <c r="AA106" s="148"/>
      <c r="AB106" s="148"/>
      <c r="AC106" s="148"/>
      <c r="AD106" s="148"/>
      <c r="AE106" s="148"/>
      <c r="AF106" s="148"/>
      <c r="AG106" s="148" t="s">
        <v>339</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259" t="s">
        <v>340</v>
      </c>
      <c r="D107" s="260"/>
      <c r="E107" s="260"/>
      <c r="F107" s="260"/>
      <c r="G107" s="260"/>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191</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9" t="s">
        <v>341</v>
      </c>
      <c r="D108" s="158"/>
      <c r="E108" s="159"/>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193</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9" t="s">
        <v>1062</v>
      </c>
      <c r="D109" s="158"/>
      <c r="E109" s="159"/>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193</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9" t="s">
        <v>1063</v>
      </c>
      <c r="D110" s="158"/>
      <c r="E110" s="159">
        <v>56.645949999999999</v>
      </c>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193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x14ac:dyDescent="0.2">
      <c r="A111" s="165" t="s">
        <v>181</v>
      </c>
      <c r="B111" s="166" t="s">
        <v>148</v>
      </c>
      <c r="C111" s="187" t="s">
        <v>149</v>
      </c>
      <c r="D111" s="167"/>
      <c r="E111" s="168"/>
      <c r="F111" s="169"/>
      <c r="G111" s="169">
        <f>SUMIF(AG112:AG138,"&lt;&gt;NOR",G112:G138)</f>
        <v>0</v>
      </c>
      <c r="H111" s="169"/>
      <c r="I111" s="169">
        <f>SUM(I112:I138)</f>
        <v>0</v>
      </c>
      <c r="J111" s="169"/>
      <c r="K111" s="169">
        <f>SUM(K112:K138)</f>
        <v>0</v>
      </c>
      <c r="L111" s="169"/>
      <c r="M111" s="169">
        <f>SUM(M112:M138)</f>
        <v>0</v>
      </c>
      <c r="N111" s="169"/>
      <c r="O111" s="169">
        <f>SUM(O112:O138)</f>
        <v>0</v>
      </c>
      <c r="P111" s="169"/>
      <c r="Q111" s="169">
        <f>SUM(Q112:Q138)</f>
        <v>0</v>
      </c>
      <c r="R111" s="169"/>
      <c r="S111" s="169"/>
      <c r="T111" s="170"/>
      <c r="U111" s="164"/>
      <c r="V111" s="164">
        <f>SUM(V112:V138)</f>
        <v>8.56</v>
      </c>
      <c r="W111" s="164"/>
      <c r="X111" s="164"/>
      <c r="AG111" t="s">
        <v>182</v>
      </c>
    </row>
    <row r="112" spans="1:60" ht="33.75" outlineLevel="1" x14ac:dyDescent="0.2">
      <c r="A112" s="171">
        <v>18</v>
      </c>
      <c r="B112" s="172" t="s">
        <v>344</v>
      </c>
      <c r="C112" s="188" t="s">
        <v>345</v>
      </c>
      <c r="D112" s="173" t="s">
        <v>300</v>
      </c>
      <c r="E112" s="174">
        <v>47.311</v>
      </c>
      <c r="F112" s="175"/>
      <c r="G112" s="176">
        <f>ROUND(E112*F112,2)</f>
        <v>0</v>
      </c>
      <c r="H112" s="175"/>
      <c r="I112" s="176">
        <f>ROUND(E112*H112,2)</f>
        <v>0</v>
      </c>
      <c r="J112" s="175"/>
      <c r="K112" s="176">
        <f>ROUND(E112*J112,2)</f>
        <v>0</v>
      </c>
      <c r="L112" s="176">
        <v>21</v>
      </c>
      <c r="M112" s="176">
        <f>G112*(1+L112/100)</f>
        <v>0</v>
      </c>
      <c r="N112" s="176">
        <v>0</v>
      </c>
      <c r="O112" s="176">
        <f>ROUND(E112*N112,2)</f>
        <v>0</v>
      </c>
      <c r="P112" s="176">
        <v>0</v>
      </c>
      <c r="Q112" s="176">
        <f>ROUND(E112*P112,2)</f>
        <v>0</v>
      </c>
      <c r="R112" s="176" t="s">
        <v>346</v>
      </c>
      <c r="S112" s="176" t="s">
        <v>187</v>
      </c>
      <c r="T112" s="177" t="s">
        <v>187</v>
      </c>
      <c r="U112" s="157">
        <v>0</v>
      </c>
      <c r="V112" s="157">
        <f>ROUND(E112*U112,2)</f>
        <v>0</v>
      </c>
      <c r="W112" s="157"/>
      <c r="X112" s="157" t="s">
        <v>188</v>
      </c>
      <c r="Y112" s="148"/>
      <c r="Z112" s="148"/>
      <c r="AA112" s="148"/>
      <c r="AB112" s="148"/>
      <c r="AC112" s="148"/>
      <c r="AD112" s="148"/>
      <c r="AE112" s="148"/>
      <c r="AF112" s="148"/>
      <c r="AG112" s="148" t="s">
        <v>200</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259" t="s">
        <v>347</v>
      </c>
      <c r="D113" s="260"/>
      <c r="E113" s="260"/>
      <c r="F113" s="260"/>
      <c r="G113" s="260"/>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191</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9" t="s">
        <v>857</v>
      </c>
      <c r="D114" s="158"/>
      <c r="E114" s="159"/>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193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9" t="s">
        <v>858</v>
      </c>
      <c r="D115" s="158"/>
      <c r="E115" s="159"/>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193</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9" t="s">
        <v>1064</v>
      </c>
      <c r="D116" s="158"/>
      <c r="E116" s="159">
        <v>43.01</v>
      </c>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193</v>
      </c>
      <c r="AH116" s="148">
        <v>7</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9" t="s">
        <v>860</v>
      </c>
      <c r="D117" s="158"/>
      <c r="E117" s="159"/>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193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9" t="s">
        <v>1065</v>
      </c>
      <c r="D118" s="158"/>
      <c r="E118" s="159">
        <v>4.3010000000000002</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193</v>
      </c>
      <c r="AH118" s="148">
        <v>7</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1">
        <v>19</v>
      </c>
      <c r="B119" s="172" t="s">
        <v>351</v>
      </c>
      <c r="C119" s="188" t="s">
        <v>352</v>
      </c>
      <c r="D119" s="173" t="s">
        <v>300</v>
      </c>
      <c r="E119" s="174">
        <v>2.4632999999999998</v>
      </c>
      <c r="F119" s="175"/>
      <c r="G119" s="176">
        <f>ROUND(E119*F119,2)</f>
        <v>0</v>
      </c>
      <c r="H119" s="175"/>
      <c r="I119" s="176">
        <f>ROUND(E119*H119,2)</f>
        <v>0</v>
      </c>
      <c r="J119" s="175"/>
      <c r="K119" s="176">
        <f>ROUND(E119*J119,2)</f>
        <v>0</v>
      </c>
      <c r="L119" s="176">
        <v>21</v>
      </c>
      <c r="M119" s="176">
        <f>G119*(1+L119/100)</f>
        <v>0</v>
      </c>
      <c r="N119" s="176">
        <v>0</v>
      </c>
      <c r="O119" s="176">
        <f>ROUND(E119*N119,2)</f>
        <v>0</v>
      </c>
      <c r="P119" s="176">
        <v>0</v>
      </c>
      <c r="Q119" s="176">
        <f>ROUND(E119*P119,2)</f>
        <v>0</v>
      </c>
      <c r="R119" s="176" t="s">
        <v>353</v>
      </c>
      <c r="S119" s="176" t="s">
        <v>187</v>
      </c>
      <c r="T119" s="177" t="s">
        <v>187</v>
      </c>
      <c r="U119" s="157">
        <v>4.2000000000000003E-2</v>
      </c>
      <c r="V119" s="157">
        <f>ROUND(E119*U119,2)</f>
        <v>0.1</v>
      </c>
      <c r="W119" s="157"/>
      <c r="X119" s="157" t="s">
        <v>188</v>
      </c>
      <c r="Y119" s="148"/>
      <c r="Z119" s="148"/>
      <c r="AA119" s="148"/>
      <c r="AB119" s="148"/>
      <c r="AC119" s="148"/>
      <c r="AD119" s="148"/>
      <c r="AE119" s="148"/>
      <c r="AF119" s="148"/>
      <c r="AG119" s="148" t="s">
        <v>200</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259" t="s">
        <v>354</v>
      </c>
      <c r="D120" s="260"/>
      <c r="E120" s="260"/>
      <c r="F120" s="260"/>
      <c r="G120" s="260"/>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191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9" t="s">
        <v>355</v>
      </c>
      <c r="D121" s="158"/>
      <c r="E121" s="159"/>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193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9" t="s">
        <v>358</v>
      </c>
      <c r="D122" s="158"/>
      <c r="E122" s="159"/>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193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9" t="s">
        <v>1066</v>
      </c>
      <c r="D123" s="158"/>
      <c r="E123" s="159"/>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193</v>
      </c>
      <c r="AH123" s="148">
        <v>7</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9" t="s">
        <v>1067</v>
      </c>
      <c r="D124" s="158"/>
      <c r="E124" s="159">
        <v>2.4632999999999998</v>
      </c>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193</v>
      </c>
      <c r="AH124" s="148">
        <v>7</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1">
        <v>20</v>
      </c>
      <c r="B125" s="172" t="s">
        <v>363</v>
      </c>
      <c r="C125" s="188" t="s">
        <v>364</v>
      </c>
      <c r="D125" s="173" t="s">
        <v>300</v>
      </c>
      <c r="E125" s="174">
        <v>22.169699999999999</v>
      </c>
      <c r="F125" s="175"/>
      <c r="G125" s="176">
        <f>ROUND(E125*F125,2)</f>
        <v>0</v>
      </c>
      <c r="H125" s="175"/>
      <c r="I125" s="176">
        <f>ROUND(E125*H125,2)</f>
        <v>0</v>
      </c>
      <c r="J125" s="175"/>
      <c r="K125" s="176">
        <f>ROUND(E125*J125,2)</f>
        <v>0</v>
      </c>
      <c r="L125" s="176">
        <v>21</v>
      </c>
      <c r="M125" s="176">
        <f>G125*(1+L125/100)</f>
        <v>0</v>
      </c>
      <c r="N125" s="176">
        <v>0</v>
      </c>
      <c r="O125" s="176">
        <f>ROUND(E125*N125,2)</f>
        <v>0</v>
      </c>
      <c r="P125" s="176">
        <v>0</v>
      </c>
      <c r="Q125" s="176">
        <f>ROUND(E125*P125,2)</f>
        <v>0</v>
      </c>
      <c r="R125" s="176" t="s">
        <v>353</v>
      </c>
      <c r="S125" s="176" t="s">
        <v>187</v>
      </c>
      <c r="T125" s="177" t="s">
        <v>187</v>
      </c>
      <c r="U125" s="157">
        <v>0</v>
      </c>
      <c r="V125" s="157">
        <f>ROUND(E125*U125,2)</f>
        <v>0</v>
      </c>
      <c r="W125" s="157"/>
      <c r="X125" s="157" t="s">
        <v>188</v>
      </c>
      <c r="Y125" s="148"/>
      <c r="Z125" s="148"/>
      <c r="AA125" s="148"/>
      <c r="AB125" s="148"/>
      <c r="AC125" s="148"/>
      <c r="AD125" s="148"/>
      <c r="AE125" s="148"/>
      <c r="AF125" s="148"/>
      <c r="AG125" s="148" t="s">
        <v>200</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259" t="s">
        <v>354</v>
      </c>
      <c r="D126" s="260"/>
      <c r="E126" s="260"/>
      <c r="F126" s="260"/>
      <c r="G126" s="260"/>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191</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9" t="s">
        <v>365</v>
      </c>
      <c r="D127" s="158"/>
      <c r="E127" s="159"/>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193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9" t="s">
        <v>1068</v>
      </c>
      <c r="D128" s="158"/>
      <c r="E128" s="159">
        <v>22.169699999999999</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193</v>
      </c>
      <c r="AH128" s="148">
        <v>5</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1">
        <v>21</v>
      </c>
      <c r="B129" s="172" t="s">
        <v>367</v>
      </c>
      <c r="C129" s="188" t="s">
        <v>368</v>
      </c>
      <c r="D129" s="173" t="s">
        <v>300</v>
      </c>
      <c r="E129" s="174">
        <v>49.774299999999997</v>
      </c>
      <c r="F129" s="175"/>
      <c r="G129" s="176">
        <f>ROUND(E129*F129,2)</f>
        <v>0</v>
      </c>
      <c r="H129" s="175"/>
      <c r="I129" s="176">
        <f>ROUND(E129*H129,2)</f>
        <v>0</v>
      </c>
      <c r="J129" s="175"/>
      <c r="K129" s="176">
        <f>ROUND(E129*J129,2)</f>
        <v>0</v>
      </c>
      <c r="L129" s="176">
        <v>21</v>
      </c>
      <c r="M129" s="176">
        <f>G129*(1+L129/100)</f>
        <v>0</v>
      </c>
      <c r="N129" s="176">
        <v>0</v>
      </c>
      <c r="O129" s="176">
        <f>ROUND(E129*N129,2)</f>
        <v>0</v>
      </c>
      <c r="P129" s="176">
        <v>0</v>
      </c>
      <c r="Q129" s="176">
        <f>ROUND(E129*P129,2)</f>
        <v>0</v>
      </c>
      <c r="R129" s="176" t="s">
        <v>369</v>
      </c>
      <c r="S129" s="176" t="s">
        <v>187</v>
      </c>
      <c r="T129" s="177" t="s">
        <v>187</v>
      </c>
      <c r="U129" s="157">
        <v>0.16400000000000001</v>
      </c>
      <c r="V129" s="157">
        <f>ROUND(E129*U129,2)</f>
        <v>8.16</v>
      </c>
      <c r="W129" s="157"/>
      <c r="X129" s="157" t="s">
        <v>370</v>
      </c>
      <c r="Y129" s="148"/>
      <c r="Z129" s="148"/>
      <c r="AA129" s="148"/>
      <c r="AB129" s="148"/>
      <c r="AC129" s="148"/>
      <c r="AD129" s="148"/>
      <c r="AE129" s="148"/>
      <c r="AF129" s="148"/>
      <c r="AG129" s="148" t="s">
        <v>371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1" x14ac:dyDescent="0.2">
      <c r="A130" s="155"/>
      <c r="B130" s="156"/>
      <c r="C130" s="259" t="s">
        <v>372</v>
      </c>
      <c r="D130" s="260"/>
      <c r="E130" s="260"/>
      <c r="F130" s="260"/>
      <c r="G130" s="260"/>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191</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78" t="str">
        <f>C130</f>
        <v>se složením a hrubým urovnáním nebo s přeložením na jiný dopravní prostředek kromě lodi, vč. příplatku za každých dalších i započatých 1000 m přes 1000 m,</v>
      </c>
      <c r="BB130" s="148"/>
      <c r="BC130" s="148"/>
      <c r="BD130" s="148"/>
      <c r="BE130" s="148"/>
      <c r="BF130" s="148"/>
      <c r="BG130" s="148"/>
      <c r="BH130" s="148"/>
    </row>
    <row r="131" spans="1:60" outlineLevel="1" x14ac:dyDescent="0.2">
      <c r="A131" s="155"/>
      <c r="B131" s="156"/>
      <c r="C131" s="189" t="s">
        <v>373</v>
      </c>
      <c r="D131" s="158"/>
      <c r="E131" s="159"/>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193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9" t="s">
        <v>1069</v>
      </c>
      <c r="D132" s="158"/>
      <c r="E132" s="159"/>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193</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9" t="s">
        <v>1070</v>
      </c>
      <c r="D133" s="158"/>
      <c r="E133" s="159">
        <v>49.774299999999997</v>
      </c>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193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71">
        <v>22</v>
      </c>
      <c r="B134" s="172" t="s">
        <v>376</v>
      </c>
      <c r="C134" s="188" t="s">
        <v>377</v>
      </c>
      <c r="D134" s="173" t="s">
        <v>300</v>
      </c>
      <c r="E134" s="174">
        <v>49.774299999999997</v>
      </c>
      <c r="F134" s="175"/>
      <c r="G134" s="176">
        <f>ROUND(E134*F134,2)</f>
        <v>0</v>
      </c>
      <c r="H134" s="175"/>
      <c r="I134" s="176">
        <f>ROUND(E134*H134,2)</f>
        <v>0</v>
      </c>
      <c r="J134" s="175"/>
      <c r="K134" s="176">
        <f>ROUND(E134*J134,2)</f>
        <v>0</v>
      </c>
      <c r="L134" s="176">
        <v>21</v>
      </c>
      <c r="M134" s="176">
        <f>G134*(1+L134/100)</f>
        <v>0</v>
      </c>
      <c r="N134" s="176">
        <v>0</v>
      </c>
      <c r="O134" s="176">
        <f>ROUND(E134*N134,2)</f>
        <v>0</v>
      </c>
      <c r="P134" s="176">
        <v>0</v>
      </c>
      <c r="Q134" s="176">
        <f>ROUND(E134*P134,2)</f>
        <v>0</v>
      </c>
      <c r="R134" s="176" t="s">
        <v>353</v>
      </c>
      <c r="S134" s="176" t="s">
        <v>187</v>
      </c>
      <c r="T134" s="177" t="s">
        <v>187</v>
      </c>
      <c r="U134" s="157">
        <v>6.0000000000000001E-3</v>
      </c>
      <c r="V134" s="157">
        <f>ROUND(E134*U134,2)</f>
        <v>0.3</v>
      </c>
      <c r="W134" s="157"/>
      <c r="X134" s="157" t="s">
        <v>370</v>
      </c>
      <c r="Y134" s="148"/>
      <c r="Z134" s="148"/>
      <c r="AA134" s="148"/>
      <c r="AB134" s="148"/>
      <c r="AC134" s="148"/>
      <c r="AD134" s="148"/>
      <c r="AE134" s="148"/>
      <c r="AF134" s="148"/>
      <c r="AG134" s="148" t="s">
        <v>371</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259" t="s">
        <v>378</v>
      </c>
      <c r="D135" s="260"/>
      <c r="E135" s="260"/>
      <c r="F135" s="260"/>
      <c r="G135" s="260"/>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191</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9" t="s">
        <v>373</v>
      </c>
      <c r="D136" s="158"/>
      <c r="E136" s="159"/>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193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9" t="s">
        <v>1069</v>
      </c>
      <c r="D137" s="158"/>
      <c r="E137" s="159"/>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193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9" t="s">
        <v>1070</v>
      </c>
      <c r="D138" s="158"/>
      <c r="E138" s="159">
        <v>49.774299999999997</v>
      </c>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193</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x14ac:dyDescent="0.2">
      <c r="A139" s="165" t="s">
        <v>181</v>
      </c>
      <c r="B139" s="166" t="s">
        <v>151</v>
      </c>
      <c r="C139" s="187" t="s">
        <v>152</v>
      </c>
      <c r="D139" s="167"/>
      <c r="E139" s="168"/>
      <c r="F139" s="169"/>
      <c r="G139" s="169">
        <f>SUMIF(AG140:AG149,"&lt;&gt;NOR",G140:G149)</f>
        <v>0</v>
      </c>
      <c r="H139" s="169"/>
      <c r="I139" s="169">
        <f>SUM(I140:I149)</f>
        <v>0</v>
      </c>
      <c r="J139" s="169"/>
      <c r="K139" s="169">
        <f>SUM(K140:K149)</f>
        <v>0</v>
      </c>
      <c r="L139" s="169"/>
      <c r="M139" s="169">
        <f>SUM(M140:M149)</f>
        <v>0</v>
      </c>
      <c r="N139" s="169"/>
      <c r="O139" s="169">
        <f>SUM(O140:O149)</f>
        <v>0</v>
      </c>
      <c r="P139" s="169"/>
      <c r="Q139" s="169">
        <f>SUM(Q140:Q149)</f>
        <v>0</v>
      </c>
      <c r="R139" s="169"/>
      <c r="S139" s="169"/>
      <c r="T139" s="170"/>
      <c r="U139" s="164"/>
      <c r="V139" s="164">
        <f>SUM(V140:V149)</f>
        <v>0</v>
      </c>
      <c r="W139" s="164"/>
      <c r="X139" s="164"/>
      <c r="AG139" t="s">
        <v>182</v>
      </c>
    </row>
    <row r="140" spans="1:60" outlineLevel="1" x14ac:dyDescent="0.2">
      <c r="A140" s="171">
        <v>23</v>
      </c>
      <c r="B140" s="172" t="s">
        <v>379</v>
      </c>
      <c r="C140" s="188" t="s">
        <v>380</v>
      </c>
      <c r="D140" s="173" t="s">
        <v>300</v>
      </c>
      <c r="E140" s="174">
        <v>2.4632999999999998</v>
      </c>
      <c r="F140" s="175"/>
      <c r="G140" s="176">
        <f>ROUND(E140*F140,2)</f>
        <v>0</v>
      </c>
      <c r="H140" s="175"/>
      <c r="I140" s="176">
        <f>ROUND(E140*H140,2)</f>
        <v>0</v>
      </c>
      <c r="J140" s="175"/>
      <c r="K140" s="176">
        <f>ROUND(E140*J140,2)</f>
        <v>0</v>
      </c>
      <c r="L140" s="176">
        <v>21</v>
      </c>
      <c r="M140" s="176">
        <f>G140*(1+L140/100)</f>
        <v>0</v>
      </c>
      <c r="N140" s="176">
        <v>0</v>
      </c>
      <c r="O140" s="176">
        <f>ROUND(E140*N140,2)</f>
        <v>0</v>
      </c>
      <c r="P140" s="176">
        <v>0</v>
      </c>
      <c r="Q140" s="176">
        <f>ROUND(E140*P140,2)</f>
        <v>0</v>
      </c>
      <c r="R140" s="176" t="s">
        <v>186</v>
      </c>
      <c r="S140" s="176" t="s">
        <v>187</v>
      </c>
      <c r="T140" s="177" t="s">
        <v>187</v>
      </c>
      <c r="U140" s="157">
        <v>0</v>
      </c>
      <c r="V140" s="157">
        <f>ROUND(E140*U140,2)</f>
        <v>0</v>
      </c>
      <c r="W140" s="157"/>
      <c r="X140" s="157" t="s">
        <v>188</v>
      </c>
      <c r="Y140" s="148"/>
      <c r="Z140" s="148"/>
      <c r="AA140" s="148"/>
      <c r="AB140" s="148"/>
      <c r="AC140" s="148"/>
      <c r="AD140" s="148"/>
      <c r="AE140" s="148"/>
      <c r="AF140" s="148"/>
      <c r="AG140" s="148" t="s">
        <v>200</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9" t="s">
        <v>381</v>
      </c>
      <c r="D141" s="158"/>
      <c r="E141" s="159"/>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193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9" t="s">
        <v>358</v>
      </c>
      <c r="D142" s="158"/>
      <c r="E142" s="159"/>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193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9" t="s">
        <v>1066</v>
      </c>
      <c r="D143" s="158"/>
      <c r="E143" s="159"/>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193</v>
      </c>
      <c r="AH143" s="148">
        <v>7</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9" t="s">
        <v>1067</v>
      </c>
      <c r="D144" s="158"/>
      <c r="E144" s="159">
        <v>2.4632999999999998</v>
      </c>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193</v>
      </c>
      <c r="AH144" s="148">
        <v>7</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71">
        <v>24</v>
      </c>
      <c r="B145" s="172" t="s">
        <v>386</v>
      </c>
      <c r="C145" s="188" t="s">
        <v>387</v>
      </c>
      <c r="D145" s="173" t="s">
        <v>300</v>
      </c>
      <c r="E145" s="174">
        <v>47.311</v>
      </c>
      <c r="F145" s="175"/>
      <c r="G145" s="176">
        <f>ROUND(E145*F145,2)</f>
        <v>0</v>
      </c>
      <c r="H145" s="175"/>
      <c r="I145" s="176">
        <f>ROUND(E145*H145,2)</f>
        <v>0</v>
      </c>
      <c r="J145" s="175"/>
      <c r="K145" s="176">
        <f>ROUND(E145*J145,2)</f>
        <v>0</v>
      </c>
      <c r="L145" s="176">
        <v>21</v>
      </c>
      <c r="M145" s="176">
        <f>G145*(1+L145/100)</f>
        <v>0</v>
      </c>
      <c r="N145" s="176">
        <v>0</v>
      </c>
      <c r="O145" s="176">
        <f>ROUND(E145*N145,2)</f>
        <v>0</v>
      </c>
      <c r="P145" s="176">
        <v>0</v>
      </c>
      <c r="Q145" s="176">
        <f>ROUND(E145*P145,2)</f>
        <v>0</v>
      </c>
      <c r="R145" s="176" t="s">
        <v>384</v>
      </c>
      <c r="S145" s="176" t="s">
        <v>187</v>
      </c>
      <c r="T145" s="177" t="s">
        <v>187</v>
      </c>
      <c r="U145" s="157">
        <v>0</v>
      </c>
      <c r="V145" s="157">
        <f>ROUND(E145*U145,2)</f>
        <v>0</v>
      </c>
      <c r="W145" s="157"/>
      <c r="X145" s="157" t="s">
        <v>188</v>
      </c>
      <c r="Y145" s="148"/>
      <c r="Z145" s="148"/>
      <c r="AA145" s="148"/>
      <c r="AB145" s="148"/>
      <c r="AC145" s="148"/>
      <c r="AD145" s="148"/>
      <c r="AE145" s="148"/>
      <c r="AF145" s="148"/>
      <c r="AG145" s="148" t="s">
        <v>200</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9" t="s">
        <v>858</v>
      </c>
      <c r="D146" s="158"/>
      <c r="E146" s="159"/>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193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9" t="s">
        <v>1064</v>
      </c>
      <c r="D147" s="158"/>
      <c r="E147" s="159">
        <v>43.01</v>
      </c>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193</v>
      </c>
      <c r="AH147" s="148">
        <v>7</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9" t="s">
        <v>860</v>
      </c>
      <c r="D148" s="158"/>
      <c r="E148" s="159"/>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193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9" t="s">
        <v>1065</v>
      </c>
      <c r="D149" s="158"/>
      <c r="E149" s="159">
        <v>4.3010000000000002</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193</v>
      </c>
      <c r="AH149" s="148">
        <v>7</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x14ac:dyDescent="0.2">
      <c r="A150" s="165" t="s">
        <v>181</v>
      </c>
      <c r="B150" s="166" t="s">
        <v>153</v>
      </c>
      <c r="C150" s="187" t="s">
        <v>27</v>
      </c>
      <c r="D150" s="167"/>
      <c r="E150" s="168"/>
      <c r="F150" s="169"/>
      <c r="G150" s="169">
        <f>SUMIF(AG151:AG166,"&lt;&gt;NOR",G151:G166)</f>
        <v>0</v>
      </c>
      <c r="H150" s="169"/>
      <c r="I150" s="169">
        <f>SUM(I151:I166)</f>
        <v>0</v>
      </c>
      <c r="J150" s="169"/>
      <c r="K150" s="169">
        <f>SUM(K151:K166)</f>
        <v>0</v>
      </c>
      <c r="L150" s="169"/>
      <c r="M150" s="169">
        <f>SUM(M151:M166)</f>
        <v>0</v>
      </c>
      <c r="N150" s="169"/>
      <c r="O150" s="169">
        <f>SUM(O151:O166)</f>
        <v>0</v>
      </c>
      <c r="P150" s="169"/>
      <c r="Q150" s="169">
        <f>SUM(Q151:Q166)</f>
        <v>0</v>
      </c>
      <c r="R150" s="169"/>
      <c r="S150" s="169"/>
      <c r="T150" s="170"/>
      <c r="U150" s="164"/>
      <c r="V150" s="164">
        <f>SUM(V151:V166)</f>
        <v>0</v>
      </c>
      <c r="W150" s="164"/>
      <c r="X150" s="164"/>
      <c r="AG150" t="s">
        <v>182</v>
      </c>
    </row>
    <row r="151" spans="1:60" outlineLevel="1" x14ac:dyDescent="0.2">
      <c r="A151" s="179">
        <v>25</v>
      </c>
      <c r="B151" s="180" t="s">
        <v>389</v>
      </c>
      <c r="C151" s="193" t="s">
        <v>390</v>
      </c>
      <c r="D151" s="181" t="s">
        <v>391</v>
      </c>
      <c r="E151" s="182">
        <v>1</v>
      </c>
      <c r="F151" s="183"/>
      <c r="G151" s="184">
        <f>ROUND(E151*F151,2)</f>
        <v>0</v>
      </c>
      <c r="H151" s="183"/>
      <c r="I151" s="184">
        <f>ROUND(E151*H151,2)</f>
        <v>0</v>
      </c>
      <c r="J151" s="183"/>
      <c r="K151" s="184">
        <f>ROUND(E151*J151,2)</f>
        <v>0</v>
      </c>
      <c r="L151" s="184">
        <v>21</v>
      </c>
      <c r="M151" s="184">
        <f>G151*(1+L151/100)</f>
        <v>0</v>
      </c>
      <c r="N151" s="184">
        <v>0</v>
      </c>
      <c r="O151" s="184">
        <f>ROUND(E151*N151,2)</f>
        <v>0</v>
      </c>
      <c r="P151" s="184">
        <v>0</v>
      </c>
      <c r="Q151" s="184">
        <f>ROUND(E151*P151,2)</f>
        <v>0</v>
      </c>
      <c r="R151" s="184"/>
      <c r="S151" s="184" t="s">
        <v>187</v>
      </c>
      <c r="T151" s="185" t="s">
        <v>246</v>
      </c>
      <c r="U151" s="157">
        <v>0</v>
      </c>
      <c r="V151" s="157">
        <f>ROUND(E151*U151,2)</f>
        <v>0</v>
      </c>
      <c r="W151" s="157"/>
      <c r="X151" s="157" t="s">
        <v>392</v>
      </c>
      <c r="Y151" s="148"/>
      <c r="Z151" s="148"/>
      <c r="AA151" s="148"/>
      <c r="AB151" s="148"/>
      <c r="AC151" s="148"/>
      <c r="AD151" s="148"/>
      <c r="AE151" s="148"/>
      <c r="AF151" s="148"/>
      <c r="AG151" s="148" t="s">
        <v>393</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9">
        <v>26</v>
      </c>
      <c r="B152" s="180" t="s">
        <v>394</v>
      </c>
      <c r="C152" s="193" t="s">
        <v>395</v>
      </c>
      <c r="D152" s="181" t="s">
        <v>391</v>
      </c>
      <c r="E152" s="182">
        <v>1</v>
      </c>
      <c r="F152" s="183"/>
      <c r="G152" s="184">
        <f>ROUND(E152*F152,2)</f>
        <v>0</v>
      </c>
      <c r="H152" s="183"/>
      <c r="I152" s="184">
        <f>ROUND(E152*H152,2)</f>
        <v>0</v>
      </c>
      <c r="J152" s="183"/>
      <c r="K152" s="184">
        <f>ROUND(E152*J152,2)</f>
        <v>0</v>
      </c>
      <c r="L152" s="184">
        <v>21</v>
      </c>
      <c r="M152" s="184">
        <f>G152*(1+L152/100)</f>
        <v>0</v>
      </c>
      <c r="N152" s="184">
        <v>0</v>
      </c>
      <c r="O152" s="184">
        <f>ROUND(E152*N152,2)</f>
        <v>0</v>
      </c>
      <c r="P152" s="184">
        <v>0</v>
      </c>
      <c r="Q152" s="184">
        <f>ROUND(E152*P152,2)</f>
        <v>0</v>
      </c>
      <c r="R152" s="184"/>
      <c r="S152" s="184" t="s">
        <v>187</v>
      </c>
      <c r="T152" s="185" t="s">
        <v>246</v>
      </c>
      <c r="U152" s="157">
        <v>0</v>
      </c>
      <c r="V152" s="157">
        <f>ROUND(E152*U152,2)</f>
        <v>0</v>
      </c>
      <c r="W152" s="157"/>
      <c r="X152" s="157" t="s">
        <v>392</v>
      </c>
      <c r="Y152" s="148"/>
      <c r="Z152" s="148"/>
      <c r="AA152" s="148"/>
      <c r="AB152" s="148"/>
      <c r="AC152" s="148"/>
      <c r="AD152" s="148"/>
      <c r="AE152" s="148"/>
      <c r="AF152" s="148"/>
      <c r="AG152" s="148" t="s">
        <v>393</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1">
        <v>27</v>
      </c>
      <c r="B153" s="172" t="s">
        <v>396</v>
      </c>
      <c r="C153" s="188" t="s">
        <v>397</v>
      </c>
      <c r="D153" s="173" t="s">
        <v>391</v>
      </c>
      <c r="E153" s="174">
        <v>1</v>
      </c>
      <c r="F153" s="175"/>
      <c r="G153" s="176">
        <f>ROUND(E153*F153,2)</f>
        <v>0</v>
      </c>
      <c r="H153" s="175"/>
      <c r="I153" s="176">
        <f>ROUND(E153*H153,2)</f>
        <v>0</v>
      </c>
      <c r="J153" s="175"/>
      <c r="K153" s="176">
        <f>ROUND(E153*J153,2)</f>
        <v>0</v>
      </c>
      <c r="L153" s="176">
        <v>21</v>
      </c>
      <c r="M153" s="176">
        <f>G153*(1+L153/100)</f>
        <v>0</v>
      </c>
      <c r="N153" s="176">
        <v>0</v>
      </c>
      <c r="O153" s="176">
        <f>ROUND(E153*N153,2)</f>
        <v>0</v>
      </c>
      <c r="P153" s="176">
        <v>0</v>
      </c>
      <c r="Q153" s="176">
        <f>ROUND(E153*P153,2)</f>
        <v>0</v>
      </c>
      <c r="R153" s="176"/>
      <c r="S153" s="176" t="s">
        <v>187</v>
      </c>
      <c r="T153" s="177" t="s">
        <v>246</v>
      </c>
      <c r="U153" s="157">
        <v>0</v>
      </c>
      <c r="V153" s="157">
        <f>ROUND(E153*U153,2)</f>
        <v>0</v>
      </c>
      <c r="W153" s="157"/>
      <c r="X153" s="157" t="s">
        <v>392</v>
      </c>
      <c r="Y153" s="148"/>
      <c r="Z153" s="148"/>
      <c r="AA153" s="148"/>
      <c r="AB153" s="148"/>
      <c r="AC153" s="148"/>
      <c r="AD153" s="148"/>
      <c r="AE153" s="148"/>
      <c r="AF153" s="148"/>
      <c r="AG153" s="148" t="s">
        <v>393</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ht="22.5" outlineLevel="1" x14ac:dyDescent="0.2">
      <c r="A154" s="155"/>
      <c r="B154" s="156"/>
      <c r="C154" s="257" t="s">
        <v>398</v>
      </c>
      <c r="D154" s="258"/>
      <c r="E154" s="258"/>
      <c r="F154" s="258"/>
      <c r="G154" s="258"/>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256</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78" t="str">
        <f>C154</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4" s="148"/>
      <c r="BC154" s="148"/>
      <c r="BD154" s="148"/>
      <c r="BE154" s="148"/>
      <c r="BF154" s="148"/>
      <c r="BG154" s="148"/>
      <c r="BH154" s="148"/>
    </row>
    <row r="155" spans="1:60" outlineLevel="1" x14ac:dyDescent="0.2">
      <c r="A155" s="171">
        <v>28</v>
      </c>
      <c r="B155" s="172" t="s">
        <v>399</v>
      </c>
      <c r="C155" s="188" t="s">
        <v>400</v>
      </c>
      <c r="D155" s="173" t="s">
        <v>391</v>
      </c>
      <c r="E155" s="174">
        <v>1</v>
      </c>
      <c r="F155" s="175"/>
      <c r="G155" s="176">
        <f>ROUND(E155*F155,2)</f>
        <v>0</v>
      </c>
      <c r="H155" s="175"/>
      <c r="I155" s="176">
        <f>ROUND(E155*H155,2)</f>
        <v>0</v>
      </c>
      <c r="J155" s="175"/>
      <c r="K155" s="176">
        <f>ROUND(E155*J155,2)</f>
        <v>0</v>
      </c>
      <c r="L155" s="176">
        <v>21</v>
      </c>
      <c r="M155" s="176">
        <f>G155*(1+L155/100)</f>
        <v>0</v>
      </c>
      <c r="N155" s="176">
        <v>0</v>
      </c>
      <c r="O155" s="176">
        <f>ROUND(E155*N155,2)</f>
        <v>0</v>
      </c>
      <c r="P155" s="176">
        <v>0</v>
      </c>
      <c r="Q155" s="176">
        <f>ROUND(E155*P155,2)</f>
        <v>0</v>
      </c>
      <c r="R155" s="176"/>
      <c r="S155" s="176" t="s">
        <v>187</v>
      </c>
      <c r="T155" s="177" t="s">
        <v>246</v>
      </c>
      <c r="U155" s="157">
        <v>0</v>
      </c>
      <c r="V155" s="157">
        <f>ROUND(E155*U155,2)</f>
        <v>0</v>
      </c>
      <c r="W155" s="157"/>
      <c r="X155" s="157" t="s">
        <v>392</v>
      </c>
      <c r="Y155" s="148"/>
      <c r="Z155" s="148"/>
      <c r="AA155" s="148"/>
      <c r="AB155" s="148"/>
      <c r="AC155" s="148"/>
      <c r="AD155" s="148"/>
      <c r="AE155" s="148"/>
      <c r="AF155" s="148"/>
      <c r="AG155" s="148" t="s">
        <v>393</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ht="33.75" outlineLevel="1" x14ac:dyDescent="0.2">
      <c r="A156" s="155"/>
      <c r="B156" s="156"/>
      <c r="C156" s="257" t="s">
        <v>401</v>
      </c>
      <c r="D156" s="258"/>
      <c r="E156" s="258"/>
      <c r="F156" s="258"/>
      <c r="G156" s="258"/>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256</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78" t="str">
        <f>C156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6" s="148"/>
      <c r="BC156" s="148"/>
      <c r="BD156" s="148"/>
      <c r="BE156" s="148"/>
      <c r="BF156" s="148"/>
      <c r="BG156" s="148"/>
      <c r="BH156" s="148"/>
    </row>
    <row r="157" spans="1:60" outlineLevel="1" x14ac:dyDescent="0.2">
      <c r="A157" s="171">
        <v>29</v>
      </c>
      <c r="B157" s="172" t="s">
        <v>402</v>
      </c>
      <c r="C157" s="188" t="s">
        <v>403</v>
      </c>
      <c r="D157" s="173" t="s">
        <v>391</v>
      </c>
      <c r="E157" s="174">
        <v>1</v>
      </c>
      <c r="F157" s="175"/>
      <c r="G157" s="176">
        <f>ROUND(E157*F157,2)</f>
        <v>0</v>
      </c>
      <c r="H157" s="175"/>
      <c r="I157" s="176">
        <f>ROUND(E157*H157,2)</f>
        <v>0</v>
      </c>
      <c r="J157" s="175"/>
      <c r="K157" s="176">
        <f>ROUND(E157*J157,2)</f>
        <v>0</v>
      </c>
      <c r="L157" s="176">
        <v>21</v>
      </c>
      <c r="M157" s="176">
        <f>G157*(1+L157/100)</f>
        <v>0</v>
      </c>
      <c r="N157" s="176">
        <v>0</v>
      </c>
      <c r="O157" s="176">
        <f>ROUND(E157*N157,2)</f>
        <v>0</v>
      </c>
      <c r="P157" s="176">
        <v>0</v>
      </c>
      <c r="Q157" s="176">
        <f>ROUND(E157*P157,2)</f>
        <v>0</v>
      </c>
      <c r="R157" s="176"/>
      <c r="S157" s="176" t="s">
        <v>187</v>
      </c>
      <c r="T157" s="177" t="s">
        <v>246</v>
      </c>
      <c r="U157" s="157">
        <v>0</v>
      </c>
      <c r="V157" s="157">
        <f>ROUND(E157*U157,2)</f>
        <v>0</v>
      </c>
      <c r="W157" s="157"/>
      <c r="X157" s="157" t="s">
        <v>392</v>
      </c>
      <c r="Y157" s="148"/>
      <c r="Z157" s="148"/>
      <c r="AA157" s="148"/>
      <c r="AB157" s="148"/>
      <c r="AC157" s="148"/>
      <c r="AD157" s="148"/>
      <c r="AE157" s="148"/>
      <c r="AF157" s="148"/>
      <c r="AG157" s="148" t="s">
        <v>393</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55"/>
      <c r="B158" s="156"/>
      <c r="C158" s="257" t="s">
        <v>404</v>
      </c>
      <c r="D158" s="258"/>
      <c r="E158" s="258"/>
      <c r="F158" s="258"/>
      <c r="G158" s="258"/>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256</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78" t="str">
        <f>C158</f>
        <v>Odstranění objektů zařízení staveniště včetně přípojek energií a jejich odvoz. Položka zahrnuje i náklady na úpravu povrchů po odstranění zařízení staveniště a úklid ploch, na kterých bylo zařízení staveniště provozováno.</v>
      </c>
      <c r="BB158" s="148"/>
      <c r="BC158" s="148"/>
      <c r="BD158" s="148"/>
      <c r="BE158" s="148"/>
      <c r="BF158" s="148"/>
      <c r="BG158" s="148"/>
      <c r="BH158" s="148"/>
    </row>
    <row r="159" spans="1:60" outlineLevel="1" x14ac:dyDescent="0.2">
      <c r="A159" s="171">
        <v>30</v>
      </c>
      <c r="B159" s="172" t="s">
        <v>405</v>
      </c>
      <c r="C159" s="188" t="s">
        <v>406</v>
      </c>
      <c r="D159" s="173" t="s">
        <v>391</v>
      </c>
      <c r="E159" s="174">
        <v>1</v>
      </c>
      <c r="F159" s="175"/>
      <c r="G159" s="176">
        <f>ROUND(E159*F159,2)</f>
        <v>0</v>
      </c>
      <c r="H159" s="175"/>
      <c r="I159" s="176">
        <f>ROUND(E159*H159,2)</f>
        <v>0</v>
      </c>
      <c r="J159" s="175"/>
      <c r="K159" s="176">
        <f>ROUND(E159*J159,2)</f>
        <v>0</v>
      </c>
      <c r="L159" s="176">
        <v>21</v>
      </c>
      <c r="M159" s="176">
        <f>G159*(1+L159/100)</f>
        <v>0</v>
      </c>
      <c r="N159" s="176">
        <v>0</v>
      </c>
      <c r="O159" s="176">
        <f>ROUND(E159*N159,2)</f>
        <v>0</v>
      </c>
      <c r="P159" s="176">
        <v>0</v>
      </c>
      <c r="Q159" s="176">
        <f>ROUND(E159*P159,2)</f>
        <v>0</v>
      </c>
      <c r="R159" s="176"/>
      <c r="S159" s="176" t="s">
        <v>187</v>
      </c>
      <c r="T159" s="177" t="s">
        <v>246</v>
      </c>
      <c r="U159" s="157">
        <v>0</v>
      </c>
      <c r="V159" s="157">
        <f>ROUND(E159*U159,2)</f>
        <v>0</v>
      </c>
      <c r="W159" s="157"/>
      <c r="X159" s="157" t="s">
        <v>392</v>
      </c>
      <c r="Y159" s="148"/>
      <c r="Z159" s="148"/>
      <c r="AA159" s="148"/>
      <c r="AB159" s="148"/>
      <c r="AC159" s="148"/>
      <c r="AD159" s="148"/>
      <c r="AE159" s="148"/>
      <c r="AF159" s="148"/>
      <c r="AG159" s="148" t="s">
        <v>393</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33.75" outlineLevel="1" x14ac:dyDescent="0.2">
      <c r="A160" s="155"/>
      <c r="B160" s="156"/>
      <c r="C160" s="257" t="s">
        <v>407</v>
      </c>
      <c r="D160" s="258"/>
      <c r="E160" s="258"/>
      <c r="F160" s="258"/>
      <c r="G160" s="258"/>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256</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78" t="str">
        <f>C160</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60" s="148"/>
      <c r="BC160" s="148"/>
      <c r="BD160" s="148"/>
      <c r="BE160" s="148"/>
      <c r="BF160" s="148"/>
      <c r="BG160" s="148"/>
      <c r="BH160" s="148"/>
    </row>
    <row r="161" spans="1:60" outlineLevel="1" x14ac:dyDescent="0.2">
      <c r="A161" s="171">
        <v>31</v>
      </c>
      <c r="B161" s="172" t="s">
        <v>408</v>
      </c>
      <c r="C161" s="188" t="s">
        <v>409</v>
      </c>
      <c r="D161" s="173" t="s">
        <v>391</v>
      </c>
      <c r="E161" s="174">
        <v>1</v>
      </c>
      <c r="F161" s="175"/>
      <c r="G161" s="176">
        <f>ROUND(E161*F161,2)</f>
        <v>0</v>
      </c>
      <c r="H161" s="175"/>
      <c r="I161" s="176">
        <f>ROUND(E161*H161,2)</f>
        <v>0</v>
      </c>
      <c r="J161" s="175"/>
      <c r="K161" s="176">
        <f>ROUND(E161*J161,2)</f>
        <v>0</v>
      </c>
      <c r="L161" s="176">
        <v>21</v>
      </c>
      <c r="M161" s="176">
        <f>G161*(1+L161/100)</f>
        <v>0</v>
      </c>
      <c r="N161" s="176">
        <v>0</v>
      </c>
      <c r="O161" s="176">
        <f>ROUND(E161*N161,2)</f>
        <v>0</v>
      </c>
      <c r="P161" s="176">
        <v>0</v>
      </c>
      <c r="Q161" s="176">
        <f>ROUND(E161*P161,2)</f>
        <v>0</v>
      </c>
      <c r="R161" s="176"/>
      <c r="S161" s="176" t="s">
        <v>187</v>
      </c>
      <c r="T161" s="177" t="s">
        <v>246</v>
      </c>
      <c r="U161" s="157">
        <v>0</v>
      </c>
      <c r="V161" s="157">
        <f>ROUND(E161*U161,2)</f>
        <v>0</v>
      </c>
      <c r="W161" s="157"/>
      <c r="X161" s="157" t="s">
        <v>392</v>
      </c>
      <c r="Y161" s="148"/>
      <c r="Z161" s="148"/>
      <c r="AA161" s="148"/>
      <c r="AB161" s="148"/>
      <c r="AC161" s="148"/>
      <c r="AD161" s="148"/>
      <c r="AE161" s="148"/>
      <c r="AF161" s="148"/>
      <c r="AG161" s="148" t="s">
        <v>393</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257" t="s">
        <v>410</v>
      </c>
      <c r="D162" s="258"/>
      <c r="E162" s="258"/>
      <c r="F162" s="258"/>
      <c r="G162" s="258"/>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256</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1">
        <v>32</v>
      </c>
      <c r="B163" s="172" t="s">
        <v>411</v>
      </c>
      <c r="C163" s="188" t="s">
        <v>412</v>
      </c>
      <c r="D163" s="173" t="s">
        <v>391</v>
      </c>
      <c r="E163" s="174">
        <v>1</v>
      </c>
      <c r="F163" s="175"/>
      <c r="G163" s="176">
        <f>ROUND(E163*F163,2)</f>
        <v>0</v>
      </c>
      <c r="H163" s="175"/>
      <c r="I163" s="176">
        <f>ROUND(E163*H163,2)</f>
        <v>0</v>
      </c>
      <c r="J163" s="175"/>
      <c r="K163" s="176">
        <f>ROUND(E163*J163,2)</f>
        <v>0</v>
      </c>
      <c r="L163" s="176">
        <v>21</v>
      </c>
      <c r="M163" s="176">
        <f>G163*(1+L163/100)</f>
        <v>0</v>
      </c>
      <c r="N163" s="176">
        <v>0</v>
      </c>
      <c r="O163" s="176">
        <f>ROUND(E163*N163,2)</f>
        <v>0</v>
      </c>
      <c r="P163" s="176">
        <v>0</v>
      </c>
      <c r="Q163" s="176">
        <f>ROUND(E163*P163,2)</f>
        <v>0</v>
      </c>
      <c r="R163" s="176"/>
      <c r="S163" s="176" t="s">
        <v>187</v>
      </c>
      <c r="T163" s="177" t="s">
        <v>246</v>
      </c>
      <c r="U163" s="157">
        <v>0</v>
      </c>
      <c r="V163" s="157">
        <f>ROUND(E163*U163,2)</f>
        <v>0</v>
      </c>
      <c r="W163" s="157"/>
      <c r="X163" s="157" t="s">
        <v>392</v>
      </c>
      <c r="Y163" s="148"/>
      <c r="Z163" s="148"/>
      <c r="AA163" s="148"/>
      <c r="AB163" s="148"/>
      <c r="AC163" s="148"/>
      <c r="AD163" s="148"/>
      <c r="AE163" s="148"/>
      <c r="AF163" s="148"/>
      <c r="AG163" s="148" t="s">
        <v>393</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257" t="s">
        <v>413</v>
      </c>
      <c r="D164" s="258"/>
      <c r="E164" s="258"/>
      <c r="F164" s="258"/>
      <c r="G164" s="258"/>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256</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1">
        <v>33</v>
      </c>
      <c r="B165" s="172" t="s">
        <v>414</v>
      </c>
      <c r="C165" s="188" t="s">
        <v>415</v>
      </c>
      <c r="D165" s="173" t="s">
        <v>391</v>
      </c>
      <c r="E165" s="174">
        <v>1</v>
      </c>
      <c r="F165" s="175"/>
      <c r="G165" s="176">
        <f>ROUND(E165*F165,2)</f>
        <v>0</v>
      </c>
      <c r="H165" s="175"/>
      <c r="I165" s="176">
        <f>ROUND(E165*H165,2)</f>
        <v>0</v>
      </c>
      <c r="J165" s="175"/>
      <c r="K165" s="176">
        <f>ROUND(E165*J165,2)</f>
        <v>0</v>
      </c>
      <c r="L165" s="176">
        <v>21</v>
      </c>
      <c r="M165" s="176">
        <f>G165*(1+L165/100)</f>
        <v>0</v>
      </c>
      <c r="N165" s="176">
        <v>0</v>
      </c>
      <c r="O165" s="176">
        <f>ROUND(E165*N165,2)</f>
        <v>0</v>
      </c>
      <c r="P165" s="176">
        <v>0</v>
      </c>
      <c r="Q165" s="176">
        <f>ROUND(E165*P165,2)</f>
        <v>0</v>
      </c>
      <c r="R165" s="176"/>
      <c r="S165" s="176" t="s">
        <v>187</v>
      </c>
      <c r="T165" s="177" t="s">
        <v>246</v>
      </c>
      <c r="U165" s="157">
        <v>0</v>
      </c>
      <c r="V165" s="157">
        <f>ROUND(E165*U165,2)</f>
        <v>0</v>
      </c>
      <c r="W165" s="157"/>
      <c r="X165" s="157" t="s">
        <v>392</v>
      </c>
      <c r="Y165" s="148"/>
      <c r="Z165" s="148"/>
      <c r="AA165" s="148"/>
      <c r="AB165" s="148"/>
      <c r="AC165" s="148"/>
      <c r="AD165" s="148"/>
      <c r="AE165" s="148"/>
      <c r="AF165" s="148"/>
      <c r="AG165" s="148" t="s">
        <v>393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33.75" outlineLevel="1" x14ac:dyDescent="0.2">
      <c r="A166" s="155"/>
      <c r="B166" s="156"/>
      <c r="C166" s="257" t="s">
        <v>416</v>
      </c>
      <c r="D166" s="258"/>
      <c r="E166" s="258"/>
      <c r="F166" s="258"/>
      <c r="G166" s="258"/>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256</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78" t="str">
        <f>C166</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66" s="148"/>
      <c r="BC166" s="148"/>
      <c r="BD166" s="148"/>
      <c r="BE166" s="148"/>
      <c r="BF166" s="148"/>
      <c r="BG166" s="148"/>
      <c r="BH166" s="148"/>
    </row>
    <row r="167" spans="1:60" x14ac:dyDescent="0.2">
      <c r="A167" s="165" t="s">
        <v>181</v>
      </c>
      <c r="B167" s="166" t="s">
        <v>154</v>
      </c>
      <c r="C167" s="187" t="s">
        <v>28</v>
      </c>
      <c r="D167" s="167"/>
      <c r="E167" s="168"/>
      <c r="F167" s="169"/>
      <c r="G167" s="169">
        <f>SUMIF(AG168:AG169,"&lt;&gt;NOR",G168:G169)</f>
        <v>0</v>
      </c>
      <c r="H167" s="169"/>
      <c r="I167" s="169">
        <f>SUM(I168:I169)</f>
        <v>0</v>
      </c>
      <c r="J167" s="169"/>
      <c r="K167" s="169">
        <f>SUM(K168:K169)</f>
        <v>0</v>
      </c>
      <c r="L167" s="169"/>
      <c r="M167" s="169">
        <f>SUM(M168:M169)</f>
        <v>0</v>
      </c>
      <c r="N167" s="169"/>
      <c r="O167" s="169">
        <f>SUM(O168:O169)</f>
        <v>0</v>
      </c>
      <c r="P167" s="169"/>
      <c r="Q167" s="169">
        <f>SUM(Q168:Q169)</f>
        <v>0</v>
      </c>
      <c r="R167" s="169"/>
      <c r="S167" s="169"/>
      <c r="T167" s="170"/>
      <c r="U167" s="164"/>
      <c r="V167" s="164">
        <f>SUM(V168:V169)</f>
        <v>0</v>
      </c>
      <c r="W167" s="164"/>
      <c r="X167" s="164"/>
      <c r="AG167" t="s">
        <v>182</v>
      </c>
    </row>
    <row r="168" spans="1:60" outlineLevel="1" x14ac:dyDescent="0.2">
      <c r="A168" s="171">
        <v>34</v>
      </c>
      <c r="B168" s="172" t="s">
        <v>417</v>
      </c>
      <c r="C168" s="188" t="s">
        <v>418</v>
      </c>
      <c r="D168" s="173" t="s">
        <v>391</v>
      </c>
      <c r="E168" s="174">
        <v>1</v>
      </c>
      <c r="F168" s="175"/>
      <c r="G168" s="176">
        <f>ROUND(E168*F168,2)</f>
        <v>0</v>
      </c>
      <c r="H168" s="175"/>
      <c r="I168" s="176">
        <f>ROUND(E168*H168,2)</f>
        <v>0</v>
      </c>
      <c r="J168" s="175"/>
      <c r="K168" s="176">
        <f>ROUND(E168*J168,2)</f>
        <v>0</v>
      </c>
      <c r="L168" s="176">
        <v>21</v>
      </c>
      <c r="M168" s="176">
        <f>G168*(1+L168/100)</f>
        <v>0</v>
      </c>
      <c r="N168" s="176">
        <v>0</v>
      </c>
      <c r="O168" s="176">
        <f>ROUND(E168*N168,2)</f>
        <v>0</v>
      </c>
      <c r="P168" s="176">
        <v>0</v>
      </c>
      <c r="Q168" s="176">
        <f>ROUND(E168*P168,2)</f>
        <v>0</v>
      </c>
      <c r="R168" s="176"/>
      <c r="S168" s="176" t="s">
        <v>187</v>
      </c>
      <c r="T168" s="177" t="s">
        <v>246</v>
      </c>
      <c r="U168" s="157">
        <v>0</v>
      </c>
      <c r="V168" s="157">
        <f>ROUND(E168*U168,2)</f>
        <v>0</v>
      </c>
      <c r="W168" s="157"/>
      <c r="X168" s="157" t="s">
        <v>392</v>
      </c>
      <c r="Y168" s="148"/>
      <c r="Z168" s="148"/>
      <c r="AA168" s="148"/>
      <c r="AB168" s="148"/>
      <c r="AC168" s="148"/>
      <c r="AD168" s="148"/>
      <c r="AE168" s="148"/>
      <c r="AF168" s="148"/>
      <c r="AG168" s="148" t="s">
        <v>393</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257" t="s">
        <v>419</v>
      </c>
      <c r="D169" s="258"/>
      <c r="E169" s="258"/>
      <c r="F169" s="258"/>
      <c r="G169" s="258"/>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256</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78" t="str">
        <f>C169</f>
        <v>Náklady zhotovitele, které vzniknou v souvislosti s povinnostmi zhotovitele při předání a převzetí díla.</v>
      </c>
      <c r="BB169" s="148"/>
      <c r="BC169" s="148"/>
      <c r="BD169" s="148"/>
      <c r="BE169" s="148"/>
      <c r="BF169" s="148"/>
      <c r="BG169" s="148"/>
      <c r="BH169" s="148"/>
    </row>
    <row r="170" spans="1:60" x14ac:dyDescent="0.2">
      <c r="A170" s="3"/>
      <c r="B170" s="4"/>
      <c r="C170" s="194"/>
      <c r="D170" s="6"/>
      <c r="E170" s="3"/>
      <c r="F170" s="3"/>
      <c r="G170" s="3"/>
      <c r="H170" s="3"/>
      <c r="I170" s="3"/>
      <c r="J170" s="3"/>
      <c r="K170" s="3"/>
      <c r="L170" s="3"/>
      <c r="M170" s="3"/>
      <c r="N170" s="3"/>
      <c r="O170" s="3"/>
      <c r="P170" s="3"/>
      <c r="Q170" s="3"/>
      <c r="R170" s="3"/>
      <c r="S170" s="3"/>
      <c r="T170" s="3"/>
      <c r="U170" s="3"/>
      <c r="V170" s="3"/>
      <c r="W170" s="3"/>
      <c r="X170" s="3"/>
      <c r="AE170">
        <v>15</v>
      </c>
      <c r="AF170">
        <v>21</v>
      </c>
      <c r="AG170" t="s">
        <v>168</v>
      </c>
    </row>
    <row r="171" spans="1:60" x14ac:dyDescent="0.2">
      <c r="A171" s="151"/>
      <c r="B171" s="152" t="s">
        <v>29</v>
      </c>
      <c r="C171" s="195"/>
      <c r="D171" s="153"/>
      <c r="E171" s="154"/>
      <c r="F171" s="154"/>
      <c r="G171" s="186">
        <f>G8+G39+G60+G105+G111+G139+G150+G167</f>
        <v>0</v>
      </c>
      <c r="H171" s="3"/>
      <c r="I171" s="3"/>
      <c r="J171" s="3"/>
      <c r="K171" s="3"/>
      <c r="L171" s="3"/>
      <c r="M171" s="3"/>
      <c r="N171" s="3"/>
      <c r="O171" s="3"/>
      <c r="P171" s="3"/>
      <c r="Q171" s="3"/>
      <c r="R171" s="3"/>
      <c r="S171" s="3"/>
      <c r="T171" s="3"/>
      <c r="U171" s="3"/>
      <c r="V171" s="3"/>
      <c r="W171" s="3"/>
      <c r="X171" s="3"/>
      <c r="AE171">
        <f>SUMIF(L7:L169,AE170,G7:G169)</f>
        <v>0</v>
      </c>
      <c r="AF171">
        <f>SUMIF(L7:L169,AF170,G7:G169)</f>
        <v>0</v>
      </c>
      <c r="AG171" t="s">
        <v>420</v>
      </c>
    </row>
    <row r="172" spans="1:60" x14ac:dyDescent="0.2">
      <c r="C172" s="196"/>
      <c r="D172" s="10"/>
      <c r="AG172" t="s">
        <v>421</v>
      </c>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BRpzZpccGPshKv/qw3iznIN3tnUg5CS7UrgjzESNzHuZyFpJQfe3lHox7yziEN2k3QQGMo+v6o+4TKNpwsETw==" saltValue="Strq+l56lP+t0xvQFdZjTw==" spinCount="100000" sheet="1"/>
  <mergeCells count="35">
    <mergeCell ref="C15:G15"/>
    <mergeCell ref="A1:G1"/>
    <mergeCell ref="C2:G2"/>
    <mergeCell ref="C3:G3"/>
    <mergeCell ref="C4:G4"/>
    <mergeCell ref="C10:G10"/>
    <mergeCell ref="C88:G88"/>
    <mergeCell ref="C34:G34"/>
    <mergeCell ref="C35:G35"/>
    <mergeCell ref="C36:G36"/>
    <mergeCell ref="C41:G41"/>
    <mergeCell ref="C62:G62"/>
    <mergeCell ref="C66:G66"/>
    <mergeCell ref="C75:G75"/>
    <mergeCell ref="C80:G80"/>
    <mergeCell ref="C85:G85"/>
    <mergeCell ref="C86:G86"/>
    <mergeCell ref="C87:G87"/>
    <mergeCell ref="C158:G158"/>
    <mergeCell ref="C89:G89"/>
    <mergeCell ref="C90:G90"/>
    <mergeCell ref="C91:G91"/>
    <mergeCell ref="C107:G107"/>
    <mergeCell ref="C113:G113"/>
    <mergeCell ref="C120:G120"/>
    <mergeCell ref="C126:G126"/>
    <mergeCell ref="C130:G130"/>
    <mergeCell ref="C135:G135"/>
    <mergeCell ref="C154:G154"/>
    <mergeCell ref="C156:G156"/>
    <mergeCell ref="C160:G160"/>
    <mergeCell ref="C162:G162"/>
    <mergeCell ref="C164:G164"/>
    <mergeCell ref="C166:G166"/>
    <mergeCell ref="C169:G16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SO11 R283.3.11a Pol</vt:lpstr>
      <vt:lpstr>SO11 R283.3.11b Pol</vt:lpstr>
      <vt:lpstr>SO11 R283.3.11c Pol</vt:lpstr>
      <vt:lpstr>SO12 R283.3.12a Pol</vt:lpstr>
      <vt:lpstr>SO12 R283.3.12b Pol</vt:lpstr>
      <vt:lpstr>SO14 R283.3.14a Pol</vt:lpstr>
      <vt:lpstr>SO15 R283.3.15a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'SO11 R283.3.11a Pol'!Názvy_tisku</vt:lpstr>
      <vt:lpstr>'SO11 R283.3.11b Pol'!Názvy_tisku</vt:lpstr>
      <vt:lpstr>'SO11 R283.3.11c Pol'!Názvy_tisku</vt:lpstr>
      <vt:lpstr>'SO12 R283.3.12a Pol'!Názvy_tisku</vt:lpstr>
      <vt:lpstr>'SO12 R283.3.12b Pol'!Názvy_tisku</vt:lpstr>
      <vt:lpstr>'SO14 R283.3.14a Pol'!Názvy_tisku</vt:lpstr>
      <vt:lpstr>'SO15 R283.3.15a Pol'!Názvy_tisku</vt:lpstr>
      <vt:lpstr>oadresa</vt:lpstr>
      <vt:lpstr>Stavba!Objednatel</vt:lpstr>
      <vt:lpstr>Stavba!Objekt</vt:lpstr>
      <vt:lpstr>'SO11 R283.3.11a Pol'!Oblast_tisku</vt:lpstr>
      <vt:lpstr>'SO11 R283.3.11b Pol'!Oblast_tisku</vt:lpstr>
      <vt:lpstr>'SO11 R283.3.11c Pol'!Oblast_tisku</vt:lpstr>
      <vt:lpstr>'SO12 R283.3.12a Pol'!Oblast_tisku</vt:lpstr>
      <vt:lpstr>'SO12 R283.3.12b Pol'!Oblast_tisku</vt:lpstr>
      <vt:lpstr>'SO14 R283.3.14a Pol'!Oblast_tisku</vt:lpstr>
      <vt:lpstr>'SO15 R283.3.15a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ComputeR</cp:lastModifiedBy>
  <cp:lastPrinted>2019-03-19T12:27:02Z</cp:lastPrinted>
  <dcterms:created xsi:type="dcterms:W3CDTF">2009-04-08T07:15:50Z</dcterms:created>
  <dcterms:modified xsi:type="dcterms:W3CDTF">2021-04-20T08:35:20Z</dcterms:modified>
</cp:coreProperties>
</file>