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22\Spolkový dům Žilina\Rozpočet slepý\"/>
    </mc:Choice>
  </mc:AlternateContent>
  <bookViews>
    <workbookView xWindow="0" yWindow="0" windowWidth="28800" windowHeight="11835"/>
  </bookViews>
  <sheets>
    <sheet name="Rekapitulace stavby" sheetId="1" r:id="rId1"/>
    <sheet name="S202 - Stavební úpravy st..." sheetId="2" r:id="rId2"/>
  </sheets>
  <definedNames>
    <definedName name="_xlnm._FilterDatabase" localSheetId="1" hidden="1">'S202 - Stavební úpravy st...'!$C$119:$K$214</definedName>
    <definedName name="_xlnm.Print_Titles" localSheetId="0">'Rekapitulace stavby'!$92:$92</definedName>
    <definedName name="_xlnm.Print_Titles" localSheetId="1">'S202 - Stavební úpravy st...'!$119:$119</definedName>
    <definedName name="_xlnm.Print_Area" localSheetId="0">'Rekapitulace stavby'!$D$4:$AO$76,'Rekapitulace stavby'!$C$82:$AQ$96</definedName>
    <definedName name="_xlnm.Print_Area" localSheetId="1">'S202 - Stavební úpravy st...'!$C$82:$J$103,'S202 - Stavební úpravy st...'!$C$109:$K$214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4" i="2" l="1"/>
  <c r="J132" i="2"/>
  <c r="E16" i="2" l="1"/>
  <c r="F90" i="2" s="1"/>
  <c r="E85" i="2"/>
  <c r="F87" i="2"/>
  <c r="F89" i="2"/>
  <c r="E112" i="2"/>
  <c r="F114" i="2"/>
  <c r="F116" i="2"/>
  <c r="J35" i="2"/>
  <c r="J34" i="2"/>
  <c r="AY95" i="1" s="1"/>
  <c r="J33" i="2"/>
  <c r="AX95" i="1" s="1"/>
  <c r="BI214" i="2"/>
  <c r="BH214" i="2"/>
  <c r="BG214" i="2"/>
  <c r="BF214" i="2"/>
  <c r="T214" i="2"/>
  <c r="T213" i="2" s="1"/>
  <c r="T212" i="2" s="1"/>
  <c r="R214" i="2"/>
  <c r="R213" i="2" s="1"/>
  <c r="R212" i="2" s="1"/>
  <c r="P214" i="2"/>
  <c r="P213" i="2" s="1"/>
  <c r="P212" i="2" s="1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7" i="2"/>
  <c r="J116" i="2"/>
  <c r="J90" i="2"/>
  <c r="J89" i="2"/>
  <c r="J16" i="2"/>
  <c r="J15" i="2"/>
  <c r="J10" i="2"/>
  <c r="J114" i="2" s="1"/>
  <c r="L90" i="1"/>
  <c r="AM90" i="1"/>
  <c r="AM89" i="1"/>
  <c r="L89" i="1"/>
  <c r="AM87" i="1"/>
  <c r="L87" i="1"/>
  <c r="L85" i="1"/>
  <c r="L84" i="1"/>
  <c r="J211" i="2"/>
  <c r="BK210" i="2"/>
  <c r="J208" i="2"/>
  <c r="BK207" i="2"/>
  <c r="J205" i="2"/>
  <c r="J199" i="2"/>
  <c r="BK198" i="2"/>
  <c r="BK194" i="2"/>
  <c r="J190" i="2"/>
  <c r="BK187" i="2"/>
  <c r="BK185" i="2"/>
  <c r="J183" i="2"/>
  <c r="BK181" i="2"/>
  <c r="BK179" i="2"/>
  <c r="BK178" i="2"/>
  <c r="J177" i="2"/>
  <c r="BK176" i="2"/>
  <c r="BK175" i="2"/>
  <c r="BK174" i="2"/>
  <c r="J173" i="2"/>
  <c r="BK171" i="2"/>
  <c r="J166" i="2"/>
  <c r="BK165" i="2"/>
  <c r="BK163" i="2"/>
  <c r="J158" i="2"/>
  <c r="BK157" i="2"/>
  <c r="J153" i="2"/>
  <c r="BK152" i="2"/>
  <c r="BK151" i="2"/>
  <c r="BK148" i="2"/>
  <c r="J146" i="2"/>
  <c r="BK142" i="2"/>
  <c r="J141" i="2"/>
  <c r="BK140" i="2"/>
  <c r="J138" i="2"/>
  <c r="J137" i="2"/>
  <c r="J135" i="2"/>
  <c r="J131" i="2"/>
  <c r="BK128" i="2"/>
  <c r="BK127" i="2"/>
  <c r="BK214" i="2"/>
  <c r="BK204" i="2"/>
  <c r="J203" i="2"/>
  <c r="J202" i="2"/>
  <c r="J201" i="2"/>
  <c r="BK199" i="2"/>
  <c r="J195" i="2"/>
  <c r="J193" i="2"/>
  <c r="BK192" i="2"/>
  <c r="J191" i="2"/>
  <c r="BK190" i="2"/>
  <c r="BK188" i="2"/>
  <c r="J187" i="2"/>
  <c r="J186" i="2"/>
  <c r="J181" i="2"/>
  <c r="J179" i="2"/>
  <c r="J178" i="2"/>
  <c r="BK177" i="2"/>
  <c r="J176" i="2"/>
  <c r="J171" i="2"/>
  <c r="BK169" i="2"/>
  <c r="BK168" i="2"/>
  <c r="J167" i="2"/>
  <c r="BK166" i="2"/>
  <c r="J165" i="2"/>
  <c r="J164" i="2"/>
  <c r="J161" i="2"/>
  <c r="J159" i="2"/>
  <c r="J151" i="2"/>
  <c r="J150" i="2"/>
  <c r="J149" i="2"/>
  <c r="BK145" i="2"/>
  <c r="BK144" i="2"/>
  <c r="BK133" i="2"/>
  <c r="BK131" i="2"/>
  <c r="BK124" i="2"/>
  <c r="BK211" i="2"/>
  <c r="J206" i="2"/>
  <c r="BK205" i="2"/>
  <c r="J204" i="2"/>
  <c r="BK203" i="2"/>
  <c r="J200" i="2"/>
  <c r="J198" i="2"/>
  <c r="J194" i="2"/>
  <c r="BK191" i="2"/>
  <c r="J188" i="2"/>
  <c r="BK183" i="2"/>
  <c r="J175" i="2"/>
  <c r="J172" i="2"/>
  <c r="J170" i="2"/>
  <c r="J168" i="2"/>
  <c r="BK167" i="2"/>
  <c r="BK155" i="2"/>
  <c r="J152" i="2"/>
  <c r="BK149" i="2"/>
  <c r="BK146" i="2"/>
  <c r="J145" i="2"/>
  <c r="J144" i="2"/>
  <c r="BK141" i="2"/>
  <c r="BK138" i="2"/>
  <c r="BK137" i="2"/>
  <c r="BK135" i="2"/>
  <c r="J133" i="2"/>
  <c r="BK132" i="2"/>
  <c r="J130" i="2"/>
  <c r="J128" i="2"/>
  <c r="BK123" i="2"/>
  <c r="J214" i="2"/>
  <c r="J210" i="2"/>
  <c r="BK208" i="2"/>
  <c r="J207" i="2"/>
  <c r="BK206" i="2"/>
  <c r="BK202" i="2"/>
  <c r="BK201" i="2"/>
  <c r="BK200" i="2"/>
  <c r="BK195" i="2"/>
  <c r="BK193" i="2"/>
  <c r="J192" i="2"/>
  <c r="BK186" i="2"/>
  <c r="J185" i="2"/>
  <c r="J174" i="2"/>
  <c r="BK173" i="2"/>
  <c r="BK172" i="2"/>
  <c r="BK170" i="2"/>
  <c r="J169" i="2"/>
  <c r="BK164" i="2"/>
  <c r="J163" i="2"/>
  <c r="BK161" i="2"/>
  <c r="BK159" i="2"/>
  <c r="BK158" i="2"/>
  <c r="J157" i="2"/>
  <c r="J155" i="2"/>
  <c r="BK153" i="2"/>
  <c r="BK150" i="2"/>
  <c r="J148" i="2"/>
  <c r="J142" i="2"/>
  <c r="J140" i="2"/>
  <c r="BK130" i="2"/>
  <c r="J127" i="2"/>
  <c r="J123" i="2"/>
  <c r="AS94" i="1"/>
  <c r="F35" i="2" l="1"/>
  <c r="F34" i="2"/>
  <c r="BC95" i="1" s="1"/>
  <c r="BC94" i="1" s="1"/>
  <c r="AY94" i="1" s="1"/>
  <c r="F32" i="2"/>
  <c r="BA95" i="1" s="1"/>
  <c r="BA94" i="1" s="1"/>
  <c r="W30" i="1" s="1"/>
  <c r="F33" i="2"/>
  <c r="BB95" i="1" s="1"/>
  <c r="BB94" i="1" s="1"/>
  <c r="W31" i="1" s="1"/>
  <c r="F117" i="2"/>
  <c r="BK122" i="2"/>
  <c r="BK121" i="2" s="1"/>
  <c r="T122" i="2"/>
  <c r="T121" i="2" s="1"/>
  <c r="R126" i="2"/>
  <c r="R125" i="2" s="1"/>
  <c r="R197" i="2"/>
  <c r="R196" i="2"/>
  <c r="BK126" i="2"/>
  <c r="J126" i="2" s="1"/>
  <c r="J98" i="2" s="1"/>
  <c r="T126" i="2"/>
  <c r="T125" i="2" s="1"/>
  <c r="T197" i="2"/>
  <c r="T196" i="2" s="1"/>
  <c r="P122" i="2"/>
  <c r="P121" i="2" s="1"/>
  <c r="P197" i="2"/>
  <c r="P196" i="2" s="1"/>
  <c r="R122" i="2"/>
  <c r="R121" i="2" s="1"/>
  <c r="P126" i="2"/>
  <c r="P125" i="2" s="1"/>
  <c r="BK197" i="2"/>
  <c r="J197" i="2" s="1"/>
  <c r="J100" i="2" s="1"/>
  <c r="BE123" i="2"/>
  <c r="BE124" i="2"/>
  <c r="BE133" i="2"/>
  <c r="BE137" i="2"/>
  <c r="BE142" i="2"/>
  <c r="BE145" i="2"/>
  <c r="BE148" i="2"/>
  <c r="BE151" i="2"/>
  <c r="BE165" i="2"/>
  <c r="BE166" i="2"/>
  <c r="BE170" i="2"/>
  <c r="BE175" i="2"/>
  <c r="BE177" i="2"/>
  <c r="BE179" i="2"/>
  <c r="BE181" i="2"/>
  <c r="BE187" i="2"/>
  <c r="BE198" i="2"/>
  <c r="BE203" i="2"/>
  <c r="BE204" i="2"/>
  <c r="BE206" i="2"/>
  <c r="BE210" i="2"/>
  <c r="BE130" i="2"/>
  <c r="BE144" i="2"/>
  <c r="BE150" i="2"/>
  <c r="BE157" i="2"/>
  <c r="BE158" i="2"/>
  <c r="BE159" i="2"/>
  <c r="BE161" i="2"/>
  <c r="BE163" i="2"/>
  <c r="BE164" i="2"/>
  <c r="BE171" i="2"/>
  <c r="BE173" i="2"/>
  <c r="BE176" i="2"/>
  <c r="BE178" i="2"/>
  <c r="BE185" i="2"/>
  <c r="BE186" i="2"/>
  <c r="BE188" i="2"/>
  <c r="BE192" i="2"/>
  <c r="BE194" i="2"/>
  <c r="BE201" i="2"/>
  <c r="BK213" i="2"/>
  <c r="BK212" i="2" s="1"/>
  <c r="J212" i="2" s="1"/>
  <c r="J101" i="2" s="1"/>
  <c r="J87" i="2"/>
  <c r="BE127" i="2"/>
  <c r="BE128" i="2"/>
  <c r="BE131" i="2"/>
  <c r="BE135" i="2"/>
  <c r="BE138" i="2"/>
  <c r="BE140" i="2"/>
  <c r="BE141" i="2"/>
  <c r="BE146" i="2"/>
  <c r="BE152" i="2"/>
  <c r="BE153" i="2"/>
  <c r="BE155" i="2"/>
  <c r="BE172" i="2"/>
  <c r="BE174" i="2"/>
  <c r="BE183" i="2"/>
  <c r="BE193" i="2"/>
  <c r="BE199" i="2"/>
  <c r="BE202" i="2"/>
  <c r="BE205" i="2"/>
  <c r="BE132" i="2"/>
  <c r="BE149" i="2"/>
  <c r="BE167" i="2"/>
  <c r="BE168" i="2"/>
  <c r="BE169" i="2"/>
  <c r="BE190" i="2"/>
  <c r="BE191" i="2"/>
  <c r="BE195" i="2"/>
  <c r="BE200" i="2"/>
  <c r="BE207" i="2"/>
  <c r="BE208" i="2"/>
  <c r="BE211" i="2"/>
  <c r="BE214" i="2"/>
  <c r="J32" i="2"/>
  <c r="AW95" i="1" s="1"/>
  <c r="BD95" i="1"/>
  <c r="BD94" i="1" s="1"/>
  <c r="W33" i="1" s="1"/>
  <c r="F31" i="2" l="1"/>
  <c r="AZ95" i="1" s="1"/>
  <c r="AZ94" i="1" s="1"/>
  <c r="AV94" i="1" s="1"/>
  <c r="AK29" i="1" s="1"/>
  <c r="R120" i="2"/>
  <c r="P120" i="2"/>
  <c r="AU95" i="1" s="1"/>
  <c r="AU94" i="1" s="1"/>
  <c r="T120" i="2"/>
  <c r="J121" i="2"/>
  <c r="J95" i="2" s="1"/>
  <c r="J213" i="2"/>
  <c r="J102" i="2" s="1"/>
  <c r="BK196" i="2"/>
  <c r="J196" i="2" s="1"/>
  <c r="J99" i="2" s="1"/>
  <c r="J122" i="2"/>
  <c r="J96" i="2" s="1"/>
  <c r="BK125" i="2"/>
  <c r="J125" i="2" s="1"/>
  <c r="J97" i="2" s="1"/>
  <c r="AW94" i="1"/>
  <c r="AK30" i="1" s="1"/>
  <c r="AX94" i="1"/>
  <c r="W32" i="1"/>
  <c r="J31" i="2"/>
  <c r="AV95" i="1" s="1"/>
  <c r="AT95" i="1" s="1"/>
  <c r="BK120" i="2" l="1"/>
  <c r="J120" i="2" s="1"/>
  <c r="J28" i="2" s="1"/>
  <c r="AG95" i="1" s="1"/>
  <c r="AG94" i="1" s="1"/>
  <c r="AK26" i="1" s="1"/>
  <c r="AK35" i="1" s="1"/>
  <c r="AT94" i="1"/>
  <c r="W29" i="1"/>
  <c r="AN94" i="1" l="1"/>
  <c r="J94" i="2"/>
  <c r="J37" i="2"/>
  <c r="AN95" i="1"/>
</calcChain>
</file>

<file path=xl/sharedStrings.xml><?xml version="1.0" encoding="utf-8"?>
<sst xmlns="http://schemas.openxmlformats.org/spreadsheetml/2006/main" count="1363" uniqueCount="431">
  <si>
    <t>Export Komplet</t>
  </si>
  <si>
    <t/>
  </si>
  <si>
    <t>2.0</t>
  </si>
  <si>
    <t>False</t>
  </si>
  <si>
    <t>{e6ad8f49-2e0e-4847-84cc-ed3274108ff5}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</si>
  <si>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</si>
  <si>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</si>
  <si>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</si>
  <si>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</si>
  <si>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</si>
  <si>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</si>
  <si>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</si>
  <si>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</si>
  <si>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</si>
  <si>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S202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</si>
  <si>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</si>
  <si>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</si>
  <si>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stavby technického vybavení parc. č. 615/10 v k. ú. Žilina u Nového Jičína na spolkový dům</t>
  </si>
  <si>
    <t>KSO:</t>
  </si>
  <si>
    <t>CC-CZ:</t>
  </si>
  <si>
    <t>Místo:</t>
  </si>
  <si>
    <t>Žilina u Nového Jičína</t>
  </si>
  <si>
    <t>Datum:</t>
  </si>
  <si>
    <t>25. 5. 2020</t>
  </si>
  <si>
    <t>Zadavatel:</t>
  </si>
  <si>
    <t>IČ:</t>
  </si>
  <si>
    <t>Město Nový Jičín</t>
  </si>
  <si>
    <t>DIČ:</t>
  </si>
  <si>
    <t>Uchazeč:</t>
  </si>
  <si>
    <t>Vyplň údaj</t>
  </si>
  <si>
    <t>Projektant:</t>
  </si>
  <si>
    <t>Ing. Martin Stacho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</si>
  <si>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</si>
  <si>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</si>
  <si>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</si>
  <si>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</si>
  <si>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</si>
  <si>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</si>
  <si>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</si>
  <si>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</si>
  <si>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</si>
  <si>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</si>
  <si>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</si>
  <si>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</si>
  <si>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</si>
  <si>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</si>
  <si>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</si>
  <si>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</si>
  <si>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</si>
  <si>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</si>
  <si>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</si>
  <si>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</si>
  <si>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</si>
  <si>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</si>
  <si>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</si>
  <si>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</si>
  <si>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</si>
  <si>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</si>
  <si>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</si>
  <si>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</si>
  <si>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</si>
  <si>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</si>
  <si>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</si>
  <si>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</si>
  <si>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</si>
  <si>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</si>
  <si>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</si>
  <si>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</si>
  <si>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</si>
  <si>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</si>
  <si>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</si>
  <si>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</si>
  <si>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</si>
  <si>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</si>
  <si>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</si>
  <si>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</si>
  <si>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</si>
  <si>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</si>
  <si>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</si>
  <si>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</si>
  <si>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</si>
  <si>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</si>
  <si>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</si>
  <si>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</si>
  <si>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</si>
  <si>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</si>
  <si>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</si>
  <si>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</si>
  <si>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</si>
  <si>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</si>
  <si>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</si>
  <si>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</si>
  <si>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</si>
  <si>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</si>
  <si>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</si>
  <si>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</si>
  <si>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</si>
  <si>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</si>
  <si>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</si>
  <si>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</si>
  <si>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</si>
  <si>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</si>
  <si>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</si>
  <si>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</si>
  <si>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</si>
  <si>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</si>
  <si>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</si>
  <si>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</si>
  <si>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</si>
  <si>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</si>
  <si>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</si>
  <si>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</si>
  <si>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</si>
  <si>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</si>
  <si>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</si>
  <si>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132151101</t>
  </si>
  <si>
    <t>Hloubení nezapažených rýh šířky do 800 mm strojně s urovnáním dna do předepsaného profilu a spádu v hornině třídy těžitelnosti I skupiny 1 a 2 do 20 m3</t>
  </si>
  <si>
    <t>m3</t>
  </si>
  <si>
    <t>4</t>
  </si>
  <si>
    <t>780164666</t>
  </si>
  <si>
    <t>174201101</t>
  </si>
  <si>
    <t>Zásyp sypaninou z jakékoliv horniny strojně s uložením výkopku ve vrstvách bez zhutnění jam, šachet, rýh nebo kolem objektů v těchto vykopávkách</t>
  </si>
  <si>
    <t>-1500101517</t>
  </si>
  <si>
    <t>PSV</t>
  </si>
  <si>
    <t>Práce a dodávky PSV</t>
  </si>
  <si>
    <t>741</t>
  </si>
  <si>
    <t>Elektroinstalace - silnoproud</t>
  </si>
  <si>
    <t>3</t>
  </si>
  <si>
    <t>741120201</t>
  </si>
  <si>
    <t>Montáž vodičů izolovaných měděných bez ukončení uložených volně plných a laněných s PVC pláštěm, bezhalogenových, ohniodolných (CY, CHAH-R(V)) průřezu žíly 1,5 až 16 mm2</t>
  </si>
  <si>
    <t>m</t>
  </si>
  <si>
    <t>16</t>
  </si>
  <si>
    <t>-2132008422</t>
  </si>
  <si>
    <t>M</t>
  </si>
  <si>
    <t>34141359</t>
  </si>
  <si>
    <t>vodič ohebný s Cu jádrem propojovací pro 450/750V 16mm2</t>
  </si>
  <si>
    <t>32</t>
  </si>
  <si>
    <t>-1626258314</t>
  </si>
  <si>
    <t>P</t>
  </si>
  <si>
    <t>Poznámka k položce:_x000D_
CYA16</t>
  </si>
  <si>
    <t>5</t>
  </si>
  <si>
    <t>741130025</t>
  </si>
  <si>
    <t>Ukončení vodičů izolovaných s označením a zapojením na svorkovnici s otevřením a uzavřením krytu, průřezu žíly do 16 mm2</t>
  </si>
  <si>
    <t>kus</t>
  </si>
  <si>
    <t>1784790031</t>
  </si>
  <si>
    <t>6</t>
  </si>
  <si>
    <t>741122211</t>
  </si>
  <si>
    <t>Montáž kabelů měděných bez ukončení uložených volně nebo v liště plných kulatých (CYKY) počtu a průřezu žil 3x1,5 až 6 mm2</t>
  </si>
  <si>
    <t>-2137704516</t>
  </si>
  <si>
    <t>7</t>
  </si>
  <si>
    <t>741122016.1</t>
  </si>
  <si>
    <t>Montáž kabelů měděných bez ukončení uložených pod omítku plných kulatých (CYKY), počtu a průřezu žil 3x1,5 až 6 mm2</t>
  </si>
  <si>
    <t>1436429250</t>
  </si>
  <si>
    <t>8</t>
  </si>
  <si>
    <t>34111030</t>
  </si>
  <si>
    <t>kabel silový s Cu jádrem 1kV 3x1,5mm2</t>
  </si>
  <si>
    <t>-587810295</t>
  </si>
  <si>
    <t xml:space="preserve">Poznámka k položce:_x000D_
CYKY-J 3x1,5, CYKY-O 3x1,5, </t>
  </si>
  <si>
    <t>9</t>
  </si>
  <si>
    <t>34111036</t>
  </si>
  <si>
    <t>kabel silový s Cu jádrem 1kV 3x2,5mm2</t>
  </si>
  <si>
    <t>1336017029</t>
  </si>
  <si>
    <t>Poznámka k položce:_x000D_
CYKY-J 3x2,5</t>
  </si>
  <si>
    <t>10</t>
  </si>
  <si>
    <t>741122219</t>
  </si>
  <si>
    <t>Montáž kabelů měděných bez ukončení uložených volně nebo v liště plných kulatých (CYKY) počtu a průřezu žil 4x1,5 až 2,5 mm2</t>
  </si>
  <si>
    <t>-69787840</t>
  </si>
  <si>
    <t>11</t>
  </si>
  <si>
    <t>34111060</t>
  </si>
  <si>
    <t>kabel silový s Cu jádrem 1kV 4x1,5mm2</t>
  </si>
  <si>
    <t>1042093535</t>
  </si>
  <si>
    <t>Poznámka k položce:_x000D_
CYKY-O 4x1,5</t>
  </si>
  <si>
    <t>12</t>
  </si>
  <si>
    <t>741130001</t>
  </si>
  <si>
    <t>Ukončení vodičů izolovaných s označením a zapojením v rozváděči nebo na přístroji, průřezu žíly do 2,5 mm2</t>
  </si>
  <si>
    <t>1899101334</t>
  </si>
  <si>
    <t>13</t>
  </si>
  <si>
    <t>741122133</t>
  </si>
  <si>
    <t>Montáž kabelů měděných bez ukončení uložených v trubkách zatažených plných kulatých nebo bezhalogenových (CYKY) počtu a průřezu žil 4x10 mm2</t>
  </si>
  <si>
    <t>-528968446</t>
  </si>
  <si>
    <t>14</t>
  </si>
  <si>
    <t>34111100.1</t>
  </si>
  <si>
    <t>kabel silový s Cu jádrem 1 kV 4x10mm2</t>
  </si>
  <si>
    <t>1115599535</t>
  </si>
  <si>
    <t>Poznámka k položce:_x000D_
CYKY-J 4x10</t>
  </si>
  <si>
    <t>741132132</t>
  </si>
  <si>
    <t>Ukončení kabelů smršťovací záklopkou nebo páskou se zapojením bez letování, počtu a průřezu žil 4x10 mm2</t>
  </si>
  <si>
    <t>-1080251705</t>
  </si>
  <si>
    <t>741110051</t>
  </si>
  <si>
    <t>Montáž trubek elektroinstalačních s nasunutím nebo našroubováním do krabic plastových ohebných, uložených volně, vnější Ø přes 11 do 23 mm</t>
  </si>
  <si>
    <t>1692537833</t>
  </si>
  <si>
    <t>17</t>
  </si>
  <si>
    <t>34571152</t>
  </si>
  <si>
    <t>trubka elektroinstalační ohebná z PH, D 16/21,2mm</t>
  </si>
  <si>
    <t>-54049203</t>
  </si>
  <si>
    <t>Poznámka k položce:_x000D_
v sádrokartonových příčkách</t>
  </si>
  <si>
    <t>18</t>
  </si>
  <si>
    <t>741110001.1</t>
  </si>
  <si>
    <t>Montáž kabelových příchytek do stropu nad SDK podhledem</t>
  </si>
  <si>
    <t>-767213333</t>
  </si>
  <si>
    <t>19</t>
  </si>
  <si>
    <t>35432540.1</t>
  </si>
  <si>
    <t>příchytka kabelová pro svazek kabelů</t>
  </si>
  <si>
    <t>559393219</t>
  </si>
  <si>
    <t>20</t>
  </si>
  <si>
    <t>741210001</t>
  </si>
  <si>
    <t>Montáž rozvodnic oceloplechových nebo plastových bez zapojení vodičů běžných, hmotnosti do 20 kg</t>
  </si>
  <si>
    <t>-291216352</t>
  </si>
  <si>
    <t>35711724.1</t>
  </si>
  <si>
    <t>rozvaděč RB včetně vybavení</t>
  </si>
  <si>
    <t>1600223494</t>
  </si>
  <si>
    <t>22</t>
  </si>
  <si>
    <t>35711724.2</t>
  </si>
  <si>
    <t>skříňka HOP včetně vybavení</t>
  </si>
  <si>
    <t>2058237538</t>
  </si>
  <si>
    <t>23</t>
  </si>
  <si>
    <t>741112001</t>
  </si>
  <si>
    <t>Montáž krabic elektroinstalačních bez napojení na trubky a lišty, demontáže a montáže víčka a přístroje protahovacích nebo odbočných zapuštěných plastových kruhových</t>
  </si>
  <si>
    <t>-1289570850</t>
  </si>
  <si>
    <t>Poznámka k položce:_x000D_
včetně zapojení vodičů</t>
  </si>
  <si>
    <t>24</t>
  </si>
  <si>
    <t>34571519</t>
  </si>
  <si>
    <t>krabice univerzální odbočná z PH s víčkem, D 73,5mmx43mm</t>
  </si>
  <si>
    <t>954522357</t>
  </si>
  <si>
    <t>Poznámka k položce:_x000D_
včetně svorek</t>
  </si>
  <si>
    <t>25</t>
  </si>
  <si>
    <t>741112061</t>
  </si>
  <si>
    <t>Montáž krabic elektroinstalačních bez napojení na trubky a lišty, demontáže a montáže víčka a přístroje přístrojových zapuštěných plastových kruhových</t>
  </si>
  <si>
    <t>1388510199</t>
  </si>
  <si>
    <t>26</t>
  </si>
  <si>
    <t>34571512</t>
  </si>
  <si>
    <t>krabice přístrojová instalační 500V, 71x71x42mm</t>
  </si>
  <si>
    <t>-861224644</t>
  </si>
  <si>
    <t>27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</si>
  <si>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</si>
  <si>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</si>
  <si>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1177589879</t>
  </si>
  <si>
    <t>28</t>
  </si>
  <si>
    <t>34571515.1</t>
  </si>
  <si>
    <t>krabice odbočná s víčkem do dutých stěn</t>
  </si>
  <si>
    <t>819280298</t>
  </si>
  <si>
    <t>29</t>
  </si>
  <si>
    <t>741112062</t>
  </si>
  <si>
    <t>Montáž krabic elektroinstalačních bez napojení na trubky a lišty, demontáže a montáže víčka a přístroje přístrojových zapuštěných plastových kruhových pro sádrokartonové příčky</t>
  </si>
  <si>
    <t>2077346519</t>
  </si>
  <si>
    <t>30</t>
  </si>
  <si>
    <t>34571515</t>
  </si>
  <si>
    <t>krabice přístrojová instalační 400V, 142x71x45mm do dutých stěn</t>
  </si>
  <si>
    <t>1953855842</t>
  </si>
  <si>
    <t>31</t>
  </si>
  <si>
    <t>741310101</t>
  </si>
  <si>
    <t>Montáž spínačů jedno nebo dvoupólových polozapuštěných nebo zapuštěných se zapojením vodičů bezšroubové připojení vypínačů, řazení 1-jednopólových</t>
  </si>
  <si>
    <t>-1829183530</t>
  </si>
  <si>
    <t>345355160</t>
  </si>
  <si>
    <t>spínač jednopólový 10A ostatní barvy</t>
  </si>
  <si>
    <t>-1621260270</t>
  </si>
  <si>
    <t>33</t>
  </si>
  <si>
    <t>741310112</t>
  </si>
  <si>
    <t>Montáž spínačů jedno nebo dvoupólových polozapuštěných nebo zapuštěných se zapojením vodičů bezšroubové připojení ovladačů, řazení 1/0-tlačítkových zapínacích</t>
  </si>
  <si>
    <t>1392294817</t>
  </si>
  <si>
    <t>34</t>
  </si>
  <si>
    <t>34535435.1</t>
  </si>
  <si>
    <t>ovladač tlačítkový zapínací 10A ostatní barvy</t>
  </si>
  <si>
    <t>1364267797</t>
  </si>
  <si>
    <t>35</t>
  </si>
  <si>
    <t>741310121</t>
  </si>
  <si>
    <t>Montáž spínačů jedno nebo dvoupólových polozapuštěných nebo zapuštěných se zapojením vodičů bezšroubové připojení přepínačů, řazení 5-sériových</t>
  </si>
  <si>
    <t>-722703742</t>
  </si>
  <si>
    <t>36</t>
  </si>
  <si>
    <t>34535576</t>
  </si>
  <si>
    <t>spínač řazení 5 10A ostatní barvy</t>
  </si>
  <si>
    <t>-1759400993</t>
  </si>
  <si>
    <t>37</t>
  </si>
  <si>
    <t>741310122</t>
  </si>
  <si>
    <t>Montáž spínačů jedno nebo dvoupólových polozapuštěných nebo zapuštěných se zapojením vodičů bezšroubové připojení přepínačů, řazení 6-střídavých</t>
  </si>
  <si>
    <t>1676775132</t>
  </si>
  <si>
    <t>38</t>
  </si>
  <si>
    <t>34535556</t>
  </si>
  <si>
    <t>přepínač střídavý 10A řazení 6 ostatní barvy</t>
  </si>
  <si>
    <t>623607860</t>
  </si>
  <si>
    <t>39</t>
  </si>
  <si>
    <t>741313001</t>
  </si>
  <si>
    <t>Montáž zásuvek domovních se zapojením vodičů bezšroubové připojení polozapuštěných nebo zapuštěných 10/16 A, provedení 2P + PE</t>
  </si>
  <si>
    <t>268628072</t>
  </si>
  <si>
    <t>40</t>
  </si>
  <si>
    <t>34555104</t>
  </si>
  <si>
    <t>zásuvka 1násobná 16A ostatní barvy</t>
  </si>
  <si>
    <t>474834966</t>
  </si>
  <si>
    <t>41</t>
  </si>
  <si>
    <t>34536705</t>
  </si>
  <si>
    <t>rámeček pro spínače a zásuvky 3901A-B20 dvojnásobný, vodorovný</t>
  </si>
  <si>
    <t>-1687125415</t>
  </si>
  <si>
    <t>42</t>
  </si>
  <si>
    <t>741313003</t>
  </si>
  <si>
    <t>Montáž zásuvek domovních se zapojením vodičů bezšroubové připojení polozapuštěných nebo zapuštěných 10/16 A, provedení 2x (2P + PE) dvojnásobná</t>
  </si>
  <si>
    <t>1882227669</t>
  </si>
  <si>
    <t>43</t>
  </si>
  <si>
    <t>345551240</t>
  </si>
  <si>
    <t>zásuvka 2násobná 16A ostatní barvy</t>
  </si>
  <si>
    <t>1378945791</t>
  </si>
  <si>
    <t>44</t>
  </si>
  <si>
    <t>741371031.1</t>
  </si>
  <si>
    <t>Montáž svítidlo LED stropní/nástěnné přisazené</t>
  </si>
  <si>
    <t>-203206195</t>
  </si>
  <si>
    <t>45</t>
  </si>
  <si>
    <t>34821275.1</t>
  </si>
  <si>
    <t>svítidlo nástěnné/stropní LED s průběžnýmn zapojením</t>
  </si>
  <si>
    <t>-1118385702</t>
  </si>
  <si>
    <t>Poznámka k položce:_x000D_
sociální zázemí</t>
  </si>
  <si>
    <t>46</t>
  </si>
  <si>
    <t>34821275.2</t>
  </si>
  <si>
    <t>svítidlo LED přisazené Modus EPK 6000-840, 46W, 5400lm</t>
  </si>
  <si>
    <t>1572733208</t>
  </si>
  <si>
    <t>Poznámka k položce:_x000D_
m.č. 101 Klubovna</t>
  </si>
  <si>
    <t>47</t>
  </si>
  <si>
    <t>34821275.3</t>
  </si>
  <si>
    <t>svítidlo LED přisazené Modus EPK 2000-840, 14W, 1650lm</t>
  </si>
  <si>
    <t>-968054678</t>
  </si>
  <si>
    <t>Poznámka k položce:_x000D_
m.č.105 Sklad</t>
  </si>
  <si>
    <t>48</t>
  </si>
  <si>
    <t>741410021</t>
  </si>
  <si>
    <t>Montáž uzemňovacího vedení s upevněním, propojením a připojením pomocí svorek v zemi s izolací spojů pásku průřezu do 120 mm2 v městské zástavbě</t>
  </si>
  <si>
    <t>-428452259</t>
  </si>
  <si>
    <t>49</t>
  </si>
  <si>
    <t>35442062</t>
  </si>
  <si>
    <t>pás zemnící 30x4mm FeZn</t>
  </si>
  <si>
    <t>kg</t>
  </si>
  <si>
    <t>45047259</t>
  </si>
  <si>
    <t>50</t>
  </si>
  <si>
    <t>751111011</t>
  </si>
  <si>
    <t>Montáž ventilátoru axiálního nízkotlakého  nástěnného základního, průměru do 100 mm</t>
  </si>
  <si>
    <t>-795248152</t>
  </si>
  <si>
    <t>51</t>
  </si>
  <si>
    <t>42914118</t>
  </si>
  <si>
    <t>ventilátor axiální stěnový skříň z plastu zpětná klapka a zpožděný doběh IP44 25W</t>
  </si>
  <si>
    <t>1384192928</t>
  </si>
  <si>
    <t>Poznámka k položce:_x000D_
včetně větrací mřížky</t>
  </si>
  <si>
    <t>52</t>
  </si>
  <si>
    <t>42981010</t>
  </si>
  <si>
    <t>trouba VZT kruhová spirálně vinutá Pz tl 0,5mm D 100mm</t>
  </si>
  <si>
    <t>-736724593</t>
  </si>
  <si>
    <t>53</t>
  </si>
  <si>
    <t>735164221.1</t>
  </si>
  <si>
    <t>Otopné těleso elektrické přímotopné na zeď</t>
  </si>
  <si>
    <t>-969668006</t>
  </si>
  <si>
    <t>54</t>
  </si>
  <si>
    <t>54153020.1</t>
  </si>
  <si>
    <t>těleso elektrické přímotopné 500W</t>
  </si>
  <si>
    <t>554930384</t>
  </si>
  <si>
    <t>55</t>
  </si>
  <si>
    <t>54153020.2</t>
  </si>
  <si>
    <t>těleso elektrické přímotopné 1500W</t>
  </si>
  <si>
    <t>-759168823</t>
  </si>
  <si>
    <t>56</t>
  </si>
  <si>
    <t>741311803.1</t>
  </si>
  <si>
    <t>Demontáž stávající elektroinstalace</t>
  </si>
  <si>
    <t>1615674864</t>
  </si>
  <si>
    <t>57</t>
  </si>
  <si>
    <t>741810002</t>
  </si>
  <si>
    <t>Zkoušky a prohlídky elektrických rozvodů a zařízení celková prohlídka a vyhotovení revizní zprávy pro objem montážních prací přes 100 do 500 tis. Kč</t>
  </si>
  <si>
    <t>-2075469117</t>
  </si>
  <si>
    <t>Práce a dodávky M</t>
  </si>
  <si>
    <t>46-M</t>
  </si>
  <si>
    <t>Zemní práce při extr.mont.pracích</t>
  </si>
  <si>
    <t>58</t>
  </si>
  <si>
    <t>460030039</t>
  </si>
  <si>
    <t>Přípravné terénní práce  vytrhání dlažby včetně ručního rozebrání, vytřídění, odhozu na hromady nebo naložení na dopravní prostředek a očistění kostek nebo dlaždic z pískového podkladu z dlaždic zámkových, spáry nezalité</t>
  </si>
  <si>
    <t>m2</t>
  </si>
  <si>
    <t>64</t>
  </si>
  <si>
    <t>-66222955</t>
  </si>
  <si>
    <t>59</t>
  </si>
  <si>
    <t>460650042</t>
  </si>
  <si>
    <t>Vozovky a chodníky  zřízení podkladní vrstvy včetně rozprostření a úpravy podkladu ze štěrkopísku, včetně zhutnění, tloušťky přes 5 do 10 cm</t>
  </si>
  <si>
    <t>2074448322</t>
  </si>
  <si>
    <t>60</t>
  </si>
  <si>
    <t>58337308</t>
  </si>
  <si>
    <t>štěrkopísek frakce 0/2</t>
  </si>
  <si>
    <t>t</t>
  </si>
  <si>
    <t>128</t>
  </si>
  <si>
    <t>-1230952063</t>
  </si>
  <si>
    <t>61</t>
  </si>
  <si>
    <t>460650162</t>
  </si>
  <si>
    <t>Vozovky a chodníky  kladení dlažby včetně spárování, do lože z kameniva těženého z dlaždic betonových tvarovaných nebo zámkových</t>
  </si>
  <si>
    <t>526517772</t>
  </si>
  <si>
    <t>62</t>
  </si>
  <si>
    <t>460490013</t>
  </si>
  <si>
    <t>Krytí kabelů, spojek, koncovek a odbočnic  kabelů výstražnou fólií z PVC včetně vyrovnání povrchu rýhy, rozvinutí a uložení fólie do rýhy, fólie šířky do 34cm</t>
  </si>
  <si>
    <t>946192685</t>
  </si>
  <si>
    <t>63</t>
  </si>
  <si>
    <t>69311311</t>
  </si>
  <si>
    <t>pás varovný plný PE š 330mm s potiskem</t>
  </si>
  <si>
    <t>-263243760</t>
  </si>
  <si>
    <t>460520173</t>
  </si>
  <si>
    <t>Montáž trubek ochranných uložených volně do rýhy plastových ohebných, vnitřního průměru přes 50 do 90 mm</t>
  </si>
  <si>
    <t>1215269420</t>
  </si>
  <si>
    <t>65</t>
  </si>
  <si>
    <t>34571353</t>
  </si>
  <si>
    <t>trubka elektroinstalační ohebná dvouplášťová korugovaná (chránička) D 61/75mm, HDPE+LDPE</t>
  </si>
  <si>
    <t>-639037612</t>
  </si>
  <si>
    <t>66</t>
  </si>
  <si>
    <t>460620013</t>
  </si>
  <si>
    <t>Úprava terénu  provizorní úprava terénu včetně odkopání drobných nerovností a zásypu prohlubní se zhutněním, v hornině třídy 3</t>
  </si>
  <si>
    <t>1461935205</t>
  </si>
  <si>
    <t>67</t>
  </si>
  <si>
    <t>460680451</t>
  </si>
  <si>
    <t>Prorážení otvorů a ostatní bourací práce  vysekání kapes nebo výklenků ve zdivu cihelném, pro osazení špalíků, kotevních prvků nebo krabic, velikosti 7x7x5 cm</t>
  </si>
  <si>
    <t>-26026806</t>
  </si>
  <si>
    <t>68</t>
  </si>
  <si>
    <t>460680165</t>
  </si>
  <si>
    <t>Prorážení otvorů a ostatní bourací práce  vybourání otvoru ve zdivu cihelném plochy do 0,0225 m2 a tloušťky přes 60 do 75 cm</t>
  </si>
  <si>
    <t>231274926</t>
  </si>
  <si>
    <t>Poznámka k položce:_x000D_
včetně otvorů pro ventilátory</t>
  </si>
  <si>
    <t>69</t>
  </si>
  <si>
    <t>460680581</t>
  </si>
  <si>
    <t>Prorážení otvorů a ostatní bourací práce  vysekání rýh pro montáž trubek a kabelů v cihelných zdech hloubky do 3 cm a šířky do 3 cm</t>
  </si>
  <si>
    <t>-820446919</t>
  </si>
  <si>
    <t>70</t>
  </si>
  <si>
    <t>58541250</t>
  </si>
  <si>
    <t>sádra bílá</t>
  </si>
  <si>
    <t>256</t>
  </si>
  <si>
    <t>951444787</t>
  </si>
  <si>
    <t>VRN</t>
  </si>
  <si>
    <t>Vedlejší rozpočtové náklady</t>
  </si>
  <si>
    <t>VRN1</t>
  </si>
  <si>
    <t>Průzkumné, geodetické a projektové práce</t>
  </si>
  <si>
    <t>71</t>
  </si>
  <si>
    <t>013254000</t>
  </si>
  <si>
    <t>Dokumentace skutečného provedení stavby</t>
  </si>
  <si>
    <t>1024</t>
  </si>
  <si>
    <t>312071840</t>
  </si>
  <si>
    <t>Revize cen: 14.2.2022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</si>
</sst>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wrapText="1"/>
    </xf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 wrapText="1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 wrapText="1"/>
    </xf>
    <xf numFmtId="164" fontId="1" fillId="0" borderId="0" xfId="0" applyNumberFormat="1" applyFont="1" applyAlignment="1" applyProtection="1">
      <alignment horizontal="right" vertical="center"/>
    </xf>
    <xf numFmtId="4" fontId="1" fillId="0" borderId="0" xfId="0" applyNumberFormat="1" applyFont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0" fillId="5" borderId="7" xfId="0" applyFont="1" applyFill="1" applyBorder="1" applyAlignment="1" applyProtection="1">
      <alignment vertical="center" wrapText="1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4" xfId="0" applyBorder="1" applyAlignment="1" applyProtection="1">
      <alignment vertical="center" wrapText="1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 wrapText="1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 wrapText="1"/>
    </xf>
    <xf numFmtId="0" fontId="19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 wrapText="1"/>
    </xf>
    <xf numFmtId="0" fontId="19" fillId="5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 wrapText="1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 wrapText="1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5" borderId="16" xfId="0" applyFont="1" applyFill="1" applyBorder="1" applyAlignment="1" applyProtection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</xf>
    <xf numFmtId="0" fontId="19" fillId="5" borderId="18" xfId="0" applyFont="1" applyFill="1" applyBorder="1" applyAlignment="1" applyProtection="1">
      <alignment horizontal="center" vertical="center" wrapText="1"/>
    </xf>
    <xf numFmtId="0" fontId="19" fillId="5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wrapText="1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wrapText="1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3" borderId="14" xfId="0" applyFont="1" applyFill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 applyProtection="1">
      <alignment vertical="center"/>
    </xf>
    <xf numFmtId="0" fontId="30" fillId="3" borderId="14" xfId="0" applyFont="1" applyFill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19" xfId="0" applyFont="1" applyFill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</xf>
    <xf numFmtId="0" fontId="0" fillId="0" borderId="4" xfId="0" applyBorder="1" applyProtection="1"/>
    <xf numFmtId="0" fontId="14" fillId="0" borderId="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19" fillId="5" borderId="0" xfId="0" applyFont="1" applyFill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2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9" fillId="5" borderId="6" xfId="0" applyFont="1" applyFill="1" applyBorder="1" applyAlignment="1" applyProtection="1">
      <alignment horizontal="center" vertical="center"/>
    </xf>
    <xf numFmtId="0" fontId="19" fillId="5" borderId="7" xfId="0" applyFont="1" applyFill="1" applyBorder="1" applyAlignment="1" applyProtection="1">
      <alignment horizontal="left" vertical="center"/>
    </xf>
    <xf numFmtId="0" fontId="19" fillId="5" borderId="7" xfId="0" applyFont="1" applyFill="1" applyBorder="1" applyAlignment="1" applyProtection="1">
      <alignment horizontal="center" vertical="center"/>
    </xf>
    <xf numFmtId="0" fontId="19" fillId="5" borderId="7" xfId="0" applyFont="1" applyFill="1" applyBorder="1" applyAlignment="1" applyProtection="1">
      <alignment horizontal="right" vertical="center"/>
    </xf>
    <xf numFmtId="0" fontId="19" fillId="5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1.25"/>
  <cols>
    <col min="1" max="1" width="7.1640625" style="5" customWidth="1"/>
    <col min="2" max="2" width="1.5" style="5" customWidth="1"/>
    <col min="3" max="3" width="3.5" style="5" customWidth="1"/>
    <col min="4" max="33" width="2.33203125" style="5" customWidth="1"/>
    <col min="34" max="34" width="2.83203125" style="5" customWidth="1"/>
    <col min="35" max="35" width="27.1640625" style="5" customWidth="1"/>
    <col min="36" max="37" width="2.1640625" style="5" customWidth="1"/>
    <col min="38" max="38" width="7.1640625" style="5" customWidth="1"/>
    <col min="39" max="39" width="2.83203125" style="5" customWidth="1"/>
    <col min="40" max="40" width="11.5" style="5" customWidth="1"/>
    <col min="41" max="41" width="6.5" style="5" customWidth="1"/>
    <col min="42" max="42" width="3.5" style="5" customWidth="1"/>
    <col min="43" max="43" width="13.5" style="5" hidden="1" customWidth="1"/>
    <col min="44" max="44" width="11.6640625" style="5" customWidth="1"/>
    <col min="45" max="47" width="22.1640625" style="5" hidden="1" customWidth="1"/>
    <col min="48" max="49" width="18.5" style="5" hidden="1" customWidth="1"/>
    <col min="50" max="51" width="21.5" style="5" hidden="1" customWidth="1"/>
    <col min="52" max="52" width="18.5" style="5" hidden="1" customWidth="1"/>
    <col min="53" max="53" width="16.5" style="5" hidden="1" customWidth="1"/>
    <col min="54" max="54" width="21.5" style="5" hidden="1" customWidth="1"/>
    <col min="55" max="55" width="18.5" style="5" hidden="1" customWidth="1"/>
    <col min="56" max="56" width="16.5" style="5" hidden="1" customWidth="1"/>
    <col min="57" max="57" width="57" style="5" customWidth="1"/>
    <col min="58" max="70" width="9.33203125" style="5"/>
    <col min="71" max="91" width="9.1640625" style="5" hidden="1"/>
    <col min="92" max="16384" width="9.33203125" style="5"/>
  </cols>
  <sheetData>
    <row r="1" spans="1:74">
      <c r="A1" s="143" t="s">
        <v>0</v>
      </c>
      <c r="AZ1" s="143" t="s">
        <v>1</v>
      </c>
      <c r="BA1" s="143" t="s">
        <v>2</v>
      </c>
      <c r="BB1" s="143" t="s">
        <v>1</v>
      </c>
      <c r="BT1" s="143" t="s">
        <v>3</v>
      </c>
      <c r="BU1" s="143" t="s">
        <v>3</v>
      </c>
      <c r="BV1" s="143" t="s">
        <v>4</v>
      </c>
    </row>
    <row r="2" spans="1:74" ht="36.950000000000003" customHeight="1">
      <c r="AR2" s="206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7" t="s">
        <v>6</v>
      </c>
      <c r="BT2" s="7" t="s">
        <v>7</v>
      </c>
    </row>
    <row r="3" spans="1:74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11"/>
      <c r="BS3" s="7" t="s">
        <v>6</v>
      </c>
      <c r="BT3" s="7" t="s">
        <v>8</v>
      </c>
    </row>
    <row r="4" spans="1:74" ht="24.95" customHeight="1">
      <c r="B4" s="11"/>
      <c r="D4" s="12" t="s">
        <v>9</v>
      </c>
      <c r="AR4" s="11"/>
      <c r="AS4" s="144" t="s">
        <v>10</v>
      </c>
      <c r="BE4" s="145" t="s">
        <v>11</v>
      </c>
      <c r="BS4" s="7" t="s">
        <v>12</v>
      </c>
    </row>
    <row r="5" spans="1:74" ht="12" customHeight="1">
      <c r="B5" s="11"/>
      <c r="D5" s="146" t="s">
        <v>13</v>
      </c>
      <c r="K5" s="192" t="s">
        <v>14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11"/>
      <c r="BE5" s="189" t="s">
        <v>15</v>
      </c>
      <c r="BS5" s="7" t="s">
        <v>6</v>
      </c>
    </row>
    <row r="6" spans="1:74" ht="36.950000000000003" customHeight="1">
      <c r="B6" s="11"/>
      <c r="D6" s="147" t="s">
        <v>16</v>
      </c>
      <c r="K6" s="194" t="s">
        <v>17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11"/>
      <c r="BE6" s="190"/>
      <c r="BS6" s="7" t="s">
        <v>6</v>
      </c>
    </row>
    <row r="7" spans="1:74" ht="12" customHeight="1">
      <c r="B7" s="11"/>
      <c r="D7" s="16" t="s">
        <v>18</v>
      </c>
      <c r="K7" s="21" t="s">
        <v>1</v>
      </c>
      <c r="AK7" s="16" t="s">
        <v>19</v>
      </c>
      <c r="AN7" s="21" t="s">
        <v>1</v>
      </c>
      <c r="AR7" s="11"/>
      <c r="BE7" s="190"/>
      <c r="BS7" s="7" t="s">
        <v>6</v>
      </c>
    </row>
    <row r="8" spans="1:74" ht="12" customHeight="1">
      <c r="B8" s="11"/>
      <c r="D8" s="16" t="s">
        <v>20</v>
      </c>
      <c r="K8" s="21" t="s">
        <v>21</v>
      </c>
      <c r="AK8" s="16" t="s">
        <v>22</v>
      </c>
      <c r="AN8" s="23" t="s">
        <v>23</v>
      </c>
      <c r="AR8" s="11"/>
      <c r="BE8" s="190"/>
      <c r="BS8" s="7" t="s">
        <v>6</v>
      </c>
    </row>
    <row r="9" spans="1:74" ht="14.45" customHeight="1">
      <c r="B9" s="11"/>
      <c r="AK9" s="5" t="s">
        <v>430</v>
      </c>
      <c r="AR9" s="11"/>
      <c r="BE9" s="190"/>
      <c r="BS9" s="7" t="s">
        <v>6</v>
      </c>
    </row>
    <row r="10" spans="1:74" ht="12" customHeight="1">
      <c r="B10" s="11"/>
      <c r="D10" s="16" t="s">
        <v>24</v>
      </c>
      <c r="AK10" s="16" t="s">
        <v>25</v>
      </c>
      <c r="AN10" s="21" t="s">
        <v>1</v>
      </c>
      <c r="AR10" s="11"/>
      <c r="BE10" s="190"/>
      <c r="BS10" s="7" t="s">
        <v>6</v>
      </c>
    </row>
    <row r="11" spans="1:74" ht="18.399999999999999" customHeight="1">
      <c r="B11" s="11"/>
      <c r="E11" s="21" t="s">
        <v>26</v>
      </c>
      <c r="AK11" s="16" t="s">
        <v>27</v>
      </c>
      <c r="AN11" s="21" t="s">
        <v>1</v>
      </c>
      <c r="AR11" s="11"/>
      <c r="BE11" s="190"/>
      <c r="BS11" s="7" t="s">
        <v>6</v>
      </c>
    </row>
    <row r="12" spans="1:74" ht="6.95" customHeight="1">
      <c r="B12" s="11"/>
      <c r="AR12" s="11"/>
      <c r="BE12" s="190"/>
      <c r="BS12" s="7" t="s">
        <v>6</v>
      </c>
    </row>
    <row r="13" spans="1:74" ht="12" customHeight="1">
      <c r="B13" s="11"/>
      <c r="D13" s="16" t="s">
        <v>28</v>
      </c>
      <c r="AK13" s="16" t="s">
        <v>25</v>
      </c>
      <c r="AN13" s="148" t="s">
        <v>29</v>
      </c>
      <c r="AR13" s="11"/>
      <c r="BE13" s="190"/>
      <c r="BS13" s="7" t="s">
        <v>6</v>
      </c>
    </row>
    <row r="14" spans="1:74" ht="12.75">
      <c r="B14" s="11"/>
      <c r="E14" s="195" t="s">
        <v>29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6" t="s">
        <v>27</v>
      </c>
      <c r="AN14" s="148" t="s">
        <v>29</v>
      </c>
      <c r="AR14" s="11"/>
      <c r="BE14" s="190"/>
      <c r="BS14" s="7" t="s">
        <v>6</v>
      </c>
    </row>
    <row r="15" spans="1:74" ht="6.95" customHeight="1">
      <c r="B15" s="11"/>
      <c r="AR15" s="11"/>
      <c r="BE15" s="190"/>
      <c r="BS15" s="7" t="s">
        <v>3</v>
      </c>
    </row>
    <row r="16" spans="1:74" ht="12" customHeight="1">
      <c r="B16" s="11"/>
      <c r="D16" s="16" t="s">
        <v>30</v>
      </c>
      <c r="AK16" s="16" t="s">
        <v>25</v>
      </c>
      <c r="AN16" s="21" t="s">
        <v>1</v>
      </c>
      <c r="AR16" s="11"/>
      <c r="BE16" s="190"/>
      <c r="BS16" s="7" t="s">
        <v>3</v>
      </c>
    </row>
    <row r="17" spans="1:71" ht="18.399999999999999" customHeight="1">
      <c r="B17" s="11"/>
      <c r="E17" s="21" t="s">
        <v>31</v>
      </c>
      <c r="AK17" s="16" t="s">
        <v>27</v>
      </c>
      <c r="AN17" s="21" t="s">
        <v>1</v>
      </c>
      <c r="AR17" s="11"/>
      <c r="BE17" s="190"/>
      <c r="BS17" s="7" t="s">
        <v>32</v>
      </c>
    </row>
    <row r="18" spans="1:71" ht="6.95" customHeight="1">
      <c r="B18" s="11"/>
      <c r="AR18" s="11"/>
      <c r="BE18" s="190"/>
      <c r="BS18" s="7" t="s">
        <v>6</v>
      </c>
    </row>
    <row r="19" spans="1:71" ht="12" customHeight="1">
      <c r="B19" s="11"/>
      <c r="D19" s="16" t="s">
        <v>33</v>
      </c>
      <c r="AK19" s="16" t="s">
        <v>25</v>
      </c>
      <c r="AN19" s="21" t="s">
        <v>1</v>
      </c>
      <c r="AR19" s="11"/>
      <c r="BE19" s="190"/>
      <c r="BS19" s="7" t="s">
        <v>6</v>
      </c>
    </row>
    <row r="20" spans="1:71" ht="18.399999999999999" customHeight="1">
      <c r="B20" s="11"/>
      <c r="E20" s="21" t="s">
        <v>31</v>
      </c>
      <c r="AK20" s="16" t="s">
        <v>27</v>
      </c>
      <c r="AN20" s="21" t="s">
        <v>1</v>
      </c>
      <c r="AR20" s="11"/>
      <c r="BE20" s="190"/>
      <c r="BS20" s="7" t="s">
        <v>3</v>
      </c>
    </row>
    <row r="21" spans="1:71" ht="6.95" customHeight="1">
      <c r="B21" s="11"/>
      <c r="AR21" s="11"/>
      <c r="BE21" s="190"/>
    </row>
    <row r="22" spans="1:71" ht="12" customHeight="1">
      <c r="B22" s="11"/>
      <c r="D22" s="16" t="s">
        <v>34</v>
      </c>
      <c r="AR22" s="11"/>
      <c r="BE22" s="190"/>
    </row>
    <row r="23" spans="1:71" ht="15" customHeight="1">
      <c r="B23" s="11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1"/>
      <c r="BE23" s="190"/>
    </row>
    <row r="24" spans="1:71" ht="6.95" customHeight="1">
      <c r="B24" s="11"/>
      <c r="AR24" s="11"/>
      <c r="BE24" s="190"/>
    </row>
    <row r="25" spans="1:71" ht="6.95" customHeight="1">
      <c r="B25" s="11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R25" s="11"/>
      <c r="BE25" s="190"/>
    </row>
    <row r="26" spans="1:71" s="19" customFormat="1" ht="25.9" customHeight="1">
      <c r="A26" s="14"/>
      <c r="B26" s="15"/>
      <c r="C26" s="14"/>
      <c r="D26" s="150" t="s">
        <v>35</v>
      </c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198">
        <f>ROUND(AG94,2)</f>
        <v>0</v>
      </c>
      <c r="AL26" s="199"/>
      <c r="AM26" s="199"/>
      <c r="AN26" s="199"/>
      <c r="AO26" s="199"/>
      <c r="AP26" s="14"/>
      <c r="AQ26" s="14"/>
      <c r="AR26" s="15"/>
      <c r="BE26" s="190"/>
    </row>
    <row r="27" spans="1:71" s="19" customFormat="1" ht="6.95" customHeight="1">
      <c r="A27" s="14"/>
      <c r="B27" s="15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5"/>
      <c r="BE27" s="190"/>
    </row>
    <row r="28" spans="1:71" s="19" customFormat="1" ht="12.75">
      <c r="A28" s="14"/>
      <c r="B28" s="15"/>
      <c r="C28" s="14"/>
      <c r="D28" s="14"/>
      <c r="E28" s="14"/>
      <c r="F28" s="14"/>
      <c r="G28" s="14"/>
      <c r="H28" s="14"/>
      <c r="I28" s="14"/>
      <c r="J28" s="14"/>
      <c r="K28" s="14"/>
      <c r="L28" s="200" t="s">
        <v>36</v>
      </c>
      <c r="M28" s="200"/>
      <c r="N28" s="200"/>
      <c r="O28" s="200"/>
      <c r="P28" s="200"/>
      <c r="Q28" s="14"/>
      <c r="R28" s="14"/>
      <c r="S28" s="14"/>
      <c r="T28" s="14"/>
      <c r="U28" s="14"/>
      <c r="V28" s="14"/>
      <c r="W28" s="200" t="s">
        <v>37</v>
      </c>
      <c r="X28" s="200"/>
      <c r="Y28" s="200"/>
      <c r="Z28" s="200"/>
      <c r="AA28" s="200"/>
      <c r="AB28" s="200"/>
      <c r="AC28" s="200"/>
      <c r="AD28" s="200"/>
      <c r="AE28" s="200"/>
      <c r="AF28" s="14"/>
      <c r="AG28" s="14"/>
      <c r="AH28" s="14"/>
      <c r="AI28" s="14"/>
      <c r="AJ28" s="14"/>
      <c r="AK28" s="200" t="s">
        <v>38</v>
      </c>
      <c r="AL28" s="200"/>
      <c r="AM28" s="200"/>
      <c r="AN28" s="200"/>
      <c r="AO28" s="200"/>
      <c r="AP28" s="14"/>
      <c r="AQ28" s="14"/>
      <c r="AR28" s="15"/>
      <c r="BE28" s="190"/>
    </row>
    <row r="29" spans="1:71" s="151" customFormat="1" ht="14.45" customHeight="1">
      <c r="B29" s="152"/>
      <c r="D29" s="16" t="s">
        <v>39</v>
      </c>
      <c r="F29" s="16" t="s">
        <v>40</v>
      </c>
      <c r="L29" s="188">
        <v>0.21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152"/>
      <c r="BE29" s="191"/>
    </row>
    <row r="30" spans="1:71" s="151" customFormat="1" ht="14.45" customHeight="1">
      <c r="B30" s="152"/>
      <c r="F30" s="16" t="s">
        <v>41</v>
      </c>
      <c r="L30" s="188">
        <v>0.15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152"/>
      <c r="BE30" s="191"/>
    </row>
    <row r="31" spans="1:71" s="151" customFormat="1" ht="14.45" hidden="1" customHeight="1">
      <c r="B31" s="152"/>
      <c r="F31" s="16" t="s">
        <v>42</v>
      </c>
      <c r="L31" s="188">
        <v>0.21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152"/>
      <c r="BE31" s="191"/>
    </row>
    <row r="32" spans="1:71" s="151" customFormat="1" ht="14.45" hidden="1" customHeight="1">
      <c r="B32" s="152"/>
      <c r="F32" s="16" t="s">
        <v>43</v>
      </c>
      <c r="L32" s="188">
        <v>0.15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152"/>
      <c r="BE32" s="191"/>
    </row>
    <row r="33" spans="1:57" s="151" customFormat="1" ht="14.45" hidden="1" customHeight="1">
      <c r="B33" s="152"/>
      <c r="F33" s="16" t="s">
        <v>44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152"/>
      <c r="BE33" s="191"/>
    </row>
    <row r="34" spans="1:57" s="19" customFormat="1" ht="6.95" customHeight="1">
      <c r="A34" s="14"/>
      <c r="B34" s="15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5"/>
      <c r="BE34" s="190"/>
    </row>
    <row r="35" spans="1:57" s="19" customFormat="1" ht="25.9" customHeight="1">
      <c r="A35" s="14"/>
      <c r="B35" s="15"/>
      <c r="C35" s="153"/>
      <c r="D35" s="154" t="s">
        <v>45</v>
      </c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6" t="s">
        <v>46</v>
      </c>
      <c r="U35" s="155"/>
      <c r="V35" s="155"/>
      <c r="W35" s="155"/>
      <c r="X35" s="221" t="s">
        <v>47</v>
      </c>
      <c r="Y35" s="222"/>
      <c r="Z35" s="222"/>
      <c r="AA35" s="222"/>
      <c r="AB35" s="222"/>
      <c r="AC35" s="155"/>
      <c r="AD35" s="155"/>
      <c r="AE35" s="155"/>
      <c r="AF35" s="155"/>
      <c r="AG35" s="155"/>
      <c r="AH35" s="155"/>
      <c r="AI35" s="155"/>
      <c r="AJ35" s="155"/>
      <c r="AK35" s="223">
        <f>SUM(AK26:AK33)</f>
        <v>0</v>
      </c>
      <c r="AL35" s="222"/>
      <c r="AM35" s="222"/>
      <c r="AN35" s="222"/>
      <c r="AO35" s="224"/>
      <c r="AP35" s="153"/>
      <c r="AQ35" s="153"/>
      <c r="AR35" s="15"/>
      <c r="BE35" s="14"/>
    </row>
    <row r="36" spans="1:57" s="19" customFormat="1" ht="6.95" customHeight="1">
      <c r="A36" s="14"/>
      <c r="B36" s="15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5"/>
      <c r="BE36" s="14"/>
    </row>
    <row r="37" spans="1:57" s="19" customFormat="1" ht="14.45" customHeight="1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5"/>
      <c r="BE37" s="14"/>
    </row>
    <row r="38" spans="1:57" ht="14.45" customHeight="1">
      <c r="B38" s="11"/>
      <c r="AR38" s="11"/>
    </row>
    <row r="39" spans="1:57" ht="14.45" customHeight="1">
      <c r="B39" s="11"/>
      <c r="AR39" s="11"/>
    </row>
    <row r="40" spans="1:57" ht="14.45" customHeight="1">
      <c r="B40" s="11"/>
      <c r="AR40" s="11"/>
    </row>
    <row r="41" spans="1:57" ht="14.45" customHeight="1">
      <c r="B41" s="11"/>
      <c r="AR41" s="11"/>
    </row>
    <row r="42" spans="1:57" ht="14.45" customHeight="1">
      <c r="B42" s="11"/>
      <c r="AR42" s="11"/>
    </row>
    <row r="43" spans="1:57" ht="14.45" customHeight="1">
      <c r="B43" s="11"/>
      <c r="AR43" s="11"/>
    </row>
    <row r="44" spans="1:57" ht="14.45" customHeight="1">
      <c r="B44" s="11"/>
      <c r="AR44" s="11"/>
    </row>
    <row r="45" spans="1:57" ht="14.45" customHeight="1">
      <c r="B45" s="11"/>
      <c r="AR45" s="11"/>
    </row>
    <row r="46" spans="1:57" ht="14.45" customHeight="1">
      <c r="B46" s="11"/>
      <c r="AR46" s="11"/>
    </row>
    <row r="47" spans="1:57" ht="14.45" customHeight="1">
      <c r="B47" s="11"/>
      <c r="AR47" s="11"/>
    </row>
    <row r="48" spans="1:57" ht="14.45" customHeight="1">
      <c r="B48" s="11"/>
      <c r="AR48" s="11"/>
    </row>
    <row r="49" spans="1:57" s="19" customFormat="1" ht="14.45" customHeight="1">
      <c r="B49" s="18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R49" s="18"/>
    </row>
    <row r="50" spans="1:57">
      <c r="B50" s="11"/>
      <c r="AR50" s="11"/>
    </row>
    <row r="51" spans="1:57">
      <c r="B51" s="11"/>
      <c r="AR51" s="11"/>
    </row>
    <row r="52" spans="1:57">
      <c r="B52" s="11"/>
      <c r="AR52" s="11"/>
    </row>
    <row r="53" spans="1:57">
      <c r="B53" s="11"/>
      <c r="AR53" s="11"/>
    </row>
    <row r="54" spans="1:57">
      <c r="B54" s="11"/>
      <c r="AR54" s="11"/>
    </row>
    <row r="55" spans="1:57">
      <c r="B55" s="11"/>
      <c r="AR55" s="11"/>
    </row>
    <row r="56" spans="1:57">
      <c r="B56" s="11"/>
      <c r="AR56" s="11"/>
    </row>
    <row r="57" spans="1:57">
      <c r="B57" s="11"/>
      <c r="AR57" s="11"/>
    </row>
    <row r="58" spans="1:57">
      <c r="B58" s="11"/>
      <c r="AR58" s="11"/>
    </row>
    <row r="59" spans="1:57">
      <c r="B59" s="11"/>
      <c r="AR59" s="11"/>
    </row>
    <row r="60" spans="1:57" s="19" customFormat="1" ht="12.75">
      <c r="A60" s="14"/>
      <c r="B60" s="15"/>
      <c r="C60" s="14"/>
      <c r="D60" s="48" t="s">
        <v>50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8" t="s">
        <v>51</v>
      </c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8" t="s">
        <v>50</v>
      </c>
      <c r="AI60" s="49"/>
      <c r="AJ60" s="49"/>
      <c r="AK60" s="49"/>
      <c r="AL60" s="49"/>
      <c r="AM60" s="48" t="s">
        <v>51</v>
      </c>
      <c r="AN60" s="49"/>
      <c r="AO60" s="49"/>
      <c r="AP60" s="14"/>
      <c r="AQ60" s="14"/>
      <c r="AR60" s="15"/>
      <c r="BE60" s="14"/>
    </row>
    <row r="61" spans="1:57">
      <c r="B61" s="11"/>
      <c r="AR61" s="11"/>
    </row>
    <row r="62" spans="1:57">
      <c r="B62" s="11"/>
      <c r="AR62" s="11"/>
    </row>
    <row r="63" spans="1:57">
      <c r="B63" s="11"/>
      <c r="AR63" s="11"/>
    </row>
    <row r="64" spans="1:57" s="19" customFormat="1" ht="12.75">
      <c r="A64" s="14"/>
      <c r="B64" s="15"/>
      <c r="C64" s="14"/>
      <c r="D64" s="45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5" t="s">
        <v>53</v>
      </c>
      <c r="AI64" s="52"/>
      <c r="AJ64" s="52"/>
      <c r="AK64" s="52"/>
      <c r="AL64" s="52"/>
      <c r="AM64" s="52"/>
      <c r="AN64" s="52"/>
      <c r="AO64" s="52"/>
      <c r="AP64" s="14"/>
      <c r="AQ64" s="14"/>
      <c r="AR64" s="15"/>
      <c r="BE64" s="14"/>
    </row>
    <row r="65" spans="1:57">
      <c r="B65" s="11"/>
      <c r="AR65" s="11"/>
    </row>
    <row r="66" spans="1:57">
      <c r="B66" s="11"/>
      <c r="AR66" s="11"/>
    </row>
    <row r="67" spans="1:57">
      <c r="B67" s="11"/>
      <c r="AR67" s="11"/>
    </row>
    <row r="68" spans="1:57">
      <c r="B68" s="11"/>
      <c r="AR68" s="11"/>
    </row>
    <row r="69" spans="1:57">
      <c r="B69" s="11"/>
      <c r="AR69" s="11"/>
    </row>
    <row r="70" spans="1:57">
      <c r="B70" s="11"/>
      <c r="AR70" s="11"/>
    </row>
    <row r="71" spans="1:57">
      <c r="B71" s="11"/>
      <c r="AR71" s="11"/>
    </row>
    <row r="72" spans="1:57">
      <c r="B72" s="11"/>
      <c r="AR72" s="11"/>
    </row>
    <row r="73" spans="1:57">
      <c r="B73" s="11"/>
      <c r="AR73" s="11"/>
    </row>
    <row r="74" spans="1:57">
      <c r="B74" s="11"/>
      <c r="AR74" s="11"/>
    </row>
    <row r="75" spans="1:57" s="19" customFormat="1" ht="12.75">
      <c r="A75" s="14"/>
      <c r="B75" s="15"/>
      <c r="C75" s="14"/>
      <c r="D75" s="48" t="s">
        <v>50</v>
      </c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8" t="s">
        <v>51</v>
      </c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8" t="s">
        <v>50</v>
      </c>
      <c r="AI75" s="49"/>
      <c r="AJ75" s="49"/>
      <c r="AK75" s="49"/>
      <c r="AL75" s="49"/>
      <c r="AM75" s="48" t="s">
        <v>51</v>
      </c>
      <c r="AN75" s="49"/>
      <c r="AO75" s="49"/>
      <c r="AP75" s="14"/>
      <c r="AQ75" s="14"/>
      <c r="AR75" s="15"/>
      <c r="BE75" s="14"/>
    </row>
    <row r="76" spans="1:57" s="19" customFormat="1">
      <c r="A76" s="14"/>
      <c r="B76" s="15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5"/>
      <c r="BE76" s="14"/>
    </row>
    <row r="77" spans="1:57" s="19" customFormat="1" ht="6.95" customHeight="1">
      <c r="A77" s="1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15"/>
      <c r="BE77" s="14"/>
    </row>
    <row r="81" spans="1:90" s="19" customFormat="1" ht="6.95" customHeight="1">
      <c r="A81" s="14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15"/>
      <c r="BE81" s="14"/>
    </row>
    <row r="82" spans="1:90" s="19" customFormat="1" ht="24.95" customHeight="1">
      <c r="A82" s="14"/>
      <c r="B82" s="15"/>
      <c r="C82" s="12" t="s">
        <v>54</v>
      </c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5"/>
      <c r="BE82" s="14"/>
    </row>
    <row r="83" spans="1:90" s="19" customFormat="1" ht="6.95" customHeight="1">
      <c r="A83" s="14"/>
      <c r="B83" s="15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5"/>
      <c r="BE83" s="14"/>
    </row>
    <row r="84" spans="1:90" s="157" customFormat="1" ht="12" customHeight="1">
      <c r="B84" s="158"/>
      <c r="C84" s="16" t="s">
        <v>13</v>
      </c>
      <c r="L84" s="157" t="str">
        <f>K5</f>
        <v>S202</v>
      </c>
      <c r="AR84" s="158"/>
    </row>
    <row r="85" spans="1:90" s="159" customFormat="1" ht="36.950000000000003" customHeight="1">
      <c r="B85" s="160"/>
      <c r="C85" s="161" t="s">
        <v>16</v>
      </c>
      <c r="L85" s="212" t="str">
        <f>K6</f>
        <v>Stavební úpravy stavby technického vybavení parc. č. 615/10 v k. ú. Žilina u Nového Jičína na spolkový dům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160"/>
    </row>
    <row r="86" spans="1:90" s="19" customFormat="1" ht="6.95" customHeight="1">
      <c r="A86" s="14"/>
      <c r="B86" s="15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5"/>
      <c r="BE86" s="14"/>
    </row>
    <row r="87" spans="1:90" s="19" customFormat="1" ht="12" customHeight="1">
      <c r="A87" s="14"/>
      <c r="B87" s="15"/>
      <c r="C87" s="16" t="s">
        <v>20</v>
      </c>
      <c r="D87" s="14"/>
      <c r="E87" s="14"/>
      <c r="F87" s="14"/>
      <c r="G87" s="14"/>
      <c r="H87" s="14"/>
      <c r="I87" s="14"/>
      <c r="J87" s="14"/>
      <c r="K87" s="14"/>
      <c r="L87" s="162" t="str">
        <f>IF(K8="","",K8)</f>
        <v>Žilina u Nového Jičína</v>
      </c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6" t="s">
        <v>22</v>
      </c>
      <c r="AJ87" s="14"/>
      <c r="AK87" s="14"/>
      <c r="AL87" s="14"/>
      <c r="AM87" s="214" t="str">
        <f>IF(AN8= "","",AN8)</f>
        <v>25. 5. 2020</v>
      </c>
      <c r="AN87" s="214"/>
      <c r="AO87" s="14"/>
      <c r="AP87" s="14"/>
      <c r="AQ87" s="14"/>
      <c r="AR87" s="15"/>
      <c r="BE87" s="14"/>
    </row>
    <row r="88" spans="1:90" s="19" customFormat="1" ht="6.95" customHeight="1">
      <c r="A88" s="14"/>
      <c r="B88" s="15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5"/>
      <c r="BE88" s="14"/>
    </row>
    <row r="89" spans="1:90" s="19" customFormat="1" ht="14.85" customHeight="1">
      <c r="A89" s="14"/>
      <c r="B89" s="15"/>
      <c r="C89" s="16" t="s">
        <v>24</v>
      </c>
      <c r="D89" s="14"/>
      <c r="E89" s="14"/>
      <c r="F89" s="14"/>
      <c r="G89" s="14"/>
      <c r="H89" s="14"/>
      <c r="I89" s="14"/>
      <c r="J89" s="14"/>
      <c r="K89" s="14"/>
      <c r="L89" s="157" t="str">
        <f>IF(E11= "","",E11)</f>
        <v>Město Nový Jičín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6" t="s">
        <v>30</v>
      </c>
      <c r="AJ89" s="14"/>
      <c r="AK89" s="14"/>
      <c r="AL89" s="14"/>
      <c r="AM89" s="215" t="str">
        <f>IF(E17="","",E17)</f>
        <v>Ing. Martin Stacho</v>
      </c>
      <c r="AN89" s="216"/>
      <c r="AO89" s="216"/>
      <c r="AP89" s="216"/>
      <c r="AQ89" s="14"/>
      <c r="AR89" s="15"/>
      <c r="AS89" s="217" t="s">
        <v>55</v>
      </c>
      <c r="AT89" s="218"/>
      <c r="AU89" s="90"/>
      <c r="AV89" s="90"/>
      <c r="AW89" s="90"/>
      <c r="AX89" s="90"/>
      <c r="AY89" s="90"/>
      <c r="AZ89" s="90"/>
      <c r="BA89" s="90"/>
      <c r="BB89" s="90"/>
      <c r="BC89" s="90"/>
      <c r="BD89" s="163"/>
      <c r="BE89" s="14"/>
    </row>
    <row r="90" spans="1:90" s="19" customFormat="1" ht="14.85" customHeight="1">
      <c r="A90" s="14"/>
      <c r="B90" s="15"/>
      <c r="C90" s="16" t="s">
        <v>28</v>
      </c>
      <c r="D90" s="14"/>
      <c r="E90" s="14"/>
      <c r="F90" s="14"/>
      <c r="G90" s="14"/>
      <c r="H90" s="14"/>
      <c r="I90" s="14"/>
      <c r="J90" s="14"/>
      <c r="K90" s="14"/>
      <c r="L90" s="157" t="str">
        <f>IF(E14= "Vyplň údaj","",E14)</f>
        <v/>
      </c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6" t="s">
        <v>33</v>
      </c>
      <c r="AJ90" s="14"/>
      <c r="AK90" s="14"/>
      <c r="AL90" s="14"/>
      <c r="AM90" s="215" t="str">
        <f>IF(E20="","",E20)</f>
        <v>Ing. Martin Stacho</v>
      </c>
      <c r="AN90" s="216"/>
      <c r="AO90" s="216"/>
      <c r="AP90" s="216"/>
      <c r="AQ90" s="14"/>
      <c r="AR90" s="15"/>
      <c r="AS90" s="219"/>
      <c r="AT90" s="220"/>
      <c r="AU90" s="118"/>
      <c r="AV90" s="118"/>
      <c r="AW90" s="118"/>
      <c r="AX90" s="118"/>
      <c r="AY90" s="118"/>
      <c r="AZ90" s="118"/>
      <c r="BA90" s="118"/>
      <c r="BB90" s="118"/>
      <c r="BC90" s="118"/>
      <c r="BD90" s="137"/>
      <c r="BE90" s="14"/>
    </row>
    <row r="91" spans="1:90" s="19" customFormat="1" ht="10.9" customHeight="1">
      <c r="A91" s="14"/>
      <c r="B91" s="15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5"/>
      <c r="AS91" s="219"/>
      <c r="AT91" s="220"/>
      <c r="AU91" s="118"/>
      <c r="AV91" s="118"/>
      <c r="AW91" s="118"/>
      <c r="AX91" s="118"/>
      <c r="AY91" s="118"/>
      <c r="AZ91" s="118"/>
      <c r="BA91" s="118"/>
      <c r="BB91" s="118"/>
      <c r="BC91" s="118"/>
      <c r="BD91" s="137"/>
      <c r="BE91" s="14"/>
    </row>
    <row r="92" spans="1:90" s="19" customFormat="1" ht="29.25" customHeight="1">
      <c r="A92" s="14"/>
      <c r="B92" s="15"/>
      <c r="C92" s="207" t="s">
        <v>56</v>
      </c>
      <c r="D92" s="208"/>
      <c r="E92" s="208"/>
      <c r="F92" s="208"/>
      <c r="G92" s="208"/>
      <c r="H92" s="39"/>
      <c r="I92" s="209" t="s">
        <v>57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0" t="s">
        <v>58</v>
      </c>
      <c r="AH92" s="208"/>
      <c r="AI92" s="208"/>
      <c r="AJ92" s="208"/>
      <c r="AK92" s="208"/>
      <c r="AL92" s="208"/>
      <c r="AM92" s="208"/>
      <c r="AN92" s="209" t="s">
        <v>59</v>
      </c>
      <c r="AO92" s="208"/>
      <c r="AP92" s="211"/>
      <c r="AQ92" s="164" t="s">
        <v>60</v>
      </c>
      <c r="AR92" s="15"/>
      <c r="AS92" s="83" t="s">
        <v>61</v>
      </c>
      <c r="AT92" s="84" t="s">
        <v>62</v>
      </c>
      <c r="AU92" s="84" t="s">
        <v>63</v>
      </c>
      <c r="AV92" s="84" t="s">
        <v>64</v>
      </c>
      <c r="AW92" s="84" t="s">
        <v>65</v>
      </c>
      <c r="AX92" s="84" t="s">
        <v>66</v>
      </c>
      <c r="AY92" s="84" t="s">
        <v>67</v>
      </c>
      <c r="AZ92" s="84" t="s">
        <v>68</v>
      </c>
      <c r="BA92" s="84" t="s">
        <v>69</v>
      </c>
      <c r="BB92" s="84" t="s">
        <v>70</v>
      </c>
      <c r="BC92" s="84" t="s">
        <v>71</v>
      </c>
      <c r="BD92" s="85" t="s">
        <v>72</v>
      </c>
      <c r="BE92" s="14"/>
    </row>
    <row r="93" spans="1:90" s="19" customFormat="1" ht="10.9" customHeight="1">
      <c r="A93" s="14"/>
      <c r="B93" s="15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5"/>
      <c r="AS93" s="89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165"/>
      <c r="BE93" s="14"/>
    </row>
    <row r="94" spans="1:90" s="166" customFormat="1" ht="32.450000000000003" customHeight="1">
      <c r="B94" s="167"/>
      <c r="C94" s="87" t="s">
        <v>73</v>
      </c>
      <c r="D94" s="168"/>
      <c r="E94" s="168"/>
      <c r="F94" s="168"/>
      <c r="G94" s="168"/>
      <c r="H94" s="168"/>
      <c r="I94" s="168"/>
      <c r="J94" s="168"/>
      <c r="K94" s="168"/>
      <c r="L94" s="168"/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204">
        <f>ROUND(AG95,2)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169" t="s">
        <v>1</v>
      </c>
      <c r="AR94" s="167"/>
      <c r="AS94" s="170">
        <f>ROUND(AS95,2)</f>
        <v>0</v>
      </c>
      <c r="AT94" s="171">
        <f>ROUND(SUM(AV94:AW94),2)</f>
        <v>0</v>
      </c>
      <c r="AU94" s="172">
        <f>ROUND(AU95,5)</f>
        <v>0</v>
      </c>
      <c r="AV94" s="171">
        <f>ROUND(AZ94*L29,2)</f>
        <v>0</v>
      </c>
      <c r="AW94" s="171">
        <f>ROUND(BA94*L30,2)</f>
        <v>0</v>
      </c>
      <c r="AX94" s="171">
        <f>ROUND(BB94*L29,2)</f>
        <v>0</v>
      </c>
      <c r="AY94" s="171">
        <f>ROUND(BC94*L30,2)</f>
        <v>0</v>
      </c>
      <c r="AZ94" s="171">
        <f>ROUND(AZ95,2)</f>
        <v>0</v>
      </c>
      <c r="BA94" s="171">
        <f>ROUND(BA95,2)</f>
        <v>0</v>
      </c>
      <c r="BB94" s="171">
        <f>ROUND(BB95,2)</f>
        <v>0</v>
      </c>
      <c r="BC94" s="171">
        <f>ROUND(BC95,2)</f>
        <v>0</v>
      </c>
      <c r="BD94" s="173">
        <f>ROUND(BD95,2)</f>
        <v>0</v>
      </c>
      <c r="BS94" s="174" t="s">
        <v>74</v>
      </c>
      <c r="BT94" s="174" t="s">
        <v>75</v>
      </c>
      <c r="BV94" s="174" t="s">
        <v>76</v>
      </c>
      <c r="BW94" s="174" t="s">
        <v>4</v>
      </c>
      <c r="BX94" s="174" t="s">
        <v>77</v>
      </c>
      <c r="CL94" s="174" t="s">
        <v>1</v>
      </c>
    </row>
    <row r="95" spans="1:90" s="184" customFormat="1" ht="51.95" customHeight="1">
      <c r="A95" s="175" t="s">
        <v>78</v>
      </c>
      <c r="B95" s="176"/>
      <c r="C95" s="177"/>
      <c r="D95" s="203" t="s">
        <v>14</v>
      </c>
      <c r="E95" s="203"/>
      <c r="F95" s="203"/>
      <c r="G95" s="203"/>
      <c r="H95" s="203"/>
      <c r="I95" s="178"/>
      <c r="J95" s="203" t="s">
        <v>17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'S202 - Stavební úpravy st...'!J28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179" t="s">
        <v>79</v>
      </c>
      <c r="AR95" s="176"/>
      <c r="AS95" s="180">
        <v>0</v>
      </c>
      <c r="AT95" s="181">
        <f>ROUND(SUM(AV95:AW95),2)</f>
        <v>0</v>
      </c>
      <c r="AU95" s="182">
        <f>'S202 - Stavební úpravy st...'!P120</f>
        <v>0</v>
      </c>
      <c r="AV95" s="181">
        <f>'S202 - Stavební úpravy st...'!J31</f>
        <v>0</v>
      </c>
      <c r="AW95" s="181">
        <f>'S202 - Stavební úpravy st...'!J32</f>
        <v>0</v>
      </c>
      <c r="AX95" s="181">
        <f>'S202 - Stavební úpravy st...'!J33</f>
        <v>0</v>
      </c>
      <c r="AY95" s="181">
        <f>'S202 - Stavební úpravy st...'!J34</f>
        <v>0</v>
      </c>
      <c r="AZ95" s="181">
        <f>'S202 - Stavební úpravy st...'!F31</f>
        <v>0</v>
      </c>
      <c r="BA95" s="181">
        <f>'S202 - Stavební úpravy st...'!F32</f>
        <v>0</v>
      </c>
      <c r="BB95" s="181">
        <f>'S202 - Stavební úpravy st...'!F33</f>
        <v>0</v>
      </c>
      <c r="BC95" s="181">
        <f>'S202 - Stavební úpravy st...'!F34</f>
        <v>0</v>
      </c>
      <c r="BD95" s="183">
        <f>'S202 - Stavební úpravy st...'!F35</f>
        <v>0</v>
      </c>
      <c r="BT95" s="185" t="s">
        <v>80</v>
      </c>
      <c r="BU95" s="185" t="s">
        <v>81</v>
      </c>
      <c r="BV95" s="185" t="s">
        <v>76</v>
      </c>
      <c r="BW95" s="185" t="s">
        <v>4</v>
      </c>
      <c r="BX95" s="185" t="s">
        <v>77</v>
      </c>
      <c r="CL95" s="185" t="s">
        <v>1</v>
      </c>
    </row>
    <row r="96" spans="1:90" s="19" customFormat="1" ht="30" customHeight="1">
      <c r="A96" s="14"/>
      <c r="B96" s="15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5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</row>
    <row r="97" spans="1:57" s="19" customFormat="1" ht="6.95" customHeight="1">
      <c r="A97" s="1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15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</row>
  </sheetData>
  <sheetProtection password="DF6D" sheet="1" objects="1" scenarios="1"/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S202 - Stavební úpravy s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topLeftCell="A102" workbookViewId="0">
      <selection activeCell="I123" sqref="I123"/>
    </sheetView>
  </sheetViews>
  <sheetFormatPr defaultRowHeight="11.25"/>
  <cols>
    <col min="1" max="1" width="7.1640625" style="5" customWidth="1"/>
    <col min="2" max="2" width="1.5" style="5" customWidth="1"/>
    <col min="3" max="3" width="3.5" style="5" customWidth="1"/>
    <col min="4" max="4" width="3.6640625" style="5" customWidth="1"/>
    <col min="5" max="5" width="14.6640625" style="5" customWidth="1"/>
    <col min="6" max="6" width="43.5" style="6" customWidth="1"/>
    <col min="7" max="7" width="6" style="5" customWidth="1"/>
    <col min="8" max="8" width="9.83203125" style="5" customWidth="1"/>
    <col min="9" max="10" width="17.33203125" style="5" customWidth="1"/>
    <col min="11" max="11" width="17.33203125" style="5" hidden="1" customWidth="1"/>
    <col min="12" max="12" width="8" style="5" customWidth="1"/>
    <col min="13" max="13" width="9.33203125" style="5" hidden="1" customWidth="1"/>
    <col min="14" max="14" width="9.1640625" style="5" hidden="1"/>
    <col min="15" max="20" width="12.1640625" style="5" hidden="1" customWidth="1"/>
    <col min="21" max="21" width="14" style="5" hidden="1" customWidth="1"/>
    <col min="22" max="22" width="10.5" style="5" customWidth="1"/>
    <col min="23" max="23" width="14" style="5" customWidth="1"/>
    <col min="24" max="24" width="10.5" style="5" customWidth="1"/>
    <col min="25" max="25" width="12.83203125" style="5" customWidth="1"/>
    <col min="26" max="26" width="9.5" style="5" customWidth="1"/>
    <col min="27" max="27" width="12.83203125" style="5" customWidth="1"/>
    <col min="28" max="28" width="14" style="5" customWidth="1"/>
    <col min="29" max="29" width="9.5" style="5" customWidth="1"/>
    <col min="30" max="30" width="12.83203125" style="5" customWidth="1"/>
    <col min="31" max="31" width="14" style="5" customWidth="1"/>
    <col min="32" max="43" width="9.33203125" style="5"/>
    <col min="44" max="65" width="9.1640625" style="5" hidden="1"/>
    <col min="66" max="16384" width="9.33203125" style="5"/>
  </cols>
  <sheetData>
    <row r="2" spans="1:46">
      <c r="L2" s="206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7" t="s">
        <v>4</v>
      </c>
    </row>
    <row r="3" spans="1:46">
      <c r="B3" s="8"/>
      <c r="C3" s="9"/>
      <c r="D3" s="9"/>
      <c r="E3" s="9"/>
      <c r="F3" s="10"/>
      <c r="G3" s="9"/>
      <c r="H3" s="9"/>
      <c r="I3" s="9"/>
      <c r="J3" s="9"/>
      <c r="K3" s="9"/>
      <c r="L3" s="11"/>
      <c r="AT3" s="7" t="s">
        <v>82</v>
      </c>
    </row>
    <row r="4" spans="1:46" ht="18">
      <c r="B4" s="11"/>
      <c r="D4" s="12" t="s">
        <v>83</v>
      </c>
      <c r="L4" s="11"/>
      <c r="M4" s="13" t="s">
        <v>10</v>
      </c>
      <c r="AT4" s="7" t="s">
        <v>3</v>
      </c>
    </row>
    <row r="5" spans="1:46">
      <c r="B5" s="11"/>
      <c r="L5" s="11"/>
    </row>
    <row r="6" spans="1:46" s="19" customFormat="1" ht="12.75">
      <c r="A6" s="14"/>
      <c r="B6" s="15"/>
      <c r="C6" s="14"/>
      <c r="D6" s="16" t="s">
        <v>16</v>
      </c>
      <c r="E6" s="14"/>
      <c r="F6" s="17"/>
      <c r="G6" s="14"/>
      <c r="H6" s="14"/>
      <c r="I6" s="14"/>
      <c r="J6" s="14"/>
      <c r="K6" s="14"/>
      <c r="L6" s="18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</row>
    <row r="7" spans="1:46" s="19" customFormat="1" ht="15">
      <c r="A7" s="14"/>
      <c r="B7" s="15"/>
      <c r="C7" s="14"/>
      <c r="D7" s="14"/>
      <c r="E7" s="212" t="s">
        <v>17</v>
      </c>
      <c r="F7" s="212"/>
      <c r="G7" s="212"/>
      <c r="H7" s="212"/>
      <c r="I7" s="14"/>
      <c r="J7" s="14"/>
      <c r="K7" s="14"/>
      <c r="L7" s="18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</row>
    <row r="8" spans="1:46" s="19" customFormat="1">
      <c r="A8" s="14"/>
      <c r="B8" s="15"/>
      <c r="C8" s="14"/>
      <c r="D8" s="14"/>
      <c r="E8" s="14"/>
      <c r="F8" s="17"/>
      <c r="G8" s="14"/>
      <c r="H8" s="14"/>
      <c r="I8" s="14"/>
      <c r="J8" s="14"/>
      <c r="K8" s="14"/>
      <c r="L8" s="18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</row>
    <row r="9" spans="1:46" s="19" customFormat="1" ht="12.75">
      <c r="A9" s="14"/>
      <c r="B9" s="15"/>
      <c r="C9" s="14"/>
      <c r="D9" s="16" t="s">
        <v>18</v>
      </c>
      <c r="E9" s="14"/>
      <c r="F9" s="20" t="s">
        <v>1</v>
      </c>
      <c r="G9" s="14"/>
      <c r="H9" s="14"/>
      <c r="I9" s="16" t="s">
        <v>19</v>
      </c>
      <c r="J9" s="21" t="s">
        <v>1</v>
      </c>
      <c r="K9" s="14"/>
      <c r="L9" s="18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0" spans="1:46" s="19" customFormat="1" ht="12.75">
      <c r="A10" s="14"/>
      <c r="B10" s="15"/>
      <c r="C10" s="14"/>
      <c r="D10" s="16" t="s">
        <v>20</v>
      </c>
      <c r="E10" s="14"/>
      <c r="F10" s="20" t="s">
        <v>21</v>
      </c>
      <c r="G10" s="14"/>
      <c r="H10" s="14"/>
      <c r="I10" s="16" t="s">
        <v>22</v>
      </c>
      <c r="J10" s="22" t="str">
        <f>'Rekapitulace stavby'!AN8</f>
        <v>25. 5. 2020</v>
      </c>
      <c r="K10" s="14"/>
      <c r="L10" s="18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</row>
    <row r="11" spans="1:46" s="19" customFormat="1">
      <c r="A11" s="14"/>
      <c r="B11" s="15"/>
      <c r="C11" s="14"/>
      <c r="D11" s="14"/>
      <c r="E11" s="14"/>
      <c r="F11" s="17"/>
      <c r="G11" s="14"/>
      <c r="H11" s="14"/>
      <c r="I11" s="14"/>
      <c r="J11" s="14"/>
      <c r="K11" s="14"/>
      <c r="L11" s="18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19" customFormat="1" ht="12.75">
      <c r="A12" s="14"/>
      <c r="B12" s="15"/>
      <c r="C12" s="14"/>
      <c r="D12" s="16" t="s">
        <v>24</v>
      </c>
      <c r="E12" s="14"/>
      <c r="F12" s="17"/>
      <c r="G12" s="14"/>
      <c r="H12" s="14"/>
      <c r="I12" s="16" t="s">
        <v>25</v>
      </c>
      <c r="J12" s="21" t="s">
        <v>1</v>
      </c>
      <c r="K12" s="14"/>
      <c r="L12" s="18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19" customFormat="1" ht="12.75">
      <c r="A13" s="14"/>
      <c r="B13" s="15"/>
      <c r="C13" s="14"/>
      <c r="D13" s="14"/>
      <c r="E13" s="21" t="s">
        <v>26</v>
      </c>
      <c r="F13" s="17"/>
      <c r="G13" s="14"/>
      <c r="H13" s="14"/>
      <c r="I13" s="16" t="s">
        <v>27</v>
      </c>
      <c r="J13" s="21" t="s">
        <v>1</v>
      </c>
      <c r="K13" s="14"/>
      <c r="L13" s="18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19" customFormat="1">
      <c r="A14" s="14"/>
      <c r="B14" s="15"/>
      <c r="C14" s="14"/>
      <c r="D14" s="14"/>
      <c r="E14" s="14"/>
      <c r="F14" s="17"/>
      <c r="G14" s="14"/>
      <c r="H14" s="14"/>
      <c r="I14" s="14"/>
      <c r="J14" s="14"/>
      <c r="K14" s="14"/>
      <c r="L14" s="18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19" customFormat="1" ht="12.75">
      <c r="A15" s="14"/>
      <c r="B15" s="15"/>
      <c r="C15" s="14"/>
      <c r="D15" s="16" t="s">
        <v>28</v>
      </c>
      <c r="E15" s="14"/>
      <c r="F15" s="17"/>
      <c r="G15" s="14"/>
      <c r="H15" s="14"/>
      <c r="I15" s="16" t="s">
        <v>25</v>
      </c>
      <c r="J15" s="23" t="str">
        <f>'Rekapitulace stavby'!AN13</f>
        <v>Vyplň údaj</v>
      </c>
      <c r="K15" s="14"/>
      <c r="L15" s="18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19" customFormat="1" ht="12.75">
      <c r="A16" s="14"/>
      <c r="B16" s="15"/>
      <c r="C16" s="14"/>
      <c r="D16" s="14"/>
      <c r="E16" s="225" t="str">
        <f>'Rekapitulace stavby'!E14</f>
        <v>Vyplň údaj</v>
      </c>
      <c r="F16" s="225"/>
      <c r="G16" s="225"/>
      <c r="H16" s="225"/>
      <c r="I16" s="16" t="s">
        <v>27</v>
      </c>
      <c r="J16" s="23" t="str">
        <f>'Rekapitulace stavby'!AN14</f>
        <v>Vyplň údaj</v>
      </c>
      <c r="K16" s="14"/>
      <c r="L16" s="18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19" customFormat="1">
      <c r="A17" s="14"/>
      <c r="B17" s="15"/>
      <c r="C17" s="14"/>
      <c r="D17" s="14"/>
      <c r="E17" s="14"/>
      <c r="F17" s="17"/>
      <c r="G17" s="14"/>
      <c r="H17" s="14"/>
      <c r="I17" s="14"/>
      <c r="J17" s="14"/>
      <c r="K17" s="14"/>
      <c r="L17" s="18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19" customFormat="1" ht="12.75">
      <c r="A18" s="14"/>
      <c r="B18" s="15"/>
      <c r="C18" s="14"/>
      <c r="D18" s="16" t="s">
        <v>30</v>
      </c>
      <c r="E18" s="14"/>
      <c r="F18" s="17"/>
      <c r="G18" s="14"/>
      <c r="H18" s="14"/>
      <c r="I18" s="16" t="s">
        <v>25</v>
      </c>
      <c r="J18" s="21" t="s">
        <v>1</v>
      </c>
      <c r="K18" s="14"/>
      <c r="L18" s="18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19" customFormat="1" ht="12.75">
      <c r="A19" s="14"/>
      <c r="B19" s="15"/>
      <c r="C19" s="14"/>
      <c r="D19" s="14"/>
      <c r="E19" s="21" t="s">
        <v>31</v>
      </c>
      <c r="F19" s="17"/>
      <c r="G19" s="14"/>
      <c r="H19" s="14"/>
      <c r="I19" s="16" t="s">
        <v>27</v>
      </c>
      <c r="J19" s="21" t="s">
        <v>1</v>
      </c>
      <c r="K19" s="14"/>
      <c r="L19" s="18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19" customFormat="1">
      <c r="A20" s="14"/>
      <c r="B20" s="15"/>
      <c r="C20" s="14"/>
      <c r="D20" s="14"/>
      <c r="E20" s="14"/>
      <c r="F20" s="17"/>
      <c r="G20" s="14"/>
      <c r="H20" s="14"/>
      <c r="I20" s="14"/>
      <c r="J20" s="14"/>
      <c r="K20" s="14"/>
      <c r="L20" s="18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19" customFormat="1" ht="12.75">
      <c r="A21" s="14"/>
      <c r="B21" s="15"/>
      <c r="C21" s="14"/>
      <c r="D21" s="16" t="s">
        <v>33</v>
      </c>
      <c r="E21" s="14"/>
      <c r="F21" s="17"/>
      <c r="G21" s="14"/>
      <c r="H21" s="14"/>
      <c r="I21" s="16" t="s">
        <v>25</v>
      </c>
      <c r="J21" s="21" t="s">
        <v>1</v>
      </c>
      <c r="K21" s="14"/>
      <c r="L21" s="18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19" customFormat="1" ht="12.75">
      <c r="A22" s="14"/>
      <c r="B22" s="15"/>
      <c r="C22" s="14"/>
      <c r="D22" s="14"/>
      <c r="E22" s="21" t="s">
        <v>31</v>
      </c>
      <c r="F22" s="17"/>
      <c r="G22" s="14"/>
      <c r="H22" s="14"/>
      <c r="I22" s="16" t="s">
        <v>27</v>
      </c>
      <c r="J22" s="21" t="s">
        <v>1</v>
      </c>
      <c r="K22" s="14"/>
      <c r="L22" s="18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19" customFormat="1">
      <c r="A23" s="14"/>
      <c r="B23" s="15"/>
      <c r="C23" s="14"/>
      <c r="D23" s="14"/>
      <c r="E23" s="14"/>
      <c r="F23" s="17"/>
      <c r="G23" s="14"/>
      <c r="H23" s="14"/>
      <c r="I23" s="14"/>
      <c r="J23" s="14"/>
      <c r="K23" s="14"/>
      <c r="L23" s="18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19" customFormat="1" ht="12.75">
      <c r="A24" s="14"/>
      <c r="B24" s="15"/>
      <c r="C24" s="14"/>
      <c r="D24" s="16" t="s">
        <v>34</v>
      </c>
      <c r="E24" s="14"/>
      <c r="F24" s="17"/>
      <c r="G24" s="14"/>
      <c r="H24" s="14"/>
      <c r="I24" s="14"/>
      <c r="J24" s="14"/>
      <c r="K24" s="14"/>
      <c r="L24" s="18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26" customFormat="1" ht="12.75">
      <c r="A25" s="17"/>
      <c r="B25" s="24"/>
      <c r="C25" s="17"/>
      <c r="D25" s="17"/>
      <c r="E25" s="197" t="s">
        <v>1</v>
      </c>
      <c r="F25" s="197"/>
      <c r="G25" s="197"/>
      <c r="H25" s="197"/>
      <c r="I25" s="17"/>
      <c r="J25" s="17"/>
      <c r="K25" s="17"/>
      <c r="L25" s="25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19" customFormat="1">
      <c r="A26" s="14"/>
      <c r="B26" s="15"/>
      <c r="C26" s="14"/>
      <c r="D26" s="14"/>
      <c r="E26" s="14"/>
      <c r="F26" s="17"/>
      <c r="G26" s="14"/>
      <c r="H26" s="14"/>
      <c r="I26" s="14"/>
      <c r="J26" s="14"/>
      <c r="K26" s="14"/>
      <c r="L26" s="18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19" customFormat="1">
      <c r="A27" s="14"/>
      <c r="B27" s="15"/>
      <c r="C27" s="14"/>
      <c r="D27" s="27"/>
      <c r="E27" s="27"/>
      <c r="F27" s="28"/>
      <c r="G27" s="27"/>
      <c r="H27" s="27"/>
      <c r="I27" s="27"/>
      <c r="J27" s="27"/>
      <c r="K27" s="27"/>
      <c r="L27" s="18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1:31" s="19" customFormat="1" ht="15.75">
      <c r="A28" s="14"/>
      <c r="B28" s="15"/>
      <c r="C28" s="14"/>
      <c r="D28" s="29" t="s">
        <v>35</v>
      </c>
      <c r="E28" s="14"/>
      <c r="F28" s="17"/>
      <c r="G28" s="14"/>
      <c r="H28" s="14"/>
      <c r="I28" s="14"/>
      <c r="J28" s="30">
        <f>ROUND(J120, 2)</f>
        <v>0</v>
      </c>
      <c r="K28" s="14"/>
      <c r="L28" s="18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19" customFormat="1">
      <c r="A29" s="14"/>
      <c r="B29" s="15"/>
      <c r="C29" s="14"/>
      <c r="D29" s="27"/>
      <c r="E29" s="27"/>
      <c r="F29" s="28"/>
      <c r="G29" s="27"/>
      <c r="H29" s="27"/>
      <c r="I29" s="27"/>
      <c r="J29" s="27"/>
      <c r="K29" s="27"/>
      <c r="L29" s="18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9" customFormat="1" ht="12.75">
      <c r="A30" s="14"/>
      <c r="B30" s="15"/>
      <c r="C30" s="14"/>
      <c r="D30" s="14"/>
      <c r="E30" s="14"/>
      <c r="F30" s="31" t="s">
        <v>37</v>
      </c>
      <c r="G30" s="14"/>
      <c r="H30" s="14"/>
      <c r="I30" s="32" t="s">
        <v>36</v>
      </c>
      <c r="J30" s="32" t="s">
        <v>38</v>
      </c>
      <c r="K30" s="14"/>
      <c r="L30" s="18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19" customFormat="1" ht="12.75">
      <c r="A31" s="14"/>
      <c r="B31" s="15"/>
      <c r="C31" s="14"/>
      <c r="D31" s="33" t="s">
        <v>39</v>
      </c>
      <c r="E31" s="16" t="s">
        <v>40</v>
      </c>
      <c r="F31" s="34">
        <f>ROUND((SUM(BE120:BE214)),  2)</f>
        <v>0</v>
      </c>
      <c r="G31" s="14"/>
      <c r="H31" s="14"/>
      <c r="I31" s="35">
        <v>0.21</v>
      </c>
      <c r="J31" s="36">
        <f>ROUND(((SUM(BE120:BE214))*I31),  2)</f>
        <v>0</v>
      </c>
      <c r="K31" s="14"/>
      <c r="L31" s="18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1:31" s="19" customFormat="1" ht="12.75">
      <c r="A32" s="14"/>
      <c r="B32" s="15"/>
      <c r="C32" s="14"/>
      <c r="D32" s="14"/>
      <c r="E32" s="16" t="s">
        <v>41</v>
      </c>
      <c r="F32" s="34">
        <f>ROUND((SUM(BF120:BF214)),  2)</f>
        <v>0</v>
      </c>
      <c r="G32" s="14"/>
      <c r="H32" s="14"/>
      <c r="I32" s="35">
        <v>0.15</v>
      </c>
      <c r="J32" s="36">
        <f>ROUND(((SUM(BF120:BF214))*I32),  2)</f>
        <v>0</v>
      </c>
      <c r="K32" s="14"/>
      <c r="L32" s="18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19" customFormat="1" ht="12.75">
      <c r="A33" s="14"/>
      <c r="B33" s="15"/>
      <c r="C33" s="14"/>
      <c r="D33" s="14"/>
      <c r="E33" s="16" t="s">
        <v>42</v>
      </c>
      <c r="F33" s="34">
        <f>ROUND((SUM(BG120:BG214)),  2)</f>
        <v>0</v>
      </c>
      <c r="G33" s="14"/>
      <c r="H33" s="14"/>
      <c r="I33" s="35">
        <v>0.21</v>
      </c>
      <c r="J33" s="36">
        <f>0</f>
        <v>0</v>
      </c>
      <c r="K33" s="14"/>
      <c r="L33" s="18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19" customFormat="1" ht="12.75">
      <c r="A34" s="14"/>
      <c r="B34" s="15"/>
      <c r="C34" s="14"/>
      <c r="D34" s="14"/>
      <c r="E34" s="16" t="s">
        <v>43</v>
      </c>
      <c r="F34" s="34">
        <f>ROUND((SUM(BH120:BH214)),  2)</f>
        <v>0</v>
      </c>
      <c r="G34" s="14"/>
      <c r="H34" s="14"/>
      <c r="I34" s="35">
        <v>0.15</v>
      </c>
      <c r="J34" s="36">
        <f>0</f>
        <v>0</v>
      </c>
      <c r="K34" s="14"/>
      <c r="L34" s="18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19" customFormat="1" ht="12.75">
      <c r="A35" s="14"/>
      <c r="B35" s="15"/>
      <c r="C35" s="14"/>
      <c r="D35" s="14"/>
      <c r="E35" s="16" t="s">
        <v>44</v>
      </c>
      <c r="F35" s="34">
        <f>ROUND((SUM(BI120:BI214)),  2)</f>
        <v>0</v>
      </c>
      <c r="G35" s="14"/>
      <c r="H35" s="14"/>
      <c r="I35" s="35">
        <v>0</v>
      </c>
      <c r="J35" s="36">
        <f>0</f>
        <v>0</v>
      </c>
      <c r="K35" s="14"/>
      <c r="L35" s="18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19" customFormat="1">
      <c r="A36" s="14"/>
      <c r="B36" s="15"/>
      <c r="C36" s="14"/>
      <c r="D36" s="14"/>
      <c r="E36" s="14"/>
      <c r="F36" s="17"/>
      <c r="G36" s="14"/>
      <c r="H36" s="14"/>
      <c r="I36" s="14"/>
      <c r="J36" s="14"/>
      <c r="K36" s="14"/>
      <c r="L36" s="18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19" customFormat="1" ht="15.75">
      <c r="A37" s="14"/>
      <c r="B37" s="15"/>
      <c r="C37" s="37"/>
      <c r="D37" s="38" t="s">
        <v>45</v>
      </c>
      <c r="E37" s="39"/>
      <c r="F37" s="40"/>
      <c r="G37" s="41" t="s">
        <v>46</v>
      </c>
      <c r="H37" s="42" t="s">
        <v>47</v>
      </c>
      <c r="I37" s="39"/>
      <c r="J37" s="43">
        <f>SUM(J28:J35)</f>
        <v>0</v>
      </c>
      <c r="K37" s="44"/>
      <c r="L37" s="18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19" customFormat="1">
      <c r="A38" s="14"/>
      <c r="B38" s="15"/>
      <c r="C38" s="14"/>
      <c r="D38" s="14"/>
      <c r="E38" s="14"/>
      <c r="F38" s="17"/>
      <c r="G38" s="14"/>
      <c r="H38" s="14"/>
      <c r="I38" s="14"/>
      <c r="J38" s="14"/>
      <c r="K38" s="14"/>
      <c r="L38" s="18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>
      <c r="B39" s="11"/>
      <c r="L39" s="11"/>
    </row>
    <row r="40" spans="1:31">
      <c r="B40" s="11"/>
      <c r="L40" s="11"/>
    </row>
    <row r="41" spans="1:31">
      <c r="B41" s="11"/>
      <c r="L41" s="11"/>
    </row>
    <row r="42" spans="1:31">
      <c r="B42" s="11"/>
      <c r="L42" s="11"/>
    </row>
    <row r="43" spans="1:31">
      <c r="B43" s="11"/>
      <c r="L43" s="11"/>
    </row>
    <row r="44" spans="1:31">
      <c r="B44" s="11"/>
      <c r="L44" s="11"/>
    </row>
    <row r="45" spans="1:31">
      <c r="B45" s="11"/>
      <c r="L45" s="11"/>
    </row>
    <row r="46" spans="1:31">
      <c r="B46" s="11"/>
      <c r="L46" s="11"/>
    </row>
    <row r="47" spans="1:31">
      <c r="B47" s="11"/>
      <c r="L47" s="11"/>
    </row>
    <row r="48" spans="1:31">
      <c r="B48" s="11"/>
      <c r="L48" s="11"/>
    </row>
    <row r="49" spans="1:31">
      <c r="B49" s="11"/>
      <c r="L49" s="11"/>
    </row>
    <row r="50" spans="1:31" s="19" customFormat="1" ht="12.75">
      <c r="B50" s="18"/>
      <c r="D50" s="45" t="s">
        <v>48</v>
      </c>
      <c r="E50" s="46"/>
      <c r="F50" s="47"/>
      <c r="G50" s="45" t="s">
        <v>49</v>
      </c>
      <c r="H50" s="46"/>
      <c r="I50" s="46"/>
      <c r="J50" s="46"/>
      <c r="K50" s="46"/>
      <c r="L50" s="18"/>
    </row>
    <row r="51" spans="1:31">
      <c r="B51" s="11"/>
      <c r="L51" s="11"/>
    </row>
    <row r="52" spans="1:31">
      <c r="B52" s="11"/>
      <c r="L52" s="11"/>
    </row>
    <row r="53" spans="1:31">
      <c r="B53" s="11"/>
      <c r="L53" s="11"/>
    </row>
    <row r="54" spans="1:31">
      <c r="B54" s="11"/>
      <c r="L54" s="11"/>
    </row>
    <row r="55" spans="1:31">
      <c r="B55" s="11"/>
      <c r="L55" s="11"/>
    </row>
    <row r="56" spans="1:31">
      <c r="B56" s="11"/>
      <c r="L56" s="11"/>
    </row>
    <row r="57" spans="1:31">
      <c r="B57" s="11"/>
      <c r="L57" s="11"/>
    </row>
    <row r="58" spans="1:31">
      <c r="B58" s="11"/>
      <c r="L58" s="11"/>
    </row>
    <row r="59" spans="1:31">
      <c r="B59" s="11"/>
      <c r="L59" s="11"/>
    </row>
    <row r="60" spans="1:31">
      <c r="B60" s="11"/>
      <c r="L60" s="11"/>
    </row>
    <row r="61" spans="1:31" s="19" customFormat="1" ht="12.75">
      <c r="A61" s="14"/>
      <c r="B61" s="15"/>
      <c r="C61" s="14"/>
      <c r="D61" s="48" t="s">
        <v>50</v>
      </c>
      <c r="E61" s="49"/>
      <c r="F61" s="50" t="s">
        <v>51</v>
      </c>
      <c r="G61" s="48" t="s">
        <v>50</v>
      </c>
      <c r="H61" s="49"/>
      <c r="I61" s="49"/>
      <c r="J61" s="51" t="s">
        <v>51</v>
      </c>
      <c r="K61" s="49"/>
      <c r="L61" s="18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>
      <c r="B62" s="11"/>
      <c r="L62" s="11"/>
    </row>
    <row r="63" spans="1:31">
      <c r="B63" s="11"/>
      <c r="L63" s="11"/>
    </row>
    <row r="64" spans="1:31">
      <c r="B64" s="11"/>
      <c r="L64" s="11"/>
    </row>
    <row r="65" spans="1:31" s="19" customFormat="1" ht="12.75">
      <c r="A65" s="14"/>
      <c r="B65" s="15"/>
      <c r="C65" s="14"/>
      <c r="D65" s="45" t="s">
        <v>52</v>
      </c>
      <c r="E65" s="52"/>
      <c r="F65" s="53"/>
      <c r="G65" s="45" t="s">
        <v>53</v>
      </c>
      <c r="H65" s="52"/>
      <c r="I65" s="52"/>
      <c r="J65" s="52"/>
      <c r="K65" s="52"/>
      <c r="L65" s="18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>
      <c r="B66" s="11"/>
      <c r="L66" s="11"/>
    </row>
    <row r="67" spans="1:31">
      <c r="B67" s="11"/>
      <c r="L67" s="11"/>
    </row>
    <row r="68" spans="1:31">
      <c r="B68" s="11"/>
      <c r="L68" s="11"/>
    </row>
    <row r="69" spans="1:31">
      <c r="B69" s="11"/>
      <c r="L69" s="11"/>
    </row>
    <row r="70" spans="1:31">
      <c r="B70" s="11"/>
      <c r="L70" s="11"/>
    </row>
    <row r="71" spans="1:31">
      <c r="B71" s="11"/>
      <c r="L71" s="11"/>
    </row>
    <row r="72" spans="1:31">
      <c r="B72" s="11"/>
      <c r="L72" s="11"/>
    </row>
    <row r="73" spans="1:31">
      <c r="B73" s="11"/>
      <c r="L73" s="11"/>
    </row>
    <row r="74" spans="1:31">
      <c r="B74" s="11"/>
      <c r="L74" s="11"/>
    </row>
    <row r="75" spans="1:31">
      <c r="B75" s="11"/>
      <c r="L75" s="11"/>
    </row>
    <row r="76" spans="1:31" s="19" customFormat="1" ht="12.75">
      <c r="A76" s="14"/>
      <c r="B76" s="15"/>
      <c r="C76" s="14"/>
      <c r="D76" s="48" t="s">
        <v>50</v>
      </c>
      <c r="E76" s="49"/>
      <c r="F76" s="50" t="s">
        <v>51</v>
      </c>
      <c r="G76" s="48" t="s">
        <v>50</v>
      </c>
      <c r="H76" s="49"/>
      <c r="I76" s="49"/>
      <c r="J76" s="51" t="s">
        <v>51</v>
      </c>
      <c r="K76" s="49"/>
      <c r="L76" s="18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19" customFormat="1">
      <c r="A77" s="14"/>
      <c r="B77" s="54"/>
      <c r="C77" s="55"/>
      <c r="D77" s="55"/>
      <c r="E77" s="55"/>
      <c r="F77" s="56"/>
      <c r="G77" s="55"/>
      <c r="H77" s="55"/>
      <c r="I77" s="55"/>
      <c r="J77" s="55"/>
      <c r="K77" s="55"/>
      <c r="L77" s="18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47" s="19" customFormat="1">
      <c r="A81" s="14"/>
      <c r="B81" s="57"/>
      <c r="C81" s="58"/>
      <c r="D81" s="58"/>
      <c r="E81" s="58"/>
      <c r="F81" s="59"/>
      <c r="G81" s="58"/>
      <c r="H81" s="58"/>
      <c r="I81" s="58"/>
      <c r="J81" s="58"/>
      <c r="K81" s="58"/>
      <c r="L81" s="18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47" s="19" customFormat="1" ht="18">
      <c r="A82" s="14"/>
      <c r="B82" s="15"/>
      <c r="C82" s="12" t="s">
        <v>84</v>
      </c>
      <c r="D82" s="14"/>
      <c r="E82" s="14"/>
      <c r="F82" s="17"/>
      <c r="G82" s="14"/>
      <c r="H82" s="14"/>
      <c r="I82" s="14"/>
      <c r="J82" s="14"/>
      <c r="K82" s="14"/>
      <c r="L82" s="18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47" s="19" customFormat="1">
      <c r="A83" s="14"/>
      <c r="B83" s="15"/>
      <c r="C83" s="14"/>
      <c r="D83" s="14"/>
      <c r="E83" s="14"/>
      <c r="F83" s="17"/>
      <c r="G83" s="14"/>
      <c r="H83" s="14"/>
      <c r="I83" s="14"/>
      <c r="J83" s="14"/>
      <c r="K83" s="14"/>
      <c r="L83" s="18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47" s="19" customFormat="1" ht="12.75">
      <c r="A84" s="14"/>
      <c r="B84" s="15"/>
      <c r="C84" s="16" t="s">
        <v>16</v>
      </c>
      <c r="D84" s="14"/>
      <c r="E84" s="14"/>
      <c r="F84" s="17"/>
      <c r="G84" s="14"/>
      <c r="H84" s="14"/>
      <c r="I84" s="14"/>
      <c r="J84" s="14"/>
      <c r="K84" s="14"/>
      <c r="L84" s="18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47" s="19" customFormat="1" ht="15">
      <c r="A85" s="14"/>
      <c r="B85" s="15"/>
      <c r="C85" s="14"/>
      <c r="D85" s="14"/>
      <c r="E85" s="212" t="str">
        <f>E7</f>
        <v>Stavební úpravy stavby technického vybavení parc. č. 615/10 v k. ú. Žilina u Nového Jičína na spolkový dům</v>
      </c>
      <c r="F85" s="212"/>
      <c r="G85" s="212"/>
      <c r="H85" s="212"/>
      <c r="I85" s="14"/>
      <c r="J85" s="14"/>
      <c r="K85" s="14"/>
      <c r="L85" s="18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47" s="19" customFormat="1">
      <c r="A86" s="14"/>
      <c r="B86" s="15"/>
      <c r="C86" s="14"/>
      <c r="D86" s="14"/>
      <c r="E86" s="14"/>
      <c r="F86" s="17"/>
      <c r="G86" s="14"/>
      <c r="H86" s="14"/>
      <c r="I86" s="14"/>
      <c r="J86" s="14"/>
      <c r="K86" s="14"/>
      <c r="L86" s="18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</row>
    <row r="87" spans="1:47" s="19" customFormat="1" ht="12.75">
      <c r="A87" s="14"/>
      <c r="B87" s="15"/>
      <c r="C87" s="16" t="s">
        <v>20</v>
      </c>
      <c r="D87" s="14"/>
      <c r="E87" s="14"/>
      <c r="F87" s="20" t="str">
        <f>F10</f>
        <v>Žilina u Nového Jičína</v>
      </c>
      <c r="G87" s="14"/>
      <c r="H87" s="14"/>
      <c r="I87" s="16" t="s">
        <v>22</v>
      </c>
      <c r="J87" s="22" t="str">
        <f>IF(J10="","",J10)</f>
        <v>25. 5. 2020</v>
      </c>
      <c r="K87" s="14"/>
      <c r="L87" s="18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</row>
    <row r="88" spans="1:47" s="19" customFormat="1">
      <c r="A88" s="14"/>
      <c r="B88" s="15"/>
      <c r="C88" s="14"/>
      <c r="D88" s="14"/>
      <c r="E88" s="14"/>
      <c r="F88" s="17"/>
      <c r="G88" s="14"/>
      <c r="H88" s="14"/>
      <c r="I88" s="14"/>
      <c r="J88" s="14"/>
      <c r="K88" s="14"/>
      <c r="L88" s="18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</row>
    <row r="89" spans="1:47" s="19" customFormat="1" ht="25.5">
      <c r="A89" s="14"/>
      <c r="B89" s="15"/>
      <c r="C89" s="16" t="s">
        <v>24</v>
      </c>
      <c r="D89" s="14"/>
      <c r="E89" s="14"/>
      <c r="F89" s="20" t="str">
        <f>E13</f>
        <v>Město Nový Jičín</v>
      </c>
      <c r="G89" s="14"/>
      <c r="H89" s="14"/>
      <c r="I89" s="16" t="s">
        <v>30</v>
      </c>
      <c r="J89" s="20" t="str">
        <f>E19</f>
        <v>Ing. Martin Stacho</v>
      </c>
      <c r="K89" s="14"/>
      <c r="L89" s="18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47" s="19" customFormat="1" ht="25.5">
      <c r="A90" s="14"/>
      <c r="B90" s="15"/>
      <c r="C90" s="16" t="s">
        <v>28</v>
      </c>
      <c r="D90" s="14"/>
      <c r="E90" s="14"/>
      <c r="F90" s="20" t="str">
        <f>IF(E16="","",E16)</f>
        <v>Vyplň údaj</v>
      </c>
      <c r="G90" s="14"/>
      <c r="H90" s="14"/>
      <c r="I90" s="16" t="s">
        <v>33</v>
      </c>
      <c r="J90" s="20" t="str">
        <f>E22</f>
        <v>Ing. Martin Stacho</v>
      </c>
      <c r="K90" s="14"/>
      <c r="L90" s="18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47" s="19" customFormat="1">
      <c r="A91" s="14"/>
      <c r="B91" s="15"/>
      <c r="C91" s="14"/>
      <c r="D91" s="14"/>
      <c r="E91" s="14"/>
      <c r="F91" s="17"/>
      <c r="G91" s="14"/>
      <c r="H91" s="14"/>
      <c r="I91" s="14"/>
      <c r="J91" s="14"/>
      <c r="K91" s="14"/>
      <c r="L91" s="18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47" s="19" customFormat="1" ht="12">
      <c r="A92" s="14"/>
      <c r="B92" s="15"/>
      <c r="C92" s="60" t="s">
        <v>85</v>
      </c>
      <c r="D92" s="37"/>
      <c r="E92" s="37"/>
      <c r="F92" s="61"/>
      <c r="G92" s="37"/>
      <c r="H92" s="37"/>
      <c r="I92" s="37"/>
      <c r="J92" s="62" t="s">
        <v>86</v>
      </c>
      <c r="K92" s="37"/>
      <c r="L92" s="18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47" s="19" customFormat="1">
      <c r="A93" s="14"/>
      <c r="B93" s="15"/>
      <c r="C93" s="14"/>
      <c r="D93" s="14"/>
      <c r="E93" s="14"/>
      <c r="F93" s="17"/>
      <c r="G93" s="14"/>
      <c r="H93" s="14"/>
      <c r="I93" s="14"/>
      <c r="J93" s="14"/>
      <c r="K93" s="14"/>
      <c r="L93" s="18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47" s="19" customFormat="1" ht="15.75">
      <c r="A94" s="14"/>
      <c r="B94" s="15"/>
      <c r="C94" s="63" t="s">
        <v>87</v>
      </c>
      <c r="D94" s="14"/>
      <c r="E94" s="14"/>
      <c r="F94" s="17"/>
      <c r="G94" s="14"/>
      <c r="H94" s="14"/>
      <c r="I94" s="14"/>
      <c r="J94" s="30">
        <f>J120</f>
        <v>0</v>
      </c>
      <c r="K94" s="14"/>
      <c r="L94" s="18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U94" s="7" t="s">
        <v>88</v>
      </c>
    </row>
    <row r="95" spans="1:47" s="64" customFormat="1" ht="15">
      <c r="B95" s="65"/>
      <c r="D95" s="66" t="s">
        <v>89</v>
      </c>
      <c r="E95" s="67"/>
      <c r="F95" s="68"/>
      <c r="G95" s="67"/>
      <c r="H95" s="67"/>
      <c r="I95" s="67"/>
      <c r="J95" s="69">
        <f>J121</f>
        <v>0</v>
      </c>
      <c r="L95" s="65"/>
    </row>
    <row r="96" spans="1:47" s="70" customFormat="1" ht="12.75">
      <c r="B96" s="71"/>
      <c r="D96" s="72" t="s">
        <v>90</v>
      </c>
      <c r="E96" s="73"/>
      <c r="F96" s="74"/>
      <c r="G96" s="73"/>
      <c r="H96" s="73"/>
      <c r="I96" s="73"/>
      <c r="J96" s="75">
        <f>J122</f>
        <v>0</v>
      </c>
      <c r="L96" s="71"/>
    </row>
    <row r="97" spans="1:31" s="64" customFormat="1" ht="15">
      <c r="B97" s="65"/>
      <c r="D97" s="66" t="s">
        <v>91</v>
      </c>
      <c r="E97" s="67"/>
      <c r="F97" s="68"/>
      <c r="G97" s="67"/>
      <c r="H97" s="67"/>
      <c r="I97" s="67"/>
      <c r="J97" s="69">
        <f>J125</f>
        <v>0</v>
      </c>
      <c r="L97" s="65"/>
    </row>
    <row r="98" spans="1:31" s="70" customFormat="1" ht="12.75">
      <c r="B98" s="71"/>
      <c r="D98" s="72" t="s">
        <v>92</v>
      </c>
      <c r="E98" s="73"/>
      <c r="F98" s="74"/>
      <c r="G98" s="73"/>
      <c r="H98" s="73"/>
      <c r="I98" s="73"/>
      <c r="J98" s="75">
        <f>J126</f>
        <v>0</v>
      </c>
      <c r="L98" s="71"/>
    </row>
    <row r="99" spans="1:31" s="64" customFormat="1" ht="15">
      <c r="B99" s="65"/>
      <c r="D99" s="66" t="s">
        <v>93</v>
      </c>
      <c r="E99" s="67"/>
      <c r="F99" s="68"/>
      <c r="G99" s="67"/>
      <c r="H99" s="67"/>
      <c r="I99" s="67"/>
      <c r="J99" s="69">
        <f>J196</f>
        <v>0</v>
      </c>
      <c r="L99" s="65"/>
    </row>
    <row r="100" spans="1:31" s="70" customFormat="1" ht="12.75">
      <c r="B100" s="71"/>
      <c r="D100" s="72" t="s">
        <v>94</v>
      </c>
      <c r="E100" s="73"/>
      <c r="F100" s="74"/>
      <c r="G100" s="73"/>
      <c r="H100" s="73"/>
      <c r="I100" s="73"/>
      <c r="J100" s="75">
        <f>J197</f>
        <v>0</v>
      </c>
      <c r="L100" s="71"/>
    </row>
    <row r="101" spans="1:31" s="64" customFormat="1" ht="15">
      <c r="B101" s="65"/>
      <c r="D101" s="66" t="s">
        <v>95</v>
      </c>
      <c r="E101" s="67"/>
      <c r="F101" s="68"/>
      <c r="G101" s="67"/>
      <c r="H101" s="67"/>
      <c r="I101" s="67"/>
      <c r="J101" s="69">
        <f>J212</f>
        <v>0</v>
      </c>
      <c r="L101" s="65"/>
    </row>
    <row r="102" spans="1:31" s="70" customFormat="1" ht="12.75">
      <c r="B102" s="71"/>
      <c r="D102" s="72" t="s">
        <v>96</v>
      </c>
      <c r="E102" s="73"/>
      <c r="F102" s="74"/>
      <c r="G102" s="73"/>
      <c r="H102" s="73"/>
      <c r="I102" s="73"/>
      <c r="J102" s="75">
        <f>J213</f>
        <v>0</v>
      </c>
      <c r="L102" s="71"/>
    </row>
    <row r="103" spans="1:31" s="19" customFormat="1">
      <c r="A103" s="14"/>
      <c r="B103" s="15"/>
      <c r="C103" s="14"/>
      <c r="D103" s="14"/>
      <c r="E103" s="14"/>
      <c r="F103" s="17"/>
      <c r="G103" s="14"/>
      <c r="H103" s="14"/>
      <c r="I103" s="14"/>
      <c r="J103" s="14"/>
      <c r="K103" s="14"/>
      <c r="L103" s="18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pans="1:31" s="19" customFormat="1">
      <c r="A104" s="14"/>
      <c r="B104" s="54"/>
      <c r="C104" s="55"/>
      <c r="D104" s="55"/>
      <c r="E104" s="55"/>
      <c r="F104" s="56"/>
      <c r="G104" s="55"/>
      <c r="H104" s="55"/>
      <c r="I104" s="55"/>
      <c r="J104" s="55"/>
      <c r="K104" s="55"/>
      <c r="L104" s="18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8" spans="1:31" s="19" customFormat="1">
      <c r="A108" s="14"/>
      <c r="B108" s="57"/>
      <c r="C108" s="58"/>
      <c r="D108" s="58"/>
      <c r="E108" s="58"/>
      <c r="F108" s="59"/>
      <c r="G108" s="58"/>
      <c r="H108" s="58"/>
      <c r="I108" s="58"/>
      <c r="J108" s="58"/>
      <c r="K108" s="58"/>
      <c r="L108" s="18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pans="1:31" s="19" customFormat="1" ht="18">
      <c r="A109" s="14"/>
      <c r="B109" s="15"/>
      <c r="C109" s="12" t="s">
        <v>97</v>
      </c>
      <c r="D109" s="14"/>
      <c r="E109" s="14"/>
      <c r="F109" s="17"/>
      <c r="G109" s="14"/>
      <c r="H109" s="14"/>
      <c r="I109" s="14"/>
      <c r="J109" s="14"/>
      <c r="K109" s="14"/>
      <c r="L109" s="18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pans="1:31" s="19" customFormat="1">
      <c r="A110" s="14"/>
      <c r="B110" s="15"/>
      <c r="C110" s="14"/>
      <c r="D110" s="14"/>
      <c r="E110" s="14"/>
      <c r="F110" s="17"/>
      <c r="G110" s="14"/>
      <c r="H110" s="14"/>
      <c r="I110" s="14"/>
      <c r="J110" s="14"/>
      <c r="K110" s="14"/>
      <c r="L110" s="18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31" s="19" customFormat="1" ht="12.75">
      <c r="A111" s="14"/>
      <c r="B111" s="15"/>
      <c r="C111" s="16" t="s">
        <v>16</v>
      </c>
      <c r="D111" s="14"/>
      <c r="E111" s="14"/>
      <c r="F111" s="17"/>
      <c r="G111" s="14"/>
      <c r="H111" s="14"/>
      <c r="I111" s="14"/>
      <c r="J111" s="14"/>
      <c r="K111" s="14"/>
      <c r="L111" s="18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31" s="19" customFormat="1" ht="15">
      <c r="A112" s="14"/>
      <c r="B112" s="15"/>
      <c r="C112" s="14"/>
      <c r="D112" s="14"/>
      <c r="E112" s="212" t="str">
        <f>E7</f>
        <v>Stavební úpravy stavby technického vybavení parc. č. 615/10 v k. ú. Žilina u Nového Jičína na spolkový dům</v>
      </c>
      <c r="F112" s="212"/>
      <c r="G112" s="212"/>
      <c r="H112" s="212"/>
      <c r="I112" s="14"/>
      <c r="J112" s="14"/>
      <c r="K112" s="14"/>
      <c r="L112" s="18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5" s="19" customFormat="1">
      <c r="A113" s="14"/>
      <c r="B113" s="15"/>
      <c r="C113" s="14"/>
      <c r="D113" s="14"/>
      <c r="E113" s="14"/>
      <c r="F113" s="17"/>
      <c r="G113" s="14"/>
      <c r="H113" s="14"/>
      <c r="I113" s="14"/>
      <c r="J113" s="14"/>
      <c r="K113" s="14"/>
      <c r="L113" s="18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5" s="19" customFormat="1" ht="12.75">
      <c r="A114" s="14"/>
      <c r="B114" s="15"/>
      <c r="C114" s="16" t="s">
        <v>20</v>
      </c>
      <c r="D114" s="14"/>
      <c r="E114" s="14"/>
      <c r="F114" s="20" t="str">
        <f>F10</f>
        <v>Žilina u Nového Jičína</v>
      </c>
      <c r="G114" s="14"/>
      <c r="H114" s="14"/>
      <c r="I114" s="16" t="s">
        <v>22</v>
      </c>
      <c r="J114" s="22" t="str">
        <f>IF(J10="","",J10)</f>
        <v>25. 5. 2020</v>
      </c>
      <c r="K114" s="14"/>
      <c r="L114" s="18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5" s="19" customFormat="1">
      <c r="A115" s="14"/>
      <c r="B115" s="15"/>
      <c r="C115" s="14"/>
      <c r="D115" s="14"/>
      <c r="E115" s="14"/>
      <c r="F115" s="17"/>
      <c r="G115" s="14"/>
      <c r="H115" s="14"/>
      <c r="I115" s="14"/>
      <c r="J115" s="14"/>
      <c r="K115" s="14"/>
      <c r="L115" s="18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</row>
    <row r="116" spans="1:65" s="19" customFormat="1" ht="25.5">
      <c r="A116" s="14"/>
      <c r="B116" s="15"/>
      <c r="C116" s="16" t="s">
        <v>24</v>
      </c>
      <c r="D116" s="14"/>
      <c r="E116" s="14"/>
      <c r="F116" s="20" t="str">
        <f>E13</f>
        <v>Město Nový Jičín</v>
      </c>
      <c r="G116" s="14"/>
      <c r="H116" s="14"/>
      <c r="I116" s="16" t="s">
        <v>30</v>
      </c>
      <c r="J116" s="20" t="str">
        <f>E19</f>
        <v>Ing. Martin Stacho</v>
      </c>
      <c r="K116" s="14"/>
      <c r="L116" s="18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</row>
    <row r="117" spans="1:65" s="19" customFormat="1" ht="25.5">
      <c r="A117" s="14"/>
      <c r="B117" s="15"/>
      <c r="C117" s="16" t="s">
        <v>28</v>
      </c>
      <c r="D117" s="14"/>
      <c r="E117" s="14"/>
      <c r="F117" s="20" t="str">
        <f>IF(E16="","",E16)</f>
        <v>Vyplň údaj</v>
      </c>
      <c r="G117" s="14"/>
      <c r="H117" s="14"/>
      <c r="I117" s="16" t="s">
        <v>33</v>
      </c>
      <c r="J117" s="20" t="str">
        <f>E22</f>
        <v>Ing. Martin Stacho</v>
      </c>
      <c r="K117" s="14"/>
      <c r="L117" s="18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</row>
    <row r="118" spans="1:65" s="19" customFormat="1">
      <c r="A118" s="14"/>
      <c r="B118" s="15"/>
      <c r="C118" s="14"/>
      <c r="D118" s="14"/>
      <c r="E118" s="14"/>
      <c r="F118" s="17"/>
      <c r="G118" s="14"/>
      <c r="H118" s="14"/>
      <c r="I118" s="14"/>
      <c r="J118" s="14"/>
      <c r="K118" s="14"/>
      <c r="L118" s="18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1:65" s="86" customFormat="1" ht="24">
      <c r="A119" s="76"/>
      <c r="B119" s="77"/>
      <c r="C119" s="78" t="s">
        <v>98</v>
      </c>
      <c r="D119" s="79" t="s">
        <v>60</v>
      </c>
      <c r="E119" s="79" t="s">
        <v>56</v>
      </c>
      <c r="F119" s="79" t="s">
        <v>57</v>
      </c>
      <c r="G119" s="79" t="s">
        <v>99</v>
      </c>
      <c r="H119" s="79" t="s">
        <v>100</v>
      </c>
      <c r="I119" s="79" t="s">
        <v>101</v>
      </c>
      <c r="J119" s="80" t="s">
        <v>86</v>
      </c>
      <c r="K119" s="81" t="s">
        <v>102</v>
      </c>
      <c r="L119" s="82"/>
      <c r="M119" s="83" t="s">
        <v>1</v>
      </c>
      <c r="N119" s="84" t="s">
        <v>39</v>
      </c>
      <c r="O119" s="84" t="s">
        <v>103</v>
      </c>
      <c r="P119" s="84" t="s">
        <v>104</v>
      </c>
      <c r="Q119" s="84" t="s">
        <v>105</v>
      </c>
      <c r="R119" s="84" t="s">
        <v>106</v>
      </c>
      <c r="S119" s="84" t="s">
        <v>107</v>
      </c>
      <c r="T119" s="85" t="s">
        <v>108</v>
      </c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</row>
    <row r="120" spans="1:65" s="19" customFormat="1" ht="15.75">
      <c r="A120" s="14"/>
      <c r="B120" s="15"/>
      <c r="C120" s="87" t="s">
        <v>109</v>
      </c>
      <c r="D120" s="14"/>
      <c r="E120" s="14"/>
      <c r="F120" s="17"/>
      <c r="G120" s="14"/>
      <c r="H120" s="14"/>
      <c r="I120" s="14"/>
      <c r="J120" s="88">
        <f>BK120</f>
        <v>0</v>
      </c>
      <c r="K120" s="14"/>
      <c r="L120" s="15"/>
      <c r="M120" s="89"/>
      <c r="N120" s="90"/>
      <c r="O120" s="27"/>
      <c r="P120" s="91">
        <f>P121+P125+P196+P212</f>
        <v>0</v>
      </c>
      <c r="Q120" s="27"/>
      <c r="R120" s="91">
        <f>R121+R125+R196+R212</f>
        <v>9.9540099999999985</v>
      </c>
      <c r="S120" s="27"/>
      <c r="T120" s="92">
        <f>T121+T125+T196+T212</f>
        <v>5.0000000000000002E-5</v>
      </c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7" t="s">
        <v>74</v>
      </c>
      <c r="AU120" s="7" t="s">
        <v>88</v>
      </c>
      <c r="BK120" s="93">
        <f>BK121+BK125+BK196+BK212</f>
        <v>0</v>
      </c>
    </row>
    <row r="121" spans="1:65" s="94" customFormat="1" ht="15">
      <c r="B121" s="95"/>
      <c r="D121" s="96" t="s">
        <v>74</v>
      </c>
      <c r="E121" s="97" t="s">
        <v>110</v>
      </c>
      <c r="F121" s="98" t="s">
        <v>111</v>
      </c>
      <c r="J121" s="99">
        <f>BK121</f>
        <v>0</v>
      </c>
      <c r="L121" s="95"/>
      <c r="M121" s="100"/>
      <c r="N121" s="101"/>
      <c r="O121" s="101"/>
      <c r="P121" s="102">
        <f>P122</f>
        <v>0</v>
      </c>
      <c r="Q121" s="101"/>
      <c r="R121" s="102">
        <f>R122</f>
        <v>0</v>
      </c>
      <c r="S121" s="101"/>
      <c r="T121" s="103">
        <f>T122</f>
        <v>0</v>
      </c>
      <c r="AR121" s="96" t="s">
        <v>80</v>
      </c>
      <c r="AT121" s="104" t="s">
        <v>74</v>
      </c>
      <c r="AU121" s="104" t="s">
        <v>75</v>
      </c>
      <c r="AY121" s="96" t="s">
        <v>112</v>
      </c>
      <c r="BK121" s="105">
        <f>BK122</f>
        <v>0</v>
      </c>
    </row>
    <row r="122" spans="1:65" s="94" customFormat="1" ht="12.75">
      <c r="B122" s="95"/>
      <c r="D122" s="96" t="s">
        <v>74</v>
      </c>
      <c r="E122" s="106" t="s">
        <v>80</v>
      </c>
      <c r="F122" s="107" t="s">
        <v>113</v>
      </c>
      <c r="J122" s="108">
        <f>BK122</f>
        <v>0</v>
      </c>
      <c r="L122" s="95"/>
      <c r="M122" s="100"/>
      <c r="N122" s="101"/>
      <c r="O122" s="101"/>
      <c r="P122" s="102">
        <f>SUM(P123:P124)</f>
        <v>0</v>
      </c>
      <c r="Q122" s="101"/>
      <c r="R122" s="102">
        <f>SUM(R123:R124)</f>
        <v>0</v>
      </c>
      <c r="S122" s="101"/>
      <c r="T122" s="103">
        <f>SUM(T123:T124)</f>
        <v>0</v>
      </c>
      <c r="AR122" s="96" t="s">
        <v>80</v>
      </c>
      <c r="AT122" s="104" t="s">
        <v>74</v>
      </c>
      <c r="AU122" s="104" t="s">
        <v>80</v>
      </c>
      <c r="AY122" s="96" t="s">
        <v>112</v>
      </c>
      <c r="BK122" s="105">
        <f>SUM(BK123:BK124)</f>
        <v>0</v>
      </c>
    </row>
    <row r="123" spans="1:65" s="19" customFormat="1" ht="48">
      <c r="A123" s="14"/>
      <c r="B123" s="15"/>
      <c r="C123" s="109" t="s">
        <v>80</v>
      </c>
      <c r="D123" s="109" t="s">
        <v>114</v>
      </c>
      <c r="E123" s="110" t="s">
        <v>115</v>
      </c>
      <c r="F123" s="111" t="s">
        <v>116</v>
      </c>
      <c r="G123" s="112" t="s">
        <v>117</v>
      </c>
      <c r="H123" s="113">
        <v>15</v>
      </c>
      <c r="I123" s="3"/>
      <c r="J123" s="114">
        <f>ROUND(I123*H123,2)</f>
        <v>0</v>
      </c>
      <c r="K123" s="115"/>
      <c r="L123" s="15"/>
      <c r="M123" s="116" t="s">
        <v>1</v>
      </c>
      <c r="N123" s="117" t="s">
        <v>40</v>
      </c>
      <c r="O123" s="118"/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R123" s="121" t="s">
        <v>118</v>
      </c>
      <c r="AT123" s="121" t="s">
        <v>114</v>
      </c>
      <c r="AU123" s="121" t="s">
        <v>82</v>
      </c>
      <c r="AY123" s="7" t="s">
        <v>112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7" t="s">
        <v>80</v>
      </c>
      <c r="BK123" s="122">
        <f>ROUND(I123*H123,2)</f>
        <v>0</v>
      </c>
      <c r="BL123" s="7" t="s">
        <v>118</v>
      </c>
      <c r="BM123" s="121" t="s">
        <v>119</v>
      </c>
    </row>
    <row r="124" spans="1:65" s="19" customFormat="1" ht="48">
      <c r="A124" s="14"/>
      <c r="B124" s="15"/>
      <c r="C124" s="109" t="s">
        <v>82</v>
      </c>
      <c r="D124" s="109" t="s">
        <v>114</v>
      </c>
      <c r="E124" s="110" t="s">
        <v>120</v>
      </c>
      <c r="F124" s="111" t="s">
        <v>121</v>
      </c>
      <c r="G124" s="112" t="s">
        <v>117</v>
      </c>
      <c r="H124" s="113">
        <v>15</v>
      </c>
      <c r="I124" s="3"/>
      <c r="J124" s="114">
        <f>ROUND(I124*H124,2)</f>
        <v>0</v>
      </c>
      <c r="K124" s="115"/>
      <c r="L124" s="15"/>
      <c r="M124" s="116" t="s">
        <v>1</v>
      </c>
      <c r="N124" s="117" t="s">
        <v>40</v>
      </c>
      <c r="O124" s="118"/>
      <c r="P124" s="119">
        <f>O124*H124</f>
        <v>0</v>
      </c>
      <c r="Q124" s="119">
        <v>0</v>
      </c>
      <c r="R124" s="119">
        <f>Q124*H124</f>
        <v>0</v>
      </c>
      <c r="S124" s="119">
        <v>0</v>
      </c>
      <c r="T124" s="120">
        <f>S124*H124</f>
        <v>0</v>
      </c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R124" s="121" t="s">
        <v>118</v>
      </c>
      <c r="AT124" s="121" t="s">
        <v>114</v>
      </c>
      <c r="AU124" s="121" t="s">
        <v>82</v>
      </c>
      <c r="AY124" s="7" t="s">
        <v>112</v>
      </c>
      <c r="BE124" s="122">
        <f>IF(N124="základní",J124,0)</f>
        <v>0</v>
      </c>
      <c r="BF124" s="122">
        <f>IF(N124="snížená",J124,0)</f>
        <v>0</v>
      </c>
      <c r="BG124" s="122">
        <f>IF(N124="zákl. přenesená",J124,0)</f>
        <v>0</v>
      </c>
      <c r="BH124" s="122">
        <f>IF(N124="sníž. přenesená",J124,0)</f>
        <v>0</v>
      </c>
      <c r="BI124" s="122">
        <f>IF(N124="nulová",J124,0)</f>
        <v>0</v>
      </c>
      <c r="BJ124" s="7" t="s">
        <v>80</v>
      </c>
      <c r="BK124" s="122">
        <f>ROUND(I124*H124,2)</f>
        <v>0</v>
      </c>
      <c r="BL124" s="7" t="s">
        <v>118</v>
      </c>
      <c r="BM124" s="121" t="s">
        <v>122</v>
      </c>
    </row>
    <row r="125" spans="1:65" s="94" customFormat="1" ht="15">
      <c r="B125" s="95"/>
      <c r="D125" s="96" t="s">
        <v>74</v>
      </c>
      <c r="E125" s="97" t="s">
        <v>123</v>
      </c>
      <c r="F125" s="98" t="s">
        <v>124</v>
      </c>
      <c r="I125" s="2"/>
      <c r="J125" s="99">
        <f>BK125</f>
        <v>0</v>
      </c>
      <c r="L125" s="95"/>
      <c r="M125" s="100"/>
      <c r="N125" s="101"/>
      <c r="O125" s="101"/>
      <c r="P125" s="102">
        <f>P126</f>
        <v>0</v>
      </c>
      <c r="Q125" s="101"/>
      <c r="R125" s="102">
        <f>R126</f>
        <v>0.34836000000000006</v>
      </c>
      <c r="S125" s="101"/>
      <c r="T125" s="103">
        <f>T126</f>
        <v>5.0000000000000002E-5</v>
      </c>
      <c r="AR125" s="96" t="s">
        <v>82</v>
      </c>
      <c r="AT125" s="104" t="s">
        <v>74</v>
      </c>
      <c r="AU125" s="104" t="s">
        <v>75</v>
      </c>
      <c r="AY125" s="96" t="s">
        <v>112</v>
      </c>
      <c r="BK125" s="105">
        <f>BK126</f>
        <v>0</v>
      </c>
    </row>
    <row r="126" spans="1:65" s="94" customFormat="1" ht="12.75">
      <c r="B126" s="95"/>
      <c r="D126" s="96" t="s">
        <v>74</v>
      </c>
      <c r="E126" s="106" t="s">
        <v>125</v>
      </c>
      <c r="F126" s="107" t="s">
        <v>126</v>
      </c>
      <c r="I126" s="2"/>
      <c r="J126" s="108">
        <f>BK126</f>
        <v>0</v>
      </c>
      <c r="L126" s="95"/>
      <c r="M126" s="100"/>
      <c r="N126" s="101"/>
      <c r="O126" s="101"/>
      <c r="P126" s="102">
        <f>SUM(P127:P195)</f>
        <v>0</v>
      </c>
      <c r="Q126" s="101"/>
      <c r="R126" s="102">
        <f>SUM(R127:R195)</f>
        <v>0.34836000000000006</v>
      </c>
      <c r="S126" s="101"/>
      <c r="T126" s="103">
        <f>SUM(T127:T195)</f>
        <v>5.0000000000000002E-5</v>
      </c>
      <c r="AR126" s="96" t="s">
        <v>82</v>
      </c>
      <c r="AT126" s="104" t="s">
        <v>74</v>
      </c>
      <c r="AU126" s="104" t="s">
        <v>80</v>
      </c>
      <c r="AY126" s="96" t="s">
        <v>112</v>
      </c>
      <c r="BK126" s="105">
        <f>SUM(BK127:BK195)</f>
        <v>0</v>
      </c>
    </row>
    <row r="127" spans="1:65" s="19" customFormat="1" ht="60">
      <c r="A127" s="14"/>
      <c r="B127" s="15"/>
      <c r="C127" s="109" t="s">
        <v>127</v>
      </c>
      <c r="D127" s="109" t="s">
        <v>114</v>
      </c>
      <c r="E127" s="110" t="s">
        <v>128</v>
      </c>
      <c r="F127" s="111" t="s">
        <v>129</v>
      </c>
      <c r="G127" s="112" t="s">
        <v>130</v>
      </c>
      <c r="H127" s="113">
        <v>5</v>
      </c>
      <c r="I127" s="3"/>
      <c r="J127" s="114">
        <f>ROUND(I127*H127,2)</f>
        <v>0</v>
      </c>
      <c r="K127" s="115"/>
      <c r="L127" s="15"/>
      <c r="M127" s="116" t="s">
        <v>1</v>
      </c>
      <c r="N127" s="117" t="s">
        <v>40</v>
      </c>
      <c r="O127" s="118"/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R127" s="121" t="s">
        <v>131</v>
      </c>
      <c r="AT127" s="121" t="s">
        <v>114</v>
      </c>
      <c r="AU127" s="121" t="s">
        <v>82</v>
      </c>
      <c r="AY127" s="7" t="s">
        <v>112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7" t="s">
        <v>80</v>
      </c>
      <c r="BK127" s="122">
        <f>ROUND(I127*H127,2)</f>
        <v>0</v>
      </c>
      <c r="BL127" s="7" t="s">
        <v>131</v>
      </c>
      <c r="BM127" s="121" t="s">
        <v>132</v>
      </c>
    </row>
    <row r="128" spans="1:65" s="19" customFormat="1" ht="24">
      <c r="A128" s="14"/>
      <c r="B128" s="15"/>
      <c r="C128" s="123" t="s">
        <v>118</v>
      </c>
      <c r="D128" s="123" t="s">
        <v>133</v>
      </c>
      <c r="E128" s="124" t="s">
        <v>134</v>
      </c>
      <c r="F128" s="125" t="s">
        <v>135</v>
      </c>
      <c r="G128" s="126" t="s">
        <v>130</v>
      </c>
      <c r="H128" s="127">
        <v>5</v>
      </c>
      <c r="I128" s="4"/>
      <c r="J128" s="128">
        <f>ROUND(I128*H128,2)</f>
        <v>0</v>
      </c>
      <c r="K128" s="129"/>
      <c r="L128" s="130"/>
      <c r="M128" s="131" t="s">
        <v>1</v>
      </c>
      <c r="N128" s="132" t="s">
        <v>40</v>
      </c>
      <c r="O128" s="118"/>
      <c r="P128" s="119">
        <f>O128*H128</f>
        <v>0</v>
      </c>
      <c r="Q128" s="119">
        <v>2.0000000000000001E-4</v>
      </c>
      <c r="R128" s="119">
        <f>Q128*H128</f>
        <v>1E-3</v>
      </c>
      <c r="S128" s="119">
        <v>0</v>
      </c>
      <c r="T128" s="120">
        <f>S128*H128</f>
        <v>0</v>
      </c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R128" s="121" t="s">
        <v>136</v>
      </c>
      <c r="AT128" s="121" t="s">
        <v>133</v>
      </c>
      <c r="AU128" s="121" t="s">
        <v>82</v>
      </c>
      <c r="AY128" s="7" t="s">
        <v>112</v>
      </c>
      <c r="BE128" s="122">
        <f>IF(N128="základní",J128,0)</f>
        <v>0</v>
      </c>
      <c r="BF128" s="122">
        <f>IF(N128="snížená",J128,0)</f>
        <v>0</v>
      </c>
      <c r="BG128" s="122">
        <f>IF(N128="zákl. přenesená",J128,0)</f>
        <v>0</v>
      </c>
      <c r="BH128" s="122">
        <f>IF(N128="sníž. přenesená",J128,0)</f>
        <v>0</v>
      </c>
      <c r="BI128" s="122">
        <f>IF(N128="nulová",J128,0)</f>
        <v>0</v>
      </c>
      <c r="BJ128" s="7" t="s">
        <v>80</v>
      </c>
      <c r="BK128" s="122">
        <f>ROUND(I128*H128,2)</f>
        <v>0</v>
      </c>
      <c r="BL128" s="7" t="s">
        <v>131</v>
      </c>
      <c r="BM128" s="121" t="s">
        <v>137</v>
      </c>
    </row>
    <row r="129" spans="1:65" s="19" customFormat="1" ht="19.5">
      <c r="A129" s="14"/>
      <c r="B129" s="15"/>
      <c r="C129" s="14"/>
      <c r="D129" s="133" t="s">
        <v>138</v>
      </c>
      <c r="E129" s="14"/>
      <c r="F129" s="134" t="s">
        <v>139</v>
      </c>
      <c r="G129" s="14"/>
      <c r="H129" s="14"/>
      <c r="I129" s="1"/>
      <c r="J129" s="14"/>
      <c r="K129" s="14"/>
      <c r="L129" s="15"/>
      <c r="M129" s="135"/>
      <c r="N129" s="136"/>
      <c r="O129" s="118"/>
      <c r="P129" s="118"/>
      <c r="Q129" s="118"/>
      <c r="R129" s="118"/>
      <c r="S129" s="118"/>
      <c r="T129" s="13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7" t="s">
        <v>138</v>
      </c>
      <c r="AU129" s="7" t="s">
        <v>82</v>
      </c>
    </row>
    <row r="130" spans="1:65" s="19" customFormat="1" ht="36">
      <c r="A130" s="14"/>
      <c r="B130" s="15"/>
      <c r="C130" s="109" t="s">
        <v>140</v>
      </c>
      <c r="D130" s="109" t="s">
        <v>114</v>
      </c>
      <c r="E130" s="110" t="s">
        <v>141</v>
      </c>
      <c r="F130" s="111" t="s">
        <v>142</v>
      </c>
      <c r="G130" s="112" t="s">
        <v>143</v>
      </c>
      <c r="H130" s="113">
        <v>2</v>
      </c>
      <c r="I130" s="3"/>
      <c r="J130" s="114">
        <f>ROUND(I130*H130,2)</f>
        <v>0</v>
      </c>
      <c r="K130" s="115"/>
      <c r="L130" s="15"/>
      <c r="M130" s="116" t="s">
        <v>1</v>
      </c>
      <c r="N130" s="117" t="s">
        <v>40</v>
      </c>
      <c r="O130" s="118"/>
      <c r="P130" s="119">
        <f>O130*H130</f>
        <v>0</v>
      </c>
      <c r="Q130" s="119">
        <v>0</v>
      </c>
      <c r="R130" s="119">
        <f>Q130*H130</f>
        <v>0</v>
      </c>
      <c r="S130" s="119">
        <v>0</v>
      </c>
      <c r="T130" s="120">
        <f>S130*H130</f>
        <v>0</v>
      </c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R130" s="121" t="s">
        <v>131</v>
      </c>
      <c r="AT130" s="121" t="s">
        <v>114</v>
      </c>
      <c r="AU130" s="121" t="s">
        <v>82</v>
      </c>
      <c r="AY130" s="7" t="s">
        <v>112</v>
      </c>
      <c r="BE130" s="122">
        <f>IF(N130="základní",J130,0)</f>
        <v>0</v>
      </c>
      <c r="BF130" s="122">
        <f>IF(N130="snížená",J130,0)</f>
        <v>0</v>
      </c>
      <c r="BG130" s="122">
        <f>IF(N130="zákl. přenesená",J130,0)</f>
        <v>0</v>
      </c>
      <c r="BH130" s="122">
        <f>IF(N130="sníž. přenesená",J130,0)</f>
        <v>0</v>
      </c>
      <c r="BI130" s="122">
        <f>IF(N130="nulová",J130,0)</f>
        <v>0</v>
      </c>
      <c r="BJ130" s="7" t="s">
        <v>80</v>
      </c>
      <c r="BK130" s="122">
        <f>ROUND(I130*H130,2)</f>
        <v>0</v>
      </c>
      <c r="BL130" s="7" t="s">
        <v>131</v>
      </c>
      <c r="BM130" s="121" t="s">
        <v>144</v>
      </c>
    </row>
    <row r="131" spans="1:65" s="19" customFormat="1" ht="36">
      <c r="A131" s="14"/>
      <c r="B131" s="15"/>
      <c r="C131" s="109" t="s">
        <v>145</v>
      </c>
      <c r="D131" s="109" t="s">
        <v>114</v>
      </c>
      <c r="E131" s="110" t="s">
        <v>146</v>
      </c>
      <c r="F131" s="111" t="s">
        <v>147</v>
      </c>
      <c r="G131" s="112" t="s">
        <v>130</v>
      </c>
      <c r="H131" s="113">
        <v>300</v>
      </c>
      <c r="I131" s="3"/>
      <c r="J131" s="114">
        <f>ROUND(I131*H131,2)</f>
        <v>0</v>
      </c>
      <c r="K131" s="115"/>
      <c r="L131" s="15"/>
      <c r="M131" s="116" t="s">
        <v>1</v>
      </c>
      <c r="N131" s="117" t="s">
        <v>40</v>
      </c>
      <c r="O131" s="118"/>
      <c r="P131" s="119">
        <f>O131*H131</f>
        <v>0</v>
      </c>
      <c r="Q131" s="119">
        <v>0</v>
      </c>
      <c r="R131" s="119">
        <f>Q131*H131</f>
        <v>0</v>
      </c>
      <c r="S131" s="119">
        <v>0</v>
      </c>
      <c r="T131" s="120">
        <f>S131*H131</f>
        <v>0</v>
      </c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R131" s="121" t="s">
        <v>131</v>
      </c>
      <c r="AT131" s="121" t="s">
        <v>114</v>
      </c>
      <c r="AU131" s="121" t="s">
        <v>82</v>
      </c>
      <c r="AY131" s="7" t="s">
        <v>112</v>
      </c>
      <c r="BE131" s="122">
        <f>IF(N131="základní",J131,0)</f>
        <v>0</v>
      </c>
      <c r="BF131" s="122">
        <f>IF(N131="snížená",J131,0)</f>
        <v>0</v>
      </c>
      <c r="BG131" s="122">
        <f>IF(N131="zákl. přenesená",J131,0)</f>
        <v>0</v>
      </c>
      <c r="BH131" s="122">
        <f>IF(N131="sníž. přenesená",J131,0)</f>
        <v>0</v>
      </c>
      <c r="BI131" s="122">
        <f>IF(N131="nulová",J131,0)</f>
        <v>0</v>
      </c>
      <c r="BJ131" s="7" t="s">
        <v>80</v>
      </c>
      <c r="BK131" s="122">
        <f>ROUND(I131*H131,2)</f>
        <v>0</v>
      </c>
      <c r="BL131" s="7" t="s">
        <v>131</v>
      </c>
      <c r="BM131" s="121" t="s">
        <v>148</v>
      </c>
    </row>
    <row r="132" spans="1:65" s="19" customFormat="1" ht="36">
      <c r="A132" s="14"/>
      <c r="B132" s="15"/>
      <c r="C132" s="109" t="s">
        <v>149</v>
      </c>
      <c r="D132" s="109" t="s">
        <v>114</v>
      </c>
      <c r="E132" s="110" t="s">
        <v>150</v>
      </c>
      <c r="F132" s="111" t="s">
        <v>151</v>
      </c>
      <c r="G132" s="112" t="s">
        <v>130</v>
      </c>
      <c r="H132" s="113">
        <v>170</v>
      </c>
      <c r="I132" s="3"/>
      <c r="J132" s="114">
        <f>ROUND(I132*H132,2)</f>
        <v>0</v>
      </c>
      <c r="K132" s="115"/>
      <c r="L132" s="15"/>
      <c r="M132" s="116" t="s">
        <v>1</v>
      </c>
      <c r="N132" s="117" t="s">
        <v>40</v>
      </c>
      <c r="O132" s="118"/>
      <c r="P132" s="119">
        <f>O132*H132</f>
        <v>0</v>
      </c>
      <c r="Q132" s="119">
        <v>0</v>
      </c>
      <c r="R132" s="119">
        <f>Q132*H132</f>
        <v>0</v>
      </c>
      <c r="S132" s="119">
        <v>0</v>
      </c>
      <c r="T132" s="120">
        <f>S132*H132</f>
        <v>0</v>
      </c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R132" s="121" t="s">
        <v>131</v>
      </c>
      <c r="AT132" s="121" t="s">
        <v>114</v>
      </c>
      <c r="AU132" s="121" t="s">
        <v>82</v>
      </c>
      <c r="AY132" s="7" t="s">
        <v>112</v>
      </c>
      <c r="BE132" s="122">
        <f>IF(N132="základní",J132,0)</f>
        <v>0</v>
      </c>
      <c r="BF132" s="122">
        <f>IF(N132="snížená",J132,0)</f>
        <v>0</v>
      </c>
      <c r="BG132" s="122">
        <f>IF(N132="zákl. přenesená",J132,0)</f>
        <v>0</v>
      </c>
      <c r="BH132" s="122">
        <f>IF(N132="sníž. přenesená",J132,0)</f>
        <v>0</v>
      </c>
      <c r="BI132" s="122">
        <f>IF(N132="nulová",J132,0)</f>
        <v>0</v>
      </c>
      <c r="BJ132" s="7" t="s">
        <v>80</v>
      </c>
      <c r="BK132" s="122">
        <f>ROUND(I132*H132,2)</f>
        <v>0</v>
      </c>
      <c r="BL132" s="7" t="s">
        <v>131</v>
      </c>
      <c r="BM132" s="121" t="s">
        <v>152</v>
      </c>
    </row>
    <row r="133" spans="1:65" s="19" customFormat="1" ht="12">
      <c r="A133" s="14"/>
      <c r="B133" s="15"/>
      <c r="C133" s="123" t="s">
        <v>153</v>
      </c>
      <c r="D133" s="123" t="s">
        <v>133</v>
      </c>
      <c r="E133" s="124" t="s">
        <v>154</v>
      </c>
      <c r="F133" s="125" t="s">
        <v>155</v>
      </c>
      <c r="G133" s="126" t="s">
        <v>130</v>
      </c>
      <c r="H133" s="127">
        <v>160</v>
      </c>
      <c r="I133" s="4"/>
      <c r="J133" s="128">
        <f>ROUND(I133*H133,2)</f>
        <v>0</v>
      </c>
      <c r="K133" s="129"/>
      <c r="L133" s="130"/>
      <c r="M133" s="131" t="s">
        <v>1</v>
      </c>
      <c r="N133" s="132" t="s">
        <v>40</v>
      </c>
      <c r="O133" s="118"/>
      <c r="P133" s="119">
        <f>O133*H133</f>
        <v>0</v>
      </c>
      <c r="Q133" s="119">
        <v>1.2E-4</v>
      </c>
      <c r="R133" s="119">
        <f>Q133*H133</f>
        <v>1.9200000000000002E-2</v>
      </c>
      <c r="S133" s="119">
        <v>0</v>
      </c>
      <c r="T133" s="120">
        <f>S133*H133</f>
        <v>0</v>
      </c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R133" s="121" t="s">
        <v>136</v>
      </c>
      <c r="AT133" s="121" t="s">
        <v>133</v>
      </c>
      <c r="AU133" s="121" t="s">
        <v>82</v>
      </c>
      <c r="AY133" s="7" t="s">
        <v>112</v>
      </c>
      <c r="BE133" s="122">
        <f>IF(N133="základní",J133,0)</f>
        <v>0</v>
      </c>
      <c r="BF133" s="122">
        <f>IF(N133="snížená",J133,0)</f>
        <v>0</v>
      </c>
      <c r="BG133" s="122">
        <f>IF(N133="zákl. přenesená",J133,0)</f>
        <v>0</v>
      </c>
      <c r="BH133" s="122">
        <f>IF(N133="sníž. přenesená",J133,0)</f>
        <v>0</v>
      </c>
      <c r="BI133" s="122">
        <f>IF(N133="nulová",J133,0)</f>
        <v>0</v>
      </c>
      <c r="BJ133" s="7" t="s">
        <v>80</v>
      </c>
      <c r="BK133" s="122">
        <f>ROUND(I133*H133,2)</f>
        <v>0</v>
      </c>
      <c r="BL133" s="7" t="s">
        <v>131</v>
      </c>
      <c r="BM133" s="121" t="s">
        <v>156</v>
      </c>
    </row>
    <row r="134" spans="1:65" s="19" customFormat="1" ht="19.5">
      <c r="A134" s="14"/>
      <c r="B134" s="15"/>
      <c r="C134" s="14"/>
      <c r="D134" s="133" t="s">
        <v>138</v>
      </c>
      <c r="E134" s="14"/>
      <c r="F134" s="134" t="s">
        <v>157</v>
      </c>
      <c r="G134" s="14"/>
      <c r="H134" s="14"/>
      <c r="I134" s="1"/>
      <c r="J134" s="14"/>
      <c r="K134" s="14"/>
      <c r="L134" s="15"/>
      <c r="M134" s="135"/>
      <c r="N134" s="136"/>
      <c r="O134" s="118"/>
      <c r="P134" s="118"/>
      <c r="Q134" s="118"/>
      <c r="R134" s="118"/>
      <c r="S134" s="118"/>
      <c r="T134" s="13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7" t="s">
        <v>138</v>
      </c>
      <c r="AU134" s="7" t="s">
        <v>82</v>
      </c>
    </row>
    <row r="135" spans="1:65" s="19" customFormat="1" ht="12">
      <c r="A135" s="14"/>
      <c r="B135" s="15"/>
      <c r="C135" s="123" t="s">
        <v>158</v>
      </c>
      <c r="D135" s="123" t="s">
        <v>133</v>
      </c>
      <c r="E135" s="124" t="s">
        <v>159</v>
      </c>
      <c r="F135" s="125" t="s">
        <v>160</v>
      </c>
      <c r="G135" s="126" t="s">
        <v>130</v>
      </c>
      <c r="H135" s="127">
        <v>310</v>
      </c>
      <c r="I135" s="4"/>
      <c r="J135" s="128">
        <f>ROUND(I135*H135,2)</f>
        <v>0</v>
      </c>
      <c r="K135" s="129"/>
      <c r="L135" s="130"/>
      <c r="M135" s="131" t="s">
        <v>1</v>
      </c>
      <c r="N135" s="132" t="s">
        <v>40</v>
      </c>
      <c r="O135" s="118"/>
      <c r="P135" s="119">
        <f>O135*H135</f>
        <v>0</v>
      </c>
      <c r="Q135" s="119">
        <v>1.7000000000000001E-4</v>
      </c>
      <c r="R135" s="119">
        <f>Q135*H135</f>
        <v>5.2700000000000004E-2</v>
      </c>
      <c r="S135" s="119">
        <v>0</v>
      </c>
      <c r="T135" s="120">
        <f>S135*H135</f>
        <v>0</v>
      </c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R135" s="121" t="s">
        <v>136</v>
      </c>
      <c r="AT135" s="121" t="s">
        <v>133</v>
      </c>
      <c r="AU135" s="121" t="s">
        <v>82</v>
      </c>
      <c r="AY135" s="7" t="s">
        <v>112</v>
      </c>
      <c r="BE135" s="122">
        <f>IF(N135="základní",J135,0)</f>
        <v>0</v>
      </c>
      <c r="BF135" s="122">
        <f>IF(N135="snížená",J135,0)</f>
        <v>0</v>
      </c>
      <c r="BG135" s="122">
        <f>IF(N135="zákl. přenesená",J135,0)</f>
        <v>0</v>
      </c>
      <c r="BH135" s="122">
        <f>IF(N135="sníž. přenesená",J135,0)</f>
        <v>0</v>
      </c>
      <c r="BI135" s="122">
        <f>IF(N135="nulová",J135,0)</f>
        <v>0</v>
      </c>
      <c r="BJ135" s="7" t="s">
        <v>80</v>
      </c>
      <c r="BK135" s="122">
        <f>ROUND(I135*H135,2)</f>
        <v>0</v>
      </c>
      <c r="BL135" s="7" t="s">
        <v>131</v>
      </c>
      <c r="BM135" s="121" t="s">
        <v>161</v>
      </c>
    </row>
    <row r="136" spans="1:65" s="19" customFormat="1" ht="19.5">
      <c r="A136" s="14"/>
      <c r="B136" s="15"/>
      <c r="C136" s="14"/>
      <c r="D136" s="133" t="s">
        <v>138</v>
      </c>
      <c r="E136" s="14"/>
      <c r="F136" s="134" t="s">
        <v>162</v>
      </c>
      <c r="G136" s="14"/>
      <c r="H136" s="14"/>
      <c r="I136" s="1"/>
      <c r="J136" s="14"/>
      <c r="K136" s="14"/>
      <c r="L136" s="15"/>
      <c r="M136" s="135"/>
      <c r="N136" s="136"/>
      <c r="O136" s="118"/>
      <c r="P136" s="118"/>
      <c r="Q136" s="118"/>
      <c r="R136" s="118"/>
      <c r="S136" s="118"/>
      <c r="T136" s="13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7" t="s">
        <v>138</v>
      </c>
      <c r="AU136" s="7" t="s">
        <v>82</v>
      </c>
    </row>
    <row r="137" spans="1:65" s="19" customFormat="1" ht="36">
      <c r="A137" s="14"/>
      <c r="B137" s="15"/>
      <c r="C137" s="109" t="s">
        <v>163</v>
      </c>
      <c r="D137" s="109" t="s">
        <v>114</v>
      </c>
      <c r="E137" s="110" t="s">
        <v>164</v>
      </c>
      <c r="F137" s="111" t="s">
        <v>165</v>
      </c>
      <c r="G137" s="112" t="s">
        <v>130</v>
      </c>
      <c r="H137" s="113">
        <v>16</v>
      </c>
      <c r="I137" s="3"/>
      <c r="J137" s="114">
        <f>ROUND(I137*H137,2)</f>
        <v>0</v>
      </c>
      <c r="K137" s="115"/>
      <c r="L137" s="15"/>
      <c r="M137" s="116" t="s">
        <v>1</v>
      </c>
      <c r="N137" s="117" t="s">
        <v>40</v>
      </c>
      <c r="O137" s="118"/>
      <c r="P137" s="119">
        <f>O137*H137</f>
        <v>0</v>
      </c>
      <c r="Q137" s="119">
        <v>0</v>
      </c>
      <c r="R137" s="119">
        <f>Q137*H137</f>
        <v>0</v>
      </c>
      <c r="S137" s="119">
        <v>0</v>
      </c>
      <c r="T137" s="120">
        <f>S137*H137</f>
        <v>0</v>
      </c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R137" s="121" t="s">
        <v>131</v>
      </c>
      <c r="AT137" s="121" t="s">
        <v>114</v>
      </c>
      <c r="AU137" s="121" t="s">
        <v>82</v>
      </c>
      <c r="AY137" s="7" t="s">
        <v>112</v>
      </c>
      <c r="BE137" s="122">
        <f>IF(N137="základní",J137,0)</f>
        <v>0</v>
      </c>
      <c r="BF137" s="122">
        <f>IF(N137="snížená",J137,0)</f>
        <v>0</v>
      </c>
      <c r="BG137" s="122">
        <f>IF(N137="zákl. přenesená",J137,0)</f>
        <v>0</v>
      </c>
      <c r="BH137" s="122">
        <f>IF(N137="sníž. přenesená",J137,0)</f>
        <v>0</v>
      </c>
      <c r="BI137" s="122">
        <f>IF(N137="nulová",J137,0)</f>
        <v>0</v>
      </c>
      <c r="BJ137" s="7" t="s">
        <v>80</v>
      </c>
      <c r="BK137" s="122">
        <f>ROUND(I137*H137,2)</f>
        <v>0</v>
      </c>
      <c r="BL137" s="7" t="s">
        <v>131</v>
      </c>
      <c r="BM137" s="121" t="s">
        <v>166</v>
      </c>
    </row>
    <row r="138" spans="1:65" s="19" customFormat="1" ht="12">
      <c r="A138" s="14"/>
      <c r="B138" s="15"/>
      <c r="C138" s="123" t="s">
        <v>167</v>
      </c>
      <c r="D138" s="123" t="s">
        <v>133</v>
      </c>
      <c r="E138" s="124" t="s">
        <v>168</v>
      </c>
      <c r="F138" s="125" t="s">
        <v>169</v>
      </c>
      <c r="G138" s="126" t="s">
        <v>130</v>
      </c>
      <c r="H138" s="127">
        <v>16</v>
      </c>
      <c r="I138" s="4"/>
      <c r="J138" s="128">
        <f>ROUND(I138*H138,2)</f>
        <v>0</v>
      </c>
      <c r="K138" s="129"/>
      <c r="L138" s="130"/>
      <c r="M138" s="131" t="s">
        <v>1</v>
      </c>
      <c r="N138" s="132" t="s">
        <v>40</v>
      </c>
      <c r="O138" s="118"/>
      <c r="P138" s="119">
        <f>O138*H138</f>
        <v>0</v>
      </c>
      <c r="Q138" s="119">
        <v>1.3999999999999999E-4</v>
      </c>
      <c r="R138" s="119">
        <f>Q138*H138</f>
        <v>2.2399999999999998E-3</v>
      </c>
      <c r="S138" s="119">
        <v>0</v>
      </c>
      <c r="T138" s="120">
        <f>S138*H138</f>
        <v>0</v>
      </c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R138" s="121" t="s">
        <v>136</v>
      </c>
      <c r="AT138" s="121" t="s">
        <v>133</v>
      </c>
      <c r="AU138" s="121" t="s">
        <v>82</v>
      </c>
      <c r="AY138" s="7" t="s">
        <v>112</v>
      </c>
      <c r="BE138" s="122">
        <f>IF(N138="základní",J138,0)</f>
        <v>0</v>
      </c>
      <c r="BF138" s="122">
        <f>IF(N138="snížená",J138,0)</f>
        <v>0</v>
      </c>
      <c r="BG138" s="122">
        <f>IF(N138="zákl. přenesená",J138,0)</f>
        <v>0</v>
      </c>
      <c r="BH138" s="122">
        <f>IF(N138="sníž. přenesená",J138,0)</f>
        <v>0</v>
      </c>
      <c r="BI138" s="122">
        <f>IF(N138="nulová",J138,0)</f>
        <v>0</v>
      </c>
      <c r="BJ138" s="7" t="s">
        <v>80</v>
      </c>
      <c r="BK138" s="122">
        <f>ROUND(I138*H138,2)</f>
        <v>0</v>
      </c>
      <c r="BL138" s="7" t="s">
        <v>131</v>
      </c>
      <c r="BM138" s="121" t="s">
        <v>170</v>
      </c>
    </row>
    <row r="139" spans="1:65" s="19" customFormat="1" ht="19.5">
      <c r="A139" s="14"/>
      <c r="B139" s="15"/>
      <c r="C139" s="14"/>
      <c r="D139" s="133" t="s">
        <v>138</v>
      </c>
      <c r="E139" s="14"/>
      <c r="F139" s="134" t="s">
        <v>171</v>
      </c>
      <c r="G139" s="14"/>
      <c r="H139" s="14"/>
      <c r="I139" s="1"/>
      <c r="J139" s="14"/>
      <c r="K139" s="14"/>
      <c r="L139" s="15"/>
      <c r="M139" s="135"/>
      <c r="N139" s="136"/>
      <c r="O139" s="118"/>
      <c r="P139" s="118"/>
      <c r="Q139" s="118"/>
      <c r="R139" s="118"/>
      <c r="S139" s="118"/>
      <c r="T139" s="13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7" t="s">
        <v>138</v>
      </c>
      <c r="AU139" s="7" t="s">
        <v>82</v>
      </c>
    </row>
    <row r="140" spans="1:65" s="19" customFormat="1" ht="36">
      <c r="A140" s="14"/>
      <c r="B140" s="15"/>
      <c r="C140" s="109" t="s">
        <v>172</v>
      </c>
      <c r="D140" s="109" t="s">
        <v>114</v>
      </c>
      <c r="E140" s="110" t="s">
        <v>173</v>
      </c>
      <c r="F140" s="111" t="s">
        <v>174</v>
      </c>
      <c r="G140" s="112" t="s">
        <v>143</v>
      </c>
      <c r="H140" s="113">
        <v>210</v>
      </c>
      <c r="I140" s="3"/>
      <c r="J140" s="114">
        <f>ROUND(I140*H140,2)</f>
        <v>0</v>
      </c>
      <c r="K140" s="115"/>
      <c r="L140" s="15"/>
      <c r="M140" s="116" t="s">
        <v>1</v>
      </c>
      <c r="N140" s="117" t="s">
        <v>40</v>
      </c>
      <c r="O140" s="118"/>
      <c r="P140" s="119">
        <f>O140*H140</f>
        <v>0</v>
      </c>
      <c r="Q140" s="119">
        <v>0</v>
      </c>
      <c r="R140" s="119">
        <f>Q140*H140</f>
        <v>0</v>
      </c>
      <c r="S140" s="119">
        <v>0</v>
      </c>
      <c r="T140" s="120">
        <f>S140*H140</f>
        <v>0</v>
      </c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R140" s="121" t="s">
        <v>131</v>
      </c>
      <c r="AT140" s="121" t="s">
        <v>114</v>
      </c>
      <c r="AU140" s="121" t="s">
        <v>82</v>
      </c>
      <c r="AY140" s="7" t="s">
        <v>112</v>
      </c>
      <c r="BE140" s="122">
        <f>IF(N140="základní",J140,0)</f>
        <v>0</v>
      </c>
      <c r="BF140" s="122">
        <f>IF(N140="snížená",J140,0)</f>
        <v>0</v>
      </c>
      <c r="BG140" s="122">
        <f>IF(N140="zákl. přenesená",J140,0)</f>
        <v>0</v>
      </c>
      <c r="BH140" s="122">
        <f>IF(N140="sníž. přenesená",J140,0)</f>
        <v>0</v>
      </c>
      <c r="BI140" s="122">
        <f>IF(N140="nulová",J140,0)</f>
        <v>0</v>
      </c>
      <c r="BJ140" s="7" t="s">
        <v>80</v>
      </c>
      <c r="BK140" s="122">
        <f>ROUND(I140*H140,2)</f>
        <v>0</v>
      </c>
      <c r="BL140" s="7" t="s">
        <v>131</v>
      </c>
      <c r="BM140" s="121" t="s">
        <v>175</v>
      </c>
    </row>
    <row r="141" spans="1:65" s="19" customFormat="1" ht="48">
      <c r="A141" s="14"/>
      <c r="B141" s="15"/>
      <c r="C141" s="109" t="s">
        <v>176</v>
      </c>
      <c r="D141" s="109" t="s">
        <v>114</v>
      </c>
      <c r="E141" s="110" t="s">
        <v>177</v>
      </c>
      <c r="F141" s="111" t="s">
        <v>178</v>
      </c>
      <c r="G141" s="112" t="s">
        <v>130</v>
      </c>
      <c r="H141" s="113">
        <v>85</v>
      </c>
      <c r="I141" s="3"/>
      <c r="J141" s="114">
        <f>ROUND(I141*H141,2)</f>
        <v>0</v>
      </c>
      <c r="K141" s="115"/>
      <c r="L141" s="15"/>
      <c r="M141" s="116" t="s">
        <v>1</v>
      </c>
      <c r="N141" s="117" t="s">
        <v>40</v>
      </c>
      <c r="O141" s="118"/>
      <c r="P141" s="119">
        <f>O141*H141</f>
        <v>0</v>
      </c>
      <c r="Q141" s="119">
        <v>0</v>
      </c>
      <c r="R141" s="119">
        <f>Q141*H141</f>
        <v>0</v>
      </c>
      <c r="S141" s="119">
        <v>0</v>
      </c>
      <c r="T141" s="120">
        <f>S141*H141</f>
        <v>0</v>
      </c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R141" s="121" t="s">
        <v>131</v>
      </c>
      <c r="AT141" s="121" t="s">
        <v>114</v>
      </c>
      <c r="AU141" s="121" t="s">
        <v>82</v>
      </c>
      <c r="AY141" s="7" t="s">
        <v>112</v>
      </c>
      <c r="BE141" s="122">
        <f>IF(N141="základní",J141,0)</f>
        <v>0</v>
      </c>
      <c r="BF141" s="122">
        <f>IF(N141="snížená",J141,0)</f>
        <v>0</v>
      </c>
      <c r="BG141" s="122">
        <f>IF(N141="zákl. přenesená",J141,0)</f>
        <v>0</v>
      </c>
      <c r="BH141" s="122">
        <f>IF(N141="sníž. přenesená",J141,0)</f>
        <v>0</v>
      </c>
      <c r="BI141" s="122">
        <f>IF(N141="nulová",J141,0)</f>
        <v>0</v>
      </c>
      <c r="BJ141" s="7" t="s">
        <v>80</v>
      </c>
      <c r="BK141" s="122">
        <f>ROUND(I141*H141,2)</f>
        <v>0</v>
      </c>
      <c r="BL141" s="7" t="s">
        <v>131</v>
      </c>
      <c r="BM141" s="121" t="s">
        <v>179</v>
      </c>
    </row>
    <row r="142" spans="1:65" s="19" customFormat="1" ht="12">
      <c r="A142" s="14"/>
      <c r="B142" s="15"/>
      <c r="C142" s="123" t="s">
        <v>180</v>
      </c>
      <c r="D142" s="123" t="s">
        <v>133</v>
      </c>
      <c r="E142" s="124" t="s">
        <v>181</v>
      </c>
      <c r="F142" s="125" t="s">
        <v>182</v>
      </c>
      <c r="G142" s="126" t="s">
        <v>130</v>
      </c>
      <c r="H142" s="127">
        <v>85</v>
      </c>
      <c r="I142" s="4"/>
      <c r="J142" s="128">
        <f>ROUND(I142*H142,2)</f>
        <v>0</v>
      </c>
      <c r="K142" s="129"/>
      <c r="L142" s="130"/>
      <c r="M142" s="131" t="s">
        <v>1</v>
      </c>
      <c r="N142" s="132" t="s">
        <v>40</v>
      </c>
      <c r="O142" s="118"/>
      <c r="P142" s="119">
        <f>O142*H142</f>
        <v>0</v>
      </c>
      <c r="Q142" s="119">
        <v>5.2999999999999998E-4</v>
      </c>
      <c r="R142" s="119">
        <f>Q142*H142</f>
        <v>4.505E-2</v>
      </c>
      <c r="S142" s="119">
        <v>0</v>
      </c>
      <c r="T142" s="120">
        <f>S142*H142</f>
        <v>0</v>
      </c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R142" s="121" t="s">
        <v>136</v>
      </c>
      <c r="AT142" s="121" t="s">
        <v>133</v>
      </c>
      <c r="AU142" s="121" t="s">
        <v>82</v>
      </c>
      <c r="AY142" s="7" t="s">
        <v>112</v>
      </c>
      <c r="BE142" s="122">
        <f>IF(N142="základní",J142,0)</f>
        <v>0</v>
      </c>
      <c r="BF142" s="122">
        <f>IF(N142="snížená",J142,0)</f>
        <v>0</v>
      </c>
      <c r="BG142" s="122">
        <f>IF(N142="zákl. přenesená",J142,0)</f>
        <v>0</v>
      </c>
      <c r="BH142" s="122">
        <f>IF(N142="sníž. přenesená",J142,0)</f>
        <v>0</v>
      </c>
      <c r="BI142" s="122">
        <f>IF(N142="nulová",J142,0)</f>
        <v>0</v>
      </c>
      <c r="BJ142" s="7" t="s">
        <v>80</v>
      </c>
      <c r="BK142" s="122">
        <f>ROUND(I142*H142,2)</f>
        <v>0</v>
      </c>
      <c r="BL142" s="7" t="s">
        <v>131</v>
      </c>
      <c r="BM142" s="121" t="s">
        <v>183</v>
      </c>
    </row>
    <row r="143" spans="1:65" s="19" customFormat="1" ht="19.5">
      <c r="A143" s="14"/>
      <c r="B143" s="15"/>
      <c r="C143" s="14"/>
      <c r="D143" s="133" t="s">
        <v>138</v>
      </c>
      <c r="E143" s="14"/>
      <c r="F143" s="134" t="s">
        <v>184</v>
      </c>
      <c r="G143" s="14"/>
      <c r="H143" s="14"/>
      <c r="I143" s="1"/>
      <c r="J143" s="14"/>
      <c r="K143" s="14"/>
      <c r="L143" s="15"/>
      <c r="M143" s="135"/>
      <c r="N143" s="136"/>
      <c r="O143" s="118"/>
      <c r="P143" s="118"/>
      <c r="Q143" s="118"/>
      <c r="R143" s="118"/>
      <c r="S143" s="118"/>
      <c r="T143" s="13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7" t="s">
        <v>138</v>
      </c>
      <c r="AU143" s="7" t="s">
        <v>82</v>
      </c>
    </row>
    <row r="144" spans="1:65" s="19" customFormat="1" ht="36">
      <c r="A144" s="14"/>
      <c r="B144" s="15"/>
      <c r="C144" s="109" t="s">
        <v>8</v>
      </c>
      <c r="D144" s="109" t="s">
        <v>114</v>
      </c>
      <c r="E144" s="110" t="s">
        <v>185</v>
      </c>
      <c r="F144" s="111" t="s">
        <v>186</v>
      </c>
      <c r="G144" s="112" t="s">
        <v>143</v>
      </c>
      <c r="H144" s="113">
        <v>2</v>
      </c>
      <c r="I144" s="3"/>
      <c r="J144" s="114">
        <f>ROUND(I144*H144,2)</f>
        <v>0</v>
      </c>
      <c r="K144" s="115"/>
      <c r="L144" s="15"/>
      <c r="M144" s="116" t="s">
        <v>1</v>
      </c>
      <c r="N144" s="117" t="s">
        <v>40</v>
      </c>
      <c r="O144" s="118"/>
      <c r="P144" s="119">
        <f>O144*H144</f>
        <v>0</v>
      </c>
      <c r="Q144" s="119">
        <v>0</v>
      </c>
      <c r="R144" s="119">
        <f>Q144*H144</f>
        <v>0</v>
      </c>
      <c r="S144" s="119">
        <v>0</v>
      </c>
      <c r="T144" s="120">
        <f>S144*H144</f>
        <v>0</v>
      </c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R144" s="121" t="s">
        <v>131</v>
      </c>
      <c r="AT144" s="121" t="s">
        <v>114</v>
      </c>
      <c r="AU144" s="121" t="s">
        <v>82</v>
      </c>
      <c r="AY144" s="7" t="s">
        <v>112</v>
      </c>
      <c r="BE144" s="122">
        <f>IF(N144="základní",J144,0)</f>
        <v>0</v>
      </c>
      <c r="BF144" s="122">
        <f>IF(N144="snížená",J144,0)</f>
        <v>0</v>
      </c>
      <c r="BG144" s="122">
        <f>IF(N144="zákl. přenesená",J144,0)</f>
        <v>0</v>
      </c>
      <c r="BH144" s="122">
        <f>IF(N144="sníž. přenesená",J144,0)</f>
        <v>0</v>
      </c>
      <c r="BI144" s="122">
        <f>IF(N144="nulová",J144,0)</f>
        <v>0</v>
      </c>
      <c r="BJ144" s="7" t="s">
        <v>80</v>
      </c>
      <c r="BK144" s="122">
        <f>ROUND(I144*H144,2)</f>
        <v>0</v>
      </c>
      <c r="BL144" s="7" t="s">
        <v>131</v>
      </c>
      <c r="BM144" s="121" t="s">
        <v>187</v>
      </c>
    </row>
    <row r="145" spans="1:65" s="19" customFormat="1" ht="48">
      <c r="A145" s="14"/>
      <c r="B145" s="15"/>
      <c r="C145" s="109" t="s">
        <v>131</v>
      </c>
      <c r="D145" s="109" t="s">
        <v>114</v>
      </c>
      <c r="E145" s="110" t="s">
        <v>188</v>
      </c>
      <c r="F145" s="111" t="s">
        <v>189</v>
      </c>
      <c r="G145" s="112" t="s">
        <v>130</v>
      </c>
      <c r="H145" s="113">
        <v>50</v>
      </c>
      <c r="I145" s="3"/>
      <c r="J145" s="114">
        <f>ROUND(I145*H145,2)</f>
        <v>0</v>
      </c>
      <c r="K145" s="115"/>
      <c r="L145" s="15"/>
      <c r="M145" s="116" t="s">
        <v>1</v>
      </c>
      <c r="N145" s="117" t="s">
        <v>40</v>
      </c>
      <c r="O145" s="118"/>
      <c r="P145" s="119">
        <f>O145*H145</f>
        <v>0</v>
      </c>
      <c r="Q145" s="119">
        <v>0</v>
      </c>
      <c r="R145" s="119">
        <f>Q145*H145</f>
        <v>0</v>
      </c>
      <c r="S145" s="119">
        <v>0</v>
      </c>
      <c r="T145" s="120">
        <f>S145*H145</f>
        <v>0</v>
      </c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R145" s="121" t="s">
        <v>131</v>
      </c>
      <c r="AT145" s="121" t="s">
        <v>114</v>
      </c>
      <c r="AU145" s="121" t="s">
        <v>82</v>
      </c>
      <c r="AY145" s="7" t="s">
        <v>112</v>
      </c>
      <c r="BE145" s="122">
        <f>IF(N145="základní",J145,0)</f>
        <v>0</v>
      </c>
      <c r="BF145" s="122">
        <f>IF(N145="snížená",J145,0)</f>
        <v>0</v>
      </c>
      <c r="BG145" s="122">
        <f>IF(N145="zákl. přenesená",J145,0)</f>
        <v>0</v>
      </c>
      <c r="BH145" s="122">
        <f>IF(N145="sníž. přenesená",J145,0)</f>
        <v>0</v>
      </c>
      <c r="BI145" s="122">
        <f>IF(N145="nulová",J145,0)</f>
        <v>0</v>
      </c>
      <c r="BJ145" s="7" t="s">
        <v>80</v>
      </c>
      <c r="BK145" s="122">
        <f>ROUND(I145*H145,2)</f>
        <v>0</v>
      </c>
      <c r="BL145" s="7" t="s">
        <v>131</v>
      </c>
      <c r="BM145" s="121" t="s">
        <v>190</v>
      </c>
    </row>
    <row r="146" spans="1:65" s="19" customFormat="1" ht="24">
      <c r="A146" s="14"/>
      <c r="B146" s="15"/>
      <c r="C146" s="123" t="s">
        <v>191</v>
      </c>
      <c r="D146" s="123" t="s">
        <v>133</v>
      </c>
      <c r="E146" s="124" t="s">
        <v>192</v>
      </c>
      <c r="F146" s="125" t="s">
        <v>193</v>
      </c>
      <c r="G146" s="126" t="s">
        <v>130</v>
      </c>
      <c r="H146" s="127">
        <v>50</v>
      </c>
      <c r="I146" s="4"/>
      <c r="J146" s="128">
        <f>ROUND(I146*H146,2)</f>
        <v>0</v>
      </c>
      <c r="K146" s="129"/>
      <c r="L146" s="130"/>
      <c r="M146" s="131" t="s">
        <v>1</v>
      </c>
      <c r="N146" s="132" t="s">
        <v>40</v>
      </c>
      <c r="O146" s="118"/>
      <c r="P146" s="119">
        <f>O146*H146</f>
        <v>0</v>
      </c>
      <c r="Q146" s="119">
        <v>1E-4</v>
      </c>
      <c r="R146" s="119">
        <f>Q146*H146</f>
        <v>5.0000000000000001E-3</v>
      </c>
      <c r="S146" s="119">
        <v>0</v>
      </c>
      <c r="T146" s="120">
        <f>S146*H146</f>
        <v>0</v>
      </c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R146" s="121" t="s">
        <v>136</v>
      </c>
      <c r="AT146" s="121" t="s">
        <v>133</v>
      </c>
      <c r="AU146" s="121" t="s">
        <v>82</v>
      </c>
      <c r="AY146" s="7" t="s">
        <v>112</v>
      </c>
      <c r="BE146" s="122">
        <f>IF(N146="základní",J146,0)</f>
        <v>0</v>
      </c>
      <c r="BF146" s="122">
        <f>IF(N146="snížená",J146,0)</f>
        <v>0</v>
      </c>
      <c r="BG146" s="122">
        <f>IF(N146="zákl. přenesená",J146,0)</f>
        <v>0</v>
      </c>
      <c r="BH146" s="122">
        <f>IF(N146="sníž. přenesená",J146,0)</f>
        <v>0</v>
      </c>
      <c r="BI146" s="122">
        <f>IF(N146="nulová",J146,0)</f>
        <v>0</v>
      </c>
      <c r="BJ146" s="7" t="s">
        <v>80</v>
      </c>
      <c r="BK146" s="122">
        <f>ROUND(I146*H146,2)</f>
        <v>0</v>
      </c>
      <c r="BL146" s="7" t="s">
        <v>131</v>
      </c>
      <c r="BM146" s="121" t="s">
        <v>194</v>
      </c>
    </row>
    <row r="147" spans="1:65" s="19" customFormat="1" ht="19.5">
      <c r="A147" s="14"/>
      <c r="B147" s="15"/>
      <c r="C147" s="14"/>
      <c r="D147" s="133" t="s">
        <v>138</v>
      </c>
      <c r="E147" s="14"/>
      <c r="F147" s="134" t="s">
        <v>195</v>
      </c>
      <c r="G147" s="14"/>
      <c r="H147" s="14"/>
      <c r="I147" s="1"/>
      <c r="J147" s="14"/>
      <c r="K147" s="14"/>
      <c r="L147" s="15"/>
      <c r="M147" s="135"/>
      <c r="N147" s="136"/>
      <c r="O147" s="118"/>
      <c r="P147" s="118"/>
      <c r="Q147" s="118"/>
      <c r="R147" s="118"/>
      <c r="S147" s="118"/>
      <c r="T147" s="13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7" t="s">
        <v>138</v>
      </c>
      <c r="AU147" s="7" t="s">
        <v>82</v>
      </c>
    </row>
    <row r="148" spans="1:65" s="19" customFormat="1" ht="24">
      <c r="A148" s="14"/>
      <c r="B148" s="15"/>
      <c r="C148" s="109" t="s">
        <v>196</v>
      </c>
      <c r="D148" s="109" t="s">
        <v>114</v>
      </c>
      <c r="E148" s="110" t="s">
        <v>197</v>
      </c>
      <c r="F148" s="111" t="s">
        <v>198</v>
      </c>
      <c r="G148" s="112" t="s">
        <v>143</v>
      </c>
      <c r="H148" s="113">
        <v>40</v>
      </c>
      <c r="I148" s="3"/>
      <c r="J148" s="114">
        <f t="shared" ref="J148:J153" si="0">ROUND(I148*H148,2)</f>
        <v>0</v>
      </c>
      <c r="K148" s="115"/>
      <c r="L148" s="15"/>
      <c r="M148" s="116" t="s">
        <v>1</v>
      </c>
      <c r="N148" s="117" t="s">
        <v>40</v>
      </c>
      <c r="O148" s="118"/>
      <c r="P148" s="119">
        <f t="shared" ref="P148:P153" si="1">O148*H148</f>
        <v>0</v>
      </c>
      <c r="Q148" s="119">
        <v>0</v>
      </c>
      <c r="R148" s="119">
        <f t="shared" ref="R148:R153" si="2">Q148*H148</f>
        <v>0</v>
      </c>
      <c r="S148" s="119">
        <v>0</v>
      </c>
      <c r="T148" s="120">
        <f t="shared" ref="T148:T153" si="3">S148*H148</f>
        <v>0</v>
      </c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R148" s="121" t="s">
        <v>131</v>
      </c>
      <c r="AT148" s="121" t="s">
        <v>114</v>
      </c>
      <c r="AU148" s="121" t="s">
        <v>82</v>
      </c>
      <c r="AY148" s="7" t="s">
        <v>112</v>
      </c>
      <c r="BE148" s="122">
        <f t="shared" ref="BE148:BE153" si="4">IF(N148="základní",J148,0)</f>
        <v>0</v>
      </c>
      <c r="BF148" s="122">
        <f t="shared" ref="BF148:BF153" si="5">IF(N148="snížená",J148,0)</f>
        <v>0</v>
      </c>
      <c r="BG148" s="122">
        <f t="shared" ref="BG148:BG153" si="6">IF(N148="zákl. přenesená",J148,0)</f>
        <v>0</v>
      </c>
      <c r="BH148" s="122">
        <f t="shared" ref="BH148:BH153" si="7">IF(N148="sníž. přenesená",J148,0)</f>
        <v>0</v>
      </c>
      <c r="BI148" s="122">
        <f t="shared" ref="BI148:BI153" si="8">IF(N148="nulová",J148,0)</f>
        <v>0</v>
      </c>
      <c r="BJ148" s="7" t="s">
        <v>80</v>
      </c>
      <c r="BK148" s="122">
        <f t="shared" ref="BK148:BK153" si="9">ROUND(I148*H148,2)</f>
        <v>0</v>
      </c>
      <c r="BL148" s="7" t="s">
        <v>131</v>
      </c>
      <c r="BM148" s="121" t="s">
        <v>199</v>
      </c>
    </row>
    <row r="149" spans="1:65" s="19" customFormat="1" ht="12">
      <c r="A149" s="14"/>
      <c r="B149" s="15"/>
      <c r="C149" s="123" t="s">
        <v>200</v>
      </c>
      <c r="D149" s="123" t="s">
        <v>133</v>
      </c>
      <c r="E149" s="124" t="s">
        <v>201</v>
      </c>
      <c r="F149" s="125" t="s">
        <v>202</v>
      </c>
      <c r="G149" s="126" t="s">
        <v>143</v>
      </c>
      <c r="H149" s="127">
        <v>40</v>
      </c>
      <c r="I149" s="4"/>
      <c r="J149" s="128">
        <f t="shared" si="0"/>
        <v>0</v>
      </c>
      <c r="K149" s="129"/>
      <c r="L149" s="130"/>
      <c r="M149" s="131" t="s">
        <v>1</v>
      </c>
      <c r="N149" s="132" t="s">
        <v>40</v>
      </c>
      <c r="O149" s="118"/>
      <c r="P149" s="119">
        <f t="shared" si="1"/>
        <v>0</v>
      </c>
      <c r="Q149" s="119">
        <v>6.9999999999999994E-5</v>
      </c>
      <c r="R149" s="119">
        <f t="shared" si="2"/>
        <v>2.7999999999999995E-3</v>
      </c>
      <c r="S149" s="119">
        <v>0</v>
      </c>
      <c r="T149" s="120">
        <f t="shared" si="3"/>
        <v>0</v>
      </c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R149" s="121" t="s">
        <v>136</v>
      </c>
      <c r="AT149" s="121" t="s">
        <v>133</v>
      </c>
      <c r="AU149" s="121" t="s">
        <v>82</v>
      </c>
      <c r="AY149" s="7" t="s">
        <v>112</v>
      </c>
      <c r="BE149" s="122">
        <f t="shared" si="4"/>
        <v>0</v>
      </c>
      <c r="BF149" s="122">
        <f t="shared" si="5"/>
        <v>0</v>
      </c>
      <c r="BG149" s="122">
        <f t="shared" si="6"/>
        <v>0</v>
      </c>
      <c r="BH149" s="122">
        <f t="shared" si="7"/>
        <v>0</v>
      </c>
      <c r="BI149" s="122">
        <f t="shared" si="8"/>
        <v>0</v>
      </c>
      <c r="BJ149" s="7" t="s">
        <v>80</v>
      </c>
      <c r="BK149" s="122">
        <f t="shared" si="9"/>
        <v>0</v>
      </c>
      <c r="BL149" s="7" t="s">
        <v>131</v>
      </c>
      <c r="BM149" s="121" t="s">
        <v>203</v>
      </c>
    </row>
    <row r="150" spans="1:65" s="19" customFormat="1" ht="36">
      <c r="A150" s="14"/>
      <c r="B150" s="15"/>
      <c r="C150" s="109" t="s">
        <v>204</v>
      </c>
      <c r="D150" s="109" t="s">
        <v>114</v>
      </c>
      <c r="E150" s="110" t="s">
        <v>205</v>
      </c>
      <c r="F150" s="111" t="s">
        <v>206</v>
      </c>
      <c r="G150" s="112" t="s">
        <v>143</v>
      </c>
      <c r="H150" s="113">
        <v>2</v>
      </c>
      <c r="I150" s="3"/>
      <c r="J150" s="114">
        <f t="shared" si="0"/>
        <v>0</v>
      </c>
      <c r="K150" s="115"/>
      <c r="L150" s="15"/>
      <c r="M150" s="116" t="s">
        <v>1</v>
      </c>
      <c r="N150" s="117" t="s">
        <v>40</v>
      </c>
      <c r="O150" s="118"/>
      <c r="P150" s="119">
        <f t="shared" si="1"/>
        <v>0</v>
      </c>
      <c r="Q150" s="119">
        <v>0</v>
      </c>
      <c r="R150" s="119">
        <f t="shared" si="2"/>
        <v>0</v>
      </c>
      <c r="S150" s="119">
        <v>0</v>
      </c>
      <c r="T150" s="120">
        <f t="shared" si="3"/>
        <v>0</v>
      </c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R150" s="121" t="s">
        <v>131</v>
      </c>
      <c r="AT150" s="121" t="s">
        <v>114</v>
      </c>
      <c r="AU150" s="121" t="s">
        <v>82</v>
      </c>
      <c r="AY150" s="7" t="s">
        <v>112</v>
      </c>
      <c r="BE150" s="122">
        <f t="shared" si="4"/>
        <v>0</v>
      </c>
      <c r="BF150" s="122">
        <f t="shared" si="5"/>
        <v>0</v>
      </c>
      <c r="BG150" s="122">
        <f t="shared" si="6"/>
        <v>0</v>
      </c>
      <c r="BH150" s="122">
        <f t="shared" si="7"/>
        <v>0</v>
      </c>
      <c r="BI150" s="122">
        <f t="shared" si="8"/>
        <v>0</v>
      </c>
      <c r="BJ150" s="7" t="s">
        <v>80</v>
      </c>
      <c r="BK150" s="122">
        <f t="shared" si="9"/>
        <v>0</v>
      </c>
      <c r="BL150" s="7" t="s">
        <v>131</v>
      </c>
      <c r="BM150" s="121" t="s">
        <v>207</v>
      </c>
    </row>
    <row r="151" spans="1:65" s="19" customFormat="1" ht="12">
      <c r="A151" s="14"/>
      <c r="B151" s="15"/>
      <c r="C151" s="123" t="s">
        <v>7</v>
      </c>
      <c r="D151" s="123" t="s">
        <v>133</v>
      </c>
      <c r="E151" s="124" t="s">
        <v>208</v>
      </c>
      <c r="F151" s="125" t="s">
        <v>209</v>
      </c>
      <c r="G151" s="126" t="s">
        <v>143</v>
      </c>
      <c r="H151" s="127">
        <v>1</v>
      </c>
      <c r="I151" s="4"/>
      <c r="J151" s="128">
        <f t="shared" si="0"/>
        <v>0</v>
      </c>
      <c r="K151" s="129"/>
      <c r="L151" s="130"/>
      <c r="M151" s="131" t="s">
        <v>1</v>
      </c>
      <c r="N151" s="132" t="s">
        <v>40</v>
      </c>
      <c r="O151" s="118"/>
      <c r="P151" s="119">
        <f t="shared" si="1"/>
        <v>0</v>
      </c>
      <c r="Q151" s="119">
        <v>6.0000000000000001E-3</v>
      </c>
      <c r="R151" s="119">
        <f t="shared" si="2"/>
        <v>6.0000000000000001E-3</v>
      </c>
      <c r="S151" s="119">
        <v>0</v>
      </c>
      <c r="T151" s="120">
        <f t="shared" si="3"/>
        <v>0</v>
      </c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R151" s="121" t="s">
        <v>136</v>
      </c>
      <c r="AT151" s="121" t="s">
        <v>133</v>
      </c>
      <c r="AU151" s="121" t="s">
        <v>82</v>
      </c>
      <c r="AY151" s="7" t="s">
        <v>112</v>
      </c>
      <c r="BE151" s="122">
        <f t="shared" si="4"/>
        <v>0</v>
      </c>
      <c r="BF151" s="122">
        <f t="shared" si="5"/>
        <v>0</v>
      </c>
      <c r="BG151" s="122">
        <f t="shared" si="6"/>
        <v>0</v>
      </c>
      <c r="BH151" s="122">
        <f t="shared" si="7"/>
        <v>0</v>
      </c>
      <c r="BI151" s="122">
        <f t="shared" si="8"/>
        <v>0</v>
      </c>
      <c r="BJ151" s="7" t="s">
        <v>80</v>
      </c>
      <c r="BK151" s="122">
        <f t="shared" si="9"/>
        <v>0</v>
      </c>
      <c r="BL151" s="7" t="s">
        <v>131</v>
      </c>
      <c r="BM151" s="121" t="s">
        <v>210</v>
      </c>
    </row>
    <row r="152" spans="1:65" s="19" customFormat="1" ht="12">
      <c r="A152" s="14"/>
      <c r="B152" s="15"/>
      <c r="C152" s="123" t="s">
        <v>211</v>
      </c>
      <c r="D152" s="123" t="s">
        <v>133</v>
      </c>
      <c r="E152" s="124" t="s">
        <v>212</v>
      </c>
      <c r="F152" s="125" t="s">
        <v>213</v>
      </c>
      <c r="G152" s="126" t="s">
        <v>143</v>
      </c>
      <c r="H152" s="127">
        <v>1</v>
      </c>
      <c r="I152" s="4"/>
      <c r="J152" s="128">
        <f t="shared" si="0"/>
        <v>0</v>
      </c>
      <c r="K152" s="129"/>
      <c r="L152" s="130"/>
      <c r="M152" s="131" t="s">
        <v>1</v>
      </c>
      <c r="N152" s="132" t="s">
        <v>40</v>
      </c>
      <c r="O152" s="118"/>
      <c r="P152" s="119">
        <f t="shared" si="1"/>
        <v>0</v>
      </c>
      <c r="Q152" s="119">
        <v>6.0000000000000001E-3</v>
      </c>
      <c r="R152" s="119">
        <f t="shared" si="2"/>
        <v>6.0000000000000001E-3</v>
      </c>
      <c r="S152" s="119">
        <v>0</v>
      </c>
      <c r="T152" s="120">
        <f t="shared" si="3"/>
        <v>0</v>
      </c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R152" s="121" t="s">
        <v>136</v>
      </c>
      <c r="AT152" s="121" t="s">
        <v>133</v>
      </c>
      <c r="AU152" s="121" t="s">
        <v>82</v>
      </c>
      <c r="AY152" s="7" t="s">
        <v>112</v>
      </c>
      <c r="BE152" s="122">
        <f t="shared" si="4"/>
        <v>0</v>
      </c>
      <c r="BF152" s="122">
        <f t="shared" si="5"/>
        <v>0</v>
      </c>
      <c r="BG152" s="122">
        <f t="shared" si="6"/>
        <v>0</v>
      </c>
      <c r="BH152" s="122">
        <f t="shared" si="7"/>
        <v>0</v>
      </c>
      <c r="BI152" s="122">
        <f t="shared" si="8"/>
        <v>0</v>
      </c>
      <c r="BJ152" s="7" t="s">
        <v>80</v>
      </c>
      <c r="BK152" s="122">
        <f t="shared" si="9"/>
        <v>0</v>
      </c>
      <c r="BL152" s="7" t="s">
        <v>131</v>
      </c>
      <c r="BM152" s="121" t="s">
        <v>214</v>
      </c>
    </row>
    <row r="153" spans="1:65" s="19" customFormat="1" ht="60">
      <c r="A153" s="14"/>
      <c r="B153" s="15"/>
      <c r="C153" s="109" t="s">
        <v>215</v>
      </c>
      <c r="D153" s="109" t="s">
        <v>114</v>
      </c>
      <c r="E153" s="110" t="s">
        <v>216</v>
      </c>
      <c r="F153" s="111" t="s">
        <v>217</v>
      </c>
      <c r="G153" s="112" t="s">
        <v>143</v>
      </c>
      <c r="H153" s="113">
        <v>7</v>
      </c>
      <c r="I153" s="3"/>
      <c r="J153" s="114">
        <f t="shared" si="0"/>
        <v>0</v>
      </c>
      <c r="K153" s="115"/>
      <c r="L153" s="15"/>
      <c r="M153" s="116" t="s">
        <v>1</v>
      </c>
      <c r="N153" s="117" t="s">
        <v>40</v>
      </c>
      <c r="O153" s="118"/>
      <c r="P153" s="119">
        <f t="shared" si="1"/>
        <v>0</v>
      </c>
      <c r="Q153" s="119">
        <v>0</v>
      </c>
      <c r="R153" s="119">
        <f t="shared" si="2"/>
        <v>0</v>
      </c>
      <c r="S153" s="119">
        <v>0</v>
      </c>
      <c r="T153" s="120">
        <f t="shared" si="3"/>
        <v>0</v>
      </c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R153" s="121" t="s">
        <v>131</v>
      </c>
      <c r="AT153" s="121" t="s">
        <v>114</v>
      </c>
      <c r="AU153" s="121" t="s">
        <v>82</v>
      </c>
      <c r="AY153" s="7" t="s">
        <v>112</v>
      </c>
      <c r="BE153" s="122">
        <f t="shared" si="4"/>
        <v>0</v>
      </c>
      <c r="BF153" s="122">
        <f t="shared" si="5"/>
        <v>0</v>
      </c>
      <c r="BG153" s="122">
        <f t="shared" si="6"/>
        <v>0</v>
      </c>
      <c r="BH153" s="122">
        <f t="shared" si="7"/>
        <v>0</v>
      </c>
      <c r="BI153" s="122">
        <f t="shared" si="8"/>
        <v>0</v>
      </c>
      <c r="BJ153" s="7" t="s">
        <v>80</v>
      </c>
      <c r="BK153" s="122">
        <f t="shared" si="9"/>
        <v>0</v>
      </c>
      <c r="BL153" s="7" t="s">
        <v>131</v>
      </c>
      <c r="BM153" s="121" t="s">
        <v>218</v>
      </c>
    </row>
    <row r="154" spans="1:65" s="19" customFormat="1" ht="19.5">
      <c r="A154" s="14"/>
      <c r="B154" s="15"/>
      <c r="C154" s="14"/>
      <c r="D154" s="133" t="s">
        <v>138</v>
      </c>
      <c r="E154" s="14"/>
      <c r="F154" s="134" t="s">
        <v>219</v>
      </c>
      <c r="G154" s="14"/>
      <c r="H154" s="14"/>
      <c r="I154" s="1"/>
      <c r="J154" s="14"/>
      <c r="K154" s="14"/>
      <c r="L154" s="15"/>
      <c r="M154" s="135"/>
      <c r="N154" s="136"/>
      <c r="O154" s="118"/>
      <c r="P154" s="118"/>
      <c r="Q154" s="118"/>
      <c r="R154" s="118"/>
      <c r="S154" s="118"/>
      <c r="T154" s="13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7" t="s">
        <v>138</v>
      </c>
      <c r="AU154" s="7" t="s">
        <v>82</v>
      </c>
    </row>
    <row r="155" spans="1:65" s="19" customFormat="1" ht="24">
      <c r="A155" s="14"/>
      <c r="B155" s="15"/>
      <c r="C155" s="123" t="s">
        <v>220</v>
      </c>
      <c r="D155" s="123" t="s">
        <v>133</v>
      </c>
      <c r="E155" s="124" t="s">
        <v>221</v>
      </c>
      <c r="F155" s="125" t="s">
        <v>222</v>
      </c>
      <c r="G155" s="126" t="s">
        <v>143</v>
      </c>
      <c r="H155" s="127">
        <v>7</v>
      </c>
      <c r="I155" s="4"/>
      <c r="J155" s="128">
        <f>ROUND(I155*H155,2)</f>
        <v>0</v>
      </c>
      <c r="K155" s="129"/>
      <c r="L155" s="130"/>
      <c r="M155" s="131" t="s">
        <v>1</v>
      </c>
      <c r="N155" s="132" t="s">
        <v>40</v>
      </c>
      <c r="O155" s="118"/>
      <c r="P155" s="119">
        <f>O155*H155</f>
        <v>0</v>
      </c>
      <c r="Q155" s="119">
        <v>5.0000000000000002E-5</v>
      </c>
      <c r="R155" s="119">
        <f>Q155*H155</f>
        <v>3.5E-4</v>
      </c>
      <c r="S155" s="119">
        <v>0</v>
      </c>
      <c r="T155" s="120">
        <f>S155*H155</f>
        <v>0</v>
      </c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R155" s="121" t="s">
        <v>136</v>
      </c>
      <c r="AT155" s="121" t="s">
        <v>133</v>
      </c>
      <c r="AU155" s="121" t="s">
        <v>82</v>
      </c>
      <c r="AY155" s="7" t="s">
        <v>112</v>
      </c>
      <c r="BE155" s="122">
        <f>IF(N155="základní",J155,0)</f>
        <v>0</v>
      </c>
      <c r="BF155" s="122">
        <f>IF(N155="snížená",J155,0)</f>
        <v>0</v>
      </c>
      <c r="BG155" s="122">
        <f>IF(N155="zákl. přenesená",J155,0)</f>
        <v>0</v>
      </c>
      <c r="BH155" s="122">
        <f>IF(N155="sníž. přenesená",J155,0)</f>
        <v>0</v>
      </c>
      <c r="BI155" s="122">
        <f>IF(N155="nulová",J155,0)</f>
        <v>0</v>
      </c>
      <c r="BJ155" s="7" t="s">
        <v>80</v>
      </c>
      <c r="BK155" s="122">
        <f>ROUND(I155*H155,2)</f>
        <v>0</v>
      </c>
      <c r="BL155" s="7" t="s">
        <v>131</v>
      </c>
      <c r="BM155" s="121" t="s">
        <v>223</v>
      </c>
    </row>
    <row r="156" spans="1:65" s="19" customFormat="1" ht="19.5">
      <c r="A156" s="14"/>
      <c r="B156" s="15"/>
      <c r="C156" s="14"/>
      <c r="D156" s="133" t="s">
        <v>138</v>
      </c>
      <c r="E156" s="14"/>
      <c r="F156" s="134" t="s">
        <v>224</v>
      </c>
      <c r="G156" s="14"/>
      <c r="H156" s="14"/>
      <c r="I156" s="1"/>
      <c r="J156" s="14"/>
      <c r="K156" s="14"/>
      <c r="L156" s="15"/>
      <c r="M156" s="135"/>
      <c r="N156" s="136"/>
      <c r="O156" s="118"/>
      <c r="P156" s="118"/>
      <c r="Q156" s="118"/>
      <c r="R156" s="118"/>
      <c r="S156" s="118"/>
      <c r="T156" s="13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7" t="s">
        <v>138</v>
      </c>
      <c r="AU156" s="7" t="s">
        <v>82</v>
      </c>
    </row>
    <row r="157" spans="1:65" s="19" customFormat="1" ht="48">
      <c r="A157" s="14"/>
      <c r="B157" s="15"/>
      <c r="C157" s="109" t="s">
        <v>225</v>
      </c>
      <c r="D157" s="109" t="s">
        <v>114</v>
      </c>
      <c r="E157" s="110" t="s">
        <v>226</v>
      </c>
      <c r="F157" s="111" t="s">
        <v>227</v>
      </c>
      <c r="G157" s="112" t="s">
        <v>143</v>
      </c>
      <c r="H157" s="113">
        <v>22</v>
      </c>
      <c r="I157" s="3"/>
      <c r="J157" s="114">
        <f>ROUND(I157*H157,2)</f>
        <v>0</v>
      </c>
      <c r="K157" s="115"/>
      <c r="L157" s="15"/>
      <c r="M157" s="116" t="s">
        <v>1</v>
      </c>
      <c r="N157" s="117" t="s">
        <v>40</v>
      </c>
      <c r="O157" s="118"/>
      <c r="P157" s="119">
        <f>O157*H157</f>
        <v>0</v>
      </c>
      <c r="Q157" s="119">
        <v>0</v>
      </c>
      <c r="R157" s="119">
        <f>Q157*H157</f>
        <v>0</v>
      </c>
      <c r="S157" s="119">
        <v>0</v>
      </c>
      <c r="T157" s="120">
        <f>S157*H157</f>
        <v>0</v>
      </c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R157" s="121" t="s">
        <v>131</v>
      </c>
      <c r="AT157" s="121" t="s">
        <v>114</v>
      </c>
      <c r="AU157" s="121" t="s">
        <v>82</v>
      </c>
      <c r="AY157" s="7" t="s">
        <v>112</v>
      </c>
      <c r="BE157" s="122">
        <f>IF(N157="základní",J157,0)</f>
        <v>0</v>
      </c>
      <c r="BF157" s="122">
        <f>IF(N157="snížená",J157,0)</f>
        <v>0</v>
      </c>
      <c r="BG157" s="122">
        <f>IF(N157="zákl. přenesená",J157,0)</f>
        <v>0</v>
      </c>
      <c r="BH157" s="122">
        <f>IF(N157="sníž. přenesená",J157,0)</f>
        <v>0</v>
      </c>
      <c r="BI157" s="122">
        <f>IF(N157="nulová",J157,0)</f>
        <v>0</v>
      </c>
      <c r="BJ157" s="7" t="s">
        <v>80</v>
      </c>
      <c r="BK157" s="122">
        <f>ROUND(I157*H157,2)</f>
        <v>0</v>
      </c>
      <c r="BL157" s="7" t="s">
        <v>131</v>
      </c>
      <c r="BM157" s="121" t="s">
        <v>228</v>
      </c>
    </row>
    <row r="158" spans="1:65" s="19" customFormat="1" ht="24">
      <c r="A158" s="14"/>
      <c r="B158" s="15"/>
      <c r="C158" s="123" t="s">
        <v>229</v>
      </c>
      <c r="D158" s="123" t="s">
        <v>133</v>
      </c>
      <c r="E158" s="124" t="s">
        <v>230</v>
      </c>
      <c r="F158" s="125" t="s">
        <v>231</v>
      </c>
      <c r="G158" s="126" t="s">
        <v>143</v>
      </c>
      <c r="H158" s="127">
        <v>22</v>
      </c>
      <c r="I158" s="4"/>
      <c r="J158" s="128">
        <f>ROUND(I158*H158,2)</f>
        <v>0</v>
      </c>
      <c r="K158" s="129"/>
      <c r="L158" s="130"/>
      <c r="M158" s="131" t="s">
        <v>1</v>
      </c>
      <c r="N158" s="132" t="s">
        <v>40</v>
      </c>
      <c r="O158" s="118"/>
      <c r="P158" s="119">
        <f>O158*H158</f>
        <v>0</v>
      </c>
      <c r="Q158" s="119">
        <v>3.0000000000000001E-5</v>
      </c>
      <c r="R158" s="119">
        <f>Q158*H158</f>
        <v>6.6E-4</v>
      </c>
      <c r="S158" s="119">
        <v>0</v>
      </c>
      <c r="T158" s="120">
        <f>S158*H158</f>
        <v>0</v>
      </c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R158" s="121" t="s">
        <v>136</v>
      </c>
      <c r="AT158" s="121" t="s">
        <v>133</v>
      </c>
      <c r="AU158" s="121" t="s">
        <v>82</v>
      </c>
      <c r="AY158" s="7" t="s">
        <v>112</v>
      </c>
      <c r="BE158" s="122">
        <f>IF(N158="základní",J158,0)</f>
        <v>0</v>
      </c>
      <c r="BF158" s="122">
        <f>IF(N158="snížená",J158,0)</f>
        <v>0</v>
      </c>
      <c r="BG158" s="122">
        <f>IF(N158="zákl. přenesená",J158,0)</f>
        <v>0</v>
      </c>
      <c r="BH158" s="122">
        <f>IF(N158="sníž. přenesená",J158,0)</f>
        <v>0</v>
      </c>
      <c r="BI158" s="122">
        <f>IF(N158="nulová",J158,0)</f>
        <v>0</v>
      </c>
      <c r="BJ158" s="7" t="s">
        <v>80</v>
      </c>
      <c r="BK158" s="122">
        <f>ROUND(I158*H158,2)</f>
        <v>0</v>
      </c>
      <c r="BL158" s="7" t="s">
        <v>131</v>
      </c>
      <c r="BM158" s="121" t="s">
        <v>232</v>
      </c>
    </row>
    <row r="159" spans="1:65" s="19" customFormat="1" ht="60">
      <c r="A159" s="14"/>
      <c r="B159" s="15"/>
      <c r="C159" s="109" t="s">
        <v>233</v>
      </c>
      <c r="D159" s="109" t="s">
        <v>114</v>
      </c>
      <c r="E159" s="110" t="s">
        <v>234</v>
      </c>
      <c r="F159" s="111" t="s">
        <v>235</v>
      </c>
      <c r="G159" s="112" t="s">
        <v>143</v>
      </c>
      <c r="H159" s="113">
        <v>4</v>
      </c>
      <c r="I159" s="3"/>
      <c r="J159" s="114">
        <f>ROUND(I159*H159,2)</f>
        <v>0</v>
      </c>
      <c r="K159" s="115"/>
      <c r="L159" s="15"/>
      <c r="M159" s="116" t="s">
        <v>1</v>
      </c>
      <c r="N159" s="117" t="s">
        <v>40</v>
      </c>
      <c r="O159" s="118"/>
      <c r="P159" s="119">
        <f>O159*H159</f>
        <v>0</v>
      </c>
      <c r="Q159" s="119">
        <v>0</v>
      </c>
      <c r="R159" s="119">
        <f>Q159*H159</f>
        <v>0</v>
      </c>
      <c r="S159" s="119">
        <v>0</v>
      </c>
      <c r="T159" s="120">
        <f>S159*H159</f>
        <v>0</v>
      </c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R159" s="121" t="s">
        <v>131</v>
      </c>
      <c r="AT159" s="121" t="s">
        <v>114</v>
      </c>
      <c r="AU159" s="121" t="s">
        <v>82</v>
      </c>
      <c r="AY159" s="7" t="s">
        <v>112</v>
      </c>
      <c r="BE159" s="122">
        <f>IF(N159="základní",J159,0)</f>
        <v>0</v>
      </c>
      <c r="BF159" s="122">
        <f>IF(N159="snížená",J159,0)</f>
        <v>0</v>
      </c>
      <c r="BG159" s="122">
        <f>IF(N159="zákl. přenesená",J159,0)</f>
        <v>0</v>
      </c>
      <c r="BH159" s="122">
        <f>IF(N159="sníž. přenesená",J159,0)</f>
        <v>0</v>
      </c>
      <c r="BI159" s="122">
        <f>IF(N159="nulová",J159,0)</f>
        <v>0</v>
      </c>
      <c r="BJ159" s="7" t="s">
        <v>80</v>
      </c>
      <c r="BK159" s="122">
        <f>ROUND(I159*H159,2)</f>
        <v>0</v>
      </c>
      <c r="BL159" s="7" t="s">
        <v>131</v>
      </c>
      <c r="BM159" s="121" t="s">
        <v>236</v>
      </c>
    </row>
    <row r="160" spans="1:65" s="19" customFormat="1" ht="19.5">
      <c r="A160" s="14"/>
      <c r="B160" s="15"/>
      <c r="C160" s="14"/>
      <c r="D160" s="133" t="s">
        <v>138</v>
      </c>
      <c r="E160" s="14"/>
      <c r="F160" s="134" t="s">
        <v>219</v>
      </c>
      <c r="G160" s="14"/>
      <c r="H160" s="14"/>
      <c r="I160" s="1"/>
      <c r="J160" s="14"/>
      <c r="K160" s="14"/>
      <c r="L160" s="15"/>
      <c r="M160" s="135"/>
      <c r="N160" s="136"/>
      <c r="O160" s="118"/>
      <c r="P160" s="118"/>
      <c r="Q160" s="118"/>
      <c r="R160" s="118"/>
      <c r="S160" s="118"/>
      <c r="T160" s="13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7" t="s">
        <v>138</v>
      </c>
      <c r="AU160" s="7" t="s">
        <v>82</v>
      </c>
    </row>
    <row r="161" spans="1:65" s="19" customFormat="1" ht="12">
      <c r="A161" s="14"/>
      <c r="B161" s="15"/>
      <c r="C161" s="123" t="s">
        <v>237</v>
      </c>
      <c r="D161" s="123" t="s">
        <v>133</v>
      </c>
      <c r="E161" s="124" t="s">
        <v>238</v>
      </c>
      <c r="F161" s="125" t="s">
        <v>239</v>
      </c>
      <c r="G161" s="126" t="s">
        <v>143</v>
      </c>
      <c r="H161" s="127">
        <v>4</v>
      </c>
      <c r="I161" s="4"/>
      <c r="J161" s="128">
        <f>ROUND(I161*H161,2)</f>
        <v>0</v>
      </c>
      <c r="K161" s="129"/>
      <c r="L161" s="130"/>
      <c r="M161" s="131" t="s">
        <v>1</v>
      </c>
      <c r="N161" s="132" t="s">
        <v>40</v>
      </c>
      <c r="O161" s="118"/>
      <c r="P161" s="119">
        <f>O161*H161</f>
        <v>0</v>
      </c>
      <c r="Q161" s="119">
        <v>2.0000000000000002E-5</v>
      </c>
      <c r="R161" s="119">
        <f>Q161*H161</f>
        <v>8.0000000000000007E-5</v>
      </c>
      <c r="S161" s="119">
        <v>0</v>
      </c>
      <c r="T161" s="120">
        <f>S161*H161</f>
        <v>0</v>
      </c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R161" s="121" t="s">
        <v>136</v>
      </c>
      <c r="AT161" s="121" t="s">
        <v>133</v>
      </c>
      <c r="AU161" s="121" t="s">
        <v>82</v>
      </c>
      <c r="AY161" s="7" t="s">
        <v>112</v>
      </c>
      <c r="BE161" s="122">
        <f>IF(N161="základní",J161,0)</f>
        <v>0</v>
      </c>
      <c r="BF161" s="122">
        <f>IF(N161="snížená",J161,0)</f>
        <v>0</v>
      </c>
      <c r="BG161" s="122">
        <f>IF(N161="zákl. přenesená",J161,0)</f>
        <v>0</v>
      </c>
      <c r="BH161" s="122">
        <f>IF(N161="sníž. přenesená",J161,0)</f>
        <v>0</v>
      </c>
      <c r="BI161" s="122">
        <f>IF(N161="nulová",J161,0)</f>
        <v>0</v>
      </c>
      <c r="BJ161" s="7" t="s">
        <v>80</v>
      </c>
      <c r="BK161" s="122">
        <f>ROUND(I161*H161,2)</f>
        <v>0</v>
      </c>
      <c r="BL161" s="7" t="s">
        <v>131</v>
      </c>
      <c r="BM161" s="121" t="s">
        <v>240</v>
      </c>
    </row>
    <row r="162" spans="1:65" s="19" customFormat="1" ht="19.5">
      <c r="A162" s="14"/>
      <c r="B162" s="15"/>
      <c r="C162" s="14"/>
      <c r="D162" s="133" t="s">
        <v>138</v>
      </c>
      <c r="E162" s="14"/>
      <c r="F162" s="134" t="s">
        <v>224</v>
      </c>
      <c r="G162" s="14"/>
      <c r="H162" s="14"/>
      <c r="I162" s="1"/>
      <c r="J162" s="14"/>
      <c r="K162" s="14"/>
      <c r="L162" s="15"/>
      <c r="M162" s="135"/>
      <c r="N162" s="136"/>
      <c r="O162" s="118"/>
      <c r="P162" s="118"/>
      <c r="Q162" s="118"/>
      <c r="R162" s="118"/>
      <c r="S162" s="118"/>
      <c r="T162" s="13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7" t="s">
        <v>138</v>
      </c>
      <c r="AU162" s="7" t="s">
        <v>82</v>
      </c>
    </row>
    <row r="163" spans="1:65" s="19" customFormat="1" ht="60">
      <c r="A163" s="14"/>
      <c r="B163" s="15"/>
      <c r="C163" s="109" t="s">
        <v>241</v>
      </c>
      <c r="D163" s="109" t="s">
        <v>114</v>
      </c>
      <c r="E163" s="110" t="s">
        <v>242</v>
      </c>
      <c r="F163" s="111" t="s">
        <v>243</v>
      </c>
      <c r="G163" s="112" t="s">
        <v>143</v>
      </c>
      <c r="H163" s="113">
        <v>9</v>
      </c>
      <c r="I163" s="3"/>
      <c r="J163" s="114">
        <f t="shared" ref="J163:J179" si="10">ROUND(I163*H163,2)</f>
        <v>0</v>
      </c>
      <c r="K163" s="115"/>
      <c r="L163" s="15"/>
      <c r="M163" s="116" t="s">
        <v>1</v>
      </c>
      <c r="N163" s="117" t="s">
        <v>40</v>
      </c>
      <c r="O163" s="118"/>
      <c r="P163" s="119">
        <f t="shared" ref="P163:P179" si="11">O163*H163</f>
        <v>0</v>
      </c>
      <c r="Q163" s="119">
        <v>0</v>
      </c>
      <c r="R163" s="119">
        <f t="shared" ref="R163:R179" si="12">Q163*H163</f>
        <v>0</v>
      </c>
      <c r="S163" s="119">
        <v>0</v>
      </c>
      <c r="T163" s="120">
        <f t="shared" ref="T163:T179" si="13">S163*H163</f>
        <v>0</v>
      </c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R163" s="121" t="s">
        <v>131</v>
      </c>
      <c r="AT163" s="121" t="s">
        <v>114</v>
      </c>
      <c r="AU163" s="121" t="s">
        <v>82</v>
      </c>
      <c r="AY163" s="7" t="s">
        <v>112</v>
      </c>
      <c r="BE163" s="122">
        <f t="shared" ref="BE163:BE179" si="14">IF(N163="základní",J163,0)</f>
        <v>0</v>
      </c>
      <c r="BF163" s="122">
        <f t="shared" ref="BF163:BF179" si="15">IF(N163="snížená",J163,0)</f>
        <v>0</v>
      </c>
      <c r="BG163" s="122">
        <f t="shared" ref="BG163:BG179" si="16">IF(N163="zákl. přenesená",J163,0)</f>
        <v>0</v>
      </c>
      <c r="BH163" s="122">
        <f t="shared" ref="BH163:BH179" si="17">IF(N163="sníž. přenesená",J163,0)</f>
        <v>0</v>
      </c>
      <c r="BI163" s="122">
        <f t="shared" ref="BI163:BI179" si="18">IF(N163="nulová",J163,0)</f>
        <v>0</v>
      </c>
      <c r="BJ163" s="7" t="s">
        <v>80</v>
      </c>
      <c r="BK163" s="122">
        <f t="shared" ref="BK163:BK179" si="19">ROUND(I163*H163,2)</f>
        <v>0</v>
      </c>
      <c r="BL163" s="7" t="s">
        <v>131</v>
      </c>
      <c r="BM163" s="121" t="s">
        <v>244</v>
      </c>
    </row>
    <row r="164" spans="1:65" s="19" customFormat="1" ht="24">
      <c r="A164" s="14"/>
      <c r="B164" s="15"/>
      <c r="C164" s="123" t="s">
        <v>245</v>
      </c>
      <c r="D164" s="123" t="s">
        <v>133</v>
      </c>
      <c r="E164" s="124" t="s">
        <v>246</v>
      </c>
      <c r="F164" s="125" t="s">
        <v>247</v>
      </c>
      <c r="G164" s="126" t="s">
        <v>143</v>
      </c>
      <c r="H164" s="127">
        <v>9</v>
      </c>
      <c r="I164" s="4"/>
      <c r="J164" s="128">
        <f t="shared" si="10"/>
        <v>0</v>
      </c>
      <c r="K164" s="129"/>
      <c r="L164" s="130"/>
      <c r="M164" s="131" t="s">
        <v>1</v>
      </c>
      <c r="N164" s="132" t="s">
        <v>40</v>
      </c>
      <c r="O164" s="118"/>
      <c r="P164" s="119">
        <f t="shared" si="11"/>
        <v>0</v>
      </c>
      <c r="Q164" s="119">
        <v>2.0000000000000002E-5</v>
      </c>
      <c r="R164" s="119">
        <f t="shared" si="12"/>
        <v>1.8000000000000001E-4</v>
      </c>
      <c r="S164" s="119">
        <v>0</v>
      </c>
      <c r="T164" s="120">
        <f t="shared" si="13"/>
        <v>0</v>
      </c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R164" s="121" t="s">
        <v>136</v>
      </c>
      <c r="AT164" s="121" t="s">
        <v>133</v>
      </c>
      <c r="AU164" s="121" t="s">
        <v>82</v>
      </c>
      <c r="AY164" s="7" t="s">
        <v>112</v>
      </c>
      <c r="BE164" s="122">
        <f t="shared" si="14"/>
        <v>0</v>
      </c>
      <c r="BF164" s="122">
        <f t="shared" si="15"/>
        <v>0</v>
      </c>
      <c r="BG164" s="122">
        <f t="shared" si="16"/>
        <v>0</v>
      </c>
      <c r="BH164" s="122">
        <f t="shared" si="17"/>
        <v>0</v>
      </c>
      <c r="BI164" s="122">
        <f t="shared" si="18"/>
        <v>0</v>
      </c>
      <c r="BJ164" s="7" t="s">
        <v>80</v>
      </c>
      <c r="BK164" s="122">
        <f t="shared" si="19"/>
        <v>0</v>
      </c>
      <c r="BL164" s="7" t="s">
        <v>131</v>
      </c>
      <c r="BM164" s="121" t="s">
        <v>248</v>
      </c>
    </row>
    <row r="165" spans="1:65" s="19" customFormat="1" ht="48">
      <c r="A165" s="14"/>
      <c r="B165" s="15"/>
      <c r="C165" s="109" t="s">
        <v>249</v>
      </c>
      <c r="D165" s="109" t="s">
        <v>114</v>
      </c>
      <c r="E165" s="110" t="s">
        <v>250</v>
      </c>
      <c r="F165" s="111" t="s">
        <v>251</v>
      </c>
      <c r="G165" s="112" t="s">
        <v>143</v>
      </c>
      <c r="H165" s="113">
        <v>3</v>
      </c>
      <c r="I165" s="3"/>
      <c r="J165" s="114">
        <f t="shared" si="10"/>
        <v>0</v>
      </c>
      <c r="K165" s="115"/>
      <c r="L165" s="15"/>
      <c r="M165" s="116" t="s">
        <v>1</v>
      </c>
      <c r="N165" s="117" t="s">
        <v>40</v>
      </c>
      <c r="O165" s="118"/>
      <c r="P165" s="119">
        <f t="shared" si="11"/>
        <v>0</v>
      </c>
      <c r="Q165" s="119">
        <v>0</v>
      </c>
      <c r="R165" s="119">
        <f t="shared" si="12"/>
        <v>0</v>
      </c>
      <c r="S165" s="119">
        <v>0</v>
      </c>
      <c r="T165" s="120">
        <f t="shared" si="13"/>
        <v>0</v>
      </c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R165" s="121" t="s">
        <v>131</v>
      </c>
      <c r="AT165" s="121" t="s">
        <v>114</v>
      </c>
      <c r="AU165" s="121" t="s">
        <v>82</v>
      </c>
      <c r="AY165" s="7" t="s">
        <v>112</v>
      </c>
      <c r="BE165" s="122">
        <f t="shared" si="14"/>
        <v>0</v>
      </c>
      <c r="BF165" s="122">
        <f t="shared" si="15"/>
        <v>0</v>
      </c>
      <c r="BG165" s="122">
        <f t="shared" si="16"/>
        <v>0</v>
      </c>
      <c r="BH165" s="122">
        <f t="shared" si="17"/>
        <v>0</v>
      </c>
      <c r="BI165" s="122">
        <f t="shared" si="18"/>
        <v>0</v>
      </c>
      <c r="BJ165" s="7" t="s">
        <v>80</v>
      </c>
      <c r="BK165" s="122">
        <f t="shared" si="19"/>
        <v>0</v>
      </c>
      <c r="BL165" s="7" t="s">
        <v>131</v>
      </c>
      <c r="BM165" s="121" t="s">
        <v>252</v>
      </c>
    </row>
    <row r="166" spans="1:65" s="19" customFormat="1" ht="12">
      <c r="A166" s="14"/>
      <c r="B166" s="15"/>
      <c r="C166" s="123" t="s">
        <v>136</v>
      </c>
      <c r="D166" s="123" t="s">
        <v>133</v>
      </c>
      <c r="E166" s="124" t="s">
        <v>253</v>
      </c>
      <c r="F166" s="125" t="s">
        <v>254</v>
      </c>
      <c r="G166" s="126" t="s">
        <v>143</v>
      </c>
      <c r="H166" s="127">
        <v>3</v>
      </c>
      <c r="I166" s="4"/>
      <c r="J166" s="128">
        <f t="shared" si="10"/>
        <v>0</v>
      </c>
      <c r="K166" s="129"/>
      <c r="L166" s="130"/>
      <c r="M166" s="131" t="s">
        <v>1</v>
      </c>
      <c r="N166" s="132" t="s">
        <v>40</v>
      </c>
      <c r="O166" s="118"/>
      <c r="P166" s="119">
        <f t="shared" si="11"/>
        <v>0</v>
      </c>
      <c r="Q166" s="119">
        <v>5.0000000000000002E-5</v>
      </c>
      <c r="R166" s="119">
        <f t="shared" si="12"/>
        <v>1.5000000000000001E-4</v>
      </c>
      <c r="S166" s="119">
        <v>0</v>
      </c>
      <c r="T166" s="120">
        <f t="shared" si="13"/>
        <v>0</v>
      </c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R166" s="121" t="s">
        <v>136</v>
      </c>
      <c r="AT166" s="121" t="s">
        <v>133</v>
      </c>
      <c r="AU166" s="121" t="s">
        <v>82</v>
      </c>
      <c r="AY166" s="7" t="s">
        <v>112</v>
      </c>
      <c r="BE166" s="122">
        <f t="shared" si="14"/>
        <v>0</v>
      </c>
      <c r="BF166" s="122">
        <f t="shared" si="15"/>
        <v>0</v>
      </c>
      <c r="BG166" s="122">
        <f t="shared" si="16"/>
        <v>0</v>
      </c>
      <c r="BH166" s="122">
        <f t="shared" si="17"/>
        <v>0</v>
      </c>
      <c r="BI166" s="122">
        <f t="shared" si="18"/>
        <v>0</v>
      </c>
      <c r="BJ166" s="7" t="s">
        <v>80</v>
      </c>
      <c r="BK166" s="122">
        <f t="shared" si="19"/>
        <v>0</v>
      </c>
      <c r="BL166" s="7" t="s">
        <v>131</v>
      </c>
      <c r="BM166" s="121" t="s">
        <v>255</v>
      </c>
    </row>
    <row r="167" spans="1:65" s="19" customFormat="1" ht="48">
      <c r="A167" s="14"/>
      <c r="B167" s="15"/>
      <c r="C167" s="109" t="s">
        <v>256</v>
      </c>
      <c r="D167" s="109" t="s">
        <v>114</v>
      </c>
      <c r="E167" s="110" t="s">
        <v>257</v>
      </c>
      <c r="F167" s="111" t="s">
        <v>258</v>
      </c>
      <c r="G167" s="112" t="s">
        <v>143</v>
      </c>
      <c r="H167" s="113">
        <v>2</v>
      </c>
      <c r="I167" s="3"/>
      <c r="J167" s="114">
        <f t="shared" si="10"/>
        <v>0</v>
      </c>
      <c r="K167" s="115"/>
      <c r="L167" s="15"/>
      <c r="M167" s="116" t="s">
        <v>1</v>
      </c>
      <c r="N167" s="117" t="s">
        <v>40</v>
      </c>
      <c r="O167" s="118"/>
      <c r="P167" s="119">
        <f t="shared" si="11"/>
        <v>0</v>
      </c>
      <c r="Q167" s="119">
        <v>0</v>
      </c>
      <c r="R167" s="119">
        <f t="shared" si="12"/>
        <v>0</v>
      </c>
      <c r="S167" s="119">
        <v>0</v>
      </c>
      <c r="T167" s="120">
        <f t="shared" si="13"/>
        <v>0</v>
      </c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R167" s="121" t="s">
        <v>131</v>
      </c>
      <c r="AT167" s="121" t="s">
        <v>114</v>
      </c>
      <c r="AU167" s="121" t="s">
        <v>82</v>
      </c>
      <c r="AY167" s="7" t="s">
        <v>112</v>
      </c>
      <c r="BE167" s="122">
        <f t="shared" si="14"/>
        <v>0</v>
      </c>
      <c r="BF167" s="122">
        <f t="shared" si="15"/>
        <v>0</v>
      </c>
      <c r="BG167" s="122">
        <f t="shared" si="16"/>
        <v>0</v>
      </c>
      <c r="BH167" s="122">
        <f t="shared" si="17"/>
        <v>0</v>
      </c>
      <c r="BI167" s="122">
        <f t="shared" si="18"/>
        <v>0</v>
      </c>
      <c r="BJ167" s="7" t="s">
        <v>80</v>
      </c>
      <c r="BK167" s="122">
        <f t="shared" si="19"/>
        <v>0</v>
      </c>
      <c r="BL167" s="7" t="s">
        <v>131</v>
      </c>
      <c r="BM167" s="121" t="s">
        <v>259</v>
      </c>
    </row>
    <row r="168" spans="1:65" s="19" customFormat="1" ht="24">
      <c r="A168" s="14"/>
      <c r="B168" s="15"/>
      <c r="C168" s="123" t="s">
        <v>260</v>
      </c>
      <c r="D168" s="123" t="s">
        <v>133</v>
      </c>
      <c r="E168" s="124" t="s">
        <v>261</v>
      </c>
      <c r="F168" s="125" t="s">
        <v>262</v>
      </c>
      <c r="G168" s="126" t="s">
        <v>143</v>
      </c>
      <c r="H168" s="127">
        <v>2</v>
      </c>
      <c r="I168" s="4"/>
      <c r="J168" s="128">
        <f t="shared" si="10"/>
        <v>0</v>
      </c>
      <c r="K168" s="129"/>
      <c r="L168" s="130"/>
      <c r="M168" s="131" t="s">
        <v>1</v>
      </c>
      <c r="N168" s="132" t="s">
        <v>40</v>
      </c>
      <c r="O168" s="118"/>
      <c r="P168" s="119">
        <f t="shared" si="11"/>
        <v>0</v>
      </c>
      <c r="Q168" s="119">
        <v>6.9999999999999994E-5</v>
      </c>
      <c r="R168" s="119">
        <f t="shared" si="12"/>
        <v>1.3999999999999999E-4</v>
      </c>
      <c r="S168" s="119">
        <v>0</v>
      </c>
      <c r="T168" s="120">
        <f t="shared" si="13"/>
        <v>0</v>
      </c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R168" s="121" t="s">
        <v>136</v>
      </c>
      <c r="AT168" s="121" t="s">
        <v>133</v>
      </c>
      <c r="AU168" s="121" t="s">
        <v>82</v>
      </c>
      <c r="AY168" s="7" t="s">
        <v>112</v>
      </c>
      <c r="BE168" s="122">
        <f t="shared" si="14"/>
        <v>0</v>
      </c>
      <c r="BF168" s="122">
        <f t="shared" si="15"/>
        <v>0</v>
      </c>
      <c r="BG168" s="122">
        <f t="shared" si="16"/>
        <v>0</v>
      </c>
      <c r="BH168" s="122">
        <f t="shared" si="17"/>
        <v>0</v>
      </c>
      <c r="BI168" s="122">
        <f t="shared" si="18"/>
        <v>0</v>
      </c>
      <c r="BJ168" s="7" t="s">
        <v>80</v>
      </c>
      <c r="BK168" s="122">
        <f t="shared" si="19"/>
        <v>0</v>
      </c>
      <c r="BL168" s="7" t="s">
        <v>131</v>
      </c>
      <c r="BM168" s="121" t="s">
        <v>263</v>
      </c>
    </row>
    <row r="169" spans="1:65" s="19" customFormat="1" ht="48">
      <c r="A169" s="14"/>
      <c r="B169" s="15"/>
      <c r="C169" s="109" t="s">
        <v>264</v>
      </c>
      <c r="D169" s="109" t="s">
        <v>114</v>
      </c>
      <c r="E169" s="110" t="s">
        <v>265</v>
      </c>
      <c r="F169" s="111" t="s">
        <v>266</v>
      </c>
      <c r="G169" s="112" t="s">
        <v>143</v>
      </c>
      <c r="H169" s="113">
        <v>3</v>
      </c>
      <c r="I169" s="3"/>
      <c r="J169" s="114">
        <f t="shared" si="10"/>
        <v>0</v>
      </c>
      <c r="K169" s="115"/>
      <c r="L169" s="15"/>
      <c r="M169" s="116" t="s">
        <v>1</v>
      </c>
      <c r="N169" s="117" t="s">
        <v>40</v>
      </c>
      <c r="O169" s="118"/>
      <c r="P169" s="119">
        <f t="shared" si="11"/>
        <v>0</v>
      </c>
      <c r="Q169" s="119">
        <v>0</v>
      </c>
      <c r="R169" s="119">
        <f t="shared" si="12"/>
        <v>0</v>
      </c>
      <c r="S169" s="119">
        <v>0</v>
      </c>
      <c r="T169" s="120">
        <f t="shared" si="13"/>
        <v>0</v>
      </c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R169" s="121" t="s">
        <v>131</v>
      </c>
      <c r="AT169" s="121" t="s">
        <v>114</v>
      </c>
      <c r="AU169" s="121" t="s">
        <v>82</v>
      </c>
      <c r="AY169" s="7" t="s">
        <v>112</v>
      </c>
      <c r="BE169" s="122">
        <f t="shared" si="14"/>
        <v>0</v>
      </c>
      <c r="BF169" s="122">
        <f t="shared" si="15"/>
        <v>0</v>
      </c>
      <c r="BG169" s="122">
        <f t="shared" si="16"/>
        <v>0</v>
      </c>
      <c r="BH169" s="122">
        <f t="shared" si="17"/>
        <v>0</v>
      </c>
      <c r="BI169" s="122">
        <f t="shared" si="18"/>
        <v>0</v>
      </c>
      <c r="BJ169" s="7" t="s">
        <v>80</v>
      </c>
      <c r="BK169" s="122">
        <f t="shared" si="19"/>
        <v>0</v>
      </c>
      <c r="BL169" s="7" t="s">
        <v>131</v>
      </c>
      <c r="BM169" s="121" t="s">
        <v>267</v>
      </c>
    </row>
    <row r="170" spans="1:65" s="19" customFormat="1" ht="12">
      <c r="A170" s="14"/>
      <c r="B170" s="15"/>
      <c r="C170" s="123" t="s">
        <v>268</v>
      </c>
      <c r="D170" s="123" t="s">
        <v>133</v>
      </c>
      <c r="E170" s="124" t="s">
        <v>269</v>
      </c>
      <c r="F170" s="125" t="s">
        <v>270</v>
      </c>
      <c r="G170" s="126" t="s">
        <v>143</v>
      </c>
      <c r="H170" s="127">
        <v>3</v>
      </c>
      <c r="I170" s="4"/>
      <c r="J170" s="128">
        <f t="shared" si="10"/>
        <v>0</v>
      </c>
      <c r="K170" s="129"/>
      <c r="L170" s="130"/>
      <c r="M170" s="131" t="s">
        <v>1</v>
      </c>
      <c r="N170" s="132" t="s">
        <v>40</v>
      </c>
      <c r="O170" s="118"/>
      <c r="P170" s="119">
        <f t="shared" si="11"/>
        <v>0</v>
      </c>
      <c r="Q170" s="119">
        <v>5.0000000000000002E-5</v>
      </c>
      <c r="R170" s="119">
        <f t="shared" si="12"/>
        <v>1.5000000000000001E-4</v>
      </c>
      <c r="S170" s="119">
        <v>0</v>
      </c>
      <c r="T170" s="120">
        <f t="shared" si="13"/>
        <v>0</v>
      </c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R170" s="121" t="s">
        <v>136</v>
      </c>
      <c r="AT170" s="121" t="s">
        <v>133</v>
      </c>
      <c r="AU170" s="121" t="s">
        <v>82</v>
      </c>
      <c r="AY170" s="7" t="s">
        <v>112</v>
      </c>
      <c r="BE170" s="122">
        <f t="shared" si="14"/>
        <v>0</v>
      </c>
      <c r="BF170" s="122">
        <f t="shared" si="15"/>
        <v>0</v>
      </c>
      <c r="BG170" s="122">
        <f t="shared" si="16"/>
        <v>0</v>
      </c>
      <c r="BH170" s="122">
        <f t="shared" si="17"/>
        <v>0</v>
      </c>
      <c r="BI170" s="122">
        <f t="shared" si="18"/>
        <v>0</v>
      </c>
      <c r="BJ170" s="7" t="s">
        <v>80</v>
      </c>
      <c r="BK170" s="122">
        <f t="shared" si="19"/>
        <v>0</v>
      </c>
      <c r="BL170" s="7" t="s">
        <v>131</v>
      </c>
      <c r="BM170" s="121" t="s">
        <v>271</v>
      </c>
    </row>
    <row r="171" spans="1:65" s="19" customFormat="1" ht="48">
      <c r="A171" s="14"/>
      <c r="B171" s="15"/>
      <c r="C171" s="109" t="s">
        <v>272</v>
      </c>
      <c r="D171" s="109" t="s">
        <v>114</v>
      </c>
      <c r="E171" s="110" t="s">
        <v>273</v>
      </c>
      <c r="F171" s="111" t="s">
        <v>274</v>
      </c>
      <c r="G171" s="112" t="s">
        <v>143</v>
      </c>
      <c r="H171" s="113">
        <v>2</v>
      </c>
      <c r="I171" s="3"/>
      <c r="J171" s="114">
        <f t="shared" si="10"/>
        <v>0</v>
      </c>
      <c r="K171" s="115"/>
      <c r="L171" s="15"/>
      <c r="M171" s="116" t="s">
        <v>1</v>
      </c>
      <c r="N171" s="117" t="s">
        <v>40</v>
      </c>
      <c r="O171" s="118"/>
      <c r="P171" s="119">
        <f t="shared" si="11"/>
        <v>0</v>
      </c>
      <c r="Q171" s="119">
        <v>0</v>
      </c>
      <c r="R171" s="119">
        <f t="shared" si="12"/>
        <v>0</v>
      </c>
      <c r="S171" s="119">
        <v>0</v>
      </c>
      <c r="T171" s="120">
        <f t="shared" si="13"/>
        <v>0</v>
      </c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R171" s="121" t="s">
        <v>131</v>
      </c>
      <c r="AT171" s="121" t="s">
        <v>114</v>
      </c>
      <c r="AU171" s="121" t="s">
        <v>82</v>
      </c>
      <c r="AY171" s="7" t="s">
        <v>112</v>
      </c>
      <c r="BE171" s="122">
        <f t="shared" si="14"/>
        <v>0</v>
      </c>
      <c r="BF171" s="122">
        <f t="shared" si="15"/>
        <v>0</v>
      </c>
      <c r="BG171" s="122">
        <f t="shared" si="16"/>
        <v>0</v>
      </c>
      <c r="BH171" s="122">
        <f t="shared" si="17"/>
        <v>0</v>
      </c>
      <c r="BI171" s="122">
        <f t="shared" si="18"/>
        <v>0</v>
      </c>
      <c r="BJ171" s="7" t="s">
        <v>80</v>
      </c>
      <c r="BK171" s="122">
        <f t="shared" si="19"/>
        <v>0</v>
      </c>
      <c r="BL171" s="7" t="s">
        <v>131</v>
      </c>
      <c r="BM171" s="121" t="s">
        <v>275</v>
      </c>
    </row>
    <row r="172" spans="1:65" s="19" customFormat="1" ht="12">
      <c r="A172" s="14"/>
      <c r="B172" s="15"/>
      <c r="C172" s="123" t="s">
        <v>276</v>
      </c>
      <c r="D172" s="123" t="s">
        <v>133</v>
      </c>
      <c r="E172" s="124" t="s">
        <v>277</v>
      </c>
      <c r="F172" s="125" t="s">
        <v>278</v>
      </c>
      <c r="G172" s="126" t="s">
        <v>143</v>
      </c>
      <c r="H172" s="127">
        <v>2</v>
      </c>
      <c r="I172" s="4"/>
      <c r="J172" s="128">
        <f t="shared" si="10"/>
        <v>0</v>
      </c>
      <c r="K172" s="129"/>
      <c r="L172" s="130"/>
      <c r="M172" s="131" t="s">
        <v>1</v>
      </c>
      <c r="N172" s="132" t="s">
        <v>40</v>
      </c>
      <c r="O172" s="118"/>
      <c r="P172" s="119">
        <f t="shared" si="11"/>
        <v>0</v>
      </c>
      <c r="Q172" s="119">
        <v>5.0000000000000002E-5</v>
      </c>
      <c r="R172" s="119">
        <f t="shared" si="12"/>
        <v>1E-4</v>
      </c>
      <c r="S172" s="119">
        <v>0</v>
      </c>
      <c r="T172" s="120">
        <f t="shared" si="13"/>
        <v>0</v>
      </c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R172" s="121" t="s">
        <v>136</v>
      </c>
      <c r="AT172" s="121" t="s">
        <v>133</v>
      </c>
      <c r="AU172" s="121" t="s">
        <v>82</v>
      </c>
      <c r="AY172" s="7" t="s">
        <v>112</v>
      </c>
      <c r="BE172" s="122">
        <f t="shared" si="14"/>
        <v>0</v>
      </c>
      <c r="BF172" s="122">
        <f t="shared" si="15"/>
        <v>0</v>
      </c>
      <c r="BG172" s="122">
        <f t="shared" si="16"/>
        <v>0</v>
      </c>
      <c r="BH172" s="122">
        <f t="shared" si="17"/>
        <v>0</v>
      </c>
      <c r="BI172" s="122">
        <f t="shared" si="18"/>
        <v>0</v>
      </c>
      <c r="BJ172" s="7" t="s">
        <v>80</v>
      </c>
      <c r="BK172" s="122">
        <f t="shared" si="19"/>
        <v>0</v>
      </c>
      <c r="BL172" s="7" t="s">
        <v>131</v>
      </c>
      <c r="BM172" s="121" t="s">
        <v>279</v>
      </c>
    </row>
    <row r="173" spans="1:65" s="19" customFormat="1" ht="48">
      <c r="A173" s="14"/>
      <c r="B173" s="15"/>
      <c r="C173" s="109" t="s">
        <v>280</v>
      </c>
      <c r="D173" s="109" t="s">
        <v>114</v>
      </c>
      <c r="E173" s="110" t="s">
        <v>281</v>
      </c>
      <c r="F173" s="111" t="s">
        <v>282</v>
      </c>
      <c r="G173" s="112" t="s">
        <v>143</v>
      </c>
      <c r="H173" s="113">
        <v>13</v>
      </c>
      <c r="I173" s="3"/>
      <c r="J173" s="114">
        <f t="shared" si="10"/>
        <v>0</v>
      </c>
      <c r="K173" s="115"/>
      <c r="L173" s="15"/>
      <c r="M173" s="116" t="s">
        <v>1</v>
      </c>
      <c r="N173" s="117" t="s">
        <v>40</v>
      </c>
      <c r="O173" s="118"/>
      <c r="P173" s="119">
        <f t="shared" si="11"/>
        <v>0</v>
      </c>
      <c r="Q173" s="119">
        <v>0</v>
      </c>
      <c r="R173" s="119">
        <f t="shared" si="12"/>
        <v>0</v>
      </c>
      <c r="S173" s="119">
        <v>0</v>
      </c>
      <c r="T173" s="120">
        <f t="shared" si="13"/>
        <v>0</v>
      </c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R173" s="121" t="s">
        <v>131</v>
      </c>
      <c r="AT173" s="121" t="s">
        <v>114</v>
      </c>
      <c r="AU173" s="121" t="s">
        <v>82</v>
      </c>
      <c r="AY173" s="7" t="s">
        <v>112</v>
      </c>
      <c r="BE173" s="122">
        <f t="shared" si="14"/>
        <v>0</v>
      </c>
      <c r="BF173" s="122">
        <f t="shared" si="15"/>
        <v>0</v>
      </c>
      <c r="BG173" s="122">
        <f t="shared" si="16"/>
        <v>0</v>
      </c>
      <c r="BH173" s="122">
        <f t="shared" si="17"/>
        <v>0</v>
      </c>
      <c r="BI173" s="122">
        <f t="shared" si="18"/>
        <v>0</v>
      </c>
      <c r="BJ173" s="7" t="s">
        <v>80</v>
      </c>
      <c r="BK173" s="122">
        <f t="shared" si="19"/>
        <v>0</v>
      </c>
      <c r="BL173" s="7" t="s">
        <v>131</v>
      </c>
      <c r="BM173" s="121" t="s">
        <v>283</v>
      </c>
    </row>
    <row r="174" spans="1:65" s="19" customFormat="1" ht="12">
      <c r="A174" s="14"/>
      <c r="B174" s="15"/>
      <c r="C174" s="123" t="s">
        <v>284</v>
      </c>
      <c r="D174" s="123" t="s">
        <v>133</v>
      </c>
      <c r="E174" s="124" t="s">
        <v>285</v>
      </c>
      <c r="F174" s="125" t="s">
        <v>286</v>
      </c>
      <c r="G174" s="126" t="s">
        <v>143</v>
      </c>
      <c r="H174" s="127">
        <v>13</v>
      </c>
      <c r="I174" s="4"/>
      <c r="J174" s="128">
        <f t="shared" si="10"/>
        <v>0</v>
      </c>
      <c r="K174" s="129"/>
      <c r="L174" s="130"/>
      <c r="M174" s="131" t="s">
        <v>1</v>
      </c>
      <c r="N174" s="132" t="s">
        <v>40</v>
      </c>
      <c r="O174" s="118"/>
      <c r="P174" s="119">
        <f t="shared" si="11"/>
        <v>0</v>
      </c>
      <c r="Q174" s="119">
        <v>6.0000000000000002E-5</v>
      </c>
      <c r="R174" s="119">
        <f t="shared" si="12"/>
        <v>7.7999999999999999E-4</v>
      </c>
      <c r="S174" s="119">
        <v>0</v>
      </c>
      <c r="T174" s="120">
        <f t="shared" si="13"/>
        <v>0</v>
      </c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R174" s="121" t="s">
        <v>136</v>
      </c>
      <c r="AT174" s="121" t="s">
        <v>133</v>
      </c>
      <c r="AU174" s="121" t="s">
        <v>82</v>
      </c>
      <c r="AY174" s="7" t="s">
        <v>112</v>
      </c>
      <c r="BE174" s="122">
        <f t="shared" si="14"/>
        <v>0</v>
      </c>
      <c r="BF174" s="122">
        <f t="shared" si="15"/>
        <v>0</v>
      </c>
      <c r="BG174" s="122">
        <f t="shared" si="16"/>
        <v>0</v>
      </c>
      <c r="BH174" s="122">
        <f t="shared" si="17"/>
        <v>0</v>
      </c>
      <c r="BI174" s="122">
        <f t="shared" si="18"/>
        <v>0</v>
      </c>
      <c r="BJ174" s="7" t="s">
        <v>80</v>
      </c>
      <c r="BK174" s="122">
        <f t="shared" si="19"/>
        <v>0</v>
      </c>
      <c r="BL174" s="7" t="s">
        <v>131</v>
      </c>
      <c r="BM174" s="121" t="s">
        <v>287</v>
      </c>
    </row>
    <row r="175" spans="1:65" s="19" customFormat="1" ht="24">
      <c r="A175" s="14"/>
      <c r="B175" s="15"/>
      <c r="C175" s="123" t="s">
        <v>288</v>
      </c>
      <c r="D175" s="123" t="s">
        <v>133</v>
      </c>
      <c r="E175" s="124" t="s">
        <v>289</v>
      </c>
      <c r="F175" s="125" t="s">
        <v>290</v>
      </c>
      <c r="G175" s="126" t="s">
        <v>143</v>
      </c>
      <c r="H175" s="127">
        <v>2</v>
      </c>
      <c r="I175" s="4"/>
      <c r="J175" s="128">
        <f t="shared" si="10"/>
        <v>0</v>
      </c>
      <c r="K175" s="129"/>
      <c r="L175" s="130"/>
      <c r="M175" s="131" t="s">
        <v>1</v>
      </c>
      <c r="N175" s="132" t="s">
        <v>40</v>
      </c>
      <c r="O175" s="118"/>
      <c r="P175" s="119">
        <f t="shared" si="11"/>
        <v>0</v>
      </c>
      <c r="Q175" s="119">
        <v>0</v>
      </c>
      <c r="R175" s="119">
        <f t="shared" si="12"/>
        <v>0</v>
      </c>
      <c r="S175" s="119">
        <v>0</v>
      </c>
      <c r="T175" s="120">
        <f t="shared" si="13"/>
        <v>0</v>
      </c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R175" s="121" t="s">
        <v>136</v>
      </c>
      <c r="AT175" s="121" t="s">
        <v>133</v>
      </c>
      <c r="AU175" s="121" t="s">
        <v>82</v>
      </c>
      <c r="AY175" s="7" t="s">
        <v>112</v>
      </c>
      <c r="BE175" s="122">
        <f t="shared" si="14"/>
        <v>0</v>
      </c>
      <c r="BF175" s="122">
        <f t="shared" si="15"/>
        <v>0</v>
      </c>
      <c r="BG175" s="122">
        <f t="shared" si="16"/>
        <v>0</v>
      </c>
      <c r="BH175" s="122">
        <f t="shared" si="17"/>
        <v>0</v>
      </c>
      <c r="BI175" s="122">
        <f t="shared" si="18"/>
        <v>0</v>
      </c>
      <c r="BJ175" s="7" t="s">
        <v>80</v>
      </c>
      <c r="BK175" s="122">
        <f t="shared" si="19"/>
        <v>0</v>
      </c>
      <c r="BL175" s="7" t="s">
        <v>131</v>
      </c>
      <c r="BM175" s="121" t="s">
        <v>291</v>
      </c>
    </row>
    <row r="176" spans="1:65" s="19" customFormat="1" ht="48">
      <c r="A176" s="14"/>
      <c r="B176" s="15"/>
      <c r="C176" s="109" t="s">
        <v>292</v>
      </c>
      <c r="D176" s="109" t="s">
        <v>114</v>
      </c>
      <c r="E176" s="110" t="s">
        <v>293</v>
      </c>
      <c r="F176" s="111" t="s">
        <v>294</v>
      </c>
      <c r="G176" s="112" t="s">
        <v>143</v>
      </c>
      <c r="H176" s="113">
        <v>8</v>
      </c>
      <c r="I176" s="3"/>
      <c r="J176" s="114">
        <f t="shared" si="10"/>
        <v>0</v>
      </c>
      <c r="K176" s="115"/>
      <c r="L176" s="15"/>
      <c r="M176" s="116" t="s">
        <v>1</v>
      </c>
      <c r="N176" s="117" t="s">
        <v>40</v>
      </c>
      <c r="O176" s="118"/>
      <c r="P176" s="119">
        <f t="shared" si="11"/>
        <v>0</v>
      </c>
      <c r="Q176" s="119">
        <v>0</v>
      </c>
      <c r="R176" s="119">
        <f t="shared" si="12"/>
        <v>0</v>
      </c>
      <c r="S176" s="119">
        <v>0</v>
      </c>
      <c r="T176" s="120">
        <f t="shared" si="13"/>
        <v>0</v>
      </c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R176" s="121" t="s">
        <v>131</v>
      </c>
      <c r="AT176" s="121" t="s">
        <v>114</v>
      </c>
      <c r="AU176" s="121" t="s">
        <v>82</v>
      </c>
      <c r="AY176" s="7" t="s">
        <v>112</v>
      </c>
      <c r="BE176" s="122">
        <f t="shared" si="14"/>
        <v>0</v>
      </c>
      <c r="BF176" s="122">
        <f t="shared" si="15"/>
        <v>0</v>
      </c>
      <c r="BG176" s="122">
        <f t="shared" si="16"/>
        <v>0</v>
      </c>
      <c r="BH176" s="122">
        <f t="shared" si="17"/>
        <v>0</v>
      </c>
      <c r="BI176" s="122">
        <f t="shared" si="18"/>
        <v>0</v>
      </c>
      <c r="BJ176" s="7" t="s">
        <v>80</v>
      </c>
      <c r="BK176" s="122">
        <f t="shared" si="19"/>
        <v>0</v>
      </c>
      <c r="BL176" s="7" t="s">
        <v>131</v>
      </c>
      <c r="BM176" s="121" t="s">
        <v>295</v>
      </c>
    </row>
    <row r="177" spans="1:65" s="19" customFormat="1" ht="12">
      <c r="A177" s="14"/>
      <c r="B177" s="15"/>
      <c r="C177" s="123" t="s">
        <v>296</v>
      </c>
      <c r="D177" s="123" t="s">
        <v>133</v>
      </c>
      <c r="E177" s="124" t="s">
        <v>297</v>
      </c>
      <c r="F177" s="125" t="s">
        <v>298</v>
      </c>
      <c r="G177" s="126" t="s">
        <v>143</v>
      </c>
      <c r="H177" s="127">
        <v>8</v>
      </c>
      <c r="I177" s="4"/>
      <c r="J177" s="128">
        <f t="shared" si="10"/>
        <v>0</v>
      </c>
      <c r="K177" s="129"/>
      <c r="L177" s="130"/>
      <c r="M177" s="131" t="s">
        <v>1</v>
      </c>
      <c r="N177" s="132" t="s">
        <v>40</v>
      </c>
      <c r="O177" s="118"/>
      <c r="P177" s="119">
        <f t="shared" si="11"/>
        <v>0</v>
      </c>
      <c r="Q177" s="119">
        <v>6.0000000000000002E-5</v>
      </c>
      <c r="R177" s="119">
        <f t="shared" si="12"/>
        <v>4.8000000000000001E-4</v>
      </c>
      <c r="S177" s="119">
        <v>0</v>
      </c>
      <c r="T177" s="120">
        <f t="shared" si="13"/>
        <v>0</v>
      </c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R177" s="121" t="s">
        <v>136</v>
      </c>
      <c r="AT177" s="121" t="s">
        <v>133</v>
      </c>
      <c r="AU177" s="121" t="s">
        <v>82</v>
      </c>
      <c r="AY177" s="7" t="s">
        <v>112</v>
      </c>
      <c r="BE177" s="122">
        <f t="shared" si="14"/>
        <v>0</v>
      </c>
      <c r="BF177" s="122">
        <f t="shared" si="15"/>
        <v>0</v>
      </c>
      <c r="BG177" s="122">
        <f t="shared" si="16"/>
        <v>0</v>
      </c>
      <c r="BH177" s="122">
        <f t="shared" si="17"/>
        <v>0</v>
      </c>
      <c r="BI177" s="122">
        <f t="shared" si="18"/>
        <v>0</v>
      </c>
      <c r="BJ177" s="7" t="s">
        <v>80</v>
      </c>
      <c r="BK177" s="122">
        <f t="shared" si="19"/>
        <v>0</v>
      </c>
      <c r="BL177" s="7" t="s">
        <v>131</v>
      </c>
      <c r="BM177" s="121" t="s">
        <v>299</v>
      </c>
    </row>
    <row r="178" spans="1:65" s="19" customFormat="1" ht="24">
      <c r="A178" s="14"/>
      <c r="B178" s="15"/>
      <c r="C178" s="109" t="s">
        <v>300</v>
      </c>
      <c r="D178" s="109" t="s">
        <v>114</v>
      </c>
      <c r="E178" s="110" t="s">
        <v>301</v>
      </c>
      <c r="F178" s="111" t="s">
        <v>302</v>
      </c>
      <c r="G178" s="112" t="s">
        <v>143</v>
      </c>
      <c r="H178" s="113">
        <v>13</v>
      </c>
      <c r="I178" s="3"/>
      <c r="J178" s="114">
        <f t="shared" si="10"/>
        <v>0</v>
      </c>
      <c r="K178" s="115"/>
      <c r="L178" s="15"/>
      <c r="M178" s="116" t="s">
        <v>1</v>
      </c>
      <c r="N178" s="117" t="s">
        <v>40</v>
      </c>
      <c r="O178" s="118"/>
      <c r="P178" s="119">
        <f t="shared" si="11"/>
        <v>0</v>
      </c>
      <c r="Q178" s="119">
        <v>0</v>
      </c>
      <c r="R178" s="119">
        <f t="shared" si="12"/>
        <v>0</v>
      </c>
      <c r="S178" s="119">
        <v>0</v>
      </c>
      <c r="T178" s="120">
        <f t="shared" si="13"/>
        <v>0</v>
      </c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R178" s="121" t="s">
        <v>131</v>
      </c>
      <c r="AT178" s="121" t="s">
        <v>114</v>
      </c>
      <c r="AU178" s="121" t="s">
        <v>82</v>
      </c>
      <c r="AY178" s="7" t="s">
        <v>112</v>
      </c>
      <c r="BE178" s="122">
        <f t="shared" si="14"/>
        <v>0</v>
      </c>
      <c r="BF178" s="122">
        <f t="shared" si="15"/>
        <v>0</v>
      </c>
      <c r="BG178" s="122">
        <f t="shared" si="16"/>
        <v>0</v>
      </c>
      <c r="BH178" s="122">
        <f t="shared" si="17"/>
        <v>0</v>
      </c>
      <c r="BI178" s="122">
        <f t="shared" si="18"/>
        <v>0</v>
      </c>
      <c r="BJ178" s="7" t="s">
        <v>80</v>
      </c>
      <c r="BK178" s="122">
        <f t="shared" si="19"/>
        <v>0</v>
      </c>
      <c r="BL178" s="7" t="s">
        <v>131</v>
      </c>
      <c r="BM178" s="121" t="s">
        <v>303</v>
      </c>
    </row>
    <row r="179" spans="1:65" s="19" customFormat="1" ht="24">
      <c r="A179" s="14"/>
      <c r="B179" s="15"/>
      <c r="C179" s="123" t="s">
        <v>304</v>
      </c>
      <c r="D179" s="123" t="s">
        <v>133</v>
      </c>
      <c r="E179" s="124" t="s">
        <v>305</v>
      </c>
      <c r="F179" s="125" t="s">
        <v>306</v>
      </c>
      <c r="G179" s="126" t="s">
        <v>143</v>
      </c>
      <c r="H179" s="127">
        <v>6</v>
      </c>
      <c r="I179" s="4"/>
      <c r="J179" s="128">
        <f t="shared" si="10"/>
        <v>0</v>
      </c>
      <c r="K179" s="129"/>
      <c r="L179" s="130"/>
      <c r="M179" s="131" t="s">
        <v>1</v>
      </c>
      <c r="N179" s="132" t="s">
        <v>40</v>
      </c>
      <c r="O179" s="118"/>
      <c r="P179" s="119">
        <f t="shared" si="11"/>
        <v>0</v>
      </c>
      <c r="Q179" s="119">
        <v>8.0000000000000004E-4</v>
      </c>
      <c r="R179" s="119">
        <f t="shared" si="12"/>
        <v>4.8000000000000004E-3</v>
      </c>
      <c r="S179" s="119">
        <v>0</v>
      </c>
      <c r="T179" s="120">
        <f t="shared" si="13"/>
        <v>0</v>
      </c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R179" s="121" t="s">
        <v>136</v>
      </c>
      <c r="AT179" s="121" t="s">
        <v>133</v>
      </c>
      <c r="AU179" s="121" t="s">
        <v>82</v>
      </c>
      <c r="AY179" s="7" t="s">
        <v>112</v>
      </c>
      <c r="BE179" s="122">
        <f t="shared" si="14"/>
        <v>0</v>
      </c>
      <c r="BF179" s="122">
        <f t="shared" si="15"/>
        <v>0</v>
      </c>
      <c r="BG179" s="122">
        <f t="shared" si="16"/>
        <v>0</v>
      </c>
      <c r="BH179" s="122">
        <f t="shared" si="17"/>
        <v>0</v>
      </c>
      <c r="BI179" s="122">
        <f t="shared" si="18"/>
        <v>0</v>
      </c>
      <c r="BJ179" s="7" t="s">
        <v>80</v>
      </c>
      <c r="BK179" s="122">
        <f t="shared" si="19"/>
        <v>0</v>
      </c>
      <c r="BL179" s="7" t="s">
        <v>131</v>
      </c>
      <c r="BM179" s="121" t="s">
        <v>307</v>
      </c>
    </row>
    <row r="180" spans="1:65" s="19" customFormat="1" ht="19.5">
      <c r="A180" s="14"/>
      <c r="B180" s="15"/>
      <c r="C180" s="14"/>
      <c r="D180" s="133" t="s">
        <v>138</v>
      </c>
      <c r="E180" s="14"/>
      <c r="F180" s="134" t="s">
        <v>308</v>
      </c>
      <c r="G180" s="14"/>
      <c r="H180" s="14"/>
      <c r="I180" s="1"/>
      <c r="J180" s="14"/>
      <c r="K180" s="14"/>
      <c r="L180" s="15"/>
      <c r="M180" s="135"/>
      <c r="N180" s="136"/>
      <c r="O180" s="118"/>
      <c r="P180" s="118"/>
      <c r="Q180" s="118"/>
      <c r="R180" s="118"/>
      <c r="S180" s="118"/>
      <c r="T180" s="13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7" t="s">
        <v>138</v>
      </c>
      <c r="AU180" s="7" t="s">
        <v>82</v>
      </c>
    </row>
    <row r="181" spans="1:65" s="19" customFormat="1" ht="24">
      <c r="A181" s="14"/>
      <c r="B181" s="15"/>
      <c r="C181" s="123" t="s">
        <v>309</v>
      </c>
      <c r="D181" s="123" t="s">
        <v>133</v>
      </c>
      <c r="E181" s="124" t="s">
        <v>310</v>
      </c>
      <c r="F181" s="125" t="s">
        <v>311</v>
      </c>
      <c r="G181" s="126" t="s">
        <v>143</v>
      </c>
      <c r="H181" s="127">
        <v>6</v>
      </c>
      <c r="I181" s="4"/>
      <c r="J181" s="128">
        <f>ROUND(I181*H181,2)</f>
        <v>0</v>
      </c>
      <c r="K181" s="129"/>
      <c r="L181" s="130"/>
      <c r="M181" s="131" t="s">
        <v>1</v>
      </c>
      <c r="N181" s="132" t="s">
        <v>40</v>
      </c>
      <c r="O181" s="118"/>
      <c r="P181" s="119">
        <f>O181*H181</f>
        <v>0</v>
      </c>
      <c r="Q181" s="119">
        <v>8.0000000000000004E-4</v>
      </c>
      <c r="R181" s="119">
        <f>Q181*H181</f>
        <v>4.8000000000000004E-3</v>
      </c>
      <c r="S181" s="119">
        <v>0</v>
      </c>
      <c r="T181" s="120">
        <f>S181*H181</f>
        <v>0</v>
      </c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R181" s="121" t="s">
        <v>136</v>
      </c>
      <c r="AT181" s="121" t="s">
        <v>133</v>
      </c>
      <c r="AU181" s="121" t="s">
        <v>82</v>
      </c>
      <c r="AY181" s="7" t="s">
        <v>112</v>
      </c>
      <c r="BE181" s="122">
        <f>IF(N181="základní",J181,0)</f>
        <v>0</v>
      </c>
      <c r="BF181" s="122">
        <f>IF(N181="snížená",J181,0)</f>
        <v>0</v>
      </c>
      <c r="BG181" s="122">
        <f>IF(N181="zákl. přenesená",J181,0)</f>
        <v>0</v>
      </c>
      <c r="BH181" s="122">
        <f>IF(N181="sníž. přenesená",J181,0)</f>
        <v>0</v>
      </c>
      <c r="BI181" s="122">
        <f>IF(N181="nulová",J181,0)</f>
        <v>0</v>
      </c>
      <c r="BJ181" s="7" t="s">
        <v>80</v>
      </c>
      <c r="BK181" s="122">
        <f>ROUND(I181*H181,2)</f>
        <v>0</v>
      </c>
      <c r="BL181" s="7" t="s">
        <v>131</v>
      </c>
      <c r="BM181" s="121" t="s">
        <v>312</v>
      </c>
    </row>
    <row r="182" spans="1:65" s="19" customFormat="1" ht="19.5">
      <c r="A182" s="14"/>
      <c r="B182" s="15"/>
      <c r="C182" s="14"/>
      <c r="D182" s="133" t="s">
        <v>138</v>
      </c>
      <c r="E182" s="14"/>
      <c r="F182" s="134" t="s">
        <v>313</v>
      </c>
      <c r="G182" s="14"/>
      <c r="H182" s="14"/>
      <c r="I182" s="1"/>
      <c r="J182" s="14"/>
      <c r="K182" s="14"/>
      <c r="L182" s="15"/>
      <c r="M182" s="135"/>
      <c r="N182" s="136"/>
      <c r="O182" s="118"/>
      <c r="P182" s="118"/>
      <c r="Q182" s="118"/>
      <c r="R182" s="118"/>
      <c r="S182" s="118"/>
      <c r="T182" s="13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7" t="s">
        <v>138</v>
      </c>
      <c r="AU182" s="7" t="s">
        <v>82</v>
      </c>
    </row>
    <row r="183" spans="1:65" s="19" customFormat="1" ht="24">
      <c r="A183" s="14"/>
      <c r="B183" s="15"/>
      <c r="C183" s="123" t="s">
        <v>314</v>
      </c>
      <c r="D183" s="123" t="s">
        <v>133</v>
      </c>
      <c r="E183" s="124" t="s">
        <v>315</v>
      </c>
      <c r="F183" s="125" t="s">
        <v>316</v>
      </c>
      <c r="G183" s="126" t="s">
        <v>143</v>
      </c>
      <c r="H183" s="127">
        <v>1</v>
      </c>
      <c r="I183" s="4"/>
      <c r="J183" s="128">
        <f>ROUND(I183*H183,2)</f>
        <v>0</v>
      </c>
      <c r="K183" s="129"/>
      <c r="L183" s="130"/>
      <c r="M183" s="131" t="s">
        <v>1</v>
      </c>
      <c r="N183" s="132" t="s">
        <v>40</v>
      </c>
      <c r="O183" s="118"/>
      <c r="P183" s="119">
        <f>O183*H183</f>
        <v>0</v>
      </c>
      <c r="Q183" s="119">
        <v>8.0000000000000004E-4</v>
      </c>
      <c r="R183" s="119">
        <f>Q183*H183</f>
        <v>8.0000000000000004E-4</v>
      </c>
      <c r="S183" s="119">
        <v>0</v>
      </c>
      <c r="T183" s="120">
        <f>S183*H183</f>
        <v>0</v>
      </c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R183" s="121" t="s">
        <v>136</v>
      </c>
      <c r="AT183" s="121" t="s">
        <v>133</v>
      </c>
      <c r="AU183" s="121" t="s">
        <v>82</v>
      </c>
      <c r="AY183" s="7" t="s">
        <v>112</v>
      </c>
      <c r="BE183" s="122">
        <f>IF(N183="základní",J183,0)</f>
        <v>0</v>
      </c>
      <c r="BF183" s="122">
        <f>IF(N183="snížená",J183,0)</f>
        <v>0</v>
      </c>
      <c r="BG183" s="122">
        <f>IF(N183="zákl. přenesená",J183,0)</f>
        <v>0</v>
      </c>
      <c r="BH183" s="122">
        <f>IF(N183="sníž. přenesená",J183,0)</f>
        <v>0</v>
      </c>
      <c r="BI183" s="122">
        <f>IF(N183="nulová",J183,0)</f>
        <v>0</v>
      </c>
      <c r="BJ183" s="7" t="s">
        <v>80</v>
      </c>
      <c r="BK183" s="122">
        <f>ROUND(I183*H183,2)</f>
        <v>0</v>
      </c>
      <c r="BL183" s="7" t="s">
        <v>131</v>
      </c>
      <c r="BM183" s="121" t="s">
        <v>317</v>
      </c>
    </row>
    <row r="184" spans="1:65" s="19" customFormat="1" ht="19.5">
      <c r="A184" s="14"/>
      <c r="B184" s="15"/>
      <c r="C184" s="14"/>
      <c r="D184" s="133" t="s">
        <v>138</v>
      </c>
      <c r="E184" s="14"/>
      <c r="F184" s="134" t="s">
        <v>318</v>
      </c>
      <c r="G184" s="14"/>
      <c r="H184" s="14"/>
      <c r="I184" s="1"/>
      <c r="J184" s="14"/>
      <c r="K184" s="14"/>
      <c r="L184" s="15"/>
      <c r="M184" s="135"/>
      <c r="N184" s="136"/>
      <c r="O184" s="118"/>
      <c r="P184" s="118"/>
      <c r="Q184" s="118"/>
      <c r="R184" s="118"/>
      <c r="S184" s="118"/>
      <c r="T184" s="13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7" t="s">
        <v>138</v>
      </c>
      <c r="AU184" s="7" t="s">
        <v>82</v>
      </c>
    </row>
    <row r="185" spans="1:65" s="19" customFormat="1" ht="48">
      <c r="A185" s="14"/>
      <c r="B185" s="15"/>
      <c r="C185" s="109" t="s">
        <v>319</v>
      </c>
      <c r="D185" s="109" t="s">
        <v>114</v>
      </c>
      <c r="E185" s="110" t="s">
        <v>320</v>
      </c>
      <c r="F185" s="111" t="s">
        <v>321</v>
      </c>
      <c r="G185" s="112" t="s">
        <v>130</v>
      </c>
      <c r="H185" s="113">
        <v>30</v>
      </c>
      <c r="I185" s="3"/>
      <c r="J185" s="114">
        <f>ROUND(I185*H185,2)</f>
        <v>0</v>
      </c>
      <c r="K185" s="115"/>
      <c r="L185" s="15"/>
      <c r="M185" s="116" t="s">
        <v>1</v>
      </c>
      <c r="N185" s="117" t="s">
        <v>40</v>
      </c>
      <c r="O185" s="118"/>
      <c r="P185" s="119">
        <f>O185*H185</f>
        <v>0</v>
      </c>
      <c r="Q185" s="119">
        <v>0</v>
      </c>
      <c r="R185" s="119">
        <f>Q185*H185</f>
        <v>0</v>
      </c>
      <c r="S185" s="119">
        <v>0</v>
      </c>
      <c r="T185" s="120">
        <f>S185*H185</f>
        <v>0</v>
      </c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R185" s="121" t="s">
        <v>131</v>
      </c>
      <c r="AT185" s="121" t="s">
        <v>114</v>
      </c>
      <c r="AU185" s="121" t="s">
        <v>82</v>
      </c>
      <c r="AY185" s="7" t="s">
        <v>112</v>
      </c>
      <c r="BE185" s="122">
        <f>IF(N185="základní",J185,0)</f>
        <v>0</v>
      </c>
      <c r="BF185" s="122">
        <f>IF(N185="snížená",J185,0)</f>
        <v>0</v>
      </c>
      <c r="BG185" s="122">
        <f>IF(N185="zákl. přenesená",J185,0)</f>
        <v>0</v>
      </c>
      <c r="BH185" s="122">
        <f>IF(N185="sníž. přenesená",J185,0)</f>
        <v>0</v>
      </c>
      <c r="BI185" s="122">
        <f>IF(N185="nulová",J185,0)</f>
        <v>0</v>
      </c>
      <c r="BJ185" s="7" t="s">
        <v>80</v>
      </c>
      <c r="BK185" s="122">
        <f>ROUND(I185*H185,2)</f>
        <v>0</v>
      </c>
      <c r="BL185" s="7" t="s">
        <v>131</v>
      </c>
      <c r="BM185" s="121" t="s">
        <v>322</v>
      </c>
    </row>
    <row r="186" spans="1:65" s="19" customFormat="1" ht="12">
      <c r="A186" s="14"/>
      <c r="B186" s="15"/>
      <c r="C186" s="123" t="s">
        <v>323</v>
      </c>
      <c r="D186" s="123" t="s">
        <v>133</v>
      </c>
      <c r="E186" s="124" t="s">
        <v>324</v>
      </c>
      <c r="F186" s="125" t="s">
        <v>325</v>
      </c>
      <c r="G186" s="126" t="s">
        <v>326</v>
      </c>
      <c r="H186" s="127">
        <v>28.5</v>
      </c>
      <c r="I186" s="4"/>
      <c r="J186" s="128">
        <f>ROUND(I186*H186,2)</f>
        <v>0</v>
      </c>
      <c r="K186" s="129"/>
      <c r="L186" s="130"/>
      <c r="M186" s="131" t="s">
        <v>1</v>
      </c>
      <c r="N186" s="132" t="s">
        <v>40</v>
      </c>
      <c r="O186" s="118"/>
      <c r="P186" s="119">
        <f>O186*H186</f>
        <v>0</v>
      </c>
      <c r="Q186" s="119">
        <v>1E-3</v>
      </c>
      <c r="R186" s="119">
        <f>Q186*H186</f>
        <v>2.8500000000000001E-2</v>
      </c>
      <c r="S186" s="119">
        <v>0</v>
      </c>
      <c r="T186" s="120">
        <f>S186*H186</f>
        <v>0</v>
      </c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R186" s="121" t="s">
        <v>136</v>
      </c>
      <c r="AT186" s="121" t="s">
        <v>133</v>
      </c>
      <c r="AU186" s="121" t="s">
        <v>82</v>
      </c>
      <c r="AY186" s="7" t="s">
        <v>112</v>
      </c>
      <c r="BE186" s="122">
        <f>IF(N186="základní",J186,0)</f>
        <v>0</v>
      </c>
      <c r="BF186" s="122">
        <f>IF(N186="snížená",J186,0)</f>
        <v>0</v>
      </c>
      <c r="BG186" s="122">
        <f>IF(N186="zákl. přenesená",J186,0)</f>
        <v>0</v>
      </c>
      <c r="BH186" s="122">
        <f>IF(N186="sníž. přenesená",J186,0)</f>
        <v>0</v>
      </c>
      <c r="BI186" s="122">
        <f>IF(N186="nulová",J186,0)</f>
        <v>0</v>
      </c>
      <c r="BJ186" s="7" t="s">
        <v>80</v>
      </c>
      <c r="BK186" s="122">
        <f>ROUND(I186*H186,2)</f>
        <v>0</v>
      </c>
      <c r="BL186" s="7" t="s">
        <v>131</v>
      </c>
      <c r="BM186" s="121" t="s">
        <v>327</v>
      </c>
    </row>
    <row r="187" spans="1:65" s="19" customFormat="1" ht="36">
      <c r="A187" s="14"/>
      <c r="B187" s="15"/>
      <c r="C187" s="109" t="s">
        <v>328</v>
      </c>
      <c r="D187" s="109" t="s">
        <v>114</v>
      </c>
      <c r="E187" s="110" t="s">
        <v>329</v>
      </c>
      <c r="F187" s="111" t="s">
        <v>330</v>
      </c>
      <c r="G187" s="112" t="s">
        <v>143</v>
      </c>
      <c r="H187" s="113">
        <v>2</v>
      </c>
      <c r="I187" s="3"/>
      <c r="J187" s="114">
        <f>ROUND(I187*H187,2)</f>
        <v>0</v>
      </c>
      <c r="K187" s="115"/>
      <c r="L187" s="15"/>
      <c r="M187" s="116" t="s">
        <v>1</v>
      </c>
      <c r="N187" s="117" t="s">
        <v>40</v>
      </c>
      <c r="O187" s="118"/>
      <c r="P187" s="119">
        <f>O187*H187</f>
        <v>0</v>
      </c>
      <c r="Q187" s="119">
        <v>0</v>
      </c>
      <c r="R187" s="119">
        <f>Q187*H187</f>
        <v>0</v>
      </c>
      <c r="S187" s="119">
        <v>0</v>
      </c>
      <c r="T187" s="120">
        <f>S187*H187</f>
        <v>0</v>
      </c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R187" s="121" t="s">
        <v>131</v>
      </c>
      <c r="AT187" s="121" t="s">
        <v>114</v>
      </c>
      <c r="AU187" s="121" t="s">
        <v>82</v>
      </c>
      <c r="AY187" s="7" t="s">
        <v>112</v>
      </c>
      <c r="BE187" s="122">
        <f>IF(N187="základní",J187,0)</f>
        <v>0</v>
      </c>
      <c r="BF187" s="122">
        <f>IF(N187="snížená",J187,0)</f>
        <v>0</v>
      </c>
      <c r="BG187" s="122">
        <f>IF(N187="zákl. přenesená",J187,0)</f>
        <v>0</v>
      </c>
      <c r="BH187" s="122">
        <f>IF(N187="sníž. přenesená",J187,0)</f>
        <v>0</v>
      </c>
      <c r="BI187" s="122">
        <f>IF(N187="nulová",J187,0)</f>
        <v>0</v>
      </c>
      <c r="BJ187" s="7" t="s">
        <v>80</v>
      </c>
      <c r="BK187" s="122">
        <f>ROUND(I187*H187,2)</f>
        <v>0</v>
      </c>
      <c r="BL187" s="7" t="s">
        <v>131</v>
      </c>
      <c r="BM187" s="121" t="s">
        <v>331</v>
      </c>
    </row>
    <row r="188" spans="1:65" s="19" customFormat="1" ht="24">
      <c r="A188" s="14"/>
      <c r="B188" s="15"/>
      <c r="C188" s="123" t="s">
        <v>332</v>
      </c>
      <c r="D188" s="123" t="s">
        <v>133</v>
      </c>
      <c r="E188" s="124" t="s">
        <v>333</v>
      </c>
      <c r="F188" s="125" t="s">
        <v>334</v>
      </c>
      <c r="G188" s="126" t="s">
        <v>143</v>
      </c>
      <c r="H188" s="127">
        <v>2</v>
      </c>
      <c r="I188" s="4"/>
      <c r="J188" s="128">
        <f>ROUND(I188*H188,2)</f>
        <v>0</v>
      </c>
      <c r="K188" s="129"/>
      <c r="L188" s="130"/>
      <c r="M188" s="131" t="s">
        <v>1</v>
      </c>
      <c r="N188" s="132" t="s">
        <v>40</v>
      </c>
      <c r="O188" s="118"/>
      <c r="P188" s="119">
        <f>O188*H188</f>
        <v>0</v>
      </c>
      <c r="Q188" s="119">
        <v>8.9999999999999998E-4</v>
      </c>
      <c r="R188" s="119">
        <f>Q188*H188</f>
        <v>1.8E-3</v>
      </c>
      <c r="S188" s="119">
        <v>0</v>
      </c>
      <c r="T188" s="120">
        <f>S188*H188</f>
        <v>0</v>
      </c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R188" s="121" t="s">
        <v>136</v>
      </c>
      <c r="AT188" s="121" t="s">
        <v>133</v>
      </c>
      <c r="AU188" s="121" t="s">
        <v>82</v>
      </c>
      <c r="AY188" s="7" t="s">
        <v>112</v>
      </c>
      <c r="BE188" s="122">
        <f>IF(N188="základní",J188,0)</f>
        <v>0</v>
      </c>
      <c r="BF188" s="122">
        <f>IF(N188="snížená",J188,0)</f>
        <v>0</v>
      </c>
      <c r="BG188" s="122">
        <f>IF(N188="zákl. přenesená",J188,0)</f>
        <v>0</v>
      </c>
      <c r="BH188" s="122">
        <f>IF(N188="sníž. přenesená",J188,0)</f>
        <v>0</v>
      </c>
      <c r="BI188" s="122">
        <f>IF(N188="nulová",J188,0)</f>
        <v>0</v>
      </c>
      <c r="BJ188" s="7" t="s">
        <v>80</v>
      </c>
      <c r="BK188" s="122">
        <f>ROUND(I188*H188,2)</f>
        <v>0</v>
      </c>
      <c r="BL188" s="7" t="s">
        <v>131</v>
      </c>
      <c r="BM188" s="121" t="s">
        <v>335</v>
      </c>
    </row>
    <row r="189" spans="1:65" s="19" customFormat="1" ht="19.5">
      <c r="A189" s="14"/>
      <c r="B189" s="15"/>
      <c r="C189" s="14"/>
      <c r="D189" s="133" t="s">
        <v>138</v>
      </c>
      <c r="E189" s="14"/>
      <c r="F189" s="134" t="s">
        <v>336</v>
      </c>
      <c r="G189" s="14"/>
      <c r="H189" s="14"/>
      <c r="I189" s="1"/>
      <c r="J189" s="14"/>
      <c r="K189" s="14"/>
      <c r="L189" s="15"/>
      <c r="M189" s="135"/>
      <c r="N189" s="136"/>
      <c r="O189" s="118"/>
      <c r="P189" s="118"/>
      <c r="Q189" s="118"/>
      <c r="R189" s="118"/>
      <c r="S189" s="118"/>
      <c r="T189" s="13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7" t="s">
        <v>138</v>
      </c>
      <c r="AU189" s="7" t="s">
        <v>82</v>
      </c>
    </row>
    <row r="190" spans="1:65" s="19" customFormat="1" ht="24">
      <c r="A190" s="14"/>
      <c r="B190" s="15"/>
      <c r="C190" s="123" t="s">
        <v>337</v>
      </c>
      <c r="D190" s="123" t="s">
        <v>133</v>
      </c>
      <c r="E190" s="124" t="s">
        <v>338</v>
      </c>
      <c r="F190" s="125" t="s">
        <v>339</v>
      </c>
      <c r="G190" s="126" t="s">
        <v>130</v>
      </c>
      <c r="H190" s="127">
        <v>2</v>
      </c>
      <c r="I190" s="4"/>
      <c r="J190" s="128">
        <f t="shared" ref="J190:J195" si="20">ROUND(I190*H190,2)</f>
        <v>0</v>
      </c>
      <c r="K190" s="129"/>
      <c r="L190" s="130"/>
      <c r="M190" s="131" t="s">
        <v>1</v>
      </c>
      <c r="N190" s="132" t="s">
        <v>40</v>
      </c>
      <c r="O190" s="118"/>
      <c r="P190" s="119">
        <f t="shared" ref="P190:P195" si="21">O190*H190</f>
        <v>0</v>
      </c>
      <c r="Q190" s="119">
        <v>1.2999999999999999E-3</v>
      </c>
      <c r="R190" s="119">
        <f t="shared" ref="R190:R195" si="22">Q190*H190</f>
        <v>2.5999999999999999E-3</v>
      </c>
      <c r="S190" s="119">
        <v>0</v>
      </c>
      <c r="T190" s="120">
        <f t="shared" ref="T190:T195" si="23">S190*H190</f>
        <v>0</v>
      </c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R190" s="121" t="s">
        <v>136</v>
      </c>
      <c r="AT190" s="121" t="s">
        <v>133</v>
      </c>
      <c r="AU190" s="121" t="s">
        <v>82</v>
      </c>
      <c r="AY190" s="7" t="s">
        <v>112</v>
      </c>
      <c r="BE190" s="122">
        <f t="shared" ref="BE190:BE195" si="24">IF(N190="základní",J190,0)</f>
        <v>0</v>
      </c>
      <c r="BF190" s="122">
        <f t="shared" ref="BF190:BF195" si="25">IF(N190="snížená",J190,0)</f>
        <v>0</v>
      </c>
      <c r="BG190" s="122">
        <f t="shared" ref="BG190:BG195" si="26">IF(N190="zákl. přenesená",J190,0)</f>
        <v>0</v>
      </c>
      <c r="BH190" s="122">
        <f t="shared" ref="BH190:BH195" si="27">IF(N190="sníž. přenesená",J190,0)</f>
        <v>0</v>
      </c>
      <c r="BI190" s="122">
        <f t="shared" ref="BI190:BI195" si="28">IF(N190="nulová",J190,0)</f>
        <v>0</v>
      </c>
      <c r="BJ190" s="7" t="s">
        <v>80</v>
      </c>
      <c r="BK190" s="122">
        <f t="shared" ref="BK190:BK195" si="29">ROUND(I190*H190,2)</f>
        <v>0</v>
      </c>
      <c r="BL190" s="7" t="s">
        <v>131</v>
      </c>
      <c r="BM190" s="121" t="s">
        <v>340</v>
      </c>
    </row>
    <row r="191" spans="1:65" s="19" customFormat="1" ht="12">
      <c r="A191" s="14"/>
      <c r="B191" s="15"/>
      <c r="C191" s="109" t="s">
        <v>341</v>
      </c>
      <c r="D191" s="109" t="s">
        <v>114</v>
      </c>
      <c r="E191" s="110" t="s">
        <v>342</v>
      </c>
      <c r="F191" s="111" t="s">
        <v>343</v>
      </c>
      <c r="G191" s="112" t="s">
        <v>143</v>
      </c>
      <c r="H191" s="113">
        <v>4</v>
      </c>
      <c r="I191" s="3"/>
      <c r="J191" s="114">
        <f t="shared" si="20"/>
        <v>0</v>
      </c>
      <c r="K191" s="115"/>
      <c r="L191" s="15"/>
      <c r="M191" s="116" t="s">
        <v>1</v>
      </c>
      <c r="N191" s="117" t="s">
        <v>40</v>
      </c>
      <c r="O191" s="118"/>
      <c r="P191" s="119">
        <f t="shared" si="21"/>
        <v>0</v>
      </c>
      <c r="Q191" s="119">
        <v>1.3599999999999999E-2</v>
      </c>
      <c r="R191" s="119">
        <f t="shared" si="22"/>
        <v>5.4399999999999997E-2</v>
      </c>
      <c r="S191" s="119">
        <v>0</v>
      </c>
      <c r="T191" s="120">
        <f t="shared" si="23"/>
        <v>0</v>
      </c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R191" s="121" t="s">
        <v>131</v>
      </c>
      <c r="AT191" s="121" t="s">
        <v>114</v>
      </c>
      <c r="AU191" s="121" t="s">
        <v>82</v>
      </c>
      <c r="AY191" s="7" t="s">
        <v>112</v>
      </c>
      <c r="BE191" s="122">
        <f t="shared" si="24"/>
        <v>0</v>
      </c>
      <c r="BF191" s="122">
        <f t="shared" si="25"/>
        <v>0</v>
      </c>
      <c r="BG191" s="122">
        <f t="shared" si="26"/>
        <v>0</v>
      </c>
      <c r="BH191" s="122">
        <f t="shared" si="27"/>
        <v>0</v>
      </c>
      <c r="BI191" s="122">
        <f t="shared" si="28"/>
        <v>0</v>
      </c>
      <c r="BJ191" s="7" t="s">
        <v>80</v>
      </c>
      <c r="BK191" s="122">
        <f t="shared" si="29"/>
        <v>0</v>
      </c>
      <c r="BL191" s="7" t="s">
        <v>131</v>
      </c>
      <c r="BM191" s="121" t="s">
        <v>344</v>
      </c>
    </row>
    <row r="192" spans="1:65" s="19" customFormat="1" ht="12">
      <c r="A192" s="14"/>
      <c r="B192" s="15"/>
      <c r="C192" s="123" t="s">
        <v>345</v>
      </c>
      <c r="D192" s="123" t="s">
        <v>133</v>
      </c>
      <c r="E192" s="124" t="s">
        <v>346</v>
      </c>
      <c r="F192" s="125" t="s">
        <v>347</v>
      </c>
      <c r="G192" s="126" t="s">
        <v>143</v>
      </c>
      <c r="H192" s="127">
        <v>2</v>
      </c>
      <c r="I192" s="4"/>
      <c r="J192" s="128">
        <f t="shared" si="20"/>
        <v>0</v>
      </c>
      <c r="K192" s="129"/>
      <c r="L192" s="130"/>
      <c r="M192" s="131" t="s">
        <v>1</v>
      </c>
      <c r="N192" s="132" t="s">
        <v>40</v>
      </c>
      <c r="O192" s="118"/>
      <c r="P192" s="119">
        <f t="shared" si="21"/>
        <v>0</v>
      </c>
      <c r="Q192" s="119">
        <v>2.69E-2</v>
      </c>
      <c r="R192" s="119">
        <f t="shared" si="22"/>
        <v>5.3800000000000001E-2</v>
      </c>
      <c r="S192" s="119">
        <v>0</v>
      </c>
      <c r="T192" s="120">
        <f t="shared" si="23"/>
        <v>0</v>
      </c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R192" s="121" t="s">
        <v>136</v>
      </c>
      <c r="AT192" s="121" t="s">
        <v>133</v>
      </c>
      <c r="AU192" s="121" t="s">
        <v>82</v>
      </c>
      <c r="AY192" s="7" t="s">
        <v>112</v>
      </c>
      <c r="BE192" s="122">
        <f t="shared" si="24"/>
        <v>0</v>
      </c>
      <c r="BF192" s="122">
        <f t="shared" si="25"/>
        <v>0</v>
      </c>
      <c r="BG192" s="122">
        <f t="shared" si="26"/>
        <v>0</v>
      </c>
      <c r="BH192" s="122">
        <f t="shared" si="27"/>
        <v>0</v>
      </c>
      <c r="BI192" s="122">
        <f t="shared" si="28"/>
        <v>0</v>
      </c>
      <c r="BJ192" s="7" t="s">
        <v>80</v>
      </c>
      <c r="BK192" s="122">
        <f t="shared" si="29"/>
        <v>0</v>
      </c>
      <c r="BL192" s="7" t="s">
        <v>131</v>
      </c>
      <c r="BM192" s="121" t="s">
        <v>348</v>
      </c>
    </row>
    <row r="193" spans="1:65" s="19" customFormat="1" ht="12">
      <c r="A193" s="14"/>
      <c r="B193" s="15"/>
      <c r="C193" s="123" t="s">
        <v>349</v>
      </c>
      <c r="D193" s="123" t="s">
        <v>133</v>
      </c>
      <c r="E193" s="124" t="s">
        <v>350</v>
      </c>
      <c r="F193" s="125" t="s">
        <v>351</v>
      </c>
      <c r="G193" s="126" t="s">
        <v>143</v>
      </c>
      <c r="H193" s="127">
        <v>2</v>
      </c>
      <c r="I193" s="4"/>
      <c r="J193" s="128">
        <f t="shared" si="20"/>
        <v>0</v>
      </c>
      <c r="K193" s="129"/>
      <c r="L193" s="130"/>
      <c r="M193" s="131" t="s">
        <v>1</v>
      </c>
      <c r="N193" s="132" t="s">
        <v>40</v>
      </c>
      <c r="O193" s="118"/>
      <c r="P193" s="119">
        <f t="shared" si="21"/>
        <v>0</v>
      </c>
      <c r="Q193" s="119">
        <v>2.69E-2</v>
      </c>
      <c r="R193" s="119">
        <f t="shared" si="22"/>
        <v>5.3800000000000001E-2</v>
      </c>
      <c r="S193" s="119">
        <v>0</v>
      </c>
      <c r="T193" s="120">
        <f t="shared" si="23"/>
        <v>0</v>
      </c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R193" s="121" t="s">
        <v>136</v>
      </c>
      <c r="AT193" s="121" t="s">
        <v>133</v>
      </c>
      <c r="AU193" s="121" t="s">
        <v>82</v>
      </c>
      <c r="AY193" s="7" t="s">
        <v>112</v>
      </c>
      <c r="BE193" s="122">
        <f t="shared" si="24"/>
        <v>0</v>
      </c>
      <c r="BF193" s="122">
        <f t="shared" si="25"/>
        <v>0</v>
      </c>
      <c r="BG193" s="122">
        <f t="shared" si="26"/>
        <v>0</v>
      </c>
      <c r="BH193" s="122">
        <f t="shared" si="27"/>
        <v>0</v>
      </c>
      <c r="BI193" s="122">
        <f t="shared" si="28"/>
        <v>0</v>
      </c>
      <c r="BJ193" s="7" t="s">
        <v>80</v>
      </c>
      <c r="BK193" s="122">
        <f t="shared" si="29"/>
        <v>0</v>
      </c>
      <c r="BL193" s="7" t="s">
        <v>131</v>
      </c>
      <c r="BM193" s="121" t="s">
        <v>352</v>
      </c>
    </row>
    <row r="194" spans="1:65" s="19" customFormat="1" ht="12">
      <c r="A194" s="14"/>
      <c r="B194" s="15"/>
      <c r="C194" s="109" t="s">
        <v>353</v>
      </c>
      <c r="D194" s="109" t="s">
        <v>114</v>
      </c>
      <c r="E194" s="110" t="s">
        <v>354</v>
      </c>
      <c r="F194" s="111" t="s">
        <v>355</v>
      </c>
      <c r="G194" s="112" t="s">
        <v>143</v>
      </c>
      <c r="H194" s="113">
        <v>1</v>
      </c>
      <c r="I194" s="3"/>
      <c r="J194" s="114">
        <f t="shared" si="20"/>
        <v>0</v>
      </c>
      <c r="K194" s="115"/>
      <c r="L194" s="15"/>
      <c r="M194" s="116" t="s">
        <v>1</v>
      </c>
      <c r="N194" s="117" t="s">
        <v>40</v>
      </c>
      <c r="O194" s="118"/>
      <c r="P194" s="119">
        <f t="shared" si="21"/>
        <v>0</v>
      </c>
      <c r="Q194" s="119">
        <v>0</v>
      </c>
      <c r="R194" s="119">
        <f t="shared" si="22"/>
        <v>0</v>
      </c>
      <c r="S194" s="119">
        <v>5.0000000000000002E-5</v>
      </c>
      <c r="T194" s="120">
        <f t="shared" si="23"/>
        <v>5.0000000000000002E-5</v>
      </c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R194" s="121" t="s">
        <v>131</v>
      </c>
      <c r="AT194" s="121" t="s">
        <v>114</v>
      </c>
      <c r="AU194" s="121" t="s">
        <v>82</v>
      </c>
      <c r="AY194" s="7" t="s">
        <v>112</v>
      </c>
      <c r="BE194" s="122">
        <f t="shared" si="24"/>
        <v>0</v>
      </c>
      <c r="BF194" s="122">
        <f t="shared" si="25"/>
        <v>0</v>
      </c>
      <c r="BG194" s="122">
        <f t="shared" si="26"/>
        <v>0</v>
      </c>
      <c r="BH194" s="122">
        <f t="shared" si="27"/>
        <v>0</v>
      </c>
      <c r="BI194" s="122">
        <f t="shared" si="28"/>
        <v>0</v>
      </c>
      <c r="BJ194" s="7" t="s">
        <v>80</v>
      </c>
      <c r="BK194" s="122">
        <f t="shared" si="29"/>
        <v>0</v>
      </c>
      <c r="BL194" s="7" t="s">
        <v>131</v>
      </c>
      <c r="BM194" s="121" t="s">
        <v>356</v>
      </c>
    </row>
    <row r="195" spans="1:65" s="19" customFormat="1" ht="48">
      <c r="A195" s="14"/>
      <c r="B195" s="15"/>
      <c r="C195" s="109" t="s">
        <v>357</v>
      </c>
      <c r="D195" s="109" t="s">
        <v>114</v>
      </c>
      <c r="E195" s="110" t="s">
        <v>358</v>
      </c>
      <c r="F195" s="111" t="s">
        <v>359</v>
      </c>
      <c r="G195" s="112" t="s">
        <v>143</v>
      </c>
      <c r="H195" s="113">
        <v>1</v>
      </c>
      <c r="I195" s="3"/>
      <c r="J195" s="114">
        <f t="shared" si="20"/>
        <v>0</v>
      </c>
      <c r="K195" s="115"/>
      <c r="L195" s="15"/>
      <c r="M195" s="116" t="s">
        <v>1</v>
      </c>
      <c r="N195" s="117" t="s">
        <v>40</v>
      </c>
      <c r="O195" s="118"/>
      <c r="P195" s="119">
        <f t="shared" si="21"/>
        <v>0</v>
      </c>
      <c r="Q195" s="119">
        <v>0</v>
      </c>
      <c r="R195" s="119">
        <f t="shared" si="22"/>
        <v>0</v>
      </c>
      <c r="S195" s="119">
        <v>0</v>
      </c>
      <c r="T195" s="120">
        <f t="shared" si="23"/>
        <v>0</v>
      </c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R195" s="121" t="s">
        <v>131</v>
      </c>
      <c r="AT195" s="121" t="s">
        <v>114</v>
      </c>
      <c r="AU195" s="121" t="s">
        <v>82</v>
      </c>
      <c r="AY195" s="7" t="s">
        <v>112</v>
      </c>
      <c r="BE195" s="122">
        <f t="shared" si="24"/>
        <v>0</v>
      </c>
      <c r="BF195" s="122">
        <f t="shared" si="25"/>
        <v>0</v>
      </c>
      <c r="BG195" s="122">
        <f t="shared" si="26"/>
        <v>0</v>
      </c>
      <c r="BH195" s="122">
        <f t="shared" si="27"/>
        <v>0</v>
      </c>
      <c r="BI195" s="122">
        <f t="shared" si="28"/>
        <v>0</v>
      </c>
      <c r="BJ195" s="7" t="s">
        <v>80</v>
      </c>
      <c r="BK195" s="122">
        <f t="shared" si="29"/>
        <v>0</v>
      </c>
      <c r="BL195" s="7" t="s">
        <v>131</v>
      </c>
      <c r="BM195" s="121" t="s">
        <v>360</v>
      </c>
    </row>
    <row r="196" spans="1:65" s="94" customFormat="1" ht="15">
      <c r="B196" s="95"/>
      <c r="D196" s="96" t="s">
        <v>74</v>
      </c>
      <c r="E196" s="97" t="s">
        <v>133</v>
      </c>
      <c r="F196" s="98" t="s">
        <v>361</v>
      </c>
      <c r="I196" s="2"/>
      <c r="J196" s="99">
        <f>BK196</f>
        <v>0</v>
      </c>
      <c r="L196" s="95"/>
      <c r="M196" s="100"/>
      <c r="N196" s="101"/>
      <c r="O196" s="101"/>
      <c r="P196" s="102">
        <f>P197</f>
        <v>0</v>
      </c>
      <c r="Q196" s="101"/>
      <c r="R196" s="102">
        <f>R197</f>
        <v>9.6056499999999989</v>
      </c>
      <c r="S196" s="101"/>
      <c r="T196" s="103">
        <f>T197</f>
        <v>0</v>
      </c>
      <c r="AR196" s="96" t="s">
        <v>127</v>
      </c>
      <c r="AT196" s="104" t="s">
        <v>74</v>
      </c>
      <c r="AU196" s="104" t="s">
        <v>75</v>
      </c>
      <c r="AY196" s="96" t="s">
        <v>112</v>
      </c>
      <c r="BK196" s="105">
        <f>BK197</f>
        <v>0</v>
      </c>
    </row>
    <row r="197" spans="1:65" s="94" customFormat="1" ht="12.75">
      <c r="B197" s="95"/>
      <c r="D197" s="96" t="s">
        <v>74</v>
      </c>
      <c r="E197" s="106" t="s">
        <v>362</v>
      </c>
      <c r="F197" s="107" t="s">
        <v>363</v>
      </c>
      <c r="I197" s="2"/>
      <c r="J197" s="108">
        <f>BK197</f>
        <v>0</v>
      </c>
      <c r="L197" s="95"/>
      <c r="M197" s="100"/>
      <c r="N197" s="101"/>
      <c r="O197" s="101"/>
      <c r="P197" s="102">
        <f>SUM(P198:P211)</f>
        <v>0</v>
      </c>
      <c r="Q197" s="101"/>
      <c r="R197" s="102">
        <f>SUM(R198:R211)</f>
        <v>9.6056499999999989</v>
      </c>
      <c r="S197" s="101"/>
      <c r="T197" s="103">
        <f>SUM(T198:T211)</f>
        <v>0</v>
      </c>
      <c r="AR197" s="96" t="s">
        <v>127</v>
      </c>
      <c r="AT197" s="104" t="s">
        <v>74</v>
      </c>
      <c r="AU197" s="104" t="s">
        <v>80</v>
      </c>
      <c r="AY197" s="96" t="s">
        <v>112</v>
      </c>
      <c r="BK197" s="105">
        <f>SUM(BK198:BK211)</f>
        <v>0</v>
      </c>
    </row>
    <row r="198" spans="1:65" s="19" customFormat="1" ht="72">
      <c r="A198" s="14"/>
      <c r="B198" s="15"/>
      <c r="C198" s="109" t="s">
        <v>364</v>
      </c>
      <c r="D198" s="109" t="s">
        <v>114</v>
      </c>
      <c r="E198" s="110" t="s">
        <v>365</v>
      </c>
      <c r="F198" s="111" t="s">
        <v>366</v>
      </c>
      <c r="G198" s="112" t="s">
        <v>367</v>
      </c>
      <c r="H198" s="113">
        <v>20</v>
      </c>
      <c r="I198" s="3"/>
      <c r="J198" s="114">
        <f t="shared" ref="J198:J208" si="30">ROUND(I198*H198,2)</f>
        <v>0</v>
      </c>
      <c r="K198" s="115"/>
      <c r="L198" s="15"/>
      <c r="M198" s="116" t="s">
        <v>1</v>
      </c>
      <c r="N198" s="117" t="s">
        <v>40</v>
      </c>
      <c r="O198" s="118"/>
      <c r="P198" s="119">
        <f t="shared" ref="P198:P208" si="31">O198*H198</f>
        <v>0</v>
      </c>
      <c r="Q198" s="119">
        <v>0</v>
      </c>
      <c r="R198" s="119">
        <f t="shared" ref="R198:R208" si="32">Q198*H198</f>
        <v>0</v>
      </c>
      <c r="S198" s="119">
        <v>0</v>
      </c>
      <c r="T198" s="120">
        <f t="shared" ref="T198:T208" si="33">S198*H198</f>
        <v>0</v>
      </c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R198" s="121" t="s">
        <v>368</v>
      </c>
      <c r="AT198" s="121" t="s">
        <v>114</v>
      </c>
      <c r="AU198" s="121" t="s">
        <v>82</v>
      </c>
      <c r="AY198" s="7" t="s">
        <v>112</v>
      </c>
      <c r="BE198" s="122">
        <f t="shared" ref="BE198:BE208" si="34">IF(N198="základní",J198,0)</f>
        <v>0</v>
      </c>
      <c r="BF198" s="122">
        <f t="shared" ref="BF198:BF208" si="35">IF(N198="snížená",J198,0)</f>
        <v>0</v>
      </c>
      <c r="BG198" s="122">
        <f t="shared" ref="BG198:BG208" si="36">IF(N198="zákl. přenesená",J198,0)</f>
        <v>0</v>
      </c>
      <c r="BH198" s="122">
        <f t="shared" ref="BH198:BH208" si="37">IF(N198="sníž. přenesená",J198,0)</f>
        <v>0</v>
      </c>
      <c r="BI198" s="122">
        <f t="shared" ref="BI198:BI208" si="38">IF(N198="nulová",J198,0)</f>
        <v>0</v>
      </c>
      <c r="BJ198" s="7" t="s">
        <v>80</v>
      </c>
      <c r="BK198" s="122">
        <f t="shared" ref="BK198:BK208" si="39">ROUND(I198*H198,2)</f>
        <v>0</v>
      </c>
      <c r="BL198" s="7" t="s">
        <v>368</v>
      </c>
      <c r="BM198" s="121" t="s">
        <v>369</v>
      </c>
    </row>
    <row r="199" spans="1:65" s="19" customFormat="1" ht="48">
      <c r="A199" s="14"/>
      <c r="B199" s="15"/>
      <c r="C199" s="109" t="s">
        <v>370</v>
      </c>
      <c r="D199" s="109" t="s">
        <v>114</v>
      </c>
      <c r="E199" s="110" t="s">
        <v>371</v>
      </c>
      <c r="F199" s="111" t="s">
        <v>372</v>
      </c>
      <c r="G199" s="112" t="s">
        <v>367</v>
      </c>
      <c r="H199" s="113">
        <v>20</v>
      </c>
      <c r="I199" s="3"/>
      <c r="J199" s="114">
        <f t="shared" si="30"/>
        <v>0</v>
      </c>
      <c r="K199" s="115"/>
      <c r="L199" s="15"/>
      <c r="M199" s="116" t="s">
        <v>1</v>
      </c>
      <c r="N199" s="117" t="s">
        <v>40</v>
      </c>
      <c r="O199" s="118"/>
      <c r="P199" s="119">
        <f t="shared" si="31"/>
        <v>0</v>
      </c>
      <c r="Q199" s="119">
        <v>0.2024</v>
      </c>
      <c r="R199" s="119">
        <f t="shared" si="32"/>
        <v>4.048</v>
      </c>
      <c r="S199" s="119">
        <v>0</v>
      </c>
      <c r="T199" s="120">
        <f t="shared" si="33"/>
        <v>0</v>
      </c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R199" s="121" t="s">
        <v>368</v>
      </c>
      <c r="AT199" s="121" t="s">
        <v>114</v>
      </c>
      <c r="AU199" s="121" t="s">
        <v>82</v>
      </c>
      <c r="AY199" s="7" t="s">
        <v>112</v>
      </c>
      <c r="BE199" s="122">
        <f t="shared" si="34"/>
        <v>0</v>
      </c>
      <c r="BF199" s="122">
        <f t="shared" si="35"/>
        <v>0</v>
      </c>
      <c r="BG199" s="122">
        <f t="shared" si="36"/>
        <v>0</v>
      </c>
      <c r="BH199" s="122">
        <f t="shared" si="37"/>
        <v>0</v>
      </c>
      <c r="BI199" s="122">
        <f t="shared" si="38"/>
        <v>0</v>
      </c>
      <c r="BJ199" s="7" t="s">
        <v>80</v>
      </c>
      <c r="BK199" s="122">
        <f t="shared" si="39"/>
        <v>0</v>
      </c>
      <c r="BL199" s="7" t="s">
        <v>368</v>
      </c>
      <c r="BM199" s="121" t="s">
        <v>373</v>
      </c>
    </row>
    <row r="200" spans="1:65" s="19" customFormat="1" ht="12">
      <c r="A200" s="14"/>
      <c r="B200" s="15"/>
      <c r="C200" s="123" t="s">
        <v>374</v>
      </c>
      <c r="D200" s="123" t="s">
        <v>133</v>
      </c>
      <c r="E200" s="124" t="s">
        <v>375</v>
      </c>
      <c r="F200" s="125" t="s">
        <v>376</v>
      </c>
      <c r="G200" s="126" t="s">
        <v>377</v>
      </c>
      <c r="H200" s="127">
        <v>3.8</v>
      </c>
      <c r="I200" s="4"/>
      <c r="J200" s="128">
        <f t="shared" si="30"/>
        <v>0</v>
      </c>
      <c r="K200" s="129"/>
      <c r="L200" s="130"/>
      <c r="M200" s="131" t="s">
        <v>1</v>
      </c>
      <c r="N200" s="132" t="s">
        <v>40</v>
      </c>
      <c r="O200" s="118"/>
      <c r="P200" s="119">
        <f t="shared" si="31"/>
        <v>0</v>
      </c>
      <c r="Q200" s="119">
        <v>1</v>
      </c>
      <c r="R200" s="119">
        <f t="shared" si="32"/>
        <v>3.8</v>
      </c>
      <c r="S200" s="119">
        <v>0</v>
      </c>
      <c r="T200" s="120">
        <f t="shared" si="33"/>
        <v>0</v>
      </c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R200" s="121" t="s">
        <v>378</v>
      </c>
      <c r="AT200" s="121" t="s">
        <v>133</v>
      </c>
      <c r="AU200" s="121" t="s">
        <v>82</v>
      </c>
      <c r="AY200" s="7" t="s">
        <v>112</v>
      </c>
      <c r="BE200" s="122">
        <f t="shared" si="34"/>
        <v>0</v>
      </c>
      <c r="BF200" s="122">
        <f t="shared" si="35"/>
        <v>0</v>
      </c>
      <c r="BG200" s="122">
        <f t="shared" si="36"/>
        <v>0</v>
      </c>
      <c r="BH200" s="122">
        <f t="shared" si="37"/>
        <v>0</v>
      </c>
      <c r="BI200" s="122">
        <f t="shared" si="38"/>
        <v>0</v>
      </c>
      <c r="BJ200" s="7" t="s">
        <v>80</v>
      </c>
      <c r="BK200" s="122">
        <f t="shared" si="39"/>
        <v>0</v>
      </c>
      <c r="BL200" s="7" t="s">
        <v>378</v>
      </c>
      <c r="BM200" s="121" t="s">
        <v>379</v>
      </c>
    </row>
    <row r="201" spans="1:65" s="19" customFormat="1" ht="48">
      <c r="A201" s="14"/>
      <c r="B201" s="15"/>
      <c r="C201" s="109" t="s">
        <v>380</v>
      </c>
      <c r="D201" s="109" t="s">
        <v>114</v>
      </c>
      <c r="E201" s="110" t="s">
        <v>381</v>
      </c>
      <c r="F201" s="111" t="s">
        <v>382</v>
      </c>
      <c r="G201" s="112" t="s">
        <v>367</v>
      </c>
      <c r="H201" s="113">
        <v>20</v>
      </c>
      <c r="I201" s="3"/>
      <c r="J201" s="114">
        <f t="shared" si="30"/>
        <v>0</v>
      </c>
      <c r="K201" s="115"/>
      <c r="L201" s="15"/>
      <c r="M201" s="116" t="s">
        <v>1</v>
      </c>
      <c r="N201" s="117" t="s">
        <v>40</v>
      </c>
      <c r="O201" s="118"/>
      <c r="P201" s="119">
        <f t="shared" si="31"/>
        <v>0</v>
      </c>
      <c r="Q201" s="119">
        <v>8.4250000000000005E-2</v>
      </c>
      <c r="R201" s="119">
        <f t="shared" si="32"/>
        <v>1.6850000000000001</v>
      </c>
      <c r="S201" s="119">
        <v>0</v>
      </c>
      <c r="T201" s="120">
        <f t="shared" si="33"/>
        <v>0</v>
      </c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R201" s="121" t="s">
        <v>368</v>
      </c>
      <c r="AT201" s="121" t="s">
        <v>114</v>
      </c>
      <c r="AU201" s="121" t="s">
        <v>82</v>
      </c>
      <c r="AY201" s="7" t="s">
        <v>112</v>
      </c>
      <c r="BE201" s="122">
        <f t="shared" si="34"/>
        <v>0</v>
      </c>
      <c r="BF201" s="122">
        <f t="shared" si="35"/>
        <v>0</v>
      </c>
      <c r="BG201" s="122">
        <f t="shared" si="36"/>
        <v>0</v>
      </c>
      <c r="BH201" s="122">
        <f t="shared" si="37"/>
        <v>0</v>
      </c>
      <c r="BI201" s="122">
        <f t="shared" si="38"/>
        <v>0</v>
      </c>
      <c r="BJ201" s="7" t="s">
        <v>80</v>
      </c>
      <c r="BK201" s="122">
        <f t="shared" si="39"/>
        <v>0</v>
      </c>
      <c r="BL201" s="7" t="s">
        <v>368</v>
      </c>
      <c r="BM201" s="121" t="s">
        <v>383</v>
      </c>
    </row>
    <row r="202" spans="1:65" s="19" customFormat="1" ht="48">
      <c r="A202" s="14"/>
      <c r="B202" s="15"/>
      <c r="C202" s="109" t="s">
        <v>384</v>
      </c>
      <c r="D202" s="109" t="s">
        <v>114</v>
      </c>
      <c r="E202" s="110" t="s">
        <v>385</v>
      </c>
      <c r="F202" s="111" t="s">
        <v>386</v>
      </c>
      <c r="G202" s="112" t="s">
        <v>130</v>
      </c>
      <c r="H202" s="113">
        <v>75</v>
      </c>
      <c r="I202" s="3"/>
      <c r="J202" s="114">
        <f t="shared" si="30"/>
        <v>0</v>
      </c>
      <c r="K202" s="115"/>
      <c r="L202" s="15"/>
      <c r="M202" s="116" t="s">
        <v>1</v>
      </c>
      <c r="N202" s="117" t="s">
        <v>40</v>
      </c>
      <c r="O202" s="118"/>
      <c r="P202" s="119">
        <f t="shared" si="31"/>
        <v>0</v>
      </c>
      <c r="Q202" s="119">
        <v>9.0000000000000006E-5</v>
      </c>
      <c r="R202" s="119">
        <f t="shared" si="32"/>
        <v>6.7500000000000008E-3</v>
      </c>
      <c r="S202" s="119">
        <v>0</v>
      </c>
      <c r="T202" s="120">
        <f t="shared" si="33"/>
        <v>0</v>
      </c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R202" s="121" t="s">
        <v>368</v>
      </c>
      <c r="AT202" s="121" t="s">
        <v>114</v>
      </c>
      <c r="AU202" s="121" t="s">
        <v>82</v>
      </c>
      <c r="AY202" s="7" t="s">
        <v>112</v>
      </c>
      <c r="BE202" s="122">
        <f t="shared" si="34"/>
        <v>0</v>
      </c>
      <c r="BF202" s="122">
        <f t="shared" si="35"/>
        <v>0</v>
      </c>
      <c r="BG202" s="122">
        <f t="shared" si="36"/>
        <v>0</v>
      </c>
      <c r="BH202" s="122">
        <f t="shared" si="37"/>
        <v>0</v>
      </c>
      <c r="BI202" s="122">
        <f t="shared" si="38"/>
        <v>0</v>
      </c>
      <c r="BJ202" s="7" t="s">
        <v>80</v>
      </c>
      <c r="BK202" s="122">
        <f t="shared" si="39"/>
        <v>0</v>
      </c>
      <c r="BL202" s="7" t="s">
        <v>368</v>
      </c>
      <c r="BM202" s="121" t="s">
        <v>387</v>
      </c>
    </row>
    <row r="203" spans="1:65" s="19" customFormat="1" ht="12">
      <c r="A203" s="14"/>
      <c r="B203" s="15"/>
      <c r="C203" s="123" t="s">
        <v>388</v>
      </c>
      <c r="D203" s="123" t="s">
        <v>133</v>
      </c>
      <c r="E203" s="124" t="s">
        <v>389</v>
      </c>
      <c r="F203" s="125" t="s">
        <v>390</v>
      </c>
      <c r="G203" s="126" t="s">
        <v>130</v>
      </c>
      <c r="H203" s="127">
        <v>75</v>
      </c>
      <c r="I203" s="4"/>
      <c r="J203" s="128">
        <f t="shared" si="30"/>
        <v>0</v>
      </c>
      <c r="K203" s="129"/>
      <c r="L203" s="130"/>
      <c r="M203" s="131" t="s">
        <v>1</v>
      </c>
      <c r="N203" s="132" t="s">
        <v>40</v>
      </c>
      <c r="O203" s="118"/>
      <c r="P203" s="119">
        <f t="shared" si="31"/>
        <v>0</v>
      </c>
      <c r="Q203" s="119">
        <v>2.0000000000000002E-5</v>
      </c>
      <c r="R203" s="119">
        <f t="shared" si="32"/>
        <v>1.5E-3</v>
      </c>
      <c r="S203" s="119">
        <v>0</v>
      </c>
      <c r="T203" s="120">
        <f t="shared" si="33"/>
        <v>0</v>
      </c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R203" s="121" t="s">
        <v>378</v>
      </c>
      <c r="AT203" s="121" t="s">
        <v>133</v>
      </c>
      <c r="AU203" s="121" t="s">
        <v>82</v>
      </c>
      <c r="AY203" s="7" t="s">
        <v>112</v>
      </c>
      <c r="BE203" s="122">
        <f t="shared" si="34"/>
        <v>0</v>
      </c>
      <c r="BF203" s="122">
        <f t="shared" si="35"/>
        <v>0</v>
      </c>
      <c r="BG203" s="122">
        <f t="shared" si="36"/>
        <v>0</v>
      </c>
      <c r="BH203" s="122">
        <f t="shared" si="37"/>
        <v>0</v>
      </c>
      <c r="BI203" s="122">
        <f t="shared" si="38"/>
        <v>0</v>
      </c>
      <c r="BJ203" s="7" t="s">
        <v>80</v>
      </c>
      <c r="BK203" s="122">
        <f t="shared" si="39"/>
        <v>0</v>
      </c>
      <c r="BL203" s="7" t="s">
        <v>378</v>
      </c>
      <c r="BM203" s="121" t="s">
        <v>391</v>
      </c>
    </row>
    <row r="204" spans="1:65" s="19" customFormat="1" ht="36">
      <c r="A204" s="14"/>
      <c r="B204" s="15"/>
      <c r="C204" s="109" t="s">
        <v>368</v>
      </c>
      <c r="D204" s="109" t="s">
        <v>114</v>
      </c>
      <c r="E204" s="110" t="s">
        <v>392</v>
      </c>
      <c r="F204" s="111" t="s">
        <v>393</v>
      </c>
      <c r="G204" s="112" t="s">
        <v>130</v>
      </c>
      <c r="H204" s="113">
        <v>80</v>
      </c>
      <c r="I204" s="3"/>
      <c r="J204" s="114">
        <f t="shared" si="30"/>
        <v>0</v>
      </c>
      <c r="K204" s="115"/>
      <c r="L204" s="15"/>
      <c r="M204" s="116" t="s">
        <v>1</v>
      </c>
      <c r="N204" s="117" t="s">
        <v>40</v>
      </c>
      <c r="O204" s="118"/>
      <c r="P204" s="119">
        <f t="shared" si="31"/>
        <v>0</v>
      </c>
      <c r="Q204" s="119">
        <v>0</v>
      </c>
      <c r="R204" s="119">
        <f t="shared" si="32"/>
        <v>0</v>
      </c>
      <c r="S204" s="119">
        <v>0</v>
      </c>
      <c r="T204" s="120">
        <f t="shared" si="33"/>
        <v>0</v>
      </c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R204" s="121" t="s">
        <v>368</v>
      </c>
      <c r="AT204" s="121" t="s">
        <v>114</v>
      </c>
      <c r="AU204" s="121" t="s">
        <v>82</v>
      </c>
      <c r="AY204" s="7" t="s">
        <v>112</v>
      </c>
      <c r="BE204" s="122">
        <f t="shared" si="34"/>
        <v>0</v>
      </c>
      <c r="BF204" s="122">
        <f t="shared" si="35"/>
        <v>0</v>
      </c>
      <c r="BG204" s="122">
        <f t="shared" si="36"/>
        <v>0</v>
      </c>
      <c r="BH204" s="122">
        <f t="shared" si="37"/>
        <v>0</v>
      </c>
      <c r="BI204" s="122">
        <f t="shared" si="38"/>
        <v>0</v>
      </c>
      <c r="BJ204" s="7" t="s">
        <v>80</v>
      </c>
      <c r="BK204" s="122">
        <f t="shared" si="39"/>
        <v>0</v>
      </c>
      <c r="BL204" s="7" t="s">
        <v>368</v>
      </c>
      <c r="BM204" s="121" t="s">
        <v>394</v>
      </c>
    </row>
    <row r="205" spans="1:65" s="19" customFormat="1" ht="36">
      <c r="A205" s="14"/>
      <c r="B205" s="15"/>
      <c r="C205" s="123" t="s">
        <v>395</v>
      </c>
      <c r="D205" s="123" t="s">
        <v>133</v>
      </c>
      <c r="E205" s="124" t="s">
        <v>396</v>
      </c>
      <c r="F205" s="125" t="s">
        <v>397</v>
      </c>
      <c r="G205" s="126" t="s">
        <v>130</v>
      </c>
      <c r="H205" s="127">
        <v>80</v>
      </c>
      <c r="I205" s="4"/>
      <c r="J205" s="128">
        <f t="shared" si="30"/>
        <v>0</v>
      </c>
      <c r="K205" s="129"/>
      <c r="L205" s="130"/>
      <c r="M205" s="131" t="s">
        <v>1</v>
      </c>
      <c r="N205" s="132" t="s">
        <v>40</v>
      </c>
      <c r="O205" s="118"/>
      <c r="P205" s="119">
        <f t="shared" si="31"/>
        <v>0</v>
      </c>
      <c r="Q205" s="119">
        <v>4.2999999999999999E-4</v>
      </c>
      <c r="R205" s="119">
        <f t="shared" si="32"/>
        <v>3.44E-2</v>
      </c>
      <c r="S205" s="119">
        <v>0</v>
      </c>
      <c r="T205" s="120">
        <f t="shared" si="33"/>
        <v>0</v>
      </c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R205" s="121" t="s">
        <v>378</v>
      </c>
      <c r="AT205" s="121" t="s">
        <v>133</v>
      </c>
      <c r="AU205" s="121" t="s">
        <v>82</v>
      </c>
      <c r="AY205" s="7" t="s">
        <v>112</v>
      </c>
      <c r="BE205" s="122">
        <f t="shared" si="34"/>
        <v>0</v>
      </c>
      <c r="BF205" s="122">
        <f t="shared" si="35"/>
        <v>0</v>
      </c>
      <c r="BG205" s="122">
        <f t="shared" si="36"/>
        <v>0</v>
      </c>
      <c r="BH205" s="122">
        <f t="shared" si="37"/>
        <v>0</v>
      </c>
      <c r="BI205" s="122">
        <f t="shared" si="38"/>
        <v>0</v>
      </c>
      <c r="BJ205" s="7" t="s">
        <v>80</v>
      </c>
      <c r="BK205" s="122">
        <f t="shared" si="39"/>
        <v>0</v>
      </c>
      <c r="BL205" s="7" t="s">
        <v>378</v>
      </c>
      <c r="BM205" s="121" t="s">
        <v>398</v>
      </c>
    </row>
    <row r="206" spans="1:65" s="19" customFormat="1" ht="48">
      <c r="A206" s="14"/>
      <c r="B206" s="15"/>
      <c r="C206" s="109" t="s">
        <v>399</v>
      </c>
      <c r="D206" s="109" t="s">
        <v>114</v>
      </c>
      <c r="E206" s="110" t="s">
        <v>400</v>
      </c>
      <c r="F206" s="111" t="s">
        <v>401</v>
      </c>
      <c r="G206" s="112" t="s">
        <v>367</v>
      </c>
      <c r="H206" s="113">
        <v>27</v>
      </c>
      <c r="I206" s="3"/>
      <c r="J206" s="114">
        <f t="shared" si="30"/>
        <v>0</v>
      </c>
      <c r="K206" s="115"/>
      <c r="L206" s="15"/>
      <c r="M206" s="116" t="s">
        <v>1</v>
      </c>
      <c r="N206" s="117" t="s">
        <v>40</v>
      </c>
      <c r="O206" s="118"/>
      <c r="P206" s="119">
        <f t="shared" si="31"/>
        <v>0</v>
      </c>
      <c r="Q206" s="119">
        <v>0</v>
      </c>
      <c r="R206" s="119">
        <f t="shared" si="32"/>
        <v>0</v>
      </c>
      <c r="S206" s="119">
        <v>0</v>
      </c>
      <c r="T206" s="120">
        <f t="shared" si="33"/>
        <v>0</v>
      </c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R206" s="121" t="s">
        <v>368</v>
      </c>
      <c r="AT206" s="121" t="s">
        <v>114</v>
      </c>
      <c r="AU206" s="121" t="s">
        <v>82</v>
      </c>
      <c r="AY206" s="7" t="s">
        <v>112</v>
      </c>
      <c r="BE206" s="122">
        <f t="shared" si="34"/>
        <v>0</v>
      </c>
      <c r="BF206" s="122">
        <f t="shared" si="35"/>
        <v>0</v>
      </c>
      <c r="BG206" s="122">
        <f t="shared" si="36"/>
        <v>0</v>
      </c>
      <c r="BH206" s="122">
        <f t="shared" si="37"/>
        <v>0</v>
      </c>
      <c r="BI206" s="122">
        <f t="shared" si="38"/>
        <v>0</v>
      </c>
      <c r="BJ206" s="7" t="s">
        <v>80</v>
      </c>
      <c r="BK206" s="122">
        <f t="shared" si="39"/>
        <v>0</v>
      </c>
      <c r="BL206" s="7" t="s">
        <v>368</v>
      </c>
      <c r="BM206" s="121" t="s">
        <v>402</v>
      </c>
    </row>
    <row r="207" spans="1:65" s="19" customFormat="1" ht="48">
      <c r="A207" s="14"/>
      <c r="B207" s="15"/>
      <c r="C207" s="109" t="s">
        <v>403</v>
      </c>
      <c r="D207" s="109" t="s">
        <v>114</v>
      </c>
      <c r="E207" s="110" t="s">
        <v>404</v>
      </c>
      <c r="F207" s="111" t="s">
        <v>405</v>
      </c>
      <c r="G207" s="112" t="s">
        <v>143</v>
      </c>
      <c r="H207" s="113">
        <v>31</v>
      </c>
      <c r="I207" s="3"/>
      <c r="J207" s="114">
        <f t="shared" si="30"/>
        <v>0</v>
      </c>
      <c r="K207" s="115"/>
      <c r="L207" s="15"/>
      <c r="M207" s="116" t="s">
        <v>1</v>
      </c>
      <c r="N207" s="117" t="s">
        <v>40</v>
      </c>
      <c r="O207" s="118"/>
      <c r="P207" s="119">
        <f t="shared" si="31"/>
        <v>0</v>
      </c>
      <c r="Q207" s="119">
        <v>0</v>
      </c>
      <c r="R207" s="119">
        <f t="shared" si="32"/>
        <v>0</v>
      </c>
      <c r="S207" s="119">
        <v>0</v>
      </c>
      <c r="T207" s="120">
        <f t="shared" si="33"/>
        <v>0</v>
      </c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R207" s="121" t="s">
        <v>368</v>
      </c>
      <c r="AT207" s="121" t="s">
        <v>114</v>
      </c>
      <c r="AU207" s="121" t="s">
        <v>82</v>
      </c>
      <c r="AY207" s="7" t="s">
        <v>112</v>
      </c>
      <c r="BE207" s="122">
        <f t="shared" si="34"/>
        <v>0</v>
      </c>
      <c r="BF207" s="122">
        <f t="shared" si="35"/>
        <v>0</v>
      </c>
      <c r="BG207" s="122">
        <f t="shared" si="36"/>
        <v>0</v>
      </c>
      <c r="BH207" s="122">
        <f t="shared" si="37"/>
        <v>0</v>
      </c>
      <c r="BI207" s="122">
        <f t="shared" si="38"/>
        <v>0</v>
      </c>
      <c r="BJ207" s="7" t="s">
        <v>80</v>
      </c>
      <c r="BK207" s="122">
        <f t="shared" si="39"/>
        <v>0</v>
      </c>
      <c r="BL207" s="7" t="s">
        <v>368</v>
      </c>
      <c r="BM207" s="121" t="s">
        <v>406</v>
      </c>
    </row>
    <row r="208" spans="1:65" s="19" customFormat="1" ht="36">
      <c r="A208" s="14"/>
      <c r="B208" s="15"/>
      <c r="C208" s="109" t="s">
        <v>407</v>
      </c>
      <c r="D208" s="109" t="s">
        <v>114</v>
      </c>
      <c r="E208" s="110" t="s">
        <v>408</v>
      </c>
      <c r="F208" s="111" t="s">
        <v>409</v>
      </c>
      <c r="G208" s="112" t="s">
        <v>143</v>
      </c>
      <c r="H208" s="113">
        <v>9</v>
      </c>
      <c r="I208" s="3"/>
      <c r="J208" s="114">
        <f t="shared" si="30"/>
        <v>0</v>
      </c>
      <c r="K208" s="115"/>
      <c r="L208" s="15"/>
      <c r="M208" s="116" t="s">
        <v>1</v>
      </c>
      <c r="N208" s="117" t="s">
        <v>40</v>
      </c>
      <c r="O208" s="118"/>
      <c r="P208" s="119">
        <f t="shared" si="31"/>
        <v>0</v>
      </c>
      <c r="Q208" s="119">
        <v>0</v>
      </c>
      <c r="R208" s="119">
        <f t="shared" si="32"/>
        <v>0</v>
      </c>
      <c r="S208" s="119">
        <v>0</v>
      </c>
      <c r="T208" s="120">
        <f t="shared" si="33"/>
        <v>0</v>
      </c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R208" s="121" t="s">
        <v>368</v>
      </c>
      <c r="AT208" s="121" t="s">
        <v>114</v>
      </c>
      <c r="AU208" s="121" t="s">
        <v>82</v>
      </c>
      <c r="AY208" s="7" t="s">
        <v>112</v>
      </c>
      <c r="BE208" s="122">
        <f t="shared" si="34"/>
        <v>0</v>
      </c>
      <c r="BF208" s="122">
        <f t="shared" si="35"/>
        <v>0</v>
      </c>
      <c r="BG208" s="122">
        <f t="shared" si="36"/>
        <v>0</v>
      </c>
      <c r="BH208" s="122">
        <f t="shared" si="37"/>
        <v>0</v>
      </c>
      <c r="BI208" s="122">
        <f t="shared" si="38"/>
        <v>0</v>
      </c>
      <c r="BJ208" s="7" t="s">
        <v>80</v>
      </c>
      <c r="BK208" s="122">
        <f t="shared" si="39"/>
        <v>0</v>
      </c>
      <c r="BL208" s="7" t="s">
        <v>368</v>
      </c>
      <c r="BM208" s="121" t="s">
        <v>410</v>
      </c>
    </row>
    <row r="209" spans="1:65" s="19" customFormat="1" ht="19.5">
      <c r="A209" s="14"/>
      <c r="B209" s="15"/>
      <c r="C209" s="14"/>
      <c r="D209" s="133" t="s">
        <v>138</v>
      </c>
      <c r="E209" s="14"/>
      <c r="F209" s="134" t="s">
        <v>411</v>
      </c>
      <c r="G209" s="14"/>
      <c r="H209" s="14"/>
      <c r="I209" s="1"/>
      <c r="J209" s="14"/>
      <c r="K209" s="14"/>
      <c r="L209" s="15"/>
      <c r="M209" s="135"/>
      <c r="N209" s="136"/>
      <c r="O209" s="118"/>
      <c r="P209" s="118"/>
      <c r="Q209" s="118"/>
      <c r="R209" s="118"/>
      <c r="S209" s="118"/>
      <c r="T209" s="13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7" t="s">
        <v>138</v>
      </c>
      <c r="AU209" s="7" t="s">
        <v>82</v>
      </c>
    </row>
    <row r="210" spans="1:65" s="19" customFormat="1" ht="48">
      <c r="A210" s="14"/>
      <c r="B210" s="15"/>
      <c r="C210" s="109" t="s">
        <v>412</v>
      </c>
      <c r="D210" s="109" t="s">
        <v>114</v>
      </c>
      <c r="E210" s="110" t="s">
        <v>413</v>
      </c>
      <c r="F210" s="111" t="s">
        <v>414</v>
      </c>
      <c r="G210" s="112" t="s">
        <v>130</v>
      </c>
      <c r="H210" s="113">
        <v>90</v>
      </c>
      <c r="I210" s="3"/>
      <c r="J210" s="114">
        <f>ROUND(I210*H210,2)</f>
        <v>0</v>
      </c>
      <c r="K210" s="115"/>
      <c r="L210" s="15"/>
      <c r="M210" s="116" t="s">
        <v>1</v>
      </c>
      <c r="N210" s="117" t="s">
        <v>40</v>
      </c>
      <c r="O210" s="118"/>
      <c r="P210" s="119">
        <f>O210*H210</f>
        <v>0</v>
      </c>
      <c r="Q210" s="119">
        <v>0</v>
      </c>
      <c r="R210" s="119">
        <f>Q210*H210</f>
        <v>0</v>
      </c>
      <c r="S210" s="119">
        <v>0</v>
      </c>
      <c r="T210" s="120">
        <f>S210*H210</f>
        <v>0</v>
      </c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R210" s="121" t="s">
        <v>368</v>
      </c>
      <c r="AT210" s="121" t="s">
        <v>114</v>
      </c>
      <c r="AU210" s="121" t="s">
        <v>82</v>
      </c>
      <c r="AY210" s="7" t="s">
        <v>112</v>
      </c>
      <c r="BE210" s="122">
        <f>IF(N210="základní",J210,0)</f>
        <v>0</v>
      </c>
      <c r="BF210" s="122">
        <f>IF(N210="snížená",J210,0)</f>
        <v>0</v>
      </c>
      <c r="BG210" s="122">
        <f>IF(N210="zákl. přenesená",J210,0)</f>
        <v>0</v>
      </c>
      <c r="BH210" s="122">
        <f>IF(N210="sníž. přenesená",J210,0)</f>
        <v>0</v>
      </c>
      <c r="BI210" s="122">
        <f>IF(N210="nulová",J210,0)</f>
        <v>0</v>
      </c>
      <c r="BJ210" s="7" t="s">
        <v>80</v>
      </c>
      <c r="BK210" s="122">
        <f>ROUND(I210*H210,2)</f>
        <v>0</v>
      </c>
      <c r="BL210" s="7" t="s">
        <v>368</v>
      </c>
      <c r="BM210" s="121" t="s">
        <v>415</v>
      </c>
    </row>
    <row r="211" spans="1:65" s="19" customFormat="1" ht="12">
      <c r="A211" s="14"/>
      <c r="B211" s="15"/>
      <c r="C211" s="123" t="s">
        <v>416</v>
      </c>
      <c r="D211" s="123" t="s">
        <v>133</v>
      </c>
      <c r="E211" s="124" t="s">
        <v>417</v>
      </c>
      <c r="F211" s="125" t="s">
        <v>418</v>
      </c>
      <c r="G211" s="126" t="s">
        <v>377</v>
      </c>
      <c r="H211" s="127">
        <v>0.03</v>
      </c>
      <c r="I211" s="4"/>
      <c r="J211" s="128">
        <f>ROUND(I211*H211,2)</f>
        <v>0</v>
      </c>
      <c r="K211" s="129"/>
      <c r="L211" s="130"/>
      <c r="M211" s="131" t="s">
        <v>1</v>
      </c>
      <c r="N211" s="132" t="s">
        <v>40</v>
      </c>
      <c r="O211" s="118"/>
      <c r="P211" s="119">
        <f>O211*H211</f>
        <v>0</v>
      </c>
      <c r="Q211" s="119">
        <v>1</v>
      </c>
      <c r="R211" s="119">
        <f>Q211*H211</f>
        <v>0.03</v>
      </c>
      <c r="S211" s="119">
        <v>0</v>
      </c>
      <c r="T211" s="120">
        <f>S211*H211</f>
        <v>0</v>
      </c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R211" s="121" t="s">
        <v>419</v>
      </c>
      <c r="AT211" s="121" t="s">
        <v>133</v>
      </c>
      <c r="AU211" s="121" t="s">
        <v>82</v>
      </c>
      <c r="AY211" s="7" t="s">
        <v>112</v>
      </c>
      <c r="BE211" s="122">
        <f>IF(N211="základní",J211,0)</f>
        <v>0</v>
      </c>
      <c r="BF211" s="122">
        <f>IF(N211="snížená",J211,0)</f>
        <v>0</v>
      </c>
      <c r="BG211" s="122">
        <f>IF(N211="zákl. přenesená",J211,0)</f>
        <v>0</v>
      </c>
      <c r="BH211" s="122">
        <f>IF(N211="sníž. přenesená",J211,0)</f>
        <v>0</v>
      </c>
      <c r="BI211" s="122">
        <f>IF(N211="nulová",J211,0)</f>
        <v>0</v>
      </c>
      <c r="BJ211" s="7" t="s">
        <v>80</v>
      </c>
      <c r="BK211" s="122">
        <f>ROUND(I211*H211,2)</f>
        <v>0</v>
      </c>
      <c r="BL211" s="7" t="s">
        <v>368</v>
      </c>
      <c r="BM211" s="121" t="s">
        <v>420</v>
      </c>
    </row>
    <row r="212" spans="1:65" s="94" customFormat="1" ht="15">
      <c r="B212" s="95"/>
      <c r="D212" s="96" t="s">
        <v>74</v>
      </c>
      <c r="E212" s="97" t="s">
        <v>421</v>
      </c>
      <c r="F212" s="98" t="s">
        <v>422</v>
      </c>
      <c r="I212" s="2"/>
      <c r="J212" s="99">
        <f>BK212</f>
        <v>0</v>
      </c>
      <c r="L212" s="95"/>
      <c r="M212" s="100"/>
      <c r="N212" s="101"/>
      <c r="O212" s="101"/>
      <c r="P212" s="102">
        <f>P213</f>
        <v>0</v>
      </c>
      <c r="Q212" s="101"/>
      <c r="R212" s="102">
        <f>R213</f>
        <v>0</v>
      </c>
      <c r="S212" s="101"/>
      <c r="T212" s="103">
        <f>T213</f>
        <v>0</v>
      </c>
      <c r="AR212" s="96" t="s">
        <v>140</v>
      </c>
      <c r="AT212" s="104" t="s">
        <v>74</v>
      </c>
      <c r="AU212" s="104" t="s">
        <v>75</v>
      </c>
      <c r="AY212" s="96" t="s">
        <v>112</v>
      </c>
      <c r="BK212" s="105">
        <f>BK213</f>
        <v>0</v>
      </c>
    </row>
    <row r="213" spans="1:65" s="94" customFormat="1" ht="12.75">
      <c r="B213" s="95"/>
      <c r="D213" s="96" t="s">
        <v>74</v>
      </c>
      <c r="E213" s="106" t="s">
        <v>423</v>
      </c>
      <c r="F213" s="107" t="s">
        <v>424</v>
      </c>
      <c r="I213" s="2"/>
      <c r="J213" s="108">
        <f>BK213</f>
        <v>0</v>
      </c>
      <c r="L213" s="95"/>
      <c r="M213" s="100"/>
      <c r="N213" s="101"/>
      <c r="O213" s="101"/>
      <c r="P213" s="102">
        <f>P214</f>
        <v>0</v>
      </c>
      <c r="Q213" s="101"/>
      <c r="R213" s="102">
        <f>R214</f>
        <v>0</v>
      </c>
      <c r="S213" s="101"/>
      <c r="T213" s="103">
        <f>T214</f>
        <v>0</v>
      </c>
      <c r="AR213" s="96" t="s">
        <v>140</v>
      </c>
      <c r="AT213" s="104" t="s">
        <v>74</v>
      </c>
      <c r="AU213" s="104" t="s">
        <v>80</v>
      </c>
      <c r="AY213" s="96" t="s">
        <v>112</v>
      </c>
      <c r="BK213" s="105">
        <f>BK214</f>
        <v>0</v>
      </c>
    </row>
    <row r="214" spans="1:65" s="19" customFormat="1" ht="12">
      <c r="A214" s="14"/>
      <c r="B214" s="15"/>
      <c r="C214" s="109" t="s">
        <v>425</v>
      </c>
      <c r="D214" s="109" t="s">
        <v>114</v>
      </c>
      <c r="E214" s="110" t="s">
        <v>426</v>
      </c>
      <c r="F214" s="111" t="s">
        <v>427</v>
      </c>
      <c r="G214" s="112" t="s">
        <v>143</v>
      </c>
      <c r="H214" s="113">
        <v>1</v>
      </c>
      <c r="I214" s="3"/>
      <c r="J214" s="114">
        <f>ROUND(I214*H214,2)</f>
        <v>0</v>
      </c>
      <c r="K214" s="115"/>
      <c r="L214" s="15"/>
      <c r="M214" s="138" t="s">
        <v>1</v>
      </c>
      <c r="N214" s="139" t="s">
        <v>40</v>
      </c>
      <c r="O214" s="140"/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R214" s="121" t="s">
        <v>428</v>
      </c>
      <c r="AT214" s="121" t="s">
        <v>114</v>
      </c>
      <c r="AU214" s="121" t="s">
        <v>82</v>
      </c>
      <c r="AY214" s="7" t="s">
        <v>112</v>
      </c>
      <c r="BE214" s="122">
        <f>IF(N214="základní",J214,0)</f>
        <v>0</v>
      </c>
      <c r="BF214" s="122">
        <f>IF(N214="snížená",J214,0)</f>
        <v>0</v>
      </c>
      <c r="BG214" s="122">
        <f>IF(N214="zákl. přenesená",J214,0)</f>
        <v>0</v>
      </c>
      <c r="BH214" s="122">
        <f>IF(N214="sníž. přenesená",J214,0)</f>
        <v>0</v>
      </c>
      <c r="BI214" s="122">
        <f>IF(N214="nulová",J214,0)</f>
        <v>0</v>
      </c>
      <c r="BJ214" s="7" t="s">
        <v>80</v>
      </c>
      <c r="BK214" s="122">
        <f>ROUND(I214*H214,2)</f>
        <v>0</v>
      </c>
      <c r="BL214" s="7" t="s">
        <v>428</v>
      </c>
      <c r="BM214" s="121" t="s">
        <v>429</v>
      </c>
    </row>
    <row r="215" spans="1:65" s="19" customFormat="1">
      <c r="A215" s="14"/>
      <c r="B215" s="54"/>
      <c r="C215" s="55"/>
      <c r="D215" s="55"/>
      <c r="E215" s="55"/>
      <c r="F215" s="56"/>
      <c r="G215" s="55"/>
      <c r="H215" s="55"/>
      <c r="I215" s="55"/>
      <c r="J215" s="55"/>
      <c r="K215" s="55"/>
      <c r="L215" s="15"/>
      <c r="M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</row>
  </sheetData>
  <sheetProtection password="DF6D" sheet="1" objects="1" scenarios="1"/>
  <autoFilter ref="C119:K214"/>
  <mergeCells count="6">
    <mergeCell ref="L2:V2"/>
    <mergeCell ref="E112:H112"/>
    <mergeCell ref="E85:H85"/>
    <mergeCell ref="E25:H25"/>
    <mergeCell ref="E16:H16"/>
    <mergeCell ref="E7:H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S202 - Stavební úpravy st...</vt:lpstr>
      <vt:lpstr>'Rekapitulace stavby'!Názvy_tisku</vt:lpstr>
      <vt:lpstr>'S202 - Stavební úpravy st...'!Názvy_tisku</vt:lpstr>
      <vt:lpstr>'Rekapitulace stavby'!Oblast_tisku</vt:lpstr>
      <vt:lpstr>'S202 - Stavební úpravy st...'!Oblast_tisku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Chlapec\Martin</dc:creator>
  <cp:lastModifiedBy>Josef Kuběna</cp:lastModifiedBy>
  <dcterms:created xsi:type="dcterms:W3CDTF">2020-05-28T22:08:15Z</dcterms:created>
  <dcterms:modified xsi:type="dcterms:W3CDTF">2022-02-17T10:36:01Z</dcterms:modified>
</cp:coreProperties>
</file>