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ComputeR\Documents\Pracovní\2021 Firma\Zakázky\N443 NJ Tyršova, Město Volková\Rozpočet 2, 2021.09.01 Rev.01\slepý\"/>
    </mc:Choice>
  </mc:AlternateContent>
  <xr:revisionPtr revIDLastSave="0" documentId="13_ncr:1_{C0D931E1-ADA7-412F-83BF-9ECC892B7C58}"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VN01 R443.VN.1 Naklady" sheetId="12" r:id="rId4"/>
    <sheet name="SO01 R443.1.01 Pol" sheetId="13" r:id="rId5"/>
    <sheet name="SO01 R443.1.02 Pol" sheetId="14" r:id="rId6"/>
    <sheet name="SO01 R443.1.03 Pol"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'SO01 R443.1.01 Pol'!$1:$7</definedName>
    <definedName name="_xlnm.Print_Titles" localSheetId="5">'SO01 R443.1.02 Pol'!$1:$7</definedName>
    <definedName name="_xlnm.Print_Titles" localSheetId="6">'SO01 R443.1.03 Pol'!$1:$7</definedName>
    <definedName name="_xlnm.Print_Titles" localSheetId="3">'VN01 R443.VN.1 Naklady'!$1:$7</definedName>
    <definedName name="oadresa">Stavba!$D$6</definedName>
    <definedName name="Objednatel" localSheetId="1">Stavba!$D$5</definedName>
    <definedName name="Objekt" localSheetId="1">Stavba!$B$38</definedName>
    <definedName name="_xlnm.Print_Area" localSheetId="4">'SO01 R443.1.01 Pol'!$A$1:$X$356</definedName>
    <definedName name="_xlnm.Print_Area" localSheetId="5">'SO01 R443.1.02 Pol'!$A$1:$X$299</definedName>
    <definedName name="_xlnm.Print_Area" localSheetId="6">'SO01 R443.1.03 Pol'!$A$1:$X$39</definedName>
    <definedName name="_xlnm.Print_Area" localSheetId="1">Stavba!$A$1:$J$145</definedName>
    <definedName name="_xlnm.Print_Area" localSheetId="3">'VN01 R443.VN.1 Naklady'!$A$1:$X$30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4" i="1" l="1"/>
  <c r="I143" i="1"/>
  <c r="I142" i="1"/>
  <c r="I141" i="1"/>
  <c r="I140" i="1"/>
  <c r="I139" i="1"/>
  <c r="I138" i="1"/>
  <c r="I137" i="1"/>
  <c r="I136" i="1"/>
  <c r="I135" i="1"/>
  <c r="I134" i="1"/>
  <c r="I133" i="1"/>
  <c r="I132" i="1"/>
  <c r="I131" i="1"/>
  <c r="I130" i="1"/>
  <c r="I129" i="1"/>
  <c r="I128" i="1"/>
  <c r="I127" i="1"/>
  <c r="I126" i="1"/>
  <c r="G46" i="1"/>
  <c r="F46" i="1"/>
  <c r="G45" i="1"/>
  <c r="F45" i="1"/>
  <c r="G44" i="1"/>
  <c r="F44" i="1"/>
  <c r="G43" i="1"/>
  <c r="F43" i="1"/>
  <c r="G41" i="1"/>
  <c r="F41" i="1"/>
  <c r="G40" i="1"/>
  <c r="F40" i="1"/>
  <c r="H40" i="1" s="1"/>
  <c r="I40" i="1" s="1"/>
  <c r="G39" i="1"/>
  <c r="F39" i="1"/>
  <c r="G38" i="15"/>
  <c r="BA20" i="15"/>
  <c r="G8" i="15"/>
  <c r="Q8" i="15"/>
  <c r="G9" i="15"/>
  <c r="M9" i="15" s="1"/>
  <c r="M8" i="15" s="1"/>
  <c r="I9" i="15"/>
  <c r="I8" i="15" s="1"/>
  <c r="K9" i="15"/>
  <c r="K8" i="15" s="1"/>
  <c r="O9" i="15"/>
  <c r="O8" i="15" s="1"/>
  <c r="Q9" i="15"/>
  <c r="V9" i="15"/>
  <c r="V8" i="15" s="1"/>
  <c r="K14" i="15"/>
  <c r="G15" i="15"/>
  <c r="M15" i="15" s="1"/>
  <c r="M14" i="15" s="1"/>
  <c r="I15" i="15"/>
  <c r="I14" i="15" s="1"/>
  <c r="K15" i="15"/>
  <c r="O15" i="15"/>
  <c r="O14" i="15" s="1"/>
  <c r="Q15" i="15"/>
  <c r="Q14" i="15" s="1"/>
  <c r="V15" i="15"/>
  <c r="V14" i="15" s="1"/>
  <c r="I18" i="15"/>
  <c r="G19" i="15"/>
  <c r="I19" i="15"/>
  <c r="K19" i="15"/>
  <c r="K18" i="15" s="1"/>
  <c r="M19" i="15"/>
  <c r="O19" i="15"/>
  <c r="Q19" i="15"/>
  <c r="Q18" i="15" s="1"/>
  <c r="V19" i="15"/>
  <c r="G21" i="15"/>
  <c r="I21" i="15"/>
  <c r="K21" i="15"/>
  <c r="M21" i="15"/>
  <c r="O21" i="15"/>
  <c r="Q21" i="15"/>
  <c r="V21" i="15"/>
  <c r="V18" i="15" s="1"/>
  <c r="G22" i="15"/>
  <c r="I22" i="15"/>
  <c r="K22" i="15"/>
  <c r="M22" i="15"/>
  <c r="O22" i="15"/>
  <c r="O18" i="15" s="1"/>
  <c r="Q22" i="15"/>
  <c r="V22" i="15"/>
  <c r="G23" i="15"/>
  <c r="M23" i="15" s="1"/>
  <c r="I23" i="15"/>
  <c r="K23" i="15"/>
  <c r="O23" i="15"/>
  <c r="Q23" i="15"/>
  <c r="V23" i="15"/>
  <c r="G25" i="15"/>
  <c r="I25" i="15"/>
  <c r="K25" i="15"/>
  <c r="M25" i="15"/>
  <c r="O25" i="15"/>
  <c r="Q25" i="15"/>
  <c r="V25" i="15"/>
  <c r="G27" i="15"/>
  <c r="M27" i="15" s="1"/>
  <c r="I27" i="15"/>
  <c r="K27" i="15"/>
  <c r="O27" i="15"/>
  <c r="Q27" i="15"/>
  <c r="V27" i="15"/>
  <c r="G29" i="15"/>
  <c r="Q29" i="15"/>
  <c r="G30" i="15"/>
  <c r="M30" i="15" s="1"/>
  <c r="M29" i="15" s="1"/>
  <c r="I30" i="15"/>
  <c r="I29" i="15" s="1"/>
  <c r="K30" i="15"/>
  <c r="K29" i="15" s="1"/>
  <c r="O30" i="15"/>
  <c r="O29" i="15" s="1"/>
  <c r="Q30" i="15"/>
  <c r="V30" i="15"/>
  <c r="V29" i="15" s="1"/>
  <c r="G33" i="15"/>
  <c r="K33" i="15"/>
  <c r="Q33" i="15"/>
  <c r="G34" i="15"/>
  <c r="I34" i="15"/>
  <c r="I33" i="15" s="1"/>
  <c r="K34" i="15"/>
  <c r="M34" i="15"/>
  <c r="M33" i="15" s="1"/>
  <c r="O34" i="15"/>
  <c r="O33" i="15" s="1"/>
  <c r="Q34" i="15"/>
  <c r="V34" i="15"/>
  <c r="V33" i="15" s="1"/>
  <c r="AE38" i="15"/>
  <c r="G298" i="14"/>
  <c r="BA134" i="14"/>
  <c r="BA109" i="14"/>
  <c r="BA104" i="14"/>
  <c r="BA86" i="14"/>
  <c r="BA75" i="14"/>
  <c r="BA59" i="14"/>
  <c r="BA56" i="14"/>
  <c r="G9" i="14"/>
  <c r="M9" i="14" s="1"/>
  <c r="M8" i="14" s="1"/>
  <c r="I9" i="14"/>
  <c r="I8" i="14" s="1"/>
  <c r="K9" i="14"/>
  <c r="K8" i="14" s="1"/>
  <c r="O9" i="14"/>
  <c r="O8" i="14" s="1"/>
  <c r="Q9" i="14"/>
  <c r="Q8" i="14" s="1"/>
  <c r="V9" i="14"/>
  <c r="V8" i="14" s="1"/>
  <c r="G19" i="14"/>
  <c r="I19" i="14"/>
  <c r="K19" i="14"/>
  <c r="M19" i="14"/>
  <c r="O19" i="14"/>
  <c r="Q19" i="14"/>
  <c r="V19" i="14"/>
  <c r="G24" i="14"/>
  <c r="I24" i="14"/>
  <c r="K24" i="14"/>
  <c r="M24" i="14"/>
  <c r="O24" i="14"/>
  <c r="Q24" i="14"/>
  <c r="V24" i="14"/>
  <c r="G29" i="14"/>
  <c r="M29" i="14" s="1"/>
  <c r="I29" i="14"/>
  <c r="K29" i="14"/>
  <c r="O29" i="14"/>
  <c r="Q29" i="14"/>
  <c r="V29" i="14"/>
  <c r="G33" i="14"/>
  <c r="M33" i="14" s="1"/>
  <c r="I33" i="14"/>
  <c r="K33" i="14"/>
  <c r="O33" i="14"/>
  <c r="Q33" i="14"/>
  <c r="V33" i="14"/>
  <c r="G37" i="14"/>
  <c r="I37" i="14"/>
  <c r="K37" i="14"/>
  <c r="M37" i="14"/>
  <c r="O37" i="14"/>
  <c r="Q37" i="14"/>
  <c r="V37" i="14"/>
  <c r="G44" i="14"/>
  <c r="I44" i="14"/>
  <c r="K44" i="14"/>
  <c r="M44" i="14"/>
  <c r="O44" i="14"/>
  <c r="Q44" i="14"/>
  <c r="V44" i="14"/>
  <c r="G48" i="14"/>
  <c r="M48" i="14" s="1"/>
  <c r="I48" i="14"/>
  <c r="K48" i="14"/>
  <c r="O48" i="14"/>
  <c r="Q48" i="14"/>
  <c r="V48" i="14"/>
  <c r="G55" i="14"/>
  <c r="I55" i="14"/>
  <c r="K55" i="14"/>
  <c r="K54" i="14" s="1"/>
  <c r="M55" i="14"/>
  <c r="O55" i="14"/>
  <c r="O54" i="14" s="1"/>
  <c r="Q55" i="14"/>
  <c r="V55" i="14"/>
  <c r="V54" i="14" s="1"/>
  <c r="G64" i="14"/>
  <c r="I64" i="14"/>
  <c r="K64" i="14"/>
  <c r="M64" i="14"/>
  <c r="O64" i="14"/>
  <c r="Q64" i="14"/>
  <c r="V64" i="14"/>
  <c r="G68" i="14"/>
  <c r="I68" i="14"/>
  <c r="K68" i="14"/>
  <c r="M68" i="14"/>
  <c r="O68" i="14"/>
  <c r="Q68" i="14"/>
  <c r="Q54" i="14" s="1"/>
  <c r="V68" i="14"/>
  <c r="G74" i="14"/>
  <c r="M74" i="14" s="1"/>
  <c r="I74" i="14"/>
  <c r="K74" i="14"/>
  <c r="O74" i="14"/>
  <c r="Q74" i="14"/>
  <c r="V74" i="14"/>
  <c r="G78" i="14"/>
  <c r="M78" i="14" s="1"/>
  <c r="I78" i="14"/>
  <c r="K78" i="14"/>
  <c r="O78" i="14"/>
  <c r="Q78" i="14"/>
  <c r="V78" i="14"/>
  <c r="G82" i="14"/>
  <c r="I82" i="14"/>
  <c r="K82" i="14"/>
  <c r="M82" i="14"/>
  <c r="O82" i="14"/>
  <c r="Q82" i="14"/>
  <c r="V82" i="14"/>
  <c r="G85" i="14"/>
  <c r="M85" i="14" s="1"/>
  <c r="I85" i="14"/>
  <c r="K85" i="14"/>
  <c r="O85" i="14"/>
  <c r="Q85" i="14"/>
  <c r="V85" i="14"/>
  <c r="G89" i="14"/>
  <c r="M89" i="14" s="1"/>
  <c r="I89" i="14"/>
  <c r="I54" i="14" s="1"/>
  <c r="K89" i="14"/>
  <c r="O89" i="14"/>
  <c r="Q89" i="14"/>
  <c r="V89" i="14"/>
  <c r="G92" i="14"/>
  <c r="M92" i="14" s="1"/>
  <c r="I92" i="14"/>
  <c r="K92" i="14"/>
  <c r="O92" i="14"/>
  <c r="Q92" i="14"/>
  <c r="V92" i="14"/>
  <c r="G96" i="14"/>
  <c r="I96" i="14"/>
  <c r="K96" i="14"/>
  <c r="M96" i="14"/>
  <c r="O96" i="14"/>
  <c r="Q96" i="14"/>
  <c r="V96" i="14"/>
  <c r="O102" i="14"/>
  <c r="G103" i="14"/>
  <c r="M103" i="14" s="1"/>
  <c r="M102" i="14" s="1"/>
  <c r="I103" i="14"/>
  <c r="I102" i="14" s="1"/>
  <c r="K103" i="14"/>
  <c r="K102" i="14" s="1"/>
  <c r="O103" i="14"/>
  <c r="Q103" i="14"/>
  <c r="Q102" i="14" s="1"/>
  <c r="V103" i="14"/>
  <c r="V102" i="14" s="1"/>
  <c r="G108" i="14"/>
  <c r="I108" i="14"/>
  <c r="K108" i="14"/>
  <c r="M108" i="14"/>
  <c r="O108" i="14"/>
  <c r="Q108" i="14"/>
  <c r="V108" i="14"/>
  <c r="G122" i="14"/>
  <c r="I122" i="14"/>
  <c r="K122" i="14"/>
  <c r="M122" i="14"/>
  <c r="O122" i="14"/>
  <c r="Q122" i="14"/>
  <c r="V122" i="14"/>
  <c r="G126" i="14"/>
  <c r="M126" i="14" s="1"/>
  <c r="I126" i="14"/>
  <c r="K126" i="14"/>
  <c r="O126" i="14"/>
  <c r="Q126" i="14"/>
  <c r="V126" i="14"/>
  <c r="G132" i="14"/>
  <c r="G133" i="14"/>
  <c r="I133" i="14"/>
  <c r="I132" i="14" s="1"/>
  <c r="K133" i="14"/>
  <c r="K132" i="14" s="1"/>
  <c r="M133" i="14"/>
  <c r="O133" i="14"/>
  <c r="O132" i="14" s="1"/>
  <c r="Q133" i="14"/>
  <c r="V133" i="14"/>
  <c r="V132" i="14" s="1"/>
  <c r="G138" i="14"/>
  <c r="I138" i="14"/>
  <c r="K138" i="14"/>
  <c r="M138" i="14"/>
  <c r="O138" i="14"/>
  <c r="Q138" i="14"/>
  <c r="V138" i="14"/>
  <c r="G146" i="14"/>
  <c r="I146" i="14"/>
  <c r="K146" i="14"/>
  <c r="M146" i="14"/>
  <c r="O146" i="14"/>
  <c r="Q146" i="14"/>
  <c r="V146" i="14"/>
  <c r="G153" i="14"/>
  <c r="M153" i="14" s="1"/>
  <c r="I153" i="14"/>
  <c r="K153" i="14"/>
  <c r="O153" i="14"/>
  <c r="Q153" i="14"/>
  <c r="Q132" i="14" s="1"/>
  <c r="V153" i="14"/>
  <c r="G156" i="14"/>
  <c r="I156" i="14"/>
  <c r="K156" i="14"/>
  <c r="M156" i="14"/>
  <c r="O156" i="14"/>
  <c r="Q156" i="14"/>
  <c r="V156" i="14"/>
  <c r="G159" i="14"/>
  <c r="I159" i="14"/>
  <c r="K159" i="14"/>
  <c r="M159" i="14"/>
  <c r="O159" i="14"/>
  <c r="Q159" i="14"/>
  <c r="V159" i="14"/>
  <c r="G166" i="14"/>
  <c r="M166" i="14" s="1"/>
  <c r="I166" i="14"/>
  <c r="K166" i="14"/>
  <c r="O166" i="14"/>
  <c r="Q166" i="14"/>
  <c r="V166" i="14"/>
  <c r="G169" i="14"/>
  <c r="M169" i="14" s="1"/>
  <c r="I169" i="14"/>
  <c r="K169" i="14"/>
  <c r="O169" i="14"/>
  <c r="Q169" i="14"/>
  <c r="V169" i="14"/>
  <c r="G172" i="14"/>
  <c r="I172" i="14"/>
  <c r="K172" i="14"/>
  <c r="M172" i="14"/>
  <c r="O172" i="14"/>
  <c r="Q172" i="14"/>
  <c r="V172" i="14"/>
  <c r="G175" i="14"/>
  <c r="I175" i="14"/>
  <c r="K175" i="14"/>
  <c r="M175" i="14"/>
  <c r="O175" i="14"/>
  <c r="Q175" i="14"/>
  <c r="V175" i="14"/>
  <c r="G178" i="14"/>
  <c r="I178" i="14"/>
  <c r="K178" i="14"/>
  <c r="M178" i="14"/>
  <c r="O178" i="14"/>
  <c r="Q178" i="14"/>
  <c r="V178" i="14"/>
  <c r="I181" i="14"/>
  <c r="O181" i="14"/>
  <c r="G182" i="14"/>
  <c r="I182" i="14"/>
  <c r="K182" i="14"/>
  <c r="K181" i="14" s="1"/>
  <c r="M182" i="14"/>
  <c r="O182" i="14"/>
  <c r="Q182" i="14"/>
  <c r="Q181" i="14" s="1"/>
  <c r="V182" i="14"/>
  <c r="V181" i="14" s="1"/>
  <c r="G190" i="14"/>
  <c r="I190" i="14"/>
  <c r="K190" i="14"/>
  <c r="M190" i="14"/>
  <c r="O190" i="14"/>
  <c r="Q190" i="14"/>
  <c r="V190" i="14"/>
  <c r="G197" i="14"/>
  <c r="G181" i="14" s="1"/>
  <c r="I197" i="14"/>
  <c r="K197" i="14"/>
  <c r="O197" i="14"/>
  <c r="Q197" i="14"/>
  <c r="V197" i="14"/>
  <c r="G205" i="14"/>
  <c r="O205" i="14"/>
  <c r="Q205" i="14"/>
  <c r="G206" i="14"/>
  <c r="I206" i="14"/>
  <c r="I205" i="14" s="1"/>
  <c r="K206" i="14"/>
  <c r="K205" i="14" s="1"/>
  <c r="M206" i="14"/>
  <c r="M205" i="14" s="1"/>
  <c r="O206" i="14"/>
  <c r="Q206" i="14"/>
  <c r="V206" i="14"/>
  <c r="V205" i="14" s="1"/>
  <c r="K210" i="14"/>
  <c r="G211" i="14"/>
  <c r="G210" i="14" s="1"/>
  <c r="I211" i="14"/>
  <c r="I210" i="14" s="1"/>
  <c r="K211" i="14"/>
  <c r="M211" i="14"/>
  <c r="O211" i="14"/>
  <c r="O210" i="14" s="1"/>
  <c r="Q211" i="14"/>
  <c r="Q210" i="14" s="1"/>
  <c r="V211" i="14"/>
  <c r="G228" i="14"/>
  <c r="M228" i="14" s="1"/>
  <c r="I228" i="14"/>
  <c r="K228" i="14"/>
  <c r="O228" i="14"/>
  <c r="Q228" i="14"/>
  <c r="V228" i="14"/>
  <c r="G241" i="14"/>
  <c r="I241" i="14"/>
  <c r="K241" i="14"/>
  <c r="M241" i="14"/>
  <c r="O241" i="14"/>
  <c r="Q241" i="14"/>
  <c r="V241" i="14"/>
  <c r="V210" i="14" s="1"/>
  <c r="G246" i="14"/>
  <c r="I246" i="14"/>
  <c r="K246" i="14"/>
  <c r="M246" i="14"/>
  <c r="O246" i="14"/>
  <c r="Q246" i="14"/>
  <c r="V246" i="14"/>
  <c r="G253" i="14"/>
  <c r="M253" i="14" s="1"/>
  <c r="I253" i="14"/>
  <c r="K253" i="14"/>
  <c r="O253" i="14"/>
  <c r="Q253" i="14"/>
  <c r="V253" i="14"/>
  <c r="G258" i="14"/>
  <c r="G259" i="14"/>
  <c r="M259" i="14" s="1"/>
  <c r="I259" i="14"/>
  <c r="I258" i="14" s="1"/>
  <c r="K259" i="14"/>
  <c r="K258" i="14" s="1"/>
  <c r="O259" i="14"/>
  <c r="Q259" i="14"/>
  <c r="V259" i="14"/>
  <c r="V258" i="14" s="1"/>
  <c r="G263" i="14"/>
  <c r="I263" i="14"/>
  <c r="K263" i="14"/>
  <c r="M263" i="14"/>
  <c r="O263" i="14"/>
  <c r="Q263" i="14"/>
  <c r="V263" i="14"/>
  <c r="G272" i="14"/>
  <c r="I272" i="14"/>
  <c r="K272" i="14"/>
  <c r="M272" i="14"/>
  <c r="O272" i="14"/>
  <c r="O258" i="14" s="1"/>
  <c r="Q272" i="14"/>
  <c r="V272" i="14"/>
  <c r="G275" i="14"/>
  <c r="M275" i="14" s="1"/>
  <c r="I275" i="14"/>
  <c r="K275" i="14"/>
  <c r="O275" i="14"/>
  <c r="Q275" i="14"/>
  <c r="Q258" i="14" s="1"/>
  <c r="V275" i="14"/>
  <c r="G281" i="14"/>
  <c r="I281" i="14"/>
  <c r="K281" i="14"/>
  <c r="M281" i="14"/>
  <c r="O281" i="14"/>
  <c r="Q281" i="14"/>
  <c r="V281" i="14"/>
  <c r="K286" i="14"/>
  <c r="V286" i="14"/>
  <c r="G287" i="14"/>
  <c r="G286" i="14" s="1"/>
  <c r="I287" i="14"/>
  <c r="I286" i="14" s="1"/>
  <c r="K287" i="14"/>
  <c r="O287" i="14"/>
  <c r="O286" i="14" s="1"/>
  <c r="Q287" i="14"/>
  <c r="Q286" i="14" s="1"/>
  <c r="V287" i="14"/>
  <c r="G293" i="14"/>
  <c r="O293" i="14"/>
  <c r="Q293" i="14"/>
  <c r="G294" i="14"/>
  <c r="I294" i="14"/>
  <c r="I293" i="14" s="1"/>
  <c r="K294" i="14"/>
  <c r="K293" i="14" s="1"/>
  <c r="M294" i="14"/>
  <c r="M293" i="14" s="1"/>
  <c r="O294" i="14"/>
  <c r="Q294" i="14"/>
  <c r="V294" i="14"/>
  <c r="V293" i="14" s="1"/>
  <c r="AE298" i="14"/>
  <c r="G355" i="13"/>
  <c r="BA318" i="13"/>
  <c r="BA162" i="13"/>
  <c r="BA113" i="13"/>
  <c r="BA102" i="13"/>
  <c r="BA75" i="13"/>
  <c r="BA72" i="13"/>
  <c r="BA61" i="13"/>
  <c r="G9" i="13"/>
  <c r="M9" i="13" s="1"/>
  <c r="I9" i="13"/>
  <c r="I8" i="13" s="1"/>
  <c r="K9" i="13"/>
  <c r="K8" i="13" s="1"/>
  <c r="O9" i="13"/>
  <c r="O8" i="13" s="1"/>
  <c r="Q9" i="13"/>
  <c r="Q8" i="13" s="1"/>
  <c r="V9" i="13"/>
  <c r="V8" i="13" s="1"/>
  <c r="G28" i="13"/>
  <c r="I28" i="13"/>
  <c r="K28" i="13"/>
  <c r="M28" i="13"/>
  <c r="O28" i="13"/>
  <c r="Q28" i="13"/>
  <c r="V28" i="13"/>
  <c r="G33" i="13"/>
  <c r="I33" i="13"/>
  <c r="K33" i="13"/>
  <c r="M33" i="13"/>
  <c r="O33" i="13"/>
  <c r="Q33" i="13"/>
  <c r="V33" i="13"/>
  <c r="G38" i="13"/>
  <c r="I38" i="13"/>
  <c r="K38" i="13"/>
  <c r="M38" i="13"/>
  <c r="O38" i="13"/>
  <c r="Q38" i="13"/>
  <c r="V38" i="13"/>
  <c r="G42" i="13"/>
  <c r="I42" i="13"/>
  <c r="K42" i="13"/>
  <c r="M42" i="13"/>
  <c r="O42" i="13"/>
  <c r="Q42" i="13"/>
  <c r="V42" i="13"/>
  <c r="G46" i="13"/>
  <c r="M46" i="13" s="1"/>
  <c r="I46" i="13"/>
  <c r="K46" i="13"/>
  <c r="O46" i="13"/>
  <c r="Q46" i="13"/>
  <c r="V46" i="13"/>
  <c r="G56" i="13"/>
  <c r="M56" i="13" s="1"/>
  <c r="I56" i="13"/>
  <c r="K56" i="13"/>
  <c r="O56" i="13"/>
  <c r="Q56" i="13"/>
  <c r="V56" i="13"/>
  <c r="G60" i="13"/>
  <c r="M60" i="13" s="1"/>
  <c r="I60" i="13"/>
  <c r="K60" i="13"/>
  <c r="O60" i="13"/>
  <c r="Q60" i="13"/>
  <c r="V60" i="13"/>
  <c r="G64" i="13"/>
  <c r="I64" i="13"/>
  <c r="K64" i="13"/>
  <c r="M64" i="13"/>
  <c r="O64" i="13"/>
  <c r="Q64" i="13"/>
  <c r="V64" i="13"/>
  <c r="G71" i="13"/>
  <c r="I71" i="13"/>
  <c r="I70" i="13" s="1"/>
  <c r="K71" i="13"/>
  <c r="M71" i="13"/>
  <c r="O71" i="13"/>
  <c r="O70" i="13" s="1"/>
  <c r="Q71" i="13"/>
  <c r="Q70" i="13" s="1"/>
  <c r="V71" i="13"/>
  <c r="V70" i="13" s="1"/>
  <c r="G80" i="13"/>
  <c r="I80" i="13"/>
  <c r="K80" i="13"/>
  <c r="M80" i="13"/>
  <c r="O80" i="13"/>
  <c r="Q80" i="13"/>
  <c r="V80" i="13"/>
  <c r="G84" i="13"/>
  <c r="I84" i="13"/>
  <c r="K84" i="13"/>
  <c r="M84" i="13"/>
  <c r="O84" i="13"/>
  <c r="Q84" i="13"/>
  <c r="V84" i="13"/>
  <c r="G101" i="13"/>
  <c r="M101" i="13" s="1"/>
  <c r="I101" i="13"/>
  <c r="K101" i="13"/>
  <c r="O101" i="13"/>
  <c r="Q101" i="13"/>
  <c r="V101" i="13"/>
  <c r="G105" i="13"/>
  <c r="M105" i="13" s="1"/>
  <c r="I105" i="13"/>
  <c r="K105" i="13"/>
  <c r="O105" i="13"/>
  <c r="Q105" i="13"/>
  <c r="V105" i="13"/>
  <c r="G109" i="13"/>
  <c r="M109" i="13" s="1"/>
  <c r="I109" i="13"/>
  <c r="K109" i="13"/>
  <c r="O109" i="13"/>
  <c r="Q109" i="13"/>
  <c r="V109" i="13"/>
  <c r="G112" i="13"/>
  <c r="I112" i="13"/>
  <c r="K112" i="13"/>
  <c r="M112" i="13"/>
  <c r="O112" i="13"/>
  <c r="Q112" i="13"/>
  <c r="V112" i="13"/>
  <c r="G116" i="13"/>
  <c r="M116" i="13" s="1"/>
  <c r="I116" i="13"/>
  <c r="K116" i="13"/>
  <c r="K70" i="13" s="1"/>
  <c r="O116" i="13"/>
  <c r="Q116" i="13"/>
  <c r="V116" i="13"/>
  <c r="G119" i="13"/>
  <c r="I119" i="13"/>
  <c r="K119" i="13"/>
  <c r="M119" i="13"/>
  <c r="O119" i="13"/>
  <c r="Q119" i="13"/>
  <c r="V119" i="13"/>
  <c r="G123" i="13"/>
  <c r="I123" i="13"/>
  <c r="K123" i="13"/>
  <c r="M123" i="13"/>
  <c r="O123" i="13"/>
  <c r="Q123" i="13"/>
  <c r="V123" i="13"/>
  <c r="Q129" i="13"/>
  <c r="G130" i="13"/>
  <c r="M130" i="13" s="1"/>
  <c r="I130" i="13"/>
  <c r="I129" i="13" s="1"/>
  <c r="K130" i="13"/>
  <c r="K129" i="13" s="1"/>
  <c r="O130" i="13"/>
  <c r="O129" i="13" s="1"/>
  <c r="Q130" i="13"/>
  <c r="V130" i="13"/>
  <c r="V129" i="13" s="1"/>
  <c r="G136" i="13"/>
  <c r="I136" i="13"/>
  <c r="K136" i="13"/>
  <c r="M136" i="13"/>
  <c r="O136" i="13"/>
  <c r="Q136" i="13"/>
  <c r="V136" i="13"/>
  <c r="G140" i="13"/>
  <c r="G129" i="13" s="1"/>
  <c r="I140" i="13"/>
  <c r="K140" i="13"/>
  <c r="O140" i="13"/>
  <c r="Q140" i="13"/>
  <c r="V140" i="13"/>
  <c r="I146" i="13"/>
  <c r="G147" i="13"/>
  <c r="M147" i="13" s="1"/>
  <c r="M146" i="13" s="1"/>
  <c r="I147" i="13"/>
  <c r="K147" i="13"/>
  <c r="K146" i="13" s="1"/>
  <c r="O147" i="13"/>
  <c r="Q147" i="13"/>
  <c r="Q146" i="13" s="1"/>
  <c r="V147" i="13"/>
  <c r="V146" i="13" s="1"/>
  <c r="G154" i="13"/>
  <c r="I154" i="13"/>
  <c r="K154" i="13"/>
  <c r="M154" i="13"/>
  <c r="O154" i="13"/>
  <c r="Q154" i="13"/>
  <c r="V154" i="13"/>
  <c r="G160" i="13"/>
  <c r="I160" i="13"/>
  <c r="K160" i="13"/>
  <c r="M160" i="13"/>
  <c r="O160" i="13"/>
  <c r="O146" i="13" s="1"/>
  <c r="Q160" i="13"/>
  <c r="V160" i="13"/>
  <c r="G206" i="13"/>
  <c r="Q206" i="13"/>
  <c r="G207" i="13"/>
  <c r="M207" i="13" s="1"/>
  <c r="I207" i="13"/>
  <c r="I206" i="13" s="1"/>
  <c r="K207" i="13"/>
  <c r="K206" i="13" s="1"/>
  <c r="O207" i="13"/>
  <c r="O206" i="13" s="1"/>
  <c r="Q207" i="13"/>
  <c r="V207" i="13"/>
  <c r="V206" i="13" s="1"/>
  <c r="G237" i="13"/>
  <c r="I237" i="13"/>
  <c r="K237" i="13"/>
  <c r="M237" i="13"/>
  <c r="O237" i="13"/>
  <c r="Q237" i="13"/>
  <c r="V237" i="13"/>
  <c r="G263" i="13"/>
  <c r="M263" i="13" s="1"/>
  <c r="I263" i="13"/>
  <c r="K263" i="13"/>
  <c r="O263" i="13"/>
  <c r="Q263" i="13"/>
  <c r="V263" i="13"/>
  <c r="G271" i="13"/>
  <c r="M271" i="13" s="1"/>
  <c r="I271" i="13"/>
  <c r="K271" i="13"/>
  <c r="O271" i="13"/>
  <c r="Q271" i="13"/>
  <c r="V271" i="13"/>
  <c r="G276" i="13"/>
  <c r="M276" i="13" s="1"/>
  <c r="I276" i="13"/>
  <c r="K276" i="13"/>
  <c r="O276" i="13"/>
  <c r="Q276" i="13"/>
  <c r="V276" i="13"/>
  <c r="G281" i="13"/>
  <c r="I281" i="13"/>
  <c r="K281" i="13"/>
  <c r="M281" i="13"/>
  <c r="O281" i="13"/>
  <c r="Q281" i="13"/>
  <c r="V281" i="13"/>
  <c r="G286" i="13"/>
  <c r="I286" i="13"/>
  <c r="K286" i="13"/>
  <c r="M286" i="13"/>
  <c r="O286" i="13"/>
  <c r="Q286" i="13"/>
  <c r="V286" i="13"/>
  <c r="G293" i="13"/>
  <c r="I293" i="13"/>
  <c r="K293" i="13"/>
  <c r="M293" i="13"/>
  <c r="O293" i="13"/>
  <c r="Q293" i="13"/>
  <c r="V293" i="13"/>
  <c r="O296" i="13"/>
  <c r="V296" i="13"/>
  <c r="G297" i="13"/>
  <c r="I297" i="13"/>
  <c r="K297" i="13"/>
  <c r="K296" i="13" s="1"/>
  <c r="M297" i="13"/>
  <c r="O297" i="13"/>
  <c r="Q297" i="13"/>
  <c r="Q296" i="13" s="1"/>
  <c r="V297" i="13"/>
  <c r="G302" i="13"/>
  <c r="G296" i="13" s="1"/>
  <c r="I302" i="13"/>
  <c r="K302" i="13"/>
  <c r="O302" i="13"/>
  <c r="Q302" i="13"/>
  <c r="V302" i="13"/>
  <c r="G306" i="13"/>
  <c r="M306" i="13" s="1"/>
  <c r="I306" i="13"/>
  <c r="I296" i="13" s="1"/>
  <c r="K306" i="13"/>
  <c r="O306" i="13"/>
  <c r="Q306" i="13"/>
  <c r="V306" i="13"/>
  <c r="G310" i="13"/>
  <c r="K310" i="13"/>
  <c r="O310" i="13"/>
  <c r="Q310" i="13"/>
  <c r="G311" i="13"/>
  <c r="I311" i="13"/>
  <c r="I310" i="13" s="1"/>
  <c r="K311" i="13"/>
  <c r="M311" i="13"/>
  <c r="M310" i="13" s="1"/>
  <c r="O311" i="13"/>
  <c r="Q311" i="13"/>
  <c r="V311" i="13"/>
  <c r="V310" i="13" s="1"/>
  <c r="O316" i="13"/>
  <c r="G317" i="13"/>
  <c r="G316" i="13" s="1"/>
  <c r="I317" i="13"/>
  <c r="I316" i="13" s="1"/>
  <c r="K317" i="13"/>
  <c r="M317" i="13"/>
  <c r="O317" i="13"/>
  <c r="Q317" i="13"/>
  <c r="Q316" i="13" s="1"/>
  <c r="V317" i="13"/>
  <c r="G322" i="13"/>
  <c r="M322" i="13" s="1"/>
  <c r="I322" i="13"/>
  <c r="K322" i="13"/>
  <c r="O322" i="13"/>
  <c r="Q322" i="13"/>
  <c r="V322" i="13"/>
  <c r="V316" i="13" s="1"/>
  <c r="G326" i="13"/>
  <c r="I326" i="13"/>
  <c r="K326" i="13"/>
  <c r="M326" i="13"/>
  <c r="O326" i="13"/>
  <c r="Q326" i="13"/>
  <c r="V326" i="13"/>
  <c r="G330" i="13"/>
  <c r="M330" i="13" s="1"/>
  <c r="I330" i="13"/>
  <c r="K330" i="13"/>
  <c r="O330" i="13"/>
  <c r="Q330" i="13"/>
  <c r="V330" i="13"/>
  <c r="G335" i="13"/>
  <c r="M335" i="13" s="1"/>
  <c r="I335" i="13"/>
  <c r="K335" i="13"/>
  <c r="O335" i="13"/>
  <c r="Q335" i="13"/>
  <c r="V335" i="13"/>
  <c r="G340" i="13"/>
  <c r="M340" i="13" s="1"/>
  <c r="I340" i="13"/>
  <c r="K340" i="13"/>
  <c r="K316" i="13" s="1"/>
  <c r="O340" i="13"/>
  <c r="Q340" i="13"/>
  <c r="V340" i="13"/>
  <c r="I345" i="13"/>
  <c r="M345" i="13"/>
  <c r="V345" i="13"/>
  <c r="G346" i="13"/>
  <c r="I346" i="13"/>
  <c r="K346" i="13"/>
  <c r="K345" i="13" s="1"/>
  <c r="M346" i="13"/>
  <c r="O346" i="13"/>
  <c r="O345" i="13" s="1"/>
  <c r="Q346" i="13"/>
  <c r="V346" i="13"/>
  <c r="G349" i="13"/>
  <c r="G345" i="13" s="1"/>
  <c r="I349" i="13"/>
  <c r="K349" i="13"/>
  <c r="M349" i="13"/>
  <c r="O349" i="13"/>
  <c r="Q349" i="13"/>
  <c r="Q345" i="13" s="1"/>
  <c r="V349" i="13"/>
  <c r="AE355" i="13"/>
  <c r="AF355" i="13"/>
  <c r="G29" i="12"/>
  <c r="BA27" i="12"/>
  <c r="BA24" i="12"/>
  <c r="BA18" i="12"/>
  <c r="BA16" i="12"/>
  <c r="BA14" i="12"/>
  <c r="BA12" i="12"/>
  <c r="G8" i="12"/>
  <c r="G9" i="12"/>
  <c r="I9" i="12"/>
  <c r="I8" i="12" s="1"/>
  <c r="K9" i="12"/>
  <c r="M9" i="12"/>
  <c r="O9" i="12"/>
  <c r="O8" i="12" s="1"/>
  <c r="Q9" i="12"/>
  <c r="Q8" i="12" s="1"/>
  <c r="V9" i="12"/>
  <c r="G10" i="12"/>
  <c r="AF29" i="12" s="1"/>
  <c r="I10" i="12"/>
  <c r="K10" i="12"/>
  <c r="K8" i="12" s="1"/>
  <c r="O10" i="12"/>
  <c r="Q10" i="12"/>
  <c r="V10" i="12"/>
  <c r="G11" i="12"/>
  <c r="I11" i="12"/>
  <c r="K11" i="12"/>
  <c r="M11" i="12"/>
  <c r="O11" i="12"/>
  <c r="Q11" i="12"/>
  <c r="V11" i="12"/>
  <c r="G13" i="12"/>
  <c r="M13" i="12" s="1"/>
  <c r="I13" i="12"/>
  <c r="K13" i="12"/>
  <c r="O13" i="12"/>
  <c r="Q13" i="12"/>
  <c r="V13" i="12"/>
  <c r="V8" i="12" s="1"/>
  <c r="G15" i="12"/>
  <c r="I15" i="12"/>
  <c r="K15" i="12"/>
  <c r="M15" i="12"/>
  <c r="O15" i="12"/>
  <c r="Q15" i="12"/>
  <c r="V15" i="12"/>
  <c r="G17" i="12"/>
  <c r="M17" i="12" s="1"/>
  <c r="I17" i="12"/>
  <c r="K17" i="12"/>
  <c r="O17" i="12"/>
  <c r="Q17" i="12"/>
  <c r="V17" i="12"/>
  <c r="G19" i="12"/>
  <c r="I19" i="12"/>
  <c r="K19" i="12"/>
  <c r="M19" i="12"/>
  <c r="O19" i="12"/>
  <c r="Q19" i="12"/>
  <c r="V19" i="12"/>
  <c r="G21" i="12"/>
  <c r="M21" i="12" s="1"/>
  <c r="I21" i="12"/>
  <c r="K21" i="12"/>
  <c r="O21" i="12"/>
  <c r="Q21" i="12"/>
  <c r="V21" i="12"/>
  <c r="G23" i="12"/>
  <c r="I23" i="12"/>
  <c r="K23" i="12"/>
  <c r="M23" i="12"/>
  <c r="O23" i="12"/>
  <c r="Q23" i="12"/>
  <c r="V23" i="12"/>
  <c r="G25" i="12"/>
  <c r="K25" i="12"/>
  <c r="O25" i="12"/>
  <c r="V25" i="12"/>
  <c r="G26" i="12"/>
  <c r="I26" i="12"/>
  <c r="I25" i="12" s="1"/>
  <c r="K26" i="12"/>
  <c r="M26" i="12"/>
  <c r="M25" i="12" s="1"/>
  <c r="O26" i="12"/>
  <c r="Q26" i="12"/>
  <c r="Q25" i="12" s="1"/>
  <c r="V26" i="12"/>
  <c r="AE29" i="12"/>
  <c r="I20" i="1"/>
  <c r="I19" i="1"/>
  <c r="I18" i="1"/>
  <c r="I17" i="1"/>
  <c r="I16"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G25" i="1" s="1"/>
  <c r="A25" i="1" s="1"/>
  <c r="A26" i="1" s="1"/>
  <c r="G26" i="1" s="1"/>
  <c r="H45" i="1"/>
  <c r="I45" i="1" s="1"/>
  <c r="H44" i="1"/>
  <c r="I44" i="1" s="1"/>
  <c r="H43" i="1"/>
  <c r="I43" i="1" s="1"/>
  <c r="H42" i="1"/>
  <c r="H41" i="1"/>
  <c r="I41" i="1" s="1"/>
  <c r="J28" i="1"/>
  <c r="J26" i="1"/>
  <c r="G38" i="1"/>
  <c r="F38" i="1"/>
  <c r="J23" i="1"/>
  <c r="J24" i="1"/>
  <c r="J25" i="1"/>
  <c r="J27" i="1"/>
  <c r="E24" i="1"/>
  <c r="E26" i="1"/>
  <c r="I145" i="1" l="1"/>
  <c r="J140" i="1" s="1"/>
  <c r="H46" i="1"/>
  <c r="I46" i="1" s="1"/>
  <c r="H39" i="1"/>
  <c r="H47" i="1" s="1"/>
  <c r="A23" i="1"/>
  <c r="A24" i="1" s="1"/>
  <c r="G24" i="1" s="1"/>
  <c r="A27" i="1" s="1"/>
  <c r="A29" i="1" s="1"/>
  <c r="G29" i="1" s="1"/>
  <c r="G27" i="1" s="1"/>
  <c r="G28" i="1"/>
  <c r="M18" i="15"/>
  <c r="G14" i="15"/>
  <c r="G18" i="15"/>
  <c r="AF38" i="15"/>
  <c r="M210" i="14"/>
  <c r="M54" i="14"/>
  <c r="M258" i="14"/>
  <c r="M132" i="14"/>
  <c r="G8" i="14"/>
  <c r="G54" i="14"/>
  <c r="AF298" i="14"/>
  <c r="G102" i="14"/>
  <c r="M197" i="14"/>
  <c r="M181" i="14" s="1"/>
  <c r="M287" i="14"/>
  <c r="M286" i="14" s="1"/>
  <c r="M316" i="13"/>
  <c r="M206" i="13"/>
  <c r="M8" i="13"/>
  <c r="M129" i="13"/>
  <c r="M70" i="13"/>
  <c r="M296" i="13"/>
  <c r="G8" i="13"/>
  <c r="G146" i="13"/>
  <c r="G70" i="13"/>
  <c r="M140" i="13"/>
  <c r="M302" i="13"/>
  <c r="M8" i="12"/>
  <c r="M10" i="12"/>
  <c r="I21" i="1"/>
  <c r="I39" i="1"/>
  <c r="I47" i="1" s="1"/>
  <c r="J142" i="1" l="1"/>
  <c r="J128" i="1"/>
  <c r="J141" i="1"/>
  <c r="J130" i="1"/>
  <c r="J136" i="1"/>
  <c r="J129" i="1"/>
  <c r="J137" i="1"/>
  <c r="J131" i="1"/>
  <c r="J138" i="1"/>
  <c r="J139" i="1"/>
  <c r="J134" i="1"/>
  <c r="J135" i="1"/>
  <c r="J132" i="1"/>
  <c r="J143" i="1"/>
  <c r="J126" i="1"/>
  <c r="J127" i="1"/>
  <c r="J144" i="1"/>
  <c r="J133" i="1"/>
  <c r="J44" i="1"/>
  <c r="J46" i="1"/>
  <c r="J40" i="1"/>
  <c r="J39" i="1"/>
  <c r="J47" i="1" s="1"/>
  <c r="J41" i="1"/>
  <c r="J43" i="1"/>
  <c r="J45" i="1"/>
  <c r="J1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0C57D377-2184-438C-AAC1-2818FED59855}">
      <text>
        <r>
          <rPr>
            <sz val="9"/>
            <color indexed="81"/>
            <rFont val="Tahoma"/>
            <family val="2"/>
            <charset val="238"/>
          </rPr>
          <t>Jedná se o informaci, zda se jedná o položku, která je do rozpočtu zadána z cenové soustavy RTS, nebo vlastní.</t>
        </r>
      </text>
    </comment>
    <comment ref="T6" authorId="0" shapeId="0" xr:uid="{2C20A447-EF56-4D6D-AF07-3DB3A1010E9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4B46B1CA-8CAC-46D9-8831-5DA36D9E2612}">
      <text>
        <r>
          <rPr>
            <sz val="9"/>
            <color indexed="81"/>
            <rFont val="Tahoma"/>
            <family val="2"/>
            <charset val="238"/>
          </rPr>
          <t>Jedná se o informaci, zda se jedná o položku, která je do rozpočtu zadána z cenové soustavy RTS, nebo vlastní.</t>
        </r>
      </text>
    </comment>
    <comment ref="T6" authorId="0" shapeId="0" xr:uid="{A426A3B2-731B-499E-9AEE-6BAAD2B0BF1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A1C64E46-C717-44BB-A4D8-BAF9BB9C9C86}">
      <text>
        <r>
          <rPr>
            <sz val="9"/>
            <color indexed="81"/>
            <rFont val="Tahoma"/>
            <family val="2"/>
            <charset val="238"/>
          </rPr>
          <t>Jedná se o informaci, zda se jedná o položku, která je do rozpočtu zadána z cenové soustavy RTS, nebo vlastní.</t>
        </r>
      </text>
    </comment>
    <comment ref="T6" authorId="0" shapeId="0" xr:uid="{02645A76-68B7-4640-81CA-A330384A83F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S6" authorId="0" shapeId="0" xr:uid="{2BA69D20-032A-4369-B9F5-D053232F6B07}">
      <text>
        <r>
          <rPr>
            <sz val="9"/>
            <color indexed="81"/>
            <rFont val="Tahoma"/>
            <family val="2"/>
            <charset val="238"/>
          </rPr>
          <t>Jedná se o informaci, zda se jedná o položku, která je do rozpočtu zadána z cenové soustavy RTS, nebo vlastní.</t>
        </r>
      </text>
    </comment>
    <comment ref="T6" authorId="0" shapeId="0" xr:uid="{640C33D3-0ADF-4A83-9DB5-D7B048D8064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<sst xmlns="http://schemas.openxmlformats.org/spreadsheetml/2006/main" count="2437" uniqueCount="718">
  <si>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</si>
  <si>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</si>
  <si>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</si>
  <si>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</si>
  <si>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</si>
  <si>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</si>
  <si>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</si>
  <si>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</si>
  <si>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</si>
  <si>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</si>
  <si>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</si>
  <si>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</si>
  <si>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</si>
  <si>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</si>
  <si>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</si>
  <si>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</si>
  <si>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</si>
  <si>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</si>
  <si>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</si>
  <si>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</si>
  <si>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</si>
  <si>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</si>
  <si>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</si>
  <si>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</si>
  <si>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</si>
  <si>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</si>
  <si>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</si>
  <si>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</si>
  <si>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</si>
  <si>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</si>
  <si>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</si>
  <si>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</si>
  <si>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</si>
  <si>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</si>
  <si>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</si>
  <si>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</si>
  <si>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</si>
  <si>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</si>
  <si>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</si>
  <si>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</si>
  <si>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</si>
  <si>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</si>
  <si>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</si>
  <si>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Marek Macík | Rozpočty Vsetín</t>
  </si>
  <si>
    <t>N21/443</t>
  </si>
  <si>
    <t>Mobilář Tyršova ulice v Novém Jičíně</t>
  </si>
  <si>
    <t>Město Nový Jičín</t>
  </si>
  <si>
    <t>Masarykovo nám. 1/1</t>
  </si>
  <si>
    <t>Nový Jičín</t>
  </si>
  <si>
    <t>74101</t>
  </si>
  <si>
    <t>00298212</t>
  </si>
  <si>
    <t>CZ00298212</t>
  </si>
  <si>
    <t>Stavba</t>
  </si>
  <si>
    <t>Ostatní a vedlejší náklady</t>
  </si>
  <si>
    <t>R443.VN.1</t>
  </si>
  <si>
    <t>Vedlejší a ostatní náklady</t>
  </si>
  <si>
    <t>Stavební objekt</t>
  </si>
  <si>
    <t>SO01</t>
  </si>
  <si>
    <t>ulice Tyršova, etapa č.1</t>
  </si>
  <si>
    <t>R443.1.01</t>
  </si>
  <si>
    <t>Osazení žulových obrubníků a dvojřádků do stávající asfaltové komunikace</t>
  </si>
  <si>
    <t>R443.1.02</t>
  </si>
  <si>
    <t>Výsadba travin, dřevěné fošny + kůlíky s provazcem, štěrková plocha pod lavičky</t>
  </si>
  <si>
    <t>R443.1.03</t>
  </si>
  <si>
    <t>Mobiliář - odstranění odpadkového koše</t>
  </si>
  <si>
    <t>Celkem za stavbu</t>
  </si>
  <si>
    <t>CZK</t>
  </si>
  <si>
    <t>#POPS</t>
  </si>
  <si>
    <t>Popis stavby: N21/443 - Mobilář Tyršova ulice v Novém Jičíně</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</si>
  <si>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</si>
  <si>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</si>
  <si>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</si>
  <si>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</si>
  <si>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</si>
  <si>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</si>
  <si>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</si>
  <si>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</si>
  <si>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</si>
  <si>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</si>
  <si>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</si>
  <si>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</si>
  <si>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</si>
  <si>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</si>
  <si>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</si>
  <si>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</si>
  <si>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</si>
  <si>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</si>
  <si>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</si>
  <si>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</si>
  <si>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</si>
  <si>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</si>
  <si>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</si>
  <si>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</si>
  <si>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</si>
  <si>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</si>
  <si>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</si>
  <si>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</si>
  <si>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</si>
  <si>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</si>
  <si>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</si>
  <si>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</si>
  <si>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</si>
  <si>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</si>
  <si>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</si>
  <si>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</si>
  <si>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</si>
  <si>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</si>
  <si>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</si>
  <si>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</si>
  <si>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</si>
  <si>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</si>
  <si>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</si>
  <si>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</si>
  <si>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</si>
  <si>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</si>
  <si>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</si>
  <si>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</si>
  <si>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18</t>
  </si>
  <si>
    <t>Povrchové úpravy terénu</t>
  </si>
  <si>
    <t>18.1</t>
  </si>
  <si>
    <t>Příprava záhonů</t>
  </si>
  <si>
    <t>18.2</t>
  </si>
  <si>
    <t>Výsadba travin směs 6ks různých druhů travin, 9ks/m2</t>
  </si>
  <si>
    <t>56</t>
  </si>
  <si>
    <t>Podkladní vrstvy komunikací a zpevněných ploch</t>
  </si>
  <si>
    <t>57</t>
  </si>
  <si>
    <t>Kryty štěrkových a živičných komunikací</t>
  </si>
  <si>
    <t>91</t>
  </si>
  <si>
    <t>Doplňující práce na komunikaci</t>
  </si>
  <si>
    <t>96</t>
  </si>
  <si>
    <t>Bourání konstrukcí</t>
  </si>
  <si>
    <t>99</t>
  </si>
  <si>
    <t>Staveništní přesun hmot</t>
  </si>
  <si>
    <t>766.1</t>
  </si>
  <si>
    <t>Obruby z akátových kůlů a provazce</t>
  </si>
  <si>
    <t>766.2</t>
  </si>
  <si>
    <t>Dřevěné obruby z dubové fošny</t>
  </si>
  <si>
    <t>767</t>
  </si>
  <si>
    <t>Konstrukce zámečnické</t>
  </si>
  <si>
    <t>783</t>
  </si>
  <si>
    <t>Nátěry</t>
  </si>
  <si>
    <t>799</t>
  </si>
  <si>
    <t>Ostatní</t>
  </si>
  <si>
    <t>D96</t>
  </si>
  <si>
    <t>Přesuny suti a vybouraných hmot</t>
  </si>
  <si>
    <t>PSU</t>
  </si>
  <si>
    <t>D96.1</t>
  </si>
  <si>
    <t>Poplatek za likvidaci na skládce</t>
  </si>
  <si>
    <t>D96.2</t>
  </si>
  <si>
    <t>Výkup ve sběrných surovinách</t>
  </si>
  <si>
    <t>VN</t>
  </si>
  <si>
    <t>ON</t>
  </si>
  <si>
    <t>Soupis vedlejších a ostatních nákladů</t>
  </si>
  <si>
    <t>#TypZaznamu#</t>
  </si>
  <si>
    <t>STA</t>
  </si>
  <si>
    <t>VN01</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</si>
  <si>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</si>
  <si>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</si>
  <si>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</si>
  <si>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</si>
  <si>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</si>
  <si>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</si>
  <si>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</si>
  <si>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</si>
  <si>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</si>
  <si>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</si>
  <si>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</si>
  <si>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</si>
  <si>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</si>
  <si>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</si>
  <si>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</si>
  <si>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</si>
  <si>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</si>
  <si>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</si>
  <si>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</si>
  <si>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</si>
  <si>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</si>
  <si>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</si>
  <si>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</si>
  <si>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</si>
  <si>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</si>
  <si>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</si>
  <si>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005111010R</t>
  </si>
  <si>
    <t>Zaměření před výstavbou (sítí, pozemku...)</t>
  </si>
  <si>
    <t>Soubor</t>
  </si>
  <si>
    <t>RTS 21/ II</t>
  </si>
  <si>
    <t>Indiv</t>
  </si>
  <si>
    <t>VRN</t>
  </si>
  <si>
    <t>POL99_8</t>
  </si>
  <si>
    <t>005111030R</t>
  </si>
  <si>
    <t>Zaměření skutečného stavu</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</si>
  <si>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</si>
  <si>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</si>
  <si>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</si>
  <si>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</si>
  <si>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</si>
  <si>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</si>
  <si>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</si>
  <si>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</si>
  <si>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</si>
  <si>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</si>
  <si>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</si>
  <si>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</si>
  <si>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</si>
  <si>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</si>
  <si>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</si>
  <si>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</si>
  <si>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</si>
  <si>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</si>
  <si>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</si>
  <si>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</si>
  <si>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</si>
  <si>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</si>
  <si>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 R</t>
  </si>
  <si>
    <t>Předání a převzetí díla</t>
  </si>
  <si>
    <t>Náklady zhotovitele, které vzniknou v souvislosti s povinnostmi zhotovitele při předání a převzetí díla.</t>
  </si>
  <si>
    <t>SUM</t>
  </si>
  <si>
    <t>END</t>
  </si>
  <si>
    <t>Položkový soupis prací a dodávek</t>
  </si>
  <si>
    <t>139601102R00</t>
  </si>
  <si>
    <t>Ruční výkop jam, rýh a šachet v hornině 3</t>
  </si>
  <si>
    <t>m3</t>
  </si>
  <si>
    <t>800-1</t>
  </si>
  <si>
    <t>Práce</t>
  </si>
  <si>
    <t>POL1_</t>
  </si>
  <si>
    <t>s přehozením na vzdálenost do 5 m nebo s naložením na ruční dopravní prostředek</t>
  </si>
  <si>
    <t>SPI</t>
  </si>
  <si>
    <t xml:space="preserve">Výkop rýhy ručně : </t>
  </si>
  <si>
    <t>VV</t>
  </si>
  <si>
    <t xml:space="preserve">asfaltobeton, na š.25cm, (skladba 37cm +25cm prohloubení pro únosnost 45MPa) : </t>
  </si>
  <si>
    <t>Začátek provozního součtu</t>
  </si>
  <si>
    <t xml:space="preserve">  výpočet hloubky vč. odečtu vybourané živice tl.5 a 7cm a podkladního kameniva tl.12cm : 0,37+0,25-0,05-0,07-0,12</t>
  </si>
  <si>
    <t xml:space="preserve">  výpočet spotřeby : 0,25*0,38</t>
  </si>
  <si>
    <t>Konec provozního součtu</t>
  </si>
  <si>
    <t>Odkaz na mn. položky pořadí 23 : 37,97505*0,095</t>
  </si>
  <si>
    <t xml:space="preserve">pro silniční obrubník stojatý - na š.35cm (skladba 25cm) : </t>
  </si>
  <si>
    <t xml:space="preserve">  výpočet spotřeby : 0,35*0,25</t>
  </si>
  <si>
    <t>Odkaz na mn. položky pořadí 27 : 59,95006*0,0875</t>
  </si>
  <si>
    <t xml:space="preserve">pro dvojřádek na š.25cm (skladba 25cm) : </t>
  </si>
  <si>
    <t xml:space="preserve">  výpočet spotřeby : 0,25*0,25</t>
  </si>
  <si>
    <t>Odkaz na mn. položky pořadí 26 : 183,90000*0,0625</t>
  </si>
  <si>
    <t>162701105R00</t>
  </si>
  <si>
    <t>Vodorovné přemístění výkopku z horniny 1 až 4, na vzdálenost přes 9 000  do 10 000 m</t>
  </si>
  <si>
    <t>po suchu, bez naložení výkopku, avšak se složením bez rozhrnutí, zpáteční cesta vozidla.</t>
  </si>
  <si>
    <t xml:space="preserve">Přemístění zeminy na skládku : </t>
  </si>
  <si>
    <t xml:space="preserve">kubatura ručního výkopu rýh : </t>
  </si>
  <si>
    <t>Odkaz na mn. položky pořadí 1 : 20,34700</t>
  </si>
  <si>
    <t>162201203R00</t>
  </si>
  <si>
    <t>Vodorovné přemístění výkopku z horniny 1 až 4, kolečkem, na vzdálenost do 10 m</t>
  </si>
  <si>
    <t>bez naložení, avšak s vyprázdněním nádoby na hromadu nebo do dopravního prostředku,</t>
  </si>
  <si>
    <t xml:space="preserve">Vodorovné přemístění kolečkem : </t>
  </si>
  <si>
    <t xml:space="preserve">přebytečná zemina : </t>
  </si>
  <si>
    <t>Odkaz na mn. položky pořadí 5 : 20,34700</t>
  </si>
  <si>
    <t>167101201R00</t>
  </si>
  <si>
    <t>Nakládání, skládání, překládání neulehlého výkopku nakládání, skládání, překládání neulehléno výkopku nebo zeminy - ručně_x000D_
 z horniny 1 až 4</t>
  </si>
  <si>
    <t xml:space="preserve">Nakládání zeminy ručně : </t>
  </si>
  <si>
    <t>171201201R00</t>
  </si>
  <si>
    <t>Uložení sypaniny na dočasnou skládku tak, že na 1 m2 plochy připadá přes 2 m3 výkopku nebo ornice</t>
  </si>
  <si>
    <t>POL1_1</t>
  </si>
  <si>
    <t xml:space="preserve">Uložení zeminy na skládce - modelace (bez poplatku) : </t>
  </si>
  <si>
    <t>Odkaz na mn. položky pořadí 2 : 20,34700</t>
  </si>
  <si>
    <t>181101102R00</t>
  </si>
  <si>
    <t>Úprava pláně v zářezech v hornině 1 až 4, se zhutněním</t>
  </si>
  <si>
    <t>m2</t>
  </si>
  <si>
    <t>vyrovnáním výškových rozdílů, ploch vodorovných a ploch do sklonu 1 : 5.</t>
  </si>
  <si>
    <t xml:space="preserve">Ruční začištění dna výkopu : </t>
  </si>
  <si>
    <t xml:space="preserve">vč. vyspádování (chodník 2-3%, vjezd 2-3%) : </t>
  </si>
  <si>
    <t xml:space="preserve">Asfaltobeton : </t>
  </si>
  <si>
    <t>Odkaz na mn. položky pořadí 23 : 37,97500</t>
  </si>
  <si>
    <t xml:space="preserve">pro silniční obrubníky stojaté, na š.35cm : </t>
  </si>
  <si>
    <t>Odkaz na mn. položky pořadí 27 : 59,95000*0,35</t>
  </si>
  <si>
    <t>Odkaz na mn. položky pořadí 26 : 183,90000*0,25</t>
  </si>
  <si>
    <t>199000002R00</t>
  </si>
  <si>
    <t>Poplatky za skládku horniny 1- 4, skupina 17 05 04 z Katalogu odpadů</t>
  </si>
  <si>
    <t xml:space="preserve">Poplatek za skládkovné zeminy : </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</si>
  <si>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</si>
  <si>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</si>
  <si>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</si>
  <si>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Zhutnění upravené pláně vibrační deskou : </t>
  </si>
  <si>
    <t>Odkaz na mn. položky pořadí 6 : 104,93250</t>
  </si>
  <si>
    <t>VL1.01</t>
  </si>
  <si>
    <t>Příplatek za provádění prací tak, aby nedošlo k poškození kořenového systému stávajících vzrostlých, stromů, v těsném okolí kmene stromu (kořenového krčku)</t>
  </si>
  <si>
    <t>Vlastní</t>
  </si>
  <si>
    <t xml:space="preserve">Požadavek technické zprávy: : </t>
  </si>
  <si>
    <t xml:space="preserve">Technické řešení úprav : </t>
  </si>
  <si>
    <t xml:space="preserve">Veškeré stavební zásahy v daném prostoru budou prováděny tak, aby nedošlo k poškození kořenového systému stávajících vzrostlých stromů, v těsném okolí kmene stromu (kořenového krčku) bude respektován stávající terén. : </t>
  </si>
  <si>
    <t>162606112R00</t>
  </si>
  <si>
    <t xml:space="preserve">Vodorovné přemístění výkopku zemina pro zúrodnění, vzdálenost přes 4000 do 5000,  </t>
  </si>
  <si>
    <t>823-2</t>
  </si>
  <si>
    <t>bez naložení, avšak se složením zemin schopných zúrodnění, kamenouhelných hlušin a výsypkových materiálů, příplatek za každých dalších i započatých 1000 m,</t>
  </si>
  <si>
    <t>Včetně:</t>
  </si>
  <si>
    <t>- shrnutí výkopku ve výkopišti a hrubé rozhrnutí v násypišti,</t>
  </si>
  <si>
    <t>- udržování sjízdnosti cest uvnitř násypiště i výkopiště, pokud vrcholky nerovností nejsou   vyšší než +- 0,5 m,</t>
  </si>
  <si>
    <t>- příplatky za jízdu v terénu uvnitř výkopiště i násypiště.</t>
  </si>
  <si>
    <t xml:space="preserve">Vodorovné přemístění ornice : </t>
  </si>
  <si>
    <t xml:space="preserve">doplnění ornice tl.10cm : </t>
  </si>
  <si>
    <t>Odkaz na mn. položky pořadí 12 : 128,85000*0,1</t>
  </si>
  <si>
    <t>167103101R00</t>
  </si>
  <si>
    <t>Nakládání výkopku zemina schopná zúrodnění</t>
  </si>
  <si>
    <t>neulehlého z hromad</t>
  </si>
  <si>
    <t xml:space="preserve">Nakládání ornice : </t>
  </si>
  <si>
    <t>Odkaz na mn. položky pořadí 10 : 12,88500</t>
  </si>
  <si>
    <t>180402111R00</t>
  </si>
  <si>
    <t>Založení trávníku parkový trávník, výsevem, v rovině nebo na svahu do 1:5</t>
  </si>
  <si>
    <t>823-1</t>
  </si>
  <si>
    <t>na půdě předem připravené s pokosením, naložením, odvozem odpadu do 20 km a se složením,</t>
  </si>
  <si>
    <t xml:space="preserve">Založení trávníku výsevem travním semenem : </t>
  </si>
  <si>
    <t xml:space="preserve">pruh š.100cm : </t>
  </si>
  <si>
    <t xml:space="preserve">za dvojřádkem : </t>
  </si>
  <si>
    <t>Odkaz na mn. položky pořadí 26 : 183,90000*0,5</t>
  </si>
  <si>
    <t xml:space="preserve">za silničním obrubníkem : </t>
  </si>
  <si>
    <t>Odkaz na mn. položky pořadí 27 : 59,95000</t>
  </si>
  <si>
    <t/>
  </si>
  <si>
    <t xml:space="preserve">odpočet : </t>
  </si>
  <si>
    <t xml:space="preserve">Ideová studie : </t>
  </si>
  <si>
    <t xml:space="preserve">výkres č.03 Detaily 04, 05 : </t>
  </si>
  <si>
    <t>dvojřádek  v místě schodiště a přístupového chodníku : -(1,80+3,0)</t>
  </si>
  <si>
    <t xml:space="preserve">výkres č.02 Detaily 01, 02 : </t>
  </si>
  <si>
    <t>dvojřádek - v místě štěrkové zpevněné plochy pro lavičky : -5,0</t>
  </si>
  <si>
    <t>dvojřádek - v místě štěrkové zpevněné plochy pro lavičky : -9,50</t>
  </si>
  <si>
    <t>dvojřádek - v místě přístupového chodníku : -3,75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</si>
  <si>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</si>
  <si>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</si>
  <si>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</si>
  <si>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 xml:space="preserve">Rozprostření ornice tl. 10cm : </t>
  </si>
  <si>
    <t>Odkaz na mn. položky pořadí 12 : 128,85000</t>
  </si>
  <si>
    <t>182001111R00</t>
  </si>
  <si>
    <t>Plošná úprava terénu při nerovnostech terénu přes 50 do 100 mm, v rovině nebo na svahu do 1:5</t>
  </si>
  <si>
    <t>s urovnáním povrchu, bez doplnění ornice, v hornině 1 až 4,</t>
  </si>
  <si>
    <t xml:space="preserve">Plošné srovnání terénních nerovností do 10cm : </t>
  </si>
  <si>
    <t>183405311R00</t>
  </si>
  <si>
    <t>Provzdušnění trávníku bez pískování, plocha nad 1500 m2</t>
  </si>
  <si>
    <t>har</t>
  </si>
  <si>
    <t xml:space="preserve">Provzdušnění trávníku : </t>
  </si>
  <si>
    <t>Odkaz na mn. položky pořadí 12 : 128,90000*0,0001</t>
  </si>
  <si>
    <t>185803112R00</t>
  </si>
  <si>
    <t>Ošetření trávníku na svahu přes 1:5 do 1:2</t>
  </si>
  <si>
    <t>bez ohledu na způsob založení, tj. pokosení se shrabáním, naložením shrabků na dopravní prostředek s odvezením do 20 km a se složením,</t>
  </si>
  <si>
    <t xml:space="preserve">První pokosení trávníku, schrabání, naložení shrabků a odvoz do 20km s vyložením : </t>
  </si>
  <si>
    <t>185803211R00</t>
  </si>
  <si>
    <t>Uválcování trávníku uválcování trávníku v rovině nebo na svahu do 1:5</t>
  </si>
  <si>
    <t xml:space="preserve">Válcování trávníku : </t>
  </si>
  <si>
    <t>185803411R00</t>
  </si>
  <si>
    <t>Vyhrabání trávníku v rovině nebo na svahu do 1:5</t>
  </si>
  <si>
    <t>s uložením shrabků na hromady, naložením na dopravní prostředek, odvozem do 20 km a se složením,</t>
  </si>
  <si>
    <t xml:space="preserve">Vyhrabání shrabků s uložením na hromady a odvozem do 20km : </t>
  </si>
  <si>
    <t>00572400R</t>
  </si>
  <si>
    <t>směs travní parková, pro běžnou zátěž</t>
  </si>
  <si>
    <t>kg</t>
  </si>
  <si>
    <t>SPCM</t>
  </si>
  <si>
    <t>Specifikace</t>
  </si>
  <si>
    <t>POL3_1</t>
  </si>
  <si>
    <t xml:space="preserve">Dodávka travního semene, spotřeba 1kg/18m2, ztratné 10% : </t>
  </si>
  <si>
    <t xml:space="preserve">  výpočet spotřeby : 1/18*1,10</t>
  </si>
  <si>
    <t>Odkaz na mn. položky pořadí 12 : 128,84994*0,06111</t>
  </si>
  <si>
    <t>564851111RT2</t>
  </si>
  <si>
    <t>Podklad ze štěrkodrti s rozprostřením a zhutněním frakce 0-32 mm, tloušťka po zhutnění 150 mm</t>
  </si>
  <si>
    <t>822-1</t>
  </si>
  <si>
    <t xml:space="preserve">Násyp ze štěrkodrti, tl.15cm : </t>
  </si>
  <si>
    <t>564871111RT2</t>
  </si>
  <si>
    <t>Podklad ze štěrkodrti s rozprostřením a zhutněním frakce 0-32 mm, tloušťka po zhutnění 250 mm</t>
  </si>
  <si>
    <t xml:space="preserve">Podklad z drceného kameniva tl.25cm, fr 0/32 : </t>
  </si>
  <si>
    <t>567142115R00</t>
  </si>
  <si>
    <t>Podklad z kameniva zpevněného cementem SC C8/10, tloušťka po zhutnění 250 mm</t>
  </si>
  <si>
    <t>bez dilatačních spár, s rozprostřením a zhutněním, ošetřením povrchu podkladu vodou</t>
  </si>
  <si>
    <t xml:space="preserve">Podklad z kameniva zpevněného cementem KSC v tl.25cm : </t>
  </si>
  <si>
    <t xml:space="preserve">v místě napojení na komunikaci, pruh š.15cm : </t>
  </si>
  <si>
    <t xml:space="preserve">pruh asfaltu u zařezání podél komunikace : </t>
  </si>
  <si>
    <t>Odkaz na mn. položky pořadí 30 : 151,90000*0,15</t>
  </si>
  <si>
    <t>577141112RT3</t>
  </si>
  <si>
    <t>Beton asfaltový s rozprostřením a zhutněním v pruhu šířky do 3 m, ACO 11+ nebo ACO 16+, tloušťky 50 mm, plochy do 200 m2</t>
  </si>
  <si>
    <t xml:space="preserve">Vrchní pruh živice v tl. 5cm : </t>
  </si>
  <si>
    <t xml:space="preserve">Asfaltobeton ABS I, t.5cm : </t>
  </si>
  <si>
    <t xml:space="preserve">Doasfaltování pruhu živice šířky 25cm, v tl. 5cm, po první řez : </t>
  </si>
  <si>
    <t xml:space="preserve">v místě napojení na komunikaci, pruh š. 25cm : </t>
  </si>
  <si>
    <t xml:space="preserve">vjezd z obslužné silnice : </t>
  </si>
  <si>
    <t>Odkaz na mn. položky pořadí 30 : 151,90000*0,25</t>
  </si>
  <si>
    <t>577161124RT3</t>
  </si>
  <si>
    <t>Beton asfaltový s rozprostřením a zhutněním v pruhu šířky do 3 m, ACL 16+, tloušťky 70 mm, plochy do 200 m2</t>
  </si>
  <si>
    <t xml:space="preserve">Asfaltobeton ABH II, t.7cm : </t>
  </si>
  <si>
    <t xml:space="preserve">Podklad z obalovaného kameniva v tl.7cm : </t>
  </si>
  <si>
    <t xml:space="preserve">Doplnění pruhu šířky 20cm, v tl.7cm - po druhý řez : </t>
  </si>
  <si>
    <t xml:space="preserve">v místě napojení na komunikaci, pruh š.20cm v obalovaném kamenivu : </t>
  </si>
  <si>
    <t>Odkaz na mn. položky pořadí 30 : 151,90000*0,2</t>
  </si>
  <si>
    <t>599142111R00</t>
  </si>
  <si>
    <t>Úprava zálivky dilatačních nebo pracovních spár šířky přes 20 do 40 mm</t>
  </si>
  <si>
    <t>m</t>
  </si>
  <si>
    <t>v cementobetonovém krytu hloubky do 40 mm</t>
  </si>
  <si>
    <t>Včetně odstranění zvětralé asfaltové zálivky, vyčištění spár, zalití spár asfaltovou zálivkou, nátěru asfaltovým lakem a posyp drtí.</t>
  </si>
  <si>
    <t xml:space="preserve">Zalití spáry modifikovanou asfaltovou zálivkou : </t>
  </si>
  <si>
    <t xml:space="preserve">v místě napojení na komunikaci : </t>
  </si>
  <si>
    <t>obrubník mínus v místě schodiště a přístupového chodníku : 9,40-1,80-3,0</t>
  </si>
  <si>
    <t>dvojřádek  v místě schodiště a přístupového chodníku : 1,80+3,0</t>
  </si>
  <si>
    <t>obrubník celková délka mínus dvojřádek 2,0mx4 a 1,0mx1 mínus zkrácení o šikminu v místě rozšíření parkoviště : 15,85-2,0*4-1,0*1-2,70</t>
  </si>
  <si>
    <t>dvojřádek : 2,0*4+1,0*1</t>
  </si>
  <si>
    <t>obrubník - šikmina v místě rozšíření parkoviště : 3,75</t>
  </si>
  <si>
    <t>obrubník : 5,0</t>
  </si>
  <si>
    <t>dvojřádek : 2,0</t>
  </si>
  <si>
    <t>obrubník : 1,25</t>
  </si>
  <si>
    <t>dvojřádek : 4,0</t>
  </si>
  <si>
    <t>obrubník : 3,0</t>
  </si>
  <si>
    <t>dvojřádek : 5,15</t>
  </si>
  <si>
    <t>dvojřádek : 1,50</t>
  </si>
  <si>
    <t>dvojřádek : 3,65</t>
  </si>
  <si>
    <t>dvojřádek : 5,0</t>
  </si>
  <si>
    <t>dvojřádek - není uvedeno na detailech vlivem ořezání, (odměřeno dle celkové situace) : 9,5</t>
  </si>
  <si>
    <t>dvojřádek : 5,20</t>
  </si>
  <si>
    <t>dvojřádek : 9,50</t>
  </si>
  <si>
    <t>obrubník : 7,45</t>
  </si>
  <si>
    <t>dvojřádek : 3,75</t>
  </si>
  <si>
    <t xml:space="preserve">Výkres č.04 Detaily obruby komunikace : </t>
  </si>
  <si>
    <t>dvojřádek : 7,45</t>
  </si>
  <si>
    <t>obrubník : 7,0</t>
  </si>
  <si>
    <t>obrubník : 3,75</t>
  </si>
  <si>
    <t>916261111R00</t>
  </si>
  <si>
    <t>Osazení silniční obruby z dlažebních kostek z kostek drobných, s boční opěrou z betonu prostého, do lože z betonu prostého C 12/15</t>
  </si>
  <si>
    <t>v jedné řadě, se zřízením lože tl. 5 až 10 cm, s vyplněním a zatřením spár cementovou maltou</t>
  </si>
  <si>
    <t xml:space="preserve">Montáž dvojřádku z kostek drobných 10/12cm : </t>
  </si>
  <si>
    <t xml:space="preserve">výpočet délky pro jednořádek : </t>
  </si>
  <si>
    <t>Mezisoučet</t>
  </si>
  <si>
    <t>Koeficient přepočet na dvojřádek, délka 2x: -1+2</t>
  </si>
  <si>
    <t>917461111R00</t>
  </si>
  <si>
    <t>Osazení chodníkového obrubníku kamenného stojatého, s boční opěrou z betonu prostého, do lože z betonu prostého C 12/15</t>
  </si>
  <si>
    <t>se zřízením lože tl. 80-100 mm</t>
  </si>
  <si>
    <t xml:space="preserve">Montáž stojatého kamenného silničního obrubníku : </t>
  </si>
  <si>
    <t>obrubník mínus v místě schodiště : 9,40-1,80-3,0</t>
  </si>
  <si>
    <t>918101111R00</t>
  </si>
  <si>
    <t>Lože pod obrubníky, krajníky nebo obruby z betonu prostého C 12/15</t>
  </si>
  <si>
    <t>z dlažebních kostek z betonu prostého</t>
  </si>
  <si>
    <t xml:space="preserve">Lože z betonu pod dvojřádek : </t>
  </si>
  <si>
    <t xml:space="preserve">pro dvojřádek žulových kostek 2x10cm : </t>
  </si>
  <si>
    <t xml:space="preserve">  výpočet spotřeby : (0,25*0,25+0,10*0,05/2)</t>
  </si>
  <si>
    <t>Odkaz na mn. položky pořadí 30 : 151,90000*0,065</t>
  </si>
  <si>
    <t>919731121R00</t>
  </si>
  <si>
    <t>Zarovnání styčné plochy podkladu nebo krytu živičné, tloušťky do 50 mm</t>
  </si>
  <si>
    <t>podél vybourané části komunikace nebo zpevněné plochy</t>
  </si>
  <si>
    <t xml:space="preserve">Zařezání asfaltu před pokládkou nové živice : </t>
  </si>
  <si>
    <t xml:space="preserve">první řez : </t>
  </si>
  <si>
    <t>Odkaz na mn. položky pořadí 25 : 151,90000</t>
  </si>
  <si>
    <t>919735111R00</t>
  </si>
  <si>
    <t>Řezání stávajících krytů nebo podkladů živičných, hloubky do  50 mm</t>
  </si>
  <si>
    <t>včetně spotřeby vody</t>
  </si>
  <si>
    <t xml:space="preserve">Řezání živice v tl. 5cm - první řez : </t>
  </si>
  <si>
    <t>919735113R00</t>
  </si>
  <si>
    <t>Řezání stávajících krytů nebo podkladů živičných, hloubky přes 100 do 150 mm</t>
  </si>
  <si>
    <t xml:space="preserve">Řezání živice v tl.7-15cm - druhý řez : </t>
  </si>
  <si>
    <t>Odkaz na mn. položky pořadí 30 : 151,90000</t>
  </si>
  <si>
    <t>58380129R</t>
  </si>
  <si>
    <t>kostka dlažební materiálová skupina I/2 (žula); 10/12 cm</t>
  </si>
  <si>
    <t>t</t>
  </si>
  <si>
    <t xml:space="preserve">Dodávka žulových kostek drobných 10/12cm, spotřeba 4m2/t, ztratné 2% : </t>
  </si>
  <si>
    <t xml:space="preserve">dvojřádek z žulové kostky v asfaltové komunikaci : </t>
  </si>
  <si>
    <t xml:space="preserve">  výpočet spotřeby : 0,10/4,0*1,02</t>
  </si>
  <si>
    <t>Odkaz na mn. položky pořadí 26 : 183,90000*0,0255</t>
  </si>
  <si>
    <t>58380351R</t>
  </si>
  <si>
    <t>obrubník kamenný přímý; materiálová skupina I/2 (žula); š = 200 mm; h = 200 mm; l = 800 až 2 000 mm</t>
  </si>
  <si>
    <t>POL3_</t>
  </si>
  <si>
    <t xml:space="preserve">Dodávka stojatého kamenného silničního obrubníku, ztratné 3% : </t>
  </si>
  <si>
    <t>Odkaz na mn. položky pořadí 27 : 59,95000*1,03</t>
  </si>
  <si>
    <t>113107612R00</t>
  </si>
  <si>
    <t>Odstranění podkladů nebo krytů z kameniva hrubého drceného, v ploše jednotlivě nad 50 m2, tloušťka vrstvy 120 mm</t>
  </si>
  <si>
    <t xml:space="preserve">Odstranění kameniva drceného v tl.12cm : </t>
  </si>
  <si>
    <t xml:space="preserve">odstranění pruhu š.15cm drceného kameniva v tl.12cm : </t>
  </si>
  <si>
    <t xml:space="preserve">v místě napojení na komunikaci v drceném kamenivu : </t>
  </si>
  <si>
    <t>Odkaz na mn. položky pořadí 31 : 151,90000*0,15</t>
  </si>
  <si>
    <t>113108305R00</t>
  </si>
  <si>
    <t>Odstranění podkladů nebo krytů živičných, v ploše jednotlivě do 50 m2, tloušťka vrstvy 50 mm</t>
  </si>
  <si>
    <t xml:space="preserve">Vybourání pruhu živice v tl.5cm : </t>
  </si>
  <si>
    <t xml:space="preserve">po odřezání pruhu živice š.10cm, v tl.5cm, po první řez : </t>
  </si>
  <si>
    <t>Odkaz na mn. položky pořadí 30 : 151,90000*0,1</t>
  </si>
  <si>
    <t>113108307R00</t>
  </si>
  <si>
    <t>Odstranění podkladů nebo krytů živičných, v ploše jednotlivě do 50 m2, tloušťka vrstvy 70 mm</t>
  </si>
  <si>
    <t xml:space="preserve">Vybourání pruhu živice v tl.7cm : </t>
  </si>
  <si>
    <t xml:space="preserve">po odřezání pruhu živice š.5cm, v tl.7cm, po druhý řez : </t>
  </si>
  <si>
    <t>Odkaz na mn. položky pořadí 31 : 151,90000*0,05</t>
  </si>
  <si>
    <t>998223011R00</t>
  </si>
  <si>
    <t>Přesun hmot pozemních komunikací, kryt dlážděný jakékoliv délky objektu</t>
  </si>
  <si>
    <t>Přesun hmot</t>
  </si>
  <si>
    <t>POL7_</t>
  </si>
  <si>
    <t>vodorovně do 200 m</t>
  </si>
  <si>
    <t xml:space="preserve">Hmotnosti z položek s pořadovými čísly: : </t>
  </si>
  <si>
    <t xml:space="preserve">19,20,21,22,23,24,25,26,27,28,32,33, : </t>
  </si>
  <si>
    <t>Součet: : 135,41688</t>
  </si>
  <si>
    <t>979087112R00</t>
  </si>
  <si>
    <t xml:space="preserve">Vodorovná doprava suti a vybouraných hmot nakládání suti na dopravní prostředky,  </t>
  </si>
  <si>
    <t>821-1</t>
  </si>
  <si>
    <t>Přesun suti</t>
  </si>
  <si>
    <t>POL8_</t>
  </si>
  <si>
    <t>se složením a hrubým urovnáním nebo s přeložením na jiný dopravní prostředek kromě lodi, vč. příplatku za každých dalších i započatých 1000 m přes 1000 m,</t>
  </si>
  <si>
    <t xml:space="preserve">Demontážní hmotnosti z položek s pořadovými čísly: : </t>
  </si>
  <si>
    <t xml:space="preserve">34,35,36, : </t>
  </si>
  <si>
    <t>Součet: : 8,85577</t>
  </si>
  <si>
    <t>979082111R00</t>
  </si>
  <si>
    <t>Vnitrostaveništní doprava suti a vybouraných hmot do 10 m</t>
  </si>
  <si>
    <t>801-3</t>
  </si>
  <si>
    <t>979082121R00</t>
  </si>
  <si>
    <t>Vnitrostaveništní doprava suti a vybouraných hmot příplatek k ceně za každých dalších 5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</si>
  <si>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</si>
  <si>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</si>
  <si>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</si>
  <si>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</si>
  <si>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</si>
  <si>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</si>
  <si>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Součet: : 35,42308</t>
  </si>
  <si>
    <t>979093111R00</t>
  </si>
  <si>
    <t>Uložení suti na skládku bez zhutnění</t>
  </si>
  <si>
    <t>s hrubým urovnáním,</t>
  </si>
  <si>
    <t>199000005R00</t>
  </si>
  <si>
    <t>Poplatky za skládku zeminy 1- 4, skupina 17 05 04 z Katalogu odpadů</t>
  </si>
  <si>
    <t xml:space="preserve">odstraněné podkladní kamenivo : </t>
  </si>
  <si>
    <t>Odkaz na dem. hmot. položky pořadí 34 : 6,01524</t>
  </si>
  <si>
    <t>979990112R00</t>
  </si>
  <si>
    <t>Poplatek za skládku obalovaný asfalt , skupina 17 09 04 z Katalogu odpadů</t>
  </si>
  <si>
    <t xml:space="preserve">vybouraný asfalt tl.5cm : </t>
  </si>
  <si>
    <t>Odkaz na dem. hmot. položky pořadí 35 : 1,67090</t>
  </si>
  <si>
    <t xml:space="preserve">vybouraný asfalt tl.7cm : </t>
  </si>
  <si>
    <t>Odkaz na dem. hmot. položky pořadí 36 : 1,16963</t>
  </si>
  <si>
    <t xml:space="preserve">Výkop ruční : </t>
  </si>
  <si>
    <t xml:space="preserve">štěrkový trávník, (skladba 25cm) : </t>
  </si>
  <si>
    <t>Odkaz na mn. položky pořadí 34 : 40,75000*0,25</t>
  </si>
  <si>
    <t xml:space="preserve">pro dřevěný obrubník z dubové fošny - na š.25cm (skladba 25cm) : </t>
  </si>
  <si>
    <t>Odkaz na mn. položky pořadí 44 : 108,35008*0,0625</t>
  </si>
  <si>
    <t xml:space="preserve">kubatura ručního výkopu : </t>
  </si>
  <si>
    <t>Odkaz na mn. položky pořadí 1 : 16,95938</t>
  </si>
  <si>
    <t>Odkaz na mn. položky pořadí 5 : 16,95938</t>
  </si>
  <si>
    <t>Odkaz na mn. položky pořadí 2 : 16,95938</t>
  </si>
  <si>
    <t xml:space="preserve">štěrkový trávník : </t>
  </si>
  <si>
    <t>Odkaz na mn. položky pořadí 34 : 40,75000</t>
  </si>
  <si>
    <t xml:space="preserve">pro dřevěný obrubník z dubové fošny - na š.25cm : </t>
  </si>
  <si>
    <t>Odkaz na mn. položky pořadí 44 : 108,35000*0,25</t>
  </si>
  <si>
    <t>Příplatek za provádění zemních prací tak, aby nedošlo k poškození kořenového systému, stávajících vzrostlých stromů, v těsném okolí kmene stromu (kořenového krčku)</t>
  </si>
  <si>
    <t>Odkaz na mn. položky pořadí 11 : 108,35000*0,1</t>
  </si>
  <si>
    <t>Odkaz na mn. položky pořadí 9 : 10,83500</t>
  </si>
  <si>
    <t xml:space="preserve">za dřevěným obrubníkem z dubové fošny : </t>
  </si>
  <si>
    <t>Odkaz na mn. položky pořadí 44 : 108,35000</t>
  </si>
  <si>
    <t>Odkaz na mn. položky pořadí 11 : 108,35000</t>
  </si>
  <si>
    <t>Odkaz na mn. položky pořadí 11 : 108,40000*0,0001</t>
  </si>
  <si>
    <t>Odkaz na mn. položky pořadí 11 : 108,35002*0,06111</t>
  </si>
  <si>
    <t xml:space="preserve">Rozprostření provzdušněného substrátu : </t>
  </si>
  <si>
    <t xml:space="preserve">záhony z travin : </t>
  </si>
  <si>
    <t>Odkaz na mn. položky pořadí 20 : 101,44000</t>
  </si>
  <si>
    <t>183205121R00</t>
  </si>
  <si>
    <t>Založení záhonu v rovině nebo na svahu 1:5,  , na starém trávníku</t>
  </si>
  <si>
    <t>pro vysazování rostlin s urovnáním a s případným naložením odpadu na dopravní prostředek, s odvozem na vzdálenost do 20 km a se složením,</t>
  </si>
  <si>
    <t xml:space="preserve">Založení záhonu : </t>
  </si>
  <si>
    <t>záhon tvaru "lichoběžník" : (5,0+7,70)/2*3,90</t>
  </si>
  <si>
    <t>záhon tvaru "L" : 3,0*3,85+5,0*(3,85-1,50)</t>
  </si>
  <si>
    <t>záhon tvaru "lichoběžník" : (7,45+2,0)/2*3,50</t>
  </si>
  <si>
    <t>záhon tvaru "trojúhelník" : 5,50*3,85/2</t>
  </si>
  <si>
    <t>záhon tvaru "obdélník" : 7,0*3,75</t>
  </si>
  <si>
    <t>183403141R00</t>
  </si>
  <si>
    <t>Obdělávání půdy rytím starého trávníku, v rovině nebo na svahu 1:5</t>
  </si>
  <si>
    <t xml:space="preserve">Zrytí stávajícího trávníku : </t>
  </si>
  <si>
    <t xml:space="preserve">stávající trávník v místě budoucích záhonů travin : </t>
  </si>
  <si>
    <t>10371500R</t>
  </si>
  <si>
    <t>substrát zahradnický B; balení volně loženo</t>
  </si>
  <si>
    <t xml:space="preserve">dodávka provzušněného substrátu, ztratné 10% : </t>
  </si>
  <si>
    <t xml:space="preserve">  výpočet spotřeby pro tl.10cm : 0,10*1,10</t>
  </si>
  <si>
    <t>Odkaz na mn. položky pořadí 19 : 101,44000*0,11</t>
  </si>
  <si>
    <t>183101111R00</t>
  </si>
  <si>
    <t>Hloubení jamek bez výměny půdy v rovině objem do 0,01 m3</t>
  </si>
  <si>
    <t>kus</t>
  </si>
  <si>
    <t>pro vysazování rostlin v hornině 1 až 4 bez výměny půdy, s případným naložením přebytečných výkopků na dopravní prostředek, s odvozem na vzdálenost do 20 km a se složením,</t>
  </si>
  <si>
    <t xml:space="preserve">Hloubení jamek : </t>
  </si>
  <si>
    <t xml:space="preserve">traviny : </t>
  </si>
  <si>
    <t>Odkaz na mn. položky pořadí 24 : 913,00000</t>
  </si>
  <si>
    <t>183204115R00</t>
  </si>
  <si>
    <t>Výsadba květin do připravené půdy se zalitím výsadba květin hrnkovaných o průměru květináče přes 80 do 120 mm</t>
  </si>
  <si>
    <t xml:space="preserve">Výsadba travin : </t>
  </si>
  <si>
    <t xml:space="preserve">Traviny 9 ks/m2  : </t>
  </si>
  <si>
    <t xml:space="preserve">  výpočet spotřeby : 1*9</t>
  </si>
  <si>
    <t>Odkaz na mn. položky pořadí 20 : 101,44000*9</t>
  </si>
  <si>
    <t>převod na celé kusy : 0,04</t>
  </si>
  <si>
    <t>185804311R00</t>
  </si>
  <si>
    <t xml:space="preserve">Zalití rostlin vodou plocha do 20 m2,  </t>
  </si>
  <si>
    <t xml:space="preserve">Zalití vodou : </t>
  </si>
  <si>
    <t xml:space="preserve">spotřeba 2l/travinu : </t>
  </si>
  <si>
    <t xml:space="preserve">  výpočet spotřeby + převod na m3 : 2*0,001</t>
  </si>
  <si>
    <t>Odkaz na mn. položky pořadí 24 : 913,00000*0,002</t>
  </si>
  <si>
    <t>185851121</t>
  </si>
  <si>
    <t>Dovoz vody pro zálivku rostlin za vzdálenost do 6000 m</t>
  </si>
  <si>
    <t xml:space="preserve">dovoz vody : </t>
  </si>
  <si>
    <t>Odkaz na mn. položky pořadí 25 : 1,82600</t>
  </si>
  <si>
    <t>08211320R</t>
  </si>
  <si>
    <t>vodné pro vodu pitnou</t>
  </si>
  <si>
    <t>POL3_0</t>
  </si>
  <si>
    <t xml:space="preserve">dodávka vody : </t>
  </si>
  <si>
    <t>VLsp18.01</t>
  </si>
  <si>
    <t>Carex muskingumensis, průměr květináče 9cm, česky ostřice muskingumská, je vytrvalá odrůda trávy s omezeným výskytem, nejp</t>
  </si>
  <si>
    <t xml:space="preserve">dodávka travin, ztratné 2% : </t>
  </si>
  <si>
    <t xml:space="preserve">  spotřeba poměrem 6 travin : 1/6*1,02</t>
  </si>
  <si>
    <t>Odkaz na mn. položky pořadí 24 : 913,00000*0,17</t>
  </si>
  <si>
    <t>spotřeba na celé ks : 155-155,21</t>
  </si>
  <si>
    <t>VLsp18.02</t>
  </si>
  <si>
    <t>Carex pendula, průměr květináče 9cm, česky ostřice převislá, je trsovitá trvalka z početné čeledi Cyperaceae - šáchorovité</t>
  </si>
  <si>
    <t xml:space="preserve">dodávka travin, ztratné 10% : </t>
  </si>
  <si>
    <t>Odkaz na mn. položky pořadí 28 : 155,00000</t>
  </si>
  <si>
    <t>VLsp18.03</t>
  </si>
  <si>
    <t>Deschampsia caespitosa, průměr květináče 9cm, česky Metlice trsnatá, je vytrvalá trsnatá tráva</t>
  </si>
  <si>
    <t>VLsp18.04</t>
  </si>
  <si>
    <t>Luzula nivea, průměr květináče 9cm, česky Bika sněžná, je trsnatý druh trávy</t>
  </si>
  <si>
    <t>VLsp18.05</t>
  </si>
  <si>
    <t>Molinia caerulea, průměr květináče 9cm, česky Bezkolenec modrý, patří mezi oblíbené okrasné trávy z čeledi Poaceae – lipnicovité</t>
  </si>
  <si>
    <t>VLsp18.06</t>
  </si>
  <si>
    <t>Molinia altissim, průměr květináče 9cm, česky Bezkolenec rákosovitý, patří mezi statné okrasné trávy z čeledi Poaceae – lipnicovité</t>
  </si>
  <si>
    <t>564571111R00</t>
  </si>
  <si>
    <t>Zřízení podkladu nebo podsypu ze sypaniny tloušťka po zhutnění 250 mm</t>
  </si>
  <si>
    <t>s rozprostřením, vlhčením a zhutněním</t>
  </si>
  <si>
    <t xml:space="preserve">Montáž štěrkového trávníku, směs 20% zejiny a 80% stěrku fr 0/32, (pouze montáž, dodávka ve specifikaci), (skladba 10+0=10cm) : </t>
  </si>
  <si>
    <t xml:space="preserve">štěrková plocha : </t>
  </si>
  <si>
    <t>štěrková plocha : 5,0*1,50</t>
  </si>
  <si>
    <t>štěrková plocha : 9,50*3,50</t>
  </si>
  <si>
    <t xml:space="preserve">Dodávka štěrkového trávníku, směs 20% zeminy (substrátu), tl.25cm, ztratné 10% : </t>
  </si>
  <si>
    <t xml:space="preserve">  výpočet spotřeby : 0,25*0,2*1,10</t>
  </si>
  <si>
    <t>Odkaz na mn. položky pořadí 34 : 40,75000*0,055</t>
  </si>
  <si>
    <t>58337333R</t>
  </si>
  <si>
    <t>štěrkopísek frakce 0,0 až 32,0 mm; třída A</t>
  </si>
  <si>
    <t xml:space="preserve">Dodávka štěrkového trávníku, směs 80% stěrku fr 0/32, tl.25cm, ztratné 10% : </t>
  </si>
  <si>
    <t xml:space="preserve">koeficient pro přepočet 1m3=2t : </t>
  </si>
  <si>
    <t xml:space="preserve">  výpočet spotřeby : 2,0*0,25*0,8*1,10</t>
  </si>
  <si>
    <t>Odkaz na mn. položky pořadí 34 : 40,75000*0,44</t>
  </si>
  <si>
    <t>998231311R00</t>
  </si>
  <si>
    <t>Přesun hmot pro krajinářské a sadovnické úpravy přesun hmot pro sadovnické a krajinářské úpravy do 5000 m vodorovně, bez svislého přesunu</t>
  </si>
  <si>
    <t xml:space="preserve">18,22,35,36, : </t>
  </si>
  <si>
    <t>Součet: : 25,97641</t>
  </si>
  <si>
    <t>338950141R00</t>
  </si>
  <si>
    <t xml:space="preserve">Osazení kůlových konstrukcí svislých jednotlivé kůly, zadusání do zeminy, výška nad terénem do 0,5 m, v rovině nebo na svahu do 1:5,  </t>
  </si>
  <si>
    <t xml:space="preserve">Montáž kůlů : </t>
  </si>
  <si>
    <t xml:space="preserve">rozteč cca 1m : </t>
  </si>
  <si>
    <t xml:space="preserve">kolem záhonů travin : </t>
  </si>
  <si>
    <t>záhon tvaru "lichoběžník" : (5,0+7,70+3,90+4,75)+4</t>
  </si>
  <si>
    <t>záhon tvaru "L" : (5,0+3,85)*2+4</t>
  </si>
  <si>
    <t>záhon tvaru "lichoběžník" : (7,45+2,0+3,50+4,0)*4</t>
  </si>
  <si>
    <t>záhon tvaru "trojúhelník" : 5,50+3,85+7,0+4</t>
  </si>
  <si>
    <t>záhon tvaru "obdélník" : (7,0+3,75)*2+4</t>
  </si>
  <si>
    <t>dopočet na celé ks : 161-160,70</t>
  </si>
  <si>
    <t>184911111RVL</t>
  </si>
  <si>
    <t>MONTÁŽ PROVAZCE NA AKÁTOVÉ KŮLY VE VÝŠCE  30cm NAD ZEMÍ, ROZTEČ KŮLŮ 1M</t>
  </si>
  <si>
    <t>záhon tvaru "lichoběžník" : (5,0+7,70+3,90+4,75)</t>
  </si>
  <si>
    <t>záhon tvaru "L" : (5,0+3,85)*2</t>
  </si>
  <si>
    <t>záhon tvaru "lichoběžník" : (7,45+2,0+3,50+4,0)</t>
  </si>
  <si>
    <t>záhon tvaru "trojúhelník" : 5,50+3,85+7,0</t>
  </si>
  <si>
    <t>záhon tvaru "obdélník" : (7,0+3,75)*2</t>
  </si>
  <si>
    <t>60554141R</t>
  </si>
  <si>
    <t>kůl akát; štípaný; d = 10 až 15 cm; l = 100,0 cm</t>
  </si>
  <si>
    <t xml:space="preserve">dodávka akátových kůlů : </t>
  </si>
  <si>
    <t xml:space="preserve">spotřeba 1ks/1bm : </t>
  </si>
  <si>
    <t>Odkaz na mn. položky pořadí 39 : 93,85000</t>
  </si>
  <si>
    <t>dopočet na celé ks : 94-93,85</t>
  </si>
  <si>
    <t>60591127R</t>
  </si>
  <si>
    <t>provazec z dřevité vlny d provazce = 25 mm</t>
  </si>
  <si>
    <t>role</t>
  </si>
  <si>
    <t xml:space="preserve">dodávka provazce, ztratné 10% : </t>
  </si>
  <si>
    <t xml:space="preserve">  výpočet spotřeby pro dl.170m : 1/170*1,10</t>
  </si>
  <si>
    <t>Odkaz na mn. položky pořadí 39 : 93,85008*0,00647</t>
  </si>
  <si>
    <t>dopočet na celé balení : 1-0,60721</t>
  </si>
  <si>
    <t>998766101R00</t>
  </si>
  <si>
    <t>Přesun hmot pro konstrukce truhlářské v objektech výšky do 6 m</t>
  </si>
  <si>
    <t>800-766</t>
  </si>
  <si>
    <t>50 m vodorovně</t>
  </si>
  <si>
    <t xml:space="preserve">38,39,40,41, : </t>
  </si>
  <si>
    <t>Součet: : 0,24330</t>
  </si>
  <si>
    <t>762085151R00</t>
  </si>
  <si>
    <t>Zvláštní výkony hoblování tesařských konstrukcí strojně na pile</t>
  </si>
  <si>
    <t>800-762</t>
  </si>
  <si>
    <t xml:space="preserve">Hoblování řeziva : </t>
  </si>
  <si>
    <t xml:space="preserve">dubové fošny : </t>
  </si>
  <si>
    <t>Odkaz na mn. položky pořadí 46 : 1,48981</t>
  </si>
  <si>
    <t>916561111RVL</t>
  </si>
  <si>
    <t>Osazení záhon.obrubníků Z DŘEVĚNÉ DUBOVÉ FOŠNY 250/50MM do lože ZE ŠTĚRKOPÍSKU s opěrou</t>
  </si>
  <si>
    <t xml:space="preserve">Montáž dřevěné obruby z dobové fošny do štěrkvého lože : </t>
  </si>
  <si>
    <t xml:space="preserve">kolem záhonů : </t>
  </si>
  <si>
    <t xml:space="preserve">kolem štěrkové plochy : </t>
  </si>
  <si>
    <t>štěrková plocha : 1,50</t>
  </si>
  <si>
    <t>štěrková plocha : 9,50+3,50</t>
  </si>
  <si>
    <t>VL91.01</t>
  </si>
  <si>
    <t>Příplatek za omítání řeziva</t>
  </si>
  <si>
    <t xml:space="preserve">Dubové fošny : </t>
  </si>
  <si>
    <t>605560004R</t>
  </si>
  <si>
    <t>řezivo DB; tl = 60,0 mm; l = 2 500 až 4 000 mm; vlhkost 8 až 10 %; neomítané</t>
  </si>
  <si>
    <t xml:space="preserve">dodávka řeziva dřevěné obruby kolem záhonů z dubové fošny tl.5cm, ztratné 10% : </t>
  </si>
  <si>
    <t xml:space="preserve">  výpočet spotřeby pro výšku fošny 25cm : 0,05*0,25*1,10</t>
  </si>
  <si>
    <t>Odkaz na mn. položky pořadí 44 : 108,34982*0,01375</t>
  </si>
  <si>
    <t xml:space="preserve">44,46, : </t>
  </si>
  <si>
    <t>Součet: : 12,08915</t>
  </si>
  <si>
    <t>783711101R00</t>
  </si>
  <si>
    <t>Nátěry tesařských konstrukcí olejové napuštěním</t>
  </si>
  <si>
    <t>800-783</t>
  </si>
  <si>
    <t xml:space="preserve">Napuštění dubových fošen olejem : </t>
  </si>
  <si>
    <t xml:space="preserve">  výpočet spotřeby, fošna 250/50mm : (0,25+0,05)*2*1,10</t>
  </si>
  <si>
    <t>Odkaz na mn. položky pořadí 44 : 108,35000*0,6</t>
  </si>
  <si>
    <t>909      R00</t>
  </si>
  <si>
    <t>Hzs-nezmeritelne stavebni prace</t>
  </si>
  <si>
    <t>h</t>
  </si>
  <si>
    <t>Prav.M</t>
  </si>
  <si>
    <t>HZS</t>
  </si>
  <si>
    <t>POL10_</t>
  </si>
  <si>
    <t xml:space="preserve">Vyměřovací práce : </t>
  </si>
  <si>
    <t>2 pracovníci 3h : 2*3</t>
  </si>
  <si>
    <t>961044111R00</t>
  </si>
  <si>
    <t>Bourání základů z betonu prostého</t>
  </si>
  <si>
    <t>nebo vybourání otvorů průřezové plochy přes 4 m2 v základech,</t>
  </si>
  <si>
    <t xml:space="preserve">betonový základ odpadkového koše : </t>
  </si>
  <si>
    <t xml:space="preserve">dle fotodokumentace, 1ks : </t>
  </si>
  <si>
    <t>základ hl.50cm, rozměr 50x50cm : 0,50*0,50*0,50*1</t>
  </si>
  <si>
    <t>767999801R00</t>
  </si>
  <si>
    <t>Demontáž ostatních doplňků staveb doplňků staveb_x000D_
 o hmotnosti přes 20 do 50 kg</t>
  </si>
  <si>
    <t>800-767</t>
  </si>
  <si>
    <t xml:space="preserve">demontáž stávajícího odpadkového koše : </t>
  </si>
  <si>
    <t>dle fotodokumentace, 1ks (váha cca 10kg) : 10</t>
  </si>
  <si>
    <t>979990103R00</t>
  </si>
  <si>
    <t>Poplatek za skládku beton do 30x30 cm, skupina 17 01 01 z Katalogu odpadů</t>
  </si>
  <si>
    <t xml:space="preserve">betonový základ : </t>
  </si>
  <si>
    <t>Odkaz na dem. hmot. položky pořadí 1 : 0,25000</t>
  </si>
  <si>
    <t>979951111R00</t>
  </si>
  <si>
    <t>Výkup kovů železný šrot, tloušťky do 4 mm</t>
  </si>
  <si>
    <t xml:space="preserve">odpadkový koš : </t>
  </si>
  <si>
    <t>Odkaz na dem. hmot. položky pořadí 2 : 0,01000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</si>
</sst>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F7000"/>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164" fontId="20" fillId="0" borderId="0" xfId="0" quotePrefix="1"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23"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8" fillId="0" borderId="18" xfId="0" applyFont="1" applyBorder="1" applyAlignment="1">
      <alignment horizontal="left" vertical="top" wrapText="1"/>
    </xf>
    <xf numFmtId="0" fontId="0" fillId="0" borderId="18" xfId="0" applyBorder="1" applyAlignment="1"/>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0" t="s">
        <v>39</v>
      </c>
      <c r="B2" s="200"/>
      <c r="C2" s="200"/>
      <c r="D2" s="200"/>
      <c r="E2" s="200"/>
      <c r="F2" s="200"/>
      <c r="G2" s="200"/>
    </row>
  </sheetData>
  <sheetProtection algorithmName="SHA-512" hashValue="jVfGKw5cWLemjG24i9I3EWz+7zBld2fP+BtgKeL6LkeZBJafEV4xls0FlmPqxrTLFwbr2yAlNh+tIL93bBI+8w==" saltValue="GGzWoACw8tIVozwDaWtx9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8"/>
  <sheetViews>
    <sheetView showGridLines="0" tabSelected="1" topLeftCell="B1" zoomScaleNormal="100" zoomScaleSheetLayoutView="75" workbookViewId="0">
      <selection activeCell="B16" sqref="B16"/>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6" t="s">
        <v>41</v>
      </c>
      <c r="C1" s="237"/>
      <c r="D1" s="237"/>
      <c r="E1" s="237"/>
      <c r="F1" s="237"/>
      <c r="G1" s="237"/>
      <c r="H1" s="237"/>
      <c r="I1" s="237"/>
      <c r="J1" s="238"/>
    </row>
    <row r="2" spans="1:15" ht="36" customHeight="1" x14ac:dyDescent="0.2">
      <c r="A2" s="2"/>
      <c r="B2" s="74" t="s">
        <v>22</v>
      </c>
      <c r="C2" s="75"/>
      <c r="D2" s="76" t="s">
        <v>44</v>
      </c>
      <c r="E2" s="242" t="s">
        <v>45</v>
      </c>
      <c r="F2" s="243"/>
      <c r="G2" s="243"/>
      <c r="H2" s="243"/>
      <c r="I2" s="243"/>
      <c r="J2" s="244"/>
      <c r="O2" s="1"/>
    </row>
    <row r="3" spans="1:15" ht="27" hidden="1" customHeight="1" x14ac:dyDescent="0.2">
      <c r="A3" s="2"/>
      <c r="B3" s="77"/>
      <c r="C3" s="75"/>
      <c r="D3" s="78"/>
      <c r="E3" s="245"/>
      <c r="F3" s="246"/>
      <c r="G3" s="246"/>
      <c r="H3" s="246"/>
      <c r="I3" s="246"/>
      <c r="J3" s="247"/>
    </row>
    <row r="4" spans="1:15" ht="23.25" customHeight="1" x14ac:dyDescent="0.2">
      <c r="A4" s="2"/>
      <c r="B4" s="79"/>
      <c r="C4" s="80"/>
      <c r="D4" s="81"/>
      <c r="E4" s="226"/>
      <c r="F4" s="226"/>
      <c r="G4" s="226"/>
      <c r="H4" s="226"/>
      <c r="I4" s="226"/>
      <c r="J4" s="227"/>
    </row>
    <row r="5" spans="1:15" ht="24" customHeight="1" x14ac:dyDescent="0.2">
      <c r="A5" s="2"/>
      <c r="B5" s="31" t="s">
        <v>42</v>
      </c>
      <c r="D5" s="230" t="s">
        <v>46</v>
      </c>
      <c r="E5" s="231"/>
      <c r="F5" s="231"/>
      <c r="G5" s="231"/>
      <c r="H5" s="18" t="s">
        <v>40</v>
      </c>
      <c r="I5" s="83" t="s">
        <v>50</v>
      </c>
      <c r="J5" s="8"/>
    </row>
    <row r="6" spans="1:15" ht="15.75" customHeight="1" x14ac:dyDescent="0.2">
      <c r="A6" s="2"/>
      <c r="B6" s="28"/>
      <c r="C6" s="55"/>
      <c r="D6" s="232" t="s">
        <v>47</v>
      </c>
      <c r="E6" s="233"/>
      <c r="F6" s="233"/>
      <c r="G6" s="233"/>
      <c r="H6" s="18" t="s">
        <v>34</v>
      </c>
      <c r="I6" s="83" t="s">
        <v>51</v>
      </c>
      <c r="J6" s="8"/>
    </row>
    <row r="7" spans="1:15" ht="15.75" customHeight="1" x14ac:dyDescent="0.2">
      <c r="A7" s="2"/>
      <c r="B7" s="29"/>
      <c r="C7" s="56"/>
      <c r="D7" s="82" t="s">
        <v>49</v>
      </c>
      <c r="E7" s="234" t="s">
        <v>48</v>
      </c>
      <c r="F7" s="235"/>
      <c r="G7" s="23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9"/>
      <c r="E11" s="249"/>
      <c r="F11" s="249"/>
      <c r="G11" s="249"/>
      <c r="H11" s="18" t="s">
        <v>40</v>
      </c>
      <c r="I11" s="85"/>
      <c r="J11" s="8"/>
    </row>
    <row r="12" spans="1:15" ht="15.75" customHeight="1" x14ac:dyDescent="0.2">
      <c r="A12" s="2"/>
      <c r="B12" s="28"/>
      <c r="C12" s="55"/>
      <c r="D12" s="225"/>
      <c r="E12" s="225"/>
      <c r="F12" s="225"/>
      <c r="G12" s="225"/>
      <c r="H12" s="18" t="s">
        <v>34</v>
      </c>
      <c r="I12" s="85"/>
      <c r="J12" s="8"/>
    </row>
    <row r="13" spans="1:15" ht="15.75" customHeight="1" x14ac:dyDescent="0.2">
      <c r="A13" s="2"/>
      <c r="B13" s="29"/>
      <c r="C13" s="56"/>
      <c r="D13" s="84"/>
      <c r="E13" s="228"/>
      <c r="F13" s="229"/>
      <c r="G13" s="229"/>
      <c r="H13" s="19"/>
      <c r="I13" s="23"/>
      <c r="J13" s="34"/>
    </row>
    <row r="14" spans="1:15" ht="24" customHeight="1" x14ac:dyDescent="0.2">
      <c r="A14" s="2"/>
      <c r="B14" s="43" t="s">
        <v>21</v>
      </c>
      <c r="C14" s="58"/>
      <c r="D14" s="270" t="s">
        <v>43</v>
      </c>
      <c r="E14" s="271"/>
      <c r="F14" s="271"/>
      <c r="G14" s="271"/>
      <c r="H14" s="45"/>
      <c r="I14" s="44"/>
      <c r="J14" s="46"/>
    </row>
    <row r="15" spans="1:15" ht="32.25" customHeight="1" x14ac:dyDescent="0.2">
      <c r="A15" s="2"/>
      <c r="B15" s="35" t="s">
        <v>32</v>
      </c>
      <c r="C15" s="59"/>
      <c r="D15" s="54"/>
      <c r="E15" s="248"/>
      <c r="F15" s="248"/>
      <c r="G15" s="250"/>
      <c r="H15" s="250"/>
      <c r="I15" s="250" t="s">
        <v>29</v>
      </c>
      <c r="J15" s="251"/>
    </row>
    <row r="16" spans="1:15" ht="23.25" customHeight="1" x14ac:dyDescent="0.2">
      <c r="A16" s="139" t="s">
        <v>24</v>
      </c>
      <c r="B16" s="38" t="s">
        <v>24</v>
      </c>
      <c r="C16" s="60"/>
      <c r="D16" s="61"/>
      <c r="E16" s="214"/>
      <c r="F16" s="215"/>
      <c r="G16" s="214"/>
      <c r="H16" s="215"/>
      <c r="I16" s="214">
        <f>SUMIF(F126:F144,A16,I126:I144)+SUMIF(F126:F144,"PSU",I126:I144)</f>
        <v>0</v>
      </c>
      <c r="J16" s="216"/>
    </row>
    <row r="17" spans="1:10" ht="23.25" customHeight="1" x14ac:dyDescent="0.2">
      <c r="A17" s="139" t="s">
        <v>25</v>
      </c>
      <c r="B17" s="38" t="s">
        <v>25</v>
      </c>
      <c r="C17" s="60"/>
      <c r="D17" s="61"/>
      <c r="E17" s="214"/>
      <c r="F17" s="215"/>
      <c r="G17" s="214"/>
      <c r="H17" s="215"/>
      <c r="I17" s="214">
        <f>SUMIF(F126:F144,A17,I126:I144)</f>
        <v>0</v>
      </c>
      <c r="J17" s="216"/>
    </row>
    <row r="18" spans="1:10" ht="23.25" customHeight="1" x14ac:dyDescent="0.2">
      <c r="A18" s="139" t="s">
        <v>26</v>
      </c>
      <c r="B18" s="38" t="s">
        <v>26</v>
      </c>
      <c r="C18" s="60"/>
      <c r="D18" s="61"/>
      <c r="E18" s="214"/>
      <c r="F18" s="215"/>
      <c r="G18" s="214"/>
      <c r="H18" s="215"/>
      <c r="I18" s="214">
        <f>SUMIF(F126:F144,A18,I126:I144)</f>
        <v>0</v>
      </c>
      <c r="J18" s="216"/>
    </row>
    <row r="19" spans="1:10" ht="23.25" customHeight="1" x14ac:dyDescent="0.2">
      <c r="A19" s="139" t="s">
        <v>150</v>
      </c>
      <c r="B19" s="38" t="s">
        <v>27</v>
      </c>
      <c r="C19" s="60"/>
      <c r="D19" s="61"/>
      <c r="E19" s="214"/>
      <c r="F19" s="215"/>
      <c r="G19" s="214"/>
      <c r="H19" s="215"/>
      <c r="I19" s="214">
        <f>SUMIF(F126:F144,A19,I126:I144)</f>
        <v>0</v>
      </c>
      <c r="J19" s="216"/>
    </row>
    <row r="20" spans="1:10" ht="23.25" customHeight="1" x14ac:dyDescent="0.2">
      <c r="A20" s="139" t="s">
        <v>151</v>
      </c>
      <c r="B20" s="38" t="s">
        <v>28</v>
      </c>
      <c r="C20" s="60"/>
      <c r="D20" s="61"/>
      <c r="E20" s="214"/>
      <c r="F20" s="215"/>
      <c r="G20" s="214"/>
      <c r="H20" s="215"/>
      <c r="I20" s="214">
        <f>SUMIF(F126:F144,A20,I126:I144)</f>
        <v>0</v>
      </c>
      <c r="J20" s="216"/>
    </row>
    <row r="21" spans="1:10" ht="23.25" customHeight="1" x14ac:dyDescent="0.2">
      <c r="A21" s="2"/>
      <c r="B21" s="48" t="s">
        <v>29</v>
      </c>
      <c r="C21" s="62"/>
      <c r="D21" s="63"/>
      <c r="E21" s="217"/>
      <c r="F21" s="252"/>
      <c r="G21" s="217"/>
      <c r="H21" s="252"/>
      <c r="I21" s="217">
        <f>SUM(I16:J20)</f>
        <v>0</v>
      </c>
      <c r="J21" s="218"/>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212">
        <f>ZakladDPHSniVypocet</f>
        <v>0</v>
      </c>
      <c r="H23" s="213"/>
      <c r="I23" s="213"/>
      <c r="J23" s="40" t="str">
        <f t="shared" ref="J23:J28" si="0">Mena</f>
        <v>CZK</v>
      </c>
    </row>
    <row r="24" spans="1:10" ht="23.25" customHeight="1" x14ac:dyDescent="0.2">
      <c r="A24" s="2">
        <f>(A23-INT(A23))*100</f>
        <v>0</v>
      </c>
      <c r="B24" s="38" t="s">
        <v>13</v>
      </c>
      <c r="C24" s="60"/>
      <c r="D24" s="61"/>
      <c r="E24" s="65">
        <f>SazbaDPH1</f>
        <v>15</v>
      </c>
      <c r="F24" s="39" t="s">
        <v>0</v>
      </c>
      <c r="G24" s="210">
        <f>IF(A24&gt;50, ROUNDUP(A23, 0), ROUNDDOWN(A23, 0))</f>
        <v>0</v>
      </c>
      <c r="H24" s="211"/>
      <c r="I24" s="211"/>
      <c r="J24" s="40" t="str">
        <f t="shared" si="0"/>
        <v>CZK</v>
      </c>
    </row>
    <row r="25" spans="1:10" ht="23.25" customHeight="1" x14ac:dyDescent="0.2">
      <c r="A25" s="2">
        <f>ZakladDPHZakl*SazbaDPH2/100</f>
        <v>0</v>
      </c>
      <c r="B25" s="38" t="s">
        <v>14</v>
      </c>
      <c r="C25" s="60"/>
      <c r="D25" s="61"/>
      <c r="E25" s="65">
        <v>21</v>
      </c>
      <c r="F25" s="39" t="s">
        <v>0</v>
      </c>
      <c r="G25" s="212">
        <f>ZakladDPHZaklVypocet</f>
        <v>0</v>
      </c>
      <c r="H25" s="213"/>
      <c r="I25" s="213"/>
      <c r="J25" s="40" t="str">
        <f t="shared" si="0"/>
        <v>CZK</v>
      </c>
    </row>
    <row r="26" spans="1:10" ht="23.25" customHeight="1" x14ac:dyDescent="0.2">
      <c r="A26" s="2">
        <f>(A25-INT(A25))*100</f>
        <v>0</v>
      </c>
      <c r="B26" s="32" t="s">
        <v>15</v>
      </c>
      <c r="C26" s="66"/>
      <c r="D26" s="54"/>
      <c r="E26" s="67">
        <f>SazbaDPH2</f>
        <v>21</v>
      </c>
      <c r="F26" s="30" t="s">
        <v>0</v>
      </c>
      <c r="G26" s="239">
        <f>IF(A26&gt;50, ROUNDUP(A25, 0), ROUNDDOWN(A25, 0))</f>
        <v>0</v>
      </c>
      <c r="H26" s="240"/>
      <c r="I26" s="240"/>
      <c r="J26" s="37" t="str">
        <f t="shared" si="0"/>
        <v>CZK</v>
      </c>
    </row>
    <row r="27" spans="1:10" ht="23.25" customHeight="1" thickBot="1" x14ac:dyDescent="0.25">
      <c r="A27" s="2">
        <f>ZakladDPHSni+DPHSni+ZakladDPHZakl+DPHZakl</f>
        <v>0</v>
      </c>
      <c r="B27" s="31" t="s">
        <v>4</v>
      </c>
      <c r="C27" s="68"/>
      <c r="D27" s="69"/>
      <c r="E27" s="68"/>
      <c r="F27" s="16"/>
      <c r="G27" s="241">
        <f>CenaCelkem-(ZakladDPHSni+DPHSni+ZakladDPHZakl+DPHZakl)</f>
        <v>0</v>
      </c>
      <c r="H27" s="241"/>
      <c r="I27" s="241"/>
      <c r="J27" s="41" t="str">
        <f t="shared" si="0"/>
        <v>CZK</v>
      </c>
    </row>
    <row r="28" spans="1:10" ht="27.75" hidden="1" customHeight="1" thickBot="1" x14ac:dyDescent="0.25">
      <c r="A28" s="2"/>
      <c r="B28" s="112" t="s">
        <v>23</v>
      </c>
      <c r="C28" s="113"/>
      <c r="D28" s="113"/>
      <c r="E28" s="114"/>
      <c r="F28" s="115"/>
      <c r="G28" s="220">
        <f>ZakladDPHSniVypocet+ZakladDPHZaklVypocet</f>
        <v>0</v>
      </c>
      <c r="H28" s="220"/>
      <c r="I28" s="220"/>
      <c r="J28" s="116" t="str">
        <f t="shared" si="0"/>
        <v>CZK</v>
      </c>
    </row>
    <row r="29" spans="1:10" ht="27.75" customHeight="1" thickBot="1" x14ac:dyDescent="0.25">
      <c r="A29" s="2">
        <f>(A27-INT(A27))*100</f>
        <v>0</v>
      </c>
      <c r="B29" s="112" t="s">
        <v>35</v>
      </c>
      <c r="C29" s="117"/>
      <c r="D29" s="117"/>
      <c r="E29" s="117"/>
      <c r="F29" s="118"/>
      <c r="G29" s="219">
        <f>IF(A29&gt;50, ROUNDUP(A27, 0), ROUNDDOWN(A27, 0))</f>
        <v>0</v>
      </c>
      <c r="H29" s="219"/>
      <c r="I29" s="219"/>
      <c r="J29" s="119" t="s">
        <v>66</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21"/>
      <c r="E34" s="222"/>
      <c r="G34" s="223"/>
      <c r="H34" s="224"/>
      <c r="I34" s="224"/>
      <c r="J34" s="25"/>
    </row>
    <row r="35" spans="1:10" ht="12.75" customHeight="1" x14ac:dyDescent="0.2">
      <c r="A35" s="2"/>
      <c r="B35" s="2"/>
      <c r="D35" s="209" t="s">
        <v>2</v>
      </c>
      <c r="E35" s="209"/>
      <c r="H35" s="10" t="s">
        <v>3</v>
      </c>
      <c r="J35" s="9"/>
    </row>
    <row r="36" spans="1:10" ht="13.5" customHeight="1" thickBot="1" x14ac:dyDescent="0.25">
      <c r="A36" s="11"/>
      <c r="B36" s="11"/>
      <c r="C36" s="73"/>
      <c r="D36" s="73"/>
      <c r="E36" s="73"/>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52</v>
      </c>
      <c r="C39" s="204"/>
      <c r="D39" s="204"/>
      <c r="E39" s="204"/>
      <c r="F39" s="99">
        <f>'VN01 R443.VN.1 Naklady'!AE29+'SO01 R443.1.01 Pol'!AE355+'SO01 R443.1.02 Pol'!AE298+'SO01 R443.1.03 Pol'!AE38</f>
        <v>0</v>
      </c>
      <c r="G39" s="100">
        <f>'VN01 R443.VN.1 Naklady'!AF29+'SO01 R443.1.01 Pol'!AF355+'SO01 R443.1.02 Pol'!AF298+'SO01 R443.1.03 Pol'!AF38</f>
        <v>0</v>
      </c>
      <c r="H39" s="101">
        <f t="shared" ref="H39:H46" si="1">(F39*SazbaDPH1/100)+(G39*SazbaDPH2/100)</f>
        <v>0</v>
      </c>
      <c r="I39" s="101">
        <f>F39+G39+H39</f>
        <v>0</v>
      </c>
      <c r="J39" s="102" t="str">
        <f>IF(_xlfn.SINGLE(CenaCelkemVypocet)=0,"",I39/_xlfn.SINGLE(CenaCelkemVypocet)*100)</f>
        <v/>
      </c>
    </row>
    <row r="40" spans="1:10" ht="25.5" customHeight="1" x14ac:dyDescent="0.2">
      <c r="A40" s="88">
        <v>2</v>
      </c>
      <c r="B40" s="103"/>
      <c r="C40" s="208" t="s">
        <v>53</v>
      </c>
      <c r="D40" s="208"/>
      <c r="E40" s="208"/>
      <c r="F40" s="104">
        <f>'VN01 R443.VN.1 Naklady'!AE29</f>
        <v>0</v>
      </c>
      <c r="G40" s="105">
        <f>'VN01 R443.VN.1 Naklady'!AF29</f>
        <v>0</v>
      </c>
      <c r="H40" s="105">
        <f t="shared" si="1"/>
        <v>0</v>
      </c>
      <c r="I40" s="105">
        <f>F40+G40+H40</f>
        <v>0</v>
      </c>
      <c r="J40" s="106" t="str">
        <f>IF(_xlfn.SINGLE(CenaCelkemVypocet)=0,"",I40/_xlfn.SINGLE(CenaCelkemVypocet)*100)</f>
        <v/>
      </c>
    </row>
    <row r="41" spans="1:10" ht="25.5" customHeight="1" x14ac:dyDescent="0.2">
      <c r="A41" s="88">
        <v>3</v>
      </c>
      <c r="B41" s="107" t="s">
        <v>54</v>
      </c>
      <c r="C41" s="204" t="s">
        <v>55</v>
      </c>
      <c r="D41" s="204"/>
      <c r="E41" s="204"/>
      <c r="F41" s="108">
        <f>'VN01 R443.VN.1 Naklady'!AE29</f>
        <v>0</v>
      </c>
      <c r="G41" s="101">
        <f>'VN01 R443.VN.1 Naklady'!AF29</f>
        <v>0</v>
      </c>
      <c r="H41" s="101">
        <f t="shared" si="1"/>
        <v>0</v>
      </c>
      <c r="I41" s="101">
        <f>F41+G41+H41</f>
        <v>0</v>
      </c>
      <c r="J41" s="102" t="str">
        <f>IF(_xlfn.SINGLE(CenaCelkemVypocet)=0,"",I41/_xlfn.SINGLE(CenaCelkemVypocet)*100)</f>
        <v/>
      </c>
    </row>
    <row r="42" spans="1:10" ht="25.5" customHeight="1" x14ac:dyDescent="0.2">
      <c r="A42" s="88">
        <v>2</v>
      </c>
      <c r="B42" s="103"/>
      <c r="C42" s="208" t="s">
        <v>56</v>
      </c>
      <c r="D42" s="208"/>
      <c r="E42" s="208"/>
      <c r="F42" s="104"/>
      <c r="G42" s="105"/>
      <c r="H42" s="105">
        <f t="shared" si="1"/>
        <v>0</v>
      </c>
      <c r="I42" s="105"/>
      <c r="J42" s="106"/>
    </row>
    <row r="43" spans="1:10" ht="25.5" customHeight="1" x14ac:dyDescent="0.2">
      <c r="A43" s="88">
        <v>2</v>
      </c>
      <c r="B43" s="103" t="s">
        <v>57</v>
      </c>
      <c r="C43" s="208" t="s">
        <v>58</v>
      </c>
      <c r="D43" s="208"/>
      <c r="E43" s="208"/>
      <c r="F43" s="104">
        <f>'SO01 R443.1.01 Pol'!AE355+'SO01 R443.1.02 Pol'!AE298+'SO01 R443.1.03 Pol'!AE38</f>
        <v>0</v>
      </c>
      <c r="G43" s="105">
        <f>'SO01 R443.1.01 Pol'!AF355+'SO01 R443.1.02 Pol'!AF298+'SO01 R443.1.03 Pol'!AF38</f>
        <v>0</v>
      </c>
      <c r="H43" s="105">
        <f t="shared" si="1"/>
        <v>0</v>
      </c>
      <c r="I43" s="105">
        <f>F43+G43+H43</f>
        <v>0</v>
      </c>
      <c r="J43" s="106" t="str">
        <f>IF(_xlfn.SINGLE(CenaCelkemVypocet)=0,"",I43/_xlfn.SINGLE(CenaCelkemVypocet)*100)</f>
        <v/>
      </c>
    </row>
    <row r="44" spans="1:10" ht="45" customHeight="1" x14ac:dyDescent="0.2">
      <c r="A44" s="88">
        <v>3</v>
      </c>
      <c r="B44" s="107" t="s">
        <v>59</v>
      </c>
      <c r="C44" s="204" t="s">
        <v>60</v>
      </c>
      <c r="D44" s="204"/>
      <c r="E44" s="204"/>
      <c r="F44" s="108">
        <f>'SO01 R443.1.01 Pol'!AE355</f>
        <v>0</v>
      </c>
      <c r="G44" s="101">
        <f>'SO01 R443.1.01 Pol'!AF355</f>
        <v>0</v>
      </c>
      <c r="H44" s="101">
        <f t="shared" si="1"/>
        <v>0</v>
      </c>
      <c r="I44" s="101">
        <f>F44+G44+H44</f>
        <v>0</v>
      </c>
      <c r="J44" s="102" t="str">
        <f>IF(_xlfn.SINGLE(CenaCelkemVypocet)=0,"",I44/_xlfn.SINGLE(CenaCelkemVypocet)*100)</f>
        <v/>
      </c>
    </row>
    <row r="45" spans="1:10" ht="45" customHeight="1" x14ac:dyDescent="0.2">
      <c r="A45" s="88">
        <v>3</v>
      </c>
      <c r="B45" s="107" t="s">
        <v>61</v>
      </c>
      <c r="C45" s="204" t="s">
        <v>62</v>
      </c>
      <c r="D45" s="204"/>
      <c r="E45" s="204"/>
      <c r="F45" s="108">
        <f>'SO01 R443.1.02 Pol'!AE298</f>
        <v>0</v>
      </c>
      <c r="G45" s="101">
        <f>'SO01 R443.1.02 Pol'!AF298</f>
        <v>0</v>
      </c>
      <c r="H45" s="101">
        <f t="shared" si="1"/>
        <v>0</v>
      </c>
      <c r="I45" s="101">
        <f>F45+G45+H45</f>
        <v>0</v>
      </c>
      <c r="J45" s="102" t="str">
        <f>IF(_xlfn.SINGLE(CenaCelkemVypocet)=0,"",I45/_xlfn.SINGLE(CenaCelkemVypocet)*100)</f>
        <v/>
      </c>
    </row>
    <row r="46" spans="1:10" ht="45" customHeight="1" x14ac:dyDescent="0.2">
      <c r="A46" s="88">
        <v>3</v>
      </c>
      <c r="B46" s="107" t="s">
        <v>63</v>
      </c>
      <c r="C46" s="204" t="s">
        <v>64</v>
      </c>
      <c r="D46" s="204"/>
      <c r="E46" s="204"/>
      <c r="F46" s="108">
        <f>'SO01 R443.1.03 Pol'!AE38</f>
        <v>0</v>
      </c>
      <c r="G46" s="101">
        <f>'SO01 R443.1.03 Pol'!AF38</f>
        <v>0</v>
      </c>
      <c r="H46" s="101">
        <f t="shared" si="1"/>
        <v>0</v>
      </c>
      <c r="I46" s="101">
        <f>F46+G46+H46</f>
        <v>0</v>
      </c>
      <c r="J46" s="102" t="str">
        <f>IF(_xlfn.SINGLE(CenaCelkemVypocet)=0,"",I46/_xlfn.SINGLE(CenaCelkemVypocet)*100)</f>
        <v/>
      </c>
    </row>
    <row r="47" spans="1:10" ht="25.5" customHeight="1" x14ac:dyDescent="0.2">
      <c r="A47" s="88"/>
      <c r="B47" s="205" t="s">
        <v>65</v>
      </c>
      <c r="C47" s="206"/>
      <c r="D47" s="206"/>
      <c r="E47" s="207"/>
      <c r="F47" s="109">
        <f>SUMIF(A39:A46,"=1",F39:F46)</f>
        <v>0</v>
      </c>
      <c r="G47" s="110">
        <f>SUMIF(A39:A46,"=1",G39:G46)</f>
        <v>0</v>
      </c>
      <c r="H47" s="110">
        <f>SUMIF(A39:A46,"=1",H39:H46)</f>
        <v>0</v>
      </c>
      <c r="I47" s="110">
        <f>SUMIF(A39:A46,"=1",I39:I46)</f>
        <v>0</v>
      </c>
      <c r="J47" s="111">
        <f>SUMIF(A39:A46,"=1",J39:J46)</f>
        <v>0</v>
      </c>
    </row>
    <row r="49" spans="1:52" x14ac:dyDescent="0.2">
      <c r="A49" t="s">
        <v>67</v>
      </c>
      <c r="B49" t="s">
        <v>68</v>
      </c>
    </row>
    <row r="50" spans="1:52" x14ac:dyDescent="0.2">
      <c r="B50" s="203" t="s">
        <v>69</v>
      </c>
      <c r="C50" s="203"/>
      <c r="D50" s="203"/>
      <c r="E50" s="203"/>
      <c r="F50" s="203"/>
      <c r="G50" s="203"/>
      <c r="H50" s="203"/>
      <c r="I50" s="203"/>
      <c r="J50" s="203"/>
      <c r="AZ50" s="120" t="str">
        <f>B50</f>
        <v>1. PODMÍNKY PRO ZPRACOVÁNÍ NABÍDKOVÉ CENY</v>
      </c>
    </row>
    <row r="52" spans="1:52" x14ac:dyDescent="0.2">
      <c r="B52" s="203" t="s">
        <v>70</v>
      </c>
      <c r="C52" s="203"/>
      <c r="D52" s="203"/>
      <c r="E52" s="203"/>
      <c r="F52" s="203"/>
      <c r="G52" s="203"/>
      <c r="H52" s="203"/>
      <c r="I52" s="203"/>
      <c r="J52" s="203"/>
      <c r="AZ52" s="120" t="str">
        <f>B52</f>
        <v xml:space="preserve">        Preambule</v>
      </c>
    </row>
    <row r="54" spans="1:52" ht="51" x14ac:dyDescent="0.2">
      <c r="B54" s="203" t="s">
        <v>71</v>
      </c>
      <c r="C54" s="203"/>
      <c r="D54" s="203"/>
      <c r="E54" s="203"/>
      <c r="F54" s="203"/>
      <c r="G54" s="203"/>
      <c r="H54" s="203"/>
      <c r="I54" s="203"/>
      <c r="J54" s="203"/>
      <c r="AZ54" s="120"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203" t="s">
        <v>72</v>
      </c>
      <c r="C55" s="203"/>
      <c r="D55" s="203"/>
      <c r="E55" s="203"/>
      <c r="F55" s="203"/>
      <c r="G55" s="203"/>
      <c r="H55" s="203"/>
      <c r="I55" s="203"/>
      <c r="J55" s="203"/>
      <c r="AZ55" s="120"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203" t="s">
        <v>73</v>
      </c>
      <c r="C57" s="203"/>
      <c r="D57" s="203"/>
      <c r="E57" s="203"/>
      <c r="F57" s="203"/>
      <c r="G57" s="203"/>
      <c r="H57" s="203"/>
      <c r="I57" s="203"/>
      <c r="J57" s="203"/>
      <c r="AZ57" s="120" t="str">
        <f>B57</f>
        <v xml:space="preserve">        Vymezení některých pojmů</v>
      </c>
    </row>
    <row r="60" spans="1:52" x14ac:dyDescent="0.2">
      <c r="B60" s="203" t="s">
        <v>74</v>
      </c>
      <c r="C60" s="203"/>
      <c r="D60" s="203"/>
      <c r="E60" s="203"/>
      <c r="F60" s="203"/>
      <c r="G60" s="203"/>
      <c r="H60" s="203"/>
      <c r="I60" s="203"/>
      <c r="J60" s="203"/>
      <c r="AZ60" s="120" t="str">
        <f t="shared" ref="AZ60:AZ65" si="2">B60</f>
        <v>Pro účely zpracování nabídkové ceny se jsou použity některé pojmy, pod kterými se rozumí:</v>
      </c>
    </row>
    <row r="61" spans="1:52" ht="38.25" x14ac:dyDescent="0.2">
      <c r="B61" s="203" t="s">
        <v>75</v>
      </c>
      <c r="C61" s="203"/>
      <c r="D61" s="203"/>
      <c r="E61" s="203"/>
      <c r="F61" s="203"/>
      <c r="G61" s="203"/>
      <c r="H61" s="203"/>
      <c r="I61" s="203"/>
      <c r="J61" s="203"/>
      <c r="AZ61" s="120"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203" t="s">
        <v>76</v>
      </c>
      <c r="C62" s="203"/>
      <c r="D62" s="203"/>
      <c r="E62" s="203"/>
      <c r="F62" s="203"/>
      <c r="G62" s="203"/>
      <c r="H62" s="203"/>
      <c r="I62" s="203"/>
      <c r="J62" s="203"/>
      <c r="AZ62" s="120"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203" t="s">
        <v>77</v>
      </c>
      <c r="C63" s="203"/>
      <c r="D63" s="203"/>
      <c r="E63" s="203"/>
      <c r="F63" s="203"/>
      <c r="G63" s="203"/>
      <c r="H63" s="203"/>
      <c r="I63" s="203"/>
      <c r="J63" s="203"/>
      <c r="AZ63" s="120"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203" t="s">
        <v>78</v>
      </c>
      <c r="C64" s="203"/>
      <c r="D64" s="203"/>
      <c r="E64" s="203"/>
      <c r="F64" s="203"/>
      <c r="G64" s="203"/>
      <c r="H64" s="203"/>
      <c r="I64" s="203"/>
      <c r="J64" s="203"/>
      <c r="AZ64" s="120"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203" t="s">
        <v>79</v>
      </c>
      <c r="C65" s="203"/>
      <c r="D65" s="203"/>
      <c r="E65" s="203"/>
      <c r="F65" s="203"/>
      <c r="G65" s="203"/>
      <c r="H65" s="203"/>
      <c r="I65" s="203"/>
      <c r="J65" s="203"/>
      <c r="AZ65" s="120"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203" t="s">
        <v>80</v>
      </c>
      <c r="C67" s="203"/>
      <c r="D67" s="203"/>
      <c r="E67" s="203"/>
      <c r="F67" s="203"/>
      <c r="G67" s="203"/>
      <c r="H67" s="203"/>
      <c r="I67" s="203"/>
      <c r="J67" s="203"/>
      <c r="AZ67" s="120" t="str">
        <f>B67</f>
        <v xml:space="preserve">        Cenová soustava</v>
      </c>
    </row>
    <row r="69" spans="2:52" x14ac:dyDescent="0.2">
      <c r="B69" s="203" t="s">
        <v>81</v>
      </c>
      <c r="C69" s="203"/>
      <c r="D69" s="203"/>
      <c r="E69" s="203"/>
      <c r="F69" s="203"/>
      <c r="G69" s="203"/>
      <c r="H69" s="203"/>
      <c r="I69" s="203"/>
      <c r="J69" s="203"/>
      <c r="AZ69" s="120" t="str">
        <f>B69</f>
        <v xml:space="preserve">        Použitá cenová soustava</v>
      </c>
    </row>
    <row r="70" spans="2:52" ht="38.25" x14ac:dyDescent="0.2">
      <c r="B70" s="203" t="s">
        <v>82</v>
      </c>
      <c r="C70" s="203"/>
      <c r="D70" s="203"/>
      <c r="E70" s="203"/>
      <c r="F70" s="203"/>
      <c r="G70" s="203"/>
      <c r="H70" s="203"/>
      <c r="I70" s="203"/>
      <c r="J70" s="203"/>
      <c r="AZ70" s="120"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203" t="s">
        <v>83</v>
      </c>
      <c r="C72" s="203"/>
      <c r="D72" s="203"/>
      <c r="E72" s="203"/>
      <c r="F72" s="203"/>
      <c r="G72" s="203"/>
      <c r="H72" s="203"/>
      <c r="I72" s="203"/>
      <c r="J72" s="203"/>
      <c r="AZ72" s="120" t="str">
        <f>B72</f>
        <v xml:space="preserve">        Technické podmínky</v>
      </c>
    </row>
    <row r="73" spans="2:52" ht="38.25" x14ac:dyDescent="0.2">
      <c r="B73" s="203" t="s">
        <v>84</v>
      </c>
      <c r="C73" s="203"/>
      <c r="D73" s="203"/>
      <c r="E73" s="203"/>
      <c r="F73" s="203"/>
      <c r="G73" s="203"/>
      <c r="H73" s="203"/>
      <c r="I73" s="203"/>
      <c r="J73" s="203"/>
      <c r="AZ73" s="120"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203" t="s">
        <v>85</v>
      </c>
      <c r="C75" s="203"/>
      <c r="D75" s="203"/>
      <c r="E75" s="203"/>
      <c r="F75" s="203"/>
      <c r="G75" s="203"/>
      <c r="H75" s="203"/>
      <c r="I75" s="203"/>
      <c r="J75" s="203"/>
      <c r="AZ75" s="120" t="str">
        <f>B75</f>
        <v>Individuální položky</v>
      </c>
    </row>
    <row r="76" spans="2:52" ht="38.25" x14ac:dyDescent="0.2">
      <c r="B76" s="203" t="s">
        <v>86</v>
      </c>
      <c r="C76" s="203"/>
      <c r="D76" s="203"/>
      <c r="E76" s="203"/>
      <c r="F76" s="203"/>
      <c r="G76" s="203"/>
      <c r="H76" s="203"/>
      <c r="I76" s="203"/>
      <c r="J76" s="203"/>
      <c r="AZ76" s="120"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203" t="s">
        <v>87</v>
      </c>
      <c r="C78" s="203"/>
      <c r="D78" s="203"/>
      <c r="E78" s="203"/>
      <c r="F78" s="203"/>
      <c r="G78" s="203"/>
      <c r="H78" s="203"/>
      <c r="I78" s="203"/>
      <c r="J78" s="203"/>
      <c r="AZ78" s="120" t="str">
        <f>B78</f>
        <v xml:space="preserve">        Závaznost a změna soupisu</v>
      </c>
    </row>
    <row r="80" spans="2:52" x14ac:dyDescent="0.2">
      <c r="B80" s="203" t="s">
        <v>88</v>
      </c>
      <c r="C80" s="203"/>
      <c r="D80" s="203"/>
      <c r="E80" s="203"/>
      <c r="F80" s="203"/>
      <c r="G80" s="203"/>
      <c r="H80" s="203"/>
      <c r="I80" s="203"/>
      <c r="J80" s="203"/>
      <c r="AZ80" s="120" t="str">
        <f>B80</f>
        <v xml:space="preserve">        Závaznost soupisu</v>
      </c>
    </row>
    <row r="81" spans="2:52" ht="38.25" x14ac:dyDescent="0.2">
      <c r="B81" s="203" t="s">
        <v>89</v>
      </c>
      <c r="C81" s="203"/>
      <c r="D81" s="203"/>
      <c r="E81" s="203"/>
      <c r="F81" s="203"/>
      <c r="G81" s="203"/>
      <c r="H81" s="203"/>
      <c r="I81" s="203"/>
      <c r="J81" s="203"/>
      <c r="AZ81" s="120"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203" t="s">
        <v>90</v>
      </c>
      <c r="C83" s="203"/>
      <c r="D83" s="203"/>
      <c r="E83" s="203"/>
      <c r="F83" s="203"/>
      <c r="G83" s="203"/>
      <c r="H83" s="203"/>
      <c r="I83" s="203"/>
      <c r="J83" s="203"/>
      <c r="AZ83" s="120" t="str">
        <f>B83</f>
        <v xml:space="preserve">        Zvláštní podmínky pro stanovení nabídkové ceny</v>
      </c>
    </row>
    <row r="85" spans="2:52" x14ac:dyDescent="0.2">
      <c r="B85" s="203" t="s">
        <v>91</v>
      </c>
      <c r="C85" s="203"/>
      <c r="D85" s="203"/>
      <c r="E85" s="203"/>
      <c r="F85" s="203"/>
      <c r="G85" s="203"/>
      <c r="H85" s="203"/>
      <c r="I85" s="203"/>
      <c r="J85" s="203"/>
      <c r="AZ85" s="120" t="str">
        <f>B85</f>
        <v xml:space="preserve">        Přeprava vybouraných hmot, suti a vytěžené zeminy</v>
      </c>
    </row>
    <row r="86" spans="2:52" ht="76.5" x14ac:dyDescent="0.2">
      <c r="B86" s="203" t="s">
        <v>92</v>
      </c>
      <c r="C86" s="203"/>
      <c r="D86" s="203"/>
      <c r="E86" s="203"/>
      <c r="F86" s="203"/>
      <c r="G86" s="203"/>
      <c r="H86" s="203"/>
      <c r="I86" s="203"/>
      <c r="J86" s="203"/>
      <c r="AZ86" s="120"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203" t="s">
        <v>93</v>
      </c>
      <c r="C88" s="203"/>
      <c r="D88" s="203"/>
      <c r="E88" s="203"/>
      <c r="F88" s="203"/>
      <c r="G88" s="203"/>
      <c r="H88" s="203"/>
      <c r="I88" s="203"/>
      <c r="J88" s="203"/>
      <c r="AZ88" s="120" t="str">
        <f>B88</f>
        <v xml:space="preserve">        Vnitrostaveništní přesun stavebního materiálu</v>
      </c>
    </row>
    <row r="89" spans="2:52" ht="51" x14ac:dyDescent="0.2">
      <c r="B89" s="203" t="s">
        <v>94</v>
      </c>
      <c r="C89" s="203"/>
      <c r="D89" s="203"/>
      <c r="E89" s="203"/>
      <c r="F89" s="203"/>
      <c r="G89" s="203"/>
      <c r="H89" s="203"/>
      <c r="I89" s="203"/>
      <c r="J89" s="203"/>
      <c r="AZ89" s="120"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203" t="s">
        <v>95</v>
      </c>
      <c r="C90" s="203"/>
      <c r="D90" s="203"/>
      <c r="E90" s="203"/>
      <c r="F90" s="203"/>
      <c r="G90" s="203"/>
      <c r="H90" s="203"/>
      <c r="I90" s="203"/>
      <c r="J90" s="203"/>
      <c r="AZ90" s="120"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203" t="s">
        <v>96</v>
      </c>
      <c r="C92" s="203"/>
      <c r="D92" s="203"/>
      <c r="E92" s="203"/>
      <c r="F92" s="203"/>
      <c r="G92" s="203"/>
      <c r="H92" s="203"/>
      <c r="I92" s="203"/>
      <c r="J92" s="203"/>
      <c r="AZ92" s="120" t="str">
        <f>B92</f>
        <v xml:space="preserve">        Příplatky za ztížené podmínky prací</v>
      </c>
    </row>
    <row r="93" spans="2:52" ht="25.5" x14ac:dyDescent="0.2">
      <c r="B93" s="203" t="s">
        <v>97</v>
      </c>
      <c r="C93" s="203"/>
      <c r="D93" s="203"/>
      <c r="E93" s="203"/>
      <c r="F93" s="203"/>
      <c r="G93" s="203"/>
      <c r="H93" s="203"/>
      <c r="I93" s="203"/>
      <c r="J93" s="203"/>
      <c r="AZ93" s="120" t="str">
        <f>B93</f>
        <v>Pokud soupis položku příplatku za ztížené podmínky obsahuje, je dodavatel povinen ji ocenit bez ohledu na to, že tento příplatek dodavatel standardně neuplatňuje.</v>
      </c>
    </row>
    <row r="95" spans="2:52" x14ac:dyDescent="0.2">
      <c r="B95" s="203" t="s">
        <v>98</v>
      </c>
      <c r="C95" s="203"/>
      <c r="D95" s="203"/>
      <c r="E95" s="203"/>
      <c r="F95" s="203"/>
      <c r="G95" s="203"/>
      <c r="H95" s="203"/>
      <c r="I95" s="203"/>
      <c r="J95" s="203"/>
      <c r="AZ95" s="120" t="str">
        <f>B95</f>
        <v xml:space="preserve">        Vedlejší a ostatní náklady</v>
      </c>
    </row>
    <row r="96" spans="2:52" ht="25.5" x14ac:dyDescent="0.2">
      <c r="B96" s="203" t="s">
        <v>99</v>
      </c>
      <c r="C96" s="203"/>
      <c r="D96" s="203"/>
      <c r="E96" s="203"/>
      <c r="F96" s="203"/>
      <c r="G96" s="203"/>
      <c r="H96" s="203"/>
      <c r="I96" s="203"/>
      <c r="J96" s="203"/>
      <c r="AZ96" s="120" t="str">
        <f>B96</f>
        <v>Tyto náklady jsou popsány v samostatném soupisu stavebních prací, dodávek a služeb s tím, že dodavatel je povinen v rámci těchto nákladů ocenit všechny definované náklady souhrnně pro celou stavbu.</v>
      </c>
    </row>
    <row r="100" spans="2:52" x14ac:dyDescent="0.2">
      <c r="B100" s="203" t="s">
        <v>100</v>
      </c>
      <c r="C100" s="203"/>
      <c r="D100" s="203"/>
      <c r="E100" s="203"/>
      <c r="F100" s="203"/>
      <c r="G100" s="203"/>
      <c r="H100" s="203"/>
      <c r="I100" s="203"/>
      <c r="J100" s="203"/>
      <c r="AZ100" s="120" t="str">
        <f>B100</f>
        <v>2. SPECIFICKÉ PODMÍNKY PRO ZPRACOVÁNÍ NABÍDKOVÉ CENY</v>
      </c>
    </row>
    <row r="102" spans="2:52" x14ac:dyDescent="0.2">
      <c r="B102" s="203" t="s">
        <v>101</v>
      </c>
      <c r="C102" s="203"/>
      <c r="D102" s="203"/>
      <c r="E102" s="203"/>
      <c r="F102" s="203"/>
      <c r="G102" s="203"/>
      <c r="H102" s="203"/>
      <c r="I102" s="203"/>
      <c r="J102" s="203"/>
      <c r="AZ102" s="120" t="str">
        <f>B102</f>
        <v>Zde doplní zpracovatel soupisu  případná specifika týkající se konkrétní zakázky.</v>
      </c>
    </row>
    <row r="105" spans="2:52" x14ac:dyDescent="0.2">
      <c r="B105" s="203" t="s">
        <v>102</v>
      </c>
      <c r="C105" s="203"/>
      <c r="D105" s="203"/>
      <c r="E105" s="203"/>
      <c r="F105" s="203"/>
      <c r="G105" s="203"/>
      <c r="H105" s="203"/>
      <c r="I105" s="203"/>
      <c r="J105" s="203"/>
      <c r="AZ105" s="120" t="str">
        <f>B105</f>
        <v>3. ELEKTRONICKÁ PODOBA SOUPISU</v>
      </c>
    </row>
    <row r="107" spans="2:52" x14ac:dyDescent="0.2">
      <c r="B107" s="203" t="s">
        <v>103</v>
      </c>
      <c r="C107" s="203"/>
      <c r="D107" s="203"/>
      <c r="E107" s="203"/>
      <c r="F107" s="203"/>
      <c r="G107" s="203"/>
      <c r="H107" s="203"/>
      <c r="I107" s="203"/>
      <c r="J107" s="203"/>
      <c r="AZ107" s="120" t="str">
        <f>B107</f>
        <v xml:space="preserve">        Elektronická podoba soupisu</v>
      </c>
    </row>
    <row r="108" spans="2:52" ht="25.5" x14ac:dyDescent="0.2">
      <c r="B108" s="203" t="s">
        <v>104</v>
      </c>
      <c r="C108" s="203"/>
      <c r="D108" s="203"/>
      <c r="E108" s="203"/>
      <c r="F108" s="203"/>
      <c r="G108" s="203"/>
      <c r="H108" s="203"/>
      <c r="I108" s="203"/>
      <c r="J108" s="203"/>
      <c r="AZ108" s="120" t="str">
        <f>B108</f>
        <v>V souladu se zákonem jsou předložené soupisy zpracovány i v elektronické podobě.  Elektronickou podobou soupisu stavebních prací, dodávek a služeb je formát MS EXCEL.</v>
      </c>
    </row>
    <row r="109" spans="2:52" x14ac:dyDescent="0.2">
      <c r="B109" s="203" t="s">
        <v>105</v>
      </c>
      <c r="C109" s="203"/>
      <c r="D109" s="203"/>
      <c r="E109" s="203"/>
      <c r="F109" s="203"/>
      <c r="G109" s="203"/>
      <c r="H109" s="203"/>
      <c r="I109" s="203"/>
      <c r="J109" s="203"/>
      <c r="AZ109" s="120" t="str">
        <f>B109</f>
        <v>Popis formátu soupisu odpovídá svou strukturou vzorovému soupisu volně dostupnému na internetové adrese:</v>
      </c>
    </row>
    <row r="111" spans="2:52" x14ac:dyDescent="0.2">
      <c r="B111" s="203" t="s">
        <v>106</v>
      </c>
      <c r="C111" s="203"/>
      <c r="D111" s="203"/>
      <c r="E111" s="203"/>
      <c r="F111" s="203"/>
      <c r="G111" s="203"/>
      <c r="H111" s="203"/>
      <c r="I111" s="203"/>
      <c r="J111" s="203"/>
      <c r="AZ111" s="120" t="str">
        <f>B111</f>
        <v>www.stavebnionline.cz/soupis</v>
      </c>
    </row>
    <row r="113" spans="1:52" x14ac:dyDescent="0.2">
      <c r="B113" s="203" t="s">
        <v>107</v>
      </c>
      <c r="C113" s="203"/>
      <c r="D113" s="203"/>
      <c r="E113" s="203"/>
      <c r="F113" s="203"/>
      <c r="G113" s="203"/>
      <c r="H113" s="203"/>
      <c r="I113" s="203"/>
      <c r="J113" s="203"/>
      <c r="AZ113" s="120" t="str">
        <f>B113</f>
        <v xml:space="preserve">        Zpracování elektronické podoby soupisu</v>
      </c>
    </row>
    <row r="114" spans="1:52" ht="51" x14ac:dyDescent="0.2">
      <c r="B114" s="203" t="s">
        <v>108</v>
      </c>
      <c r="C114" s="203"/>
      <c r="D114" s="203"/>
      <c r="E114" s="203"/>
      <c r="F114" s="203"/>
      <c r="G114" s="203"/>
      <c r="H114" s="203"/>
      <c r="I114" s="203"/>
      <c r="J114" s="203"/>
      <c r="AZ114" s="120"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203" t="s">
        <v>109</v>
      </c>
      <c r="C116" s="203"/>
      <c r="D116" s="203"/>
      <c r="E116" s="203"/>
      <c r="F116" s="203"/>
      <c r="G116" s="203"/>
      <c r="H116" s="203"/>
      <c r="I116" s="203"/>
      <c r="J116" s="203"/>
      <c r="AZ116" s="120" t="str">
        <f>B116</f>
        <v xml:space="preserve">        Jiný formát soupisu</v>
      </c>
    </row>
    <row r="117" spans="1:52" ht="38.25" x14ac:dyDescent="0.2">
      <c r="B117" s="203" t="s">
        <v>110</v>
      </c>
      <c r="C117" s="203"/>
      <c r="D117" s="203"/>
      <c r="E117" s="203"/>
      <c r="F117" s="203"/>
      <c r="G117" s="203"/>
      <c r="H117" s="203"/>
      <c r="I117" s="203"/>
      <c r="J117" s="203"/>
      <c r="AZ117" s="120"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203" t="s">
        <v>111</v>
      </c>
      <c r="C119" s="203"/>
      <c r="D119" s="203"/>
      <c r="E119" s="203"/>
      <c r="F119" s="203"/>
      <c r="G119" s="203"/>
      <c r="H119" s="203"/>
      <c r="I119" s="203"/>
      <c r="J119" s="203"/>
      <c r="AZ119" s="120" t="str">
        <f>B119</f>
        <v xml:space="preserve">        Závěrečné ustanovení</v>
      </c>
    </row>
    <row r="120" spans="1:52" x14ac:dyDescent="0.2">
      <c r="B120" s="203" t="s">
        <v>112</v>
      </c>
      <c r="C120" s="203"/>
      <c r="D120" s="203"/>
      <c r="E120" s="203"/>
      <c r="F120" s="203"/>
      <c r="G120" s="203"/>
      <c r="H120" s="203"/>
      <c r="I120" s="203"/>
      <c r="J120" s="203"/>
      <c r="AZ120" s="120" t="str">
        <f>B120</f>
        <v>Ostatní podmínky vztahující se ke zpracování nabídkové ceny jsou uvedeny v zadávací dokumentaci.</v>
      </c>
    </row>
    <row r="123" spans="1:52" ht="15.75" x14ac:dyDescent="0.25">
      <c r="B123" s="121" t="s">
        <v>113</v>
      </c>
    </row>
    <row r="125" spans="1:52" ht="25.5" customHeight="1" x14ac:dyDescent="0.2">
      <c r="A125" s="123"/>
      <c r="B125" s="126" t="s">
        <v>17</v>
      </c>
      <c r="C125" s="126" t="s">
        <v>5</v>
      </c>
      <c r="D125" s="127"/>
      <c r="E125" s="127"/>
      <c r="F125" s="128" t="s">
        <v>114</v>
      </c>
      <c r="G125" s="128"/>
      <c r="H125" s="128"/>
      <c r="I125" s="128" t="s">
        <v>29</v>
      </c>
      <c r="J125" s="128" t="s">
        <v>0</v>
      </c>
    </row>
    <row r="126" spans="1:52" ht="36.75" customHeight="1" x14ac:dyDescent="0.2">
      <c r="A126" s="124"/>
      <c r="B126" s="129" t="s">
        <v>115</v>
      </c>
      <c r="C126" s="201" t="s">
        <v>116</v>
      </c>
      <c r="D126" s="202"/>
      <c r="E126" s="202"/>
      <c r="F126" s="135" t="s">
        <v>24</v>
      </c>
      <c r="G126" s="136"/>
      <c r="H126" s="136"/>
      <c r="I126" s="136">
        <f>'SO01 R443.1.01 Pol'!G8+'SO01 R443.1.02 Pol'!G8</f>
        <v>0</v>
      </c>
      <c r="J126" s="133" t="str">
        <f>IF(I145=0,"",I126/I145*100)</f>
        <v/>
      </c>
    </row>
    <row r="127" spans="1:52" ht="36.75" customHeight="1" x14ac:dyDescent="0.2">
      <c r="A127" s="124"/>
      <c r="B127" s="129" t="s">
        <v>117</v>
      </c>
      <c r="C127" s="201" t="s">
        <v>118</v>
      </c>
      <c r="D127" s="202"/>
      <c r="E127" s="202"/>
      <c r="F127" s="135" t="s">
        <v>24</v>
      </c>
      <c r="G127" s="136"/>
      <c r="H127" s="136"/>
      <c r="I127" s="136">
        <f>'SO01 R443.1.01 Pol'!G70+'SO01 R443.1.02 Pol'!G54</f>
        <v>0</v>
      </c>
      <c r="J127" s="133" t="str">
        <f>IF(I145=0,"",I127/I145*100)</f>
        <v/>
      </c>
    </row>
    <row r="128" spans="1:52" ht="36.75" customHeight="1" x14ac:dyDescent="0.2">
      <c r="A128" s="124"/>
      <c r="B128" s="129" t="s">
        <v>119</v>
      </c>
      <c r="C128" s="201" t="s">
        <v>120</v>
      </c>
      <c r="D128" s="202"/>
      <c r="E128" s="202"/>
      <c r="F128" s="135" t="s">
        <v>24</v>
      </c>
      <c r="G128" s="136"/>
      <c r="H128" s="136"/>
      <c r="I128" s="136">
        <f>'SO01 R443.1.02 Pol'!G102</f>
        <v>0</v>
      </c>
      <c r="J128" s="133" t="str">
        <f>IF(I145=0,"",I128/I145*100)</f>
        <v/>
      </c>
    </row>
    <row r="129" spans="1:10" ht="36.75" customHeight="1" x14ac:dyDescent="0.2">
      <c r="A129" s="124"/>
      <c r="B129" s="129" t="s">
        <v>121</v>
      </c>
      <c r="C129" s="201" t="s">
        <v>122</v>
      </c>
      <c r="D129" s="202"/>
      <c r="E129" s="202"/>
      <c r="F129" s="135" t="s">
        <v>24</v>
      </c>
      <c r="G129" s="136"/>
      <c r="H129" s="136"/>
      <c r="I129" s="136">
        <f>'SO01 R443.1.02 Pol'!G132</f>
        <v>0</v>
      </c>
      <c r="J129" s="133" t="str">
        <f>IF(I145=0,"",I129/I145*100)</f>
        <v/>
      </c>
    </row>
    <row r="130" spans="1:10" ht="36.75" customHeight="1" x14ac:dyDescent="0.2">
      <c r="A130" s="124"/>
      <c r="B130" s="129" t="s">
        <v>123</v>
      </c>
      <c r="C130" s="201" t="s">
        <v>124</v>
      </c>
      <c r="D130" s="202"/>
      <c r="E130" s="202"/>
      <c r="F130" s="135" t="s">
        <v>24</v>
      </c>
      <c r="G130" s="136"/>
      <c r="H130" s="136"/>
      <c r="I130" s="136">
        <f>'SO01 R443.1.01 Pol'!G129</f>
        <v>0</v>
      </c>
      <c r="J130" s="133" t="str">
        <f>IF(I145=0,"",I130/I145*100)</f>
        <v/>
      </c>
    </row>
    <row r="131" spans="1:10" ht="36.75" customHeight="1" x14ac:dyDescent="0.2">
      <c r="A131" s="124"/>
      <c r="B131" s="129" t="s">
        <v>125</v>
      </c>
      <c r="C131" s="201" t="s">
        <v>126</v>
      </c>
      <c r="D131" s="202"/>
      <c r="E131" s="202"/>
      <c r="F131" s="135" t="s">
        <v>24</v>
      </c>
      <c r="G131" s="136"/>
      <c r="H131" s="136"/>
      <c r="I131" s="136">
        <f>'SO01 R443.1.01 Pol'!G146+'SO01 R443.1.02 Pol'!G181</f>
        <v>0</v>
      </c>
      <c r="J131" s="133" t="str">
        <f>IF(I145=0,"",I131/I145*100)</f>
        <v/>
      </c>
    </row>
    <row r="132" spans="1:10" ht="36.75" customHeight="1" x14ac:dyDescent="0.2">
      <c r="A132" s="124"/>
      <c r="B132" s="129" t="s">
        <v>127</v>
      </c>
      <c r="C132" s="201" t="s">
        <v>128</v>
      </c>
      <c r="D132" s="202"/>
      <c r="E132" s="202"/>
      <c r="F132" s="135" t="s">
        <v>24</v>
      </c>
      <c r="G132" s="136"/>
      <c r="H132" s="136"/>
      <c r="I132" s="136">
        <f>'SO01 R443.1.01 Pol'!G206</f>
        <v>0</v>
      </c>
      <c r="J132" s="133" t="str">
        <f>IF(I145=0,"",I132/I145*100)</f>
        <v/>
      </c>
    </row>
    <row r="133" spans="1:10" ht="36.75" customHeight="1" x14ac:dyDescent="0.2">
      <c r="A133" s="124"/>
      <c r="B133" s="129" t="s">
        <v>129</v>
      </c>
      <c r="C133" s="201" t="s">
        <v>130</v>
      </c>
      <c r="D133" s="202"/>
      <c r="E133" s="202"/>
      <c r="F133" s="135" t="s">
        <v>24</v>
      </c>
      <c r="G133" s="136"/>
      <c r="H133" s="136"/>
      <c r="I133" s="136">
        <f>'SO01 R443.1.01 Pol'!G296+'SO01 R443.1.03 Pol'!G8</f>
        <v>0</v>
      </c>
      <c r="J133" s="133" t="str">
        <f>IF(I145=0,"",I133/I145*100)</f>
        <v/>
      </c>
    </row>
    <row r="134" spans="1:10" ht="36.75" customHeight="1" x14ac:dyDescent="0.2">
      <c r="A134" s="124"/>
      <c r="B134" s="129" t="s">
        <v>131</v>
      </c>
      <c r="C134" s="201" t="s">
        <v>132</v>
      </c>
      <c r="D134" s="202"/>
      <c r="E134" s="202"/>
      <c r="F134" s="135" t="s">
        <v>24</v>
      </c>
      <c r="G134" s="136"/>
      <c r="H134" s="136"/>
      <c r="I134" s="136">
        <f>'SO01 R443.1.01 Pol'!G310+'SO01 R443.1.02 Pol'!G205</f>
        <v>0</v>
      </c>
      <c r="J134" s="133" t="str">
        <f>IF(I145=0,"",I134/I145*100)</f>
        <v/>
      </c>
    </row>
    <row r="135" spans="1:10" ht="36.75" customHeight="1" x14ac:dyDescent="0.2">
      <c r="A135" s="124"/>
      <c r="B135" s="129" t="s">
        <v>133</v>
      </c>
      <c r="C135" s="201" t="s">
        <v>134</v>
      </c>
      <c r="D135" s="202"/>
      <c r="E135" s="202"/>
      <c r="F135" s="135" t="s">
        <v>25</v>
      </c>
      <c r="G135" s="136"/>
      <c r="H135" s="136"/>
      <c r="I135" s="136">
        <f>'SO01 R443.1.02 Pol'!G210</f>
        <v>0</v>
      </c>
      <c r="J135" s="133" t="str">
        <f>IF(I145=0,"",I135/I145*100)</f>
        <v/>
      </c>
    </row>
    <row r="136" spans="1:10" ht="36.75" customHeight="1" x14ac:dyDescent="0.2">
      <c r="A136" s="124"/>
      <c r="B136" s="129" t="s">
        <v>135</v>
      </c>
      <c r="C136" s="201" t="s">
        <v>136</v>
      </c>
      <c r="D136" s="202"/>
      <c r="E136" s="202"/>
      <c r="F136" s="135" t="s">
        <v>25</v>
      </c>
      <c r="G136" s="136"/>
      <c r="H136" s="136"/>
      <c r="I136" s="136">
        <f>'SO01 R443.1.02 Pol'!G258</f>
        <v>0</v>
      </c>
      <c r="J136" s="133" t="str">
        <f>IF(I145=0,"",I136/I145*100)</f>
        <v/>
      </c>
    </row>
    <row r="137" spans="1:10" ht="36.75" customHeight="1" x14ac:dyDescent="0.2">
      <c r="A137" s="124"/>
      <c r="B137" s="129" t="s">
        <v>137</v>
      </c>
      <c r="C137" s="201" t="s">
        <v>138</v>
      </c>
      <c r="D137" s="202"/>
      <c r="E137" s="202"/>
      <c r="F137" s="135" t="s">
        <v>25</v>
      </c>
      <c r="G137" s="136"/>
      <c r="H137" s="136"/>
      <c r="I137" s="136">
        <f>'SO01 R443.1.03 Pol'!G14</f>
        <v>0</v>
      </c>
      <c r="J137" s="133" t="str">
        <f>IF(I145=0,"",I137/I145*100)</f>
        <v/>
      </c>
    </row>
    <row r="138" spans="1:10" ht="36.75" customHeight="1" x14ac:dyDescent="0.2">
      <c r="A138" s="124"/>
      <c r="B138" s="129" t="s">
        <v>139</v>
      </c>
      <c r="C138" s="201" t="s">
        <v>140</v>
      </c>
      <c r="D138" s="202"/>
      <c r="E138" s="202"/>
      <c r="F138" s="135" t="s">
        <v>25</v>
      </c>
      <c r="G138" s="136"/>
      <c r="H138" s="136"/>
      <c r="I138" s="136">
        <f>'SO01 R443.1.02 Pol'!G286</f>
        <v>0</v>
      </c>
      <c r="J138" s="133" t="str">
        <f>IF(I145=0,"",I138/I145*100)</f>
        <v/>
      </c>
    </row>
    <row r="139" spans="1:10" ht="36.75" customHeight="1" x14ac:dyDescent="0.2">
      <c r="A139" s="124"/>
      <c r="B139" s="129" t="s">
        <v>141</v>
      </c>
      <c r="C139" s="201" t="s">
        <v>142</v>
      </c>
      <c r="D139" s="202"/>
      <c r="E139" s="202"/>
      <c r="F139" s="135" t="s">
        <v>25</v>
      </c>
      <c r="G139" s="136"/>
      <c r="H139" s="136"/>
      <c r="I139" s="136">
        <f>'SO01 R443.1.02 Pol'!G293</f>
        <v>0</v>
      </c>
      <c r="J139" s="133" t="str">
        <f>IF(I145=0,"",I139/I145*100)</f>
        <v/>
      </c>
    </row>
    <row r="140" spans="1:10" ht="36.75" customHeight="1" x14ac:dyDescent="0.2">
      <c r="A140" s="124"/>
      <c r="B140" s="129" t="s">
        <v>143</v>
      </c>
      <c r="C140" s="201" t="s">
        <v>144</v>
      </c>
      <c r="D140" s="202"/>
      <c r="E140" s="202"/>
      <c r="F140" s="135" t="s">
        <v>145</v>
      </c>
      <c r="G140" s="136"/>
      <c r="H140" s="136"/>
      <c r="I140" s="136">
        <f>'SO01 R443.1.01 Pol'!G316+'SO01 R443.1.03 Pol'!G18</f>
        <v>0</v>
      </c>
      <c r="J140" s="133" t="str">
        <f>IF(I145=0,"",I140/I145*100)</f>
        <v/>
      </c>
    </row>
    <row r="141" spans="1:10" ht="36.75" customHeight="1" x14ac:dyDescent="0.2">
      <c r="A141" s="124"/>
      <c r="B141" s="129" t="s">
        <v>146</v>
      </c>
      <c r="C141" s="201" t="s">
        <v>147</v>
      </c>
      <c r="D141" s="202"/>
      <c r="E141" s="202"/>
      <c r="F141" s="135" t="s">
        <v>145</v>
      </c>
      <c r="G141" s="136"/>
      <c r="H141" s="136"/>
      <c r="I141" s="136">
        <f>'SO01 R443.1.01 Pol'!G345+'SO01 R443.1.03 Pol'!G29</f>
        <v>0</v>
      </c>
      <c r="J141" s="133" t="str">
        <f>IF(I145=0,"",I141/I145*100)</f>
        <v/>
      </c>
    </row>
    <row r="142" spans="1:10" ht="36.75" customHeight="1" x14ac:dyDescent="0.2">
      <c r="A142" s="124"/>
      <c r="B142" s="129" t="s">
        <v>148</v>
      </c>
      <c r="C142" s="201" t="s">
        <v>149</v>
      </c>
      <c r="D142" s="202"/>
      <c r="E142" s="202"/>
      <c r="F142" s="135" t="s">
        <v>145</v>
      </c>
      <c r="G142" s="136"/>
      <c r="H142" s="136"/>
      <c r="I142" s="136">
        <f>'SO01 R443.1.03 Pol'!G33</f>
        <v>0</v>
      </c>
      <c r="J142" s="133" t="str">
        <f>IF(I145=0,"",I142/I145*100)</f>
        <v/>
      </c>
    </row>
    <row r="143" spans="1:10" ht="36.75" customHeight="1" x14ac:dyDescent="0.2">
      <c r="A143" s="124"/>
      <c r="B143" s="129" t="s">
        <v>150</v>
      </c>
      <c r="C143" s="201" t="s">
        <v>27</v>
      </c>
      <c r="D143" s="202"/>
      <c r="E143" s="202"/>
      <c r="F143" s="135" t="s">
        <v>150</v>
      </c>
      <c r="G143" s="136"/>
      <c r="H143" s="136"/>
      <c r="I143" s="136">
        <f>'VN01 R443.VN.1 Naklady'!G8</f>
        <v>0</v>
      </c>
      <c r="J143" s="133" t="str">
        <f>IF(I145=0,"",I143/I145*100)</f>
        <v/>
      </c>
    </row>
    <row r="144" spans="1:10" ht="36.75" customHeight="1" x14ac:dyDescent="0.2">
      <c r="A144" s="124"/>
      <c r="B144" s="129" t="s">
        <v>151</v>
      </c>
      <c r="C144" s="201" t="s">
        <v>28</v>
      </c>
      <c r="D144" s="202"/>
      <c r="E144" s="202"/>
      <c r="F144" s="135" t="s">
        <v>151</v>
      </c>
      <c r="G144" s="136"/>
      <c r="H144" s="136"/>
      <c r="I144" s="136">
        <f>'VN01 R443.VN.1 Naklady'!G25</f>
        <v>0</v>
      </c>
      <c r="J144" s="133" t="str">
        <f>IF(I145=0,"",I144/I145*100)</f>
        <v/>
      </c>
    </row>
    <row r="145" spans="1:10" ht="25.5" customHeight="1" x14ac:dyDescent="0.2">
      <c r="A145" s="125"/>
      <c r="B145" s="130" t="s">
        <v>1</v>
      </c>
      <c r="C145" s="131"/>
      <c r="D145" s="132"/>
      <c r="E145" s="132"/>
      <c r="F145" s="137"/>
      <c r="G145" s="138"/>
      <c r="H145" s="138"/>
      <c r="I145" s="138">
        <f>SUM(I126:I144)</f>
        <v>0</v>
      </c>
      <c r="J145" s="134">
        <f>SUM(J126:J144)</f>
        <v>0</v>
      </c>
    </row>
    <row r="146" spans="1:10" x14ac:dyDescent="0.2">
      <c r="F146" s="86"/>
      <c r="G146" s="86"/>
      <c r="H146" s="86"/>
      <c r="I146" s="86"/>
      <c r="J146" s="87"/>
    </row>
    <row r="147" spans="1:10" x14ac:dyDescent="0.2">
      <c r="F147" s="86"/>
      <c r="G147" s="86"/>
      <c r="H147" s="86"/>
      <c r="I147" s="86"/>
      <c r="J147" s="87"/>
    </row>
    <row r="148" spans="1:10" x14ac:dyDescent="0.2">
      <c r="F148" s="86"/>
      <c r="G148" s="86"/>
      <c r="H148" s="86"/>
      <c r="I148" s="86"/>
      <c r="J148" s="87"/>
    </row>
  </sheetData>
  <sheetProtection algorithmName="SHA-512" hashValue="nLGQWS30lYQsui/rVyKFVknTNFxrhiGwhrY8hJAcdiGL1zfwReoYXHi3LVQ3JG3coiv/hH/Xk+cA3Pc/RX5qXQ==" saltValue="aaS9xSGLIe15gQnn4ucvN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D14:G14"/>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B47:E47"/>
    <mergeCell ref="B50:J50"/>
    <mergeCell ref="C39:E39"/>
    <mergeCell ref="C40:E40"/>
    <mergeCell ref="C41:E41"/>
    <mergeCell ref="C42:E42"/>
    <mergeCell ref="C43:E43"/>
    <mergeCell ref="B61:J61"/>
    <mergeCell ref="B62:J62"/>
    <mergeCell ref="B63:J63"/>
    <mergeCell ref="B64:J64"/>
    <mergeCell ref="B65:J65"/>
    <mergeCell ref="B52:J52"/>
    <mergeCell ref="B54:J54"/>
    <mergeCell ref="B55:J55"/>
    <mergeCell ref="B57:J57"/>
    <mergeCell ref="B60:J60"/>
    <mergeCell ref="B75:J75"/>
    <mergeCell ref="B76:J76"/>
    <mergeCell ref="B78:J78"/>
    <mergeCell ref="B80:J80"/>
    <mergeCell ref="B81:J81"/>
    <mergeCell ref="B67:J67"/>
    <mergeCell ref="B69:J69"/>
    <mergeCell ref="B70:J70"/>
    <mergeCell ref="B72:J72"/>
    <mergeCell ref="B73:J73"/>
    <mergeCell ref="B90:J90"/>
    <mergeCell ref="B92:J92"/>
    <mergeCell ref="B93:J93"/>
    <mergeCell ref="B95:J95"/>
    <mergeCell ref="B96:J96"/>
    <mergeCell ref="B83:J83"/>
    <mergeCell ref="B85:J85"/>
    <mergeCell ref="B86:J86"/>
    <mergeCell ref="B88:J88"/>
    <mergeCell ref="B89:J89"/>
    <mergeCell ref="B109:J109"/>
    <mergeCell ref="B111:J111"/>
    <mergeCell ref="B113:J113"/>
    <mergeCell ref="B114:J114"/>
    <mergeCell ref="B116:J116"/>
    <mergeCell ref="B100:J100"/>
    <mergeCell ref="B102:J102"/>
    <mergeCell ref="B105:J105"/>
    <mergeCell ref="B107:J107"/>
    <mergeCell ref="B108:J108"/>
    <mergeCell ref="C128:E128"/>
    <mergeCell ref="C129:E129"/>
    <mergeCell ref="C130:E130"/>
    <mergeCell ref="C131:E131"/>
    <mergeCell ref="C132:E132"/>
    <mergeCell ref="B117:J117"/>
    <mergeCell ref="B119:J119"/>
    <mergeCell ref="B120:J120"/>
    <mergeCell ref="C126:E126"/>
    <mergeCell ref="C127:E127"/>
    <mergeCell ref="C143:E143"/>
    <mergeCell ref="C144:E144"/>
    <mergeCell ref="C138:E138"/>
    <mergeCell ref="C139:E139"/>
    <mergeCell ref="C140:E140"/>
    <mergeCell ref="C141:E141"/>
    <mergeCell ref="C142:E142"/>
    <mergeCell ref="C133:E133"/>
    <mergeCell ref="C134:E134"/>
    <mergeCell ref="C135:E135"/>
    <mergeCell ref="C136:E136"/>
    <mergeCell ref="C137:E13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6</v>
      </c>
      <c r="B1" s="253"/>
      <c r="C1" s="254"/>
      <c r="D1" s="253"/>
      <c r="E1" s="253"/>
      <c r="F1" s="253"/>
      <c r="G1" s="253"/>
    </row>
    <row r="2" spans="1:7" ht="24.95" customHeight="1" x14ac:dyDescent="0.2">
      <c r="A2" s="50" t="s">
        <v>7</v>
      </c>
      <c r="B2" s="49"/>
      <c r="C2" s="255"/>
      <c r="D2" s="255"/>
      <c r="E2" s="255"/>
      <c r="F2" s="255"/>
      <c r="G2" s="256"/>
    </row>
    <row r="3" spans="1:7" ht="24.95" customHeight="1" x14ac:dyDescent="0.2">
      <c r="A3" s="50" t="s">
        <v>8</v>
      </c>
      <c r="B3" s="49"/>
      <c r="C3" s="255"/>
      <c r="D3" s="255"/>
      <c r="E3" s="255"/>
      <c r="F3" s="255"/>
      <c r="G3" s="256"/>
    </row>
    <row r="4" spans="1:7" ht="24.95" customHeight="1" x14ac:dyDescent="0.2">
      <c r="A4" s="50" t="s">
        <v>9</v>
      </c>
      <c r="B4" s="49"/>
      <c r="C4" s="255"/>
      <c r="D4" s="255"/>
      <c r="E4" s="255"/>
      <c r="F4" s="255"/>
      <c r="G4" s="256"/>
    </row>
    <row r="5" spans="1:7" x14ac:dyDescent="0.2">
      <c r="B5" s="4"/>
      <c r="C5" s="5"/>
      <c r="D5" s="6"/>
    </row>
  </sheetData>
  <sheetProtection algorithmName="SHA-512" hashValue="zKNaeK8L1aknv6KbRXKl/y5qTXdyBIM5/K5CEXe+T/3OjTTHxS/sR1e5SsdvbCFwTicg/TtcNW1FRei91BpTrQ==" saltValue="vRq8519TrgPTJLncaxNdK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EB43-CF35-471A-8C94-11F810D0117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152</v>
      </c>
      <c r="B1" s="259"/>
      <c r="C1" s="259"/>
      <c r="D1" s="259"/>
      <c r="E1" s="259"/>
      <c r="F1" s="259"/>
      <c r="G1" s="259"/>
      <c r="AG1" t="s">
        <v>153</v>
      </c>
    </row>
    <row r="2" spans="1:60" ht="24.95" customHeight="1" x14ac:dyDescent="0.2">
      <c r="A2" s="140" t="s">
        <v>7</v>
      </c>
      <c r="B2" s="49" t="s">
        <v>44</v>
      </c>
      <c r="C2" s="260" t="s">
        <v>45</v>
      </c>
      <c r="D2" s="261"/>
      <c r="E2" s="261"/>
      <c r="F2" s="261"/>
      <c r="G2" s="262"/>
      <c r="AG2" t="s">
        <v>154</v>
      </c>
    </row>
    <row r="3" spans="1:60" ht="24.95" customHeight="1" x14ac:dyDescent="0.2">
      <c r="A3" s="140" t="s">
        <v>8</v>
      </c>
      <c r="B3" s="49" t="s">
        <v>155</v>
      </c>
      <c r="C3" s="260" t="s">
        <v>55</v>
      </c>
      <c r="D3" s="261"/>
      <c r="E3" s="261"/>
      <c r="F3" s="261"/>
      <c r="G3" s="262"/>
      <c r="AC3" s="122" t="s">
        <v>156</v>
      </c>
      <c r="AG3" t="s">
        <v>157</v>
      </c>
    </row>
    <row r="4" spans="1:60" ht="24.95" customHeight="1" x14ac:dyDescent="0.2">
      <c r="A4" s="141" t="s">
        <v>9</v>
      </c>
      <c r="B4" s="142" t="s">
        <v>54</v>
      </c>
      <c r="C4" s="263" t="s">
        <v>55</v>
      </c>
      <c r="D4" s="264"/>
      <c r="E4" s="264"/>
      <c r="F4" s="264"/>
      <c r="G4" s="265"/>
      <c r="AG4" t="s">
        <v>158</v>
      </c>
    </row>
    <row r="5" spans="1:60" x14ac:dyDescent="0.2">
      <c r="D5" s="10"/>
    </row>
    <row r="6" spans="1:60" ht="38.25" x14ac:dyDescent="0.2">
      <c r="A6" s="144" t="s">
        <v>159</v>
      </c>
      <c r="B6" s="146" t="s">
        <v>160</v>
      </c>
      <c r="C6" s="146" t="s">
        <v>161</v>
      </c>
      <c r="D6" s="145" t="s">
        <v>162</v>
      </c>
      <c r="E6" s="144" t="s">
        <v>163</v>
      </c>
      <c r="F6" s="143" t="s">
        <v>164</v>
      </c>
      <c r="G6" s="144" t="s">
        <v>29</v>
      </c>
      <c r="H6" s="147" t="s">
        <v>30</v>
      </c>
      <c r="I6" s="147" t="s">
        <v>165</v>
      </c>
      <c r="J6" s="147" t="s">
        <v>31</v>
      </c>
      <c r="K6" s="147" t="s">
        <v>166</v>
      </c>
      <c r="L6" s="147" t="s">
        <v>167</v>
      </c>
      <c r="M6" s="147" t="s">
        <v>168</v>
      </c>
      <c r="N6" s="147" t="s">
        <v>169</v>
      </c>
      <c r="O6" s="147" t="s">
        <v>170</v>
      </c>
      <c r="P6" s="147" t="s">
        <v>171</v>
      </c>
      <c r="Q6" s="147" t="s">
        <v>172</v>
      </c>
      <c r="R6" s="147" t="s">
        <v>173</v>
      </c>
      <c r="S6" s="147" t="s">
        <v>174</v>
      </c>
      <c r="T6" s="147" t="s">
        <v>175</v>
      </c>
      <c r="U6" s="147" t="s">
        <v>176</v>
      </c>
      <c r="V6" s="147" t="s">
        <v>177</v>
      </c>
      <c r="W6" s="147" t="s">
        <v>178</v>
      </c>
      <c r="X6" s="147" t="s">
        <v>179</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180</v>
      </c>
      <c r="B8" s="160" t="s">
        <v>150</v>
      </c>
      <c r="C8" s="181" t="s">
        <v>27</v>
      </c>
      <c r="D8" s="161"/>
      <c r="E8" s="162"/>
      <c r="F8" s="163"/>
      <c r="G8" s="163">
        <f>SUMIF(AG9:AG24,"&lt;&gt;NOR",G9:G24)</f>
        <v>0</v>
      </c>
      <c r="H8" s="163"/>
      <c r="I8" s="163">
        <f>SUM(I9:I24)</f>
        <v>0</v>
      </c>
      <c r="J8" s="163"/>
      <c r="K8" s="163">
        <f>SUM(K9:K24)</f>
        <v>0</v>
      </c>
      <c r="L8" s="163"/>
      <c r="M8" s="163">
        <f>SUM(M9:M24)</f>
        <v>0</v>
      </c>
      <c r="N8" s="163"/>
      <c r="O8" s="163">
        <f>SUM(O9:O24)</f>
        <v>0</v>
      </c>
      <c r="P8" s="163"/>
      <c r="Q8" s="163">
        <f>SUM(Q9:Q24)</f>
        <v>0</v>
      </c>
      <c r="R8" s="163"/>
      <c r="S8" s="163"/>
      <c r="T8" s="164"/>
      <c r="U8" s="158"/>
      <c r="V8" s="158">
        <f>SUM(V9:V24)</f>
        <v>0</v>
      </c>
      <c r="W8" s="158"/>
      <c r="X8" s="158"/>
      <c r="AG8" t="s">
        <v>181</v>
      </c>
    </row>
    <row r="9" spans="1:60" outlineLevel="1" x14ac:dyDescent="0.2">
      <c r="A9" s="172">
        <v>1</v>
      </c>
      <c r="B9" s="173" t="s">
        <v>182</v>
      </c>
      <c r="C9" s="182" t="s">
        <v>183</v>
      </c>
      <c r="D9" s="174" t="s">
        <v>184</v>
      </c>
      <c r="E9" s="175">
        <v>1</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185</v>
      </c>
      <c r="T9" s="178" t="s">
        <v>186</v>
      </c>
      <c r="U9" s="157">
        <v>0</v>
      </c>
      <c r="V9" s="157">
        <f>ROUND(E9*U9,2)</f>
        <v>0</v>
      </c>
      <c r="W9" s="157"/>
      <c r="X9" s="157" t="s">
        <v>187</v>
      </c>
      <c r="Y9" s="148"/>
      <c r="Z9" s="148"/>
      <c r="AA9" s="148"/>
      <c r="AB9" s="148"/>
      <c r="AC9" s="148"/>
      <c r="AD9" s="148"/>
      <c r="AE9" s="148"/>
      <c r="AF9" s="148"/>
      <c r="AG9" s="148" t="s">
        <v>188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2">
        <v>2</v>
      </c>
      <c r="B10" s="173" t="s">
        <v>189</v>
      </c>
      <c r="C10" s="182" t="s">
        <v>190</v>
      </c>
      <c r="D10" s="174" t="s">
        <v>184</v>
      </c>
      <c r="E10" s="175">
        <v>1</v>
      </c>
      <c r="F10" s="176"/>
      <c r="G10" s="177">
        <f>ROUND(E10*F10,2)</f>
        <v>0</v>
      </c>
      <c r="H10" s="176"/>
      <c r="I10" s="177">
        <f>ROUND(E10*H10,2)</f>
        <v>0</v>
      </c>
      <c r="J10" s="176"/>
      <c r="K10" s="177">
        <f>ROUND(E10*J10,2)</f>
        <v>0</v>
      </c>
      <c r="L10" s="177">
        <v>21</v>
      </c>
      <c r="M10" s="177">
        <f>G10*(1+L10/100)</f>
        <v>0</v>
      </c>
      <c r="N10" s="177">
        <v>0</v>
      </c>
      <c r="O10" s="177">
        <f>ROUND(E10*N10,2)</f>
        <v>0</v>
      </c>
      <c r="P10" s="177">
        <v>0</v>
      </c>
      <c r="Q10" s="177">
        <f>ROUND(E10*P10,2)</f>
        <v>0</v>
      </c>
      <c r="R10" s="177"/>
      <c r="S10" s="177" t="s">
        <v>185</v>
      </c>
      <c r="T10" s="178" t="s">
        <v>186</v>
      </c>
      <c r="U10" s="157">
        <v>0</v>
      </c>
      <c r="V10" s="157">
        <f>ROUND(E10*U10,2)</f>
        <v>0</v>
      </c>
      <c r="W10" s="157"/>
      <c r="X10" s="157" t="s">
        <v>187</v>
      </c>
      <c r="Y10" s="148"/>
      <c r="Z10" s="148"/>
      <c r="AA10" s="148"/>
      <c r="AB10" s="148"/>
      <c r="AC10" s="148"/>
      <c r="AD10" s="148"/>
      <c r="AE10" s="148"/>
      <c r="AF10" s="148"/>
      <c r="AG10" s="148" t="s">
        <v>188</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65">
        <v>3</v>
      </c>
      <c r="B11" s="166" t="s">
        <v>191</v>
      </c>
      <c r="C11" s="183" t="s">
        <v>192</v>
      </c>
      <c r="D11" s="167" t="s">
        <v>184</v>
      </c>
      <c r="E11" s="168">
        <v>1</v>
      </c>
      <c r="F11" s="169"/>
      <c r="G11" s="170">
        <f>ROUND(E11*F11,2)</f>
        <v>0</v>
      </c>
      <c r="H11" s="169"/>
      <c r="I11" s="170">
        <f>ROUND(E11*H11,2)</f>
        <v>0</v>
      </c>
      <c r="J11" s="169"/>
      <c r="K11" s="170">
        <f>ROUND(E11*J11,2)</f>
        <v>0</v>
      </c>
      <c r="L11" s="170">
        <v>21</v>
      </c>
      <c r="M11" s="170">
        <f>G11*(1+L11/100)</f>
        <v>0</v>
      </c>
      <c r="N11" s="170">
        <v>0</v>
      </c>
      <c r="O11" s="170">
        <f>ROUND(E11*N11,2)</f>
        <v>0</v>
      </c>
      <c r="P11" s="170">
        <v>0</v>
      </c>
      <c r="Q11" s="170">
        <f>ROUND(E11*P11,2)</f>
        <v>0</v>
      </c>
      <c r="R11" s="170"/>
      <c r="S11" s="170" t="s">
        <v>185</v>
      </c>
      <c r="T11" s="171" t="s">
        <v>186</v>
      </c>
      <c r="U11" s="157">
        <v>0</v>
      </c>
      <c r="V11" s="157">
        <f>ROUND(E11*U11,2)</f>
        <v>0</v>
      </c>
      <c r="W11" s="157"/>
      <c r="X11" s="157" t="s">
        <v>187</v>
      </c>
      <c r="Y11" s="148"/>
      <c r="Z11" s="148"/>
      <c r="AA11" s="148"/>
      <c r="AB11" s="148"/>
      <c r="AC11" s="148"/>
      <c r="AD11" s="148"/>
      <c r="AE11" s="148"/>
      <c r="AF11" s="148"/>
      <c r="AG11" s="148" t="s">
        <v>188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55"/>
      <c r="B12" s="156"/>
      <c r="C12" s="257" t="s">
        <v>193</v>
      </c>
      <c r="D12" s="258"/>
      <c r="E12" s="258"/>
      <c r="F12" s="258"/>
      <c r="G12" s="258"/>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194</v>
      </c>
      <c r="AH12" s="148"/>
      <c r="AI12" s="148"/>
      <c r="AJ12" s="148"/>
      <c r="AK12" s="148"/>
      <c r="AL12" s="148"/>
      <c r="AM12" s="148"/>
      <c r="AN12" s="148"/>
      <c r="AO12" s="148"/>
      <c r="AP12" s="148"/>
      <c r="AQ12" s="148"/>
      <c r="AR12" s="148"/>
      <c r="AS12" s="148"/>
      <c r="AT12" s="148"/>
      <c r="AU12" s="148"/>
      <c r="AV12" s="148"/>
      <c r="AW12" s="148"/>
      <c r="AX12" s="148"/>
      <c r="AY12" s="148"/>
      <c r="AZ12" s="148"/>
      <c r="BA12" s="179"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48"/>
      <c r="BC12" s="148"/>
      <c r="BD12" s="148"/>
      <c r="BE12" s="148"/>
      <c r="BF12" s="148"/>
      <c r="BG12" s="148"/>
      <c r="BH12" s="148"/>
    </row>
    <row r="13" spans="1:60" outlineLevel="1" x14ac:dyDescent="0.2">
      <c r="A13" s="165">
        <v>4</v>
      </c>
      <c r="B13" s="166" t="s">
        <v>195</v>
      </c>
      <c r="C13" s="183" t="s">
        <v>196</v>
      </c>
      <c r="D13" s="167" t="s">
        <v>184</v>
      </c>
      <c r="E13" s="168">
        <v>1</v>
      </c>
      <c r="F13" s="169"/>
      <c r="G13" s="170">
        <f>ROUND(E13*F13,2)</f>
        <v>0</v>
      </c>
      <c r="H13" s="169"/>
      <c r="I13" s="170">
        <f>ROUND(E13*H13,2)</f>
        <v>0</v>
      </c>
      <c r="J13" s="169"/>
      <c r="K13" s="170">
        <f>ROUND(E13*J13,2)</f>
        <v>0</v>
      </c>
      <c r="L13" s="170">
        <v>21</v>
      </c>
      <c r="M13" s="170">
        <f>G13*(1+L13/100)</f>
        <v>0</v>
      </c>
      <c r="N13" s="170">
        <v>0</v>
      </c>
      <c r="O13" s="170">
        <f>ROUND(E13*N13,2)</f>
        <v>0</v>
      </c>
      <c r="P13" s="170">
        <v>0</v>
      </c>
      <c r="Q13" s="170">
        <f>ROUND(E13*P13,2)</f>
        <v>0</v>
      </c>
      <c r="R13" s="170"/>
      <c r="S13" s="170" t="s">
        <v>185</v>
      </c>
      <c r="T13" s="171" t="s">
        <v>186</v>
      </c>
      <c r="U13" s="157">
        <v>0</v>
      </c>
      <c r="V13" s="157">
        <f>ROUND(E13*U13,2)</f>
        <v>0</v>
      </c>
      <c r="W13" s="157"/>
      <c r="X13" s="157" t="s">
        <v>187</v>
      </c>
      <c r="Y13" s="148"/>
      <c r="Z13" s="148"/>
      <c r="AA13" s="148"/>
      <c r="AB13" s="148"/>
      <c r="AC13" s="148"/>
      <c r="AD13" s="148"/>
      <c r="AE13" s="148"/>
      <c r="AF13" s="148"/>
      <c r="AG13" s="148" t="s">
        <v>188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1" x14ac:dyDescent="0.2">
      <c r="A14" s="155"/>
      <c r="B14" s="156"/>
      <c r="C14" s="257" t="s">
        <v>197</v>
      </c>
      <c r="D14" s="258"/>
      <c r="E14" s="258"/>
      <c r="F14" s="258"/>
      <c r="G14" s="258"/>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194</v>
      </c>
      <c r="AH14" s="148"/>
      <c r="AI14" s="148"/>
      <c r="AJ14" s="148"/>
      <c r="AK14" s="148"/>
      <c r="AL14" s="148"/>
      <c r="AM14" s="148"/>
      <c r="AN14" s="148"/>
      <c r="AO14" s="148"/>
      <c r="AP14" s="148"/>
      <c r="AQ14" s="148"/>
      <c r="AR14" s="148"/>
      <c r="AS14" s="148"/>
      <c r="AT14" s="148"/>
      <c r="AU14" s="148"/>
      <c r="AV14" s="148"/>
      <c r="AW14" s="148"/>
      <c r="AX14" s="148"/>
      <c r="AY14" s="148"/>
      <c r="AZ14" s="148"/>
      <c r="BA14" s="179"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48"/>
      <c r="BC14" s="148"/>
      <c r="BD14" s="148"/>
      <c r="BE14" s="148"/>
      <c r="BF14" s="148"/>
      <c r="BG14" s="148"/>
      <c r="BH14" s="148"/>
    </row>
    <row r="15" spans="1:60" outlineLevel="1" x14ac:dyDescent="0.2">
      <c r="A15" s="165">
        <v>5</v>
      </c>
      <c r="B15" s="166" t="s">
        <v>198</v>
      </c>
      <c r="C15" s="183" t="s">
        <v>199</v>
      </c>
      <c r="D15" s="167" t="s">
        <v>184</v>
      </c>
      <c r="E15" s="168">
        <v>1</v>
      </c>
      <c r="F15" s="169"/>
      <c r="G15" s="170">
        <f>ROUND(E15*F15,2)</f>
        <v>0</v>
      </c>
      <c r="H15" s="169"/>
      <c r="I15" s="170">
        <f>ROUND(E15*H15,2)</f>
        <v>0</v>
      </c>
      <c r="J15" s="169"/>
      <c r="K15" s="170">
        <f>ROUND(E15*J15,2)</f>
        <v>0</v>
      </c>
      <c r="L15" s="170">
        <v>21</v>
      </c>
      <c r="M15" s="170">
        <f>G15*(1+L15/100)</f>
        <v>0</v>
      </c>
      <c r="N15" s="170">
        <v>0</v>
      </c>
      <c r="O15" s="170">
        <f>ROUND(E15*N15,2)</f>
        <v>0</v>
      </c>
      <c r="P15" s="170">
        <v>0</v>
      </c>
      <c r="Q15" s="170">
        <f>ROUND(E15*P15,2)</f>
        <v>0</v>
      </c>
      <c r="R15" s="170"/>
      <c r="S15" s="170" t="s">
        <v>185</v>
      </c>
      <c r="T15" s="171" t="s">
        <v>186</v>
      </c>
      <c r="U15" s="157">
        <v>0</v>
      </c>
      <c r="V15" s="157">
        <f>ROUND(E15*U15,2)</f>
        <v>0</v>
      </c>
      <c r="W15" s="157"/>
      <c r="X15" s="157" t="s">
        <v>187</v>
      </c>
      <c r="Y15" s="148"/>
      <c r="Z15" s="148"/>
      <c r="AA15" s="148"/>
      <c r="AB15" s="148"/>
      <c r="AC15" s="148"/>
      <c r="AD15" s="148"/>
      <c r="AE15" s="148"/>
      <c r="AF15" s="148"/>
      <c r="AG15" s="148" t="s">
        <v>188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55"/>
      <c r="B16" s="156"/>
      <c r="C16" s="257" t="s">
        <v>200</v>
      </c>
      <c r="D16" s="258"/>
      <c r="E16" s="258"/>
      <c r="F16" s="258"/>
      <c r="G16" s="258"/>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194</v>
      </c>
      <c r="AH16" s="148"/>
      <c r="AI16" s="148"/>
      <c r="AJ16" s="148"/>
      <c r="AK16" s="148"/>
      <c r="AL16" s="148"/>
      <c r="AM16" s="148"/>
      <c r="AN16" s="148"/>
      <c r="AO16" s="148"/>
      <c r="AP16" s="148"/>
      <c r="AQ16" s="148"/>
      <c r="AR16" s="148"/>
      <c r="AS16" s="148"/>
      <c r="AT16" s="148"/>
      <c r="AU16" s="148"/>
      <c r="AV16" s="148"/>
      <c r="AW16" s="148"/>
      <c r="AX16" s="148"/>
      <c r="AY16" s="148"/>
      <c r="AZ16" s="148"/>
      <c r="BA16" s="179" t="str">
        <f>C16</f>
        <v>Odstranění objektů zařízení staveniště včetně přípojek energií a jejich odvoz. Položka zahrnuje i náklady na úpravu povrchů po odstranění zařízení staveniště a úklid ploch, na kterých bylo zařízení staveniště provozováno.</v>
      </c>
      <c r="BB16" s="148"/>
      <c r="BC16" s="148"/>
      <c r="BD16" s="148"/>
      <c r="BE16" s="148"/>
      <c r="BF16" s="148"/>
      <c r="BG16" s="148"/>
      <c r="BH16" s="148"/>
    </row>
    <row r="17" spans="1:60" outlineLevel="1" x14ac:dyDescent="0.2">
      <c r="A17" s="165">
        <v>6</v>
      </c>
      <c r="B17" s="166" t="s">
        <v>201</v>
      </c>
      <c r="C17" s="183" t="s">
        <v>202</v>
      </c>
      <c r="D17" s="167" t="s">
        <v>184</v>
      </c>
      <c r="E17" s="168">
        <v>1</v>
      </c>
      <c r="F17" s="169"/>
      <c r="G17" s="170">
        <f>ROUND(E17*F17,2)</f>
        <v>0</v>
      </c>
      <c r="H17" s="169"/>
      <c r="I17" s="170">
        <f>ROUND(E17*H17,2)</f>
        <v>0</v>
      </c>
      <c r="J17" s="169"/>
      <c r="K17" s="170">
        <f>ROUND(E17*J17,2)</f>
        <v>0</v>
      </c>
      <c r="L17" s="170">
        <v>21</v>
      </c>
      <c r="M17" s="170">
        <f>G17*(1+L17/100)</f>
        <v>0</v>
      </c>
      <c r="N17" s="170">
        <v>0</v>
      </c>
      <c r="O17" s="170">
        <f>ROUND(E17*N17,2)</f>
        <v>0</v>
      </c>
      <c r="P17" s="170">
        <v>0</v>
      </c>
      <c r="Q17" s="170">
        <f>ROUND(E17*P17,2)</f>
        <v>0</v>
      </c>
      <c r="R17" s="170"/>
      <c r="S17" s="170" t="s">
        <v>185</v>
      </c>
      <c r="T17" s="171" t="s">
        <v>186</v>
      </c>
      <c r="U17" s="157">
        <v>0</v>
      </c>
      <c r="V17" s="157">
        <f>ROUND(E17*U17,2)</f>
        <v>0</v>
      </c>
      <c r="W17" s="157"/>
      <c r="X17" s="157" t="s">
        <v>187</v>
      </c>
      <c r="Y17" s="148"/>
      <c r="Z17" s="148"/>
      <c r="AA17" s="148"/>
      <c r="AB17" s="148"/>
      <c r="AC17" s="148"/>
      <c r="AD17" s="148"/>
      <c r="AE17" s="148"/>
      <c r="AF17" s="148"/>
      <c r="AG17" s="148" t="s">
        <v>188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33.75" outlineLevel="1" x14ac:dyDescent="0.2">
      <c r="A18" s="155"/>
      <c r="B18" s="156"/>
      <c r="C18" s="257" t="s">
        <v>203</v>
      </c>
      <c r="D18" s="258"/>
      <c r="E18" s="258"/>
      <c r="F18" s="258"/>
      <c r="G18" s="258"/>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194</v>
      </c>
      <c r="AH18" s="148"/>
      <c r="AI18" s="148"/>
      <c r="AJ18" s="148"/>
      <c r="AK18" s="148"/>
      <c r="AL18" s="148"/>
      <c r="AM18" s="148"/>
      <c r="AN18" s="148"/>
      <c r="AO18" s="148"/>
      <c r="AP18" s="148"/>
      <c r="AQ18" s="148"/>
      <c r="AR18" s="148"/>
      <c r="AS18" s="148"/>
      <c r="AT18" s="148"/>
      <c r="AU18" s="148"/>
      <c r="AV18" s="148"/>
      <c r="AW18" s="148"/>
      <c r="AX18" s="148"/>
      <c r="AY18" s="148"/>
      <c r="AZ18" s="148"/>
      <c r="BA18" s="179" t="str">
        <f>C18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 s="148"/>
      <c r="BC18" s="148"/>
      <c r="BD18" s="148"/>
      <c r="BE18" s="148"/>
      <c r="BF18" s="148"/>
      <c r="BG18" s="148"/>
      <c r="BH18" s="148"/>
    </row>
    <row r="19" spans="1:60" outlineLevel="1" x14ac:dyDescent="0.2">
      <c r="A19" s="165">
        <v>7</v>
      </c>
      <c r="B19" s="166" t="s">
        <v>204</v>
      </c>
      <c r="C19" s="183" t="s">
        <v>205</v>
      </c>
      <c r="D19" s="167" t="s">
        <v>184</v>
      </c>
      <c r="E19" s="168">
        <v>1</v>
      </c>
      <c r="F19" s="169"/>
      <c r="G19" s="170">
        <f>ROUND(E19*F19,2)</f>
        <v>0</v>
      </c>
      <c r="H19" s="169"/>
      <c r="I19" s="170">
        <f>ROUND(E19*H19,2)</f>
        <v>0</v>
      </c>
      <c r="J19" s="169"/>
      <c r="K19" s="170">
        <f>ROUND(E19*J19,2)</f>
        <v>0</v>
      </c>
      <c r="L19" s="170">
        <v>21</v>
      </c>
      <c r="M19" s="170">
        <f>G19*(1+L19/100)</f>
        <v>0</v>
      </c>
      <c r="N19" s="170">
        <v>0</v>
      </c>
      <c r="O19" s="170">
        <f>ROUND(E19*N19,2)</f>
        <v>0</v>
      </c>
      <c r="P19" s="170">
        <v>0</v>
      </c>
      <c r="Q19" s="170">
        <f>ROUND(E19*P19,2)</f>
        <v>0</v>
      </c>
      <c r="R19" s="170"/>
      <c r="S19" s="170" t="s">
        <v>185</v>
      </c>
      <c r="T19" s="171" t="s">
        <v>186</v>
      </c>
      <c r="U19" s="157">
        <v>0</v>
      </c>
      <c r="V19" s="157">
        <f>ROUND(E19*U19,2)</f>
        <v>0</v>
      </c>
      <c r="W19" s="157"/>
      <c r="X19" s="157" t="s">
        <v>187</v>
      </c>
      <c r="Y19" s="148"/>
      <c r="Z19" s="148"/>
      <c r="AA19" s="148"/>
      <c r="AB19" s="148"/>
      <c r="AC19" s="148"/>
      <c r="AD19" s="148"/>
      <c r="AE19" s="148"/>
      <c r="AF19" s="148"/>
      <c r="AG19" s="148" t="s">
        <v>188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257" t="s">
        <v>206</v>
      </c>
      <c r="D20" s="258"/>
      <c r="E20" s="258"/>
      <c r="F20" s="258"/>
      <c r="G20" s="258"/>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194</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65">
        <v>8</v>
      </c>
      <c r="B21" s="166" t="s">
        <v>207</v>
      </c>
      <c r="C21" s="183" t="s">
        <v>208</v>
      </c>
      <c r="D21" s="167" t="s">
        <v>184</v>
      </c>
      <c r="E21" s="168">
        <v>1</v>
      </c>
      <c r="F21" s="169"/>
      <c r="G21" s="170">
        <f>ROUND(E21*F21,2)</f>
        <v>0</v>
      </c>
      <c r="H21" s="169"/>
      <c r="I21" s="170">
        <f>ROUND(E21*H21,2)</f>
        <v>0</v>
      </c>
      <c r="J21" s="169"/>
      <c r="K21" s="170">
        <f>ROUND(E21*J21,2)</f>
        <v>0</v>
      </c>
      <c r="L21" s="170">
        <v>21</v>
      </c>
      <c r="M21" s="170">
        <f>G21*(1+L21/100)</f>
        <v>0</v>
      </c>
      <c r="N21" s="170">
        <v>0</v>
      </c>
      <c r="O21" s="170">
        <f>ROUND(E21*N21,2)</f>
        <v>0</v>
      </c>
      <c r="P21" s="170">
        <v>0</v>
      </c>
      <c r="Q21" s="170">
        <f>ROUND(E21*P21,2)</f>
        <v>0</v>
      </c>
      <c r="R21" s="170"/>
      <c r="S21" s="170" t="s">
        <v>185</v>
      </c>
      <c r="T21" s="171" t="s">
        <v>186</v>
      </c>
      <c r="U21" s="157">
        <v>0</v>
      </c>
      <c r="V21" s="157">
        <f>ROUND(E21*U21,2)</f>
        <v>0</v>
      </c>
      <c r="W21" s="157"/>
      <c r="X21" s="157" t="s">
        <v>187</v>
      </c>
      <c r="Y21" s="148"/>
      <c r="Z21" s="148"/>
      <c r="AA21" s="148"/>
      <c r="AB21" s="148"/>
      <c r="AC21" s="148"/>
      <c r="AD21" s="148"/>
      <c r="AE21" s="148"/>
      <c r="AF21" s="148"/>
      <c r="AG21" s="148" t="s">
        <v>188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257" t="s">
        <v>209</v>
      </c>
      <c r="D22" s="258"/>
      <c r="E22" s="258"/>
      <c r="F22" s="258"/>
      <c r="G22" s="258"/>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194</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5">
        <v>9</v>
      </c>
      <c r="B23" s="166" t="s">
        <v>210</v>
      </c>
      <c r="C23" s="183" t="s">
        <v>211</v>
      </c>
      <c r="D23" s="167" t="s">
        <v>184</v>
      </c>
      <c r="E23" s="168">
        <v>1</v>
      </c>
      <c r="F23" s="169"/>
      <c r="G23" s="170">
        <f>ROUND(E23*F23,2)</f>
        <v>0</v>
      </c>
      <c r="H23" s="169"/>
      <c r="I23" s="170">
        <f>ROUND(E23*H23,2)</f>
        <v>0</v>
      </c>
      <c r="J23" s="169"/>
      <c r="K23" s="170">
        <f>ROUND(E23*J23,2)</f>
        <v>0</v>
      </c>
      <c r="L23" s="170">
        <v>21</v>
      </c>
      <c r="M23" s="170">
        <f>G23*(1+L23/100)</f>
        <v>0</v>
      </c>
      <c r="N23" s="170">
        <v>0</v>
      </c>
      <c r="O23" s="170">
        <f>ROUND(E23*N23,2)</f>
        <v>0</v>
      </c>
      <c r="P23" s="170">
        <v>0</v>
      </c>
      <c r="Q23" s="170">
        <f>ROUND(E23*P23,2)</f>
        <v>0</v>
      </c>
      <c r="R23" s="170"/>
      <c r="S23" s="170" t="s">
        <v>185</v>
      </c>
      <c r="T23" s="171" t="s">
        <v>186</v>
      </c>
      <c r="U23" s="157">
        <v>0</v>
      </c>
      <c r="V23" s="157">
        <f>ROUND(E23*U23,2)</f>
        <v>0</v>
      </c>
      <c r="W23" s="157"/>
      <c r="X23" s="157" t="s">
        <v>187</v>
      </c>
      <c r="Y23" s="148"/>
      <c r="Z23" s="148"/>
      <c r="AA23" s="148"/>
      <c r="AB23" s="148"/>
      <c r="AC23" s="148"/>
      <c r="AD23" s="148"/>
      <c r="AE23" s="148"/>
      <c r="AF23" s="148"/>
      <c r="AG23" s="148" t="s">
        <v>188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33.75" outlineLevel="1" x14ac:dyDescent="0.2">
      <c r="A24" s="155"/>
      <c r="B24" s="156"/>
      <c r="C24" s="257" t="s">
        <v>212</v>
      </c>
      <c r="D24" s="258"/>
      <c r="E24" s="258"/>
      <c r="F24" s="258"/>
      <c r="G24" s="258"/>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194</v>
      </c>
      <c r="AH24" s="148"/>
      <c r="AI24" s="148"/>
      <c r="AJ24" s="148"/>
      <c r="AK24" s="148"/>
      <c r="AL24" s="148"/>
      <c r="AM24" s="148"/>
      <c r="AN24" s="148"/>
      <c r="AO24" s="148"/>
      <c r="AP24" s="148"/>
      <c r="AQ24" s="148"/>
      <c r="AR24" s="148"/>
      <c r="AS24" s="148"/>
      <c r="AT24" s="148"/>
      <c r="AU24" s="148"/>
      <c r="AV24" s="148"/>
      <c r="AW24" s="148"/>
      <c r="AX24" s="148"/>
      <c r="AY24" s="148"/>
      <c r="AZ24" s="148"/>
      <c r="BA24" s="179" t="str">
        <f>C24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 s="148"/>
      <c r="BC24" s="148"/>
      <c r="BD24" s="148"/>
      <c r="BE24" s="148"/>
      <c r="BF24" s="148"/>
      <c r="BG24" s="148"/>
      <c r="BH24" s="148"/>
    </row>
    <row r="25" spans="1:60" x14ac:dyDescent="0.2">
      <c r="A25" s="159" t="s">
        <v>180</v>
      </c>
      <c r="B25" s="160" t="s">
        <v>151</v>
      </c>
      <c r="C25" s="181" t="s">
        <v>28</v>
      </c>
      <c r="D25" s="161"/>
      <c r="E25" s="162"/>
      <c r="F25" s="163"/>
      <c r="G25" s="163">
        <f>SUMIF(AG26:AG27,"&lt;&gt;NOR",G26:G27)</f>
        <v>0</v>
      </c>
      <c r="H25" s="163"/>
      <c r="I25" s="163">
        <f>SUM(I26:I27)</f>
        <v>0</v>
      </c>
      <c r="J25" s="163"/>
      <c r="K25" s="163">
        <f>SUM(K26:K27)</f>
        <v>0</v>
      </c>
      <c r="L25" s="163"/>
      <c r="M25" s="163">
        <f>SUM(M26:M27)</f>
        <v>0</v>
      </c>
      <c r="N25" s="163"/>
      <c r="O25" s="163">
        <f>SUM(O26:O27)</f>
        <v>0</v>
      </c>
      <c r="P25" s="163"/>
      <c r="Q25" s="163">
        <f>SUM(Q26:Q27)</f>
        <v>0</v>
      </c>
      <c r="R25" s="163"/>
      <c r="S25" s="163"/>
      <c r="T25" s="164"/>
      <c r="U25" s="158"/>
      <c r="V25" s="158">
        <f>SUM(V26:V27)</f>
        <v>0</v>
      </c>
      <c r="W25" s="158"/>
      <c r="X25" s="158"/>
      <c r="AG25" t="s">
        <v>181</v>
      </c>
    </row>
    <row r="26" spans="1:60" outlineLevel="1" x14ac:dyDescent="0.2">
      <c r="A26" s="165">
        <v>10</v>
      </c>
      <c r="B26" s="166" t="s">
        <v>213</v>
      </c>
      <c r="C26" s="183" t="s">
        <v>214</v>
      </c>
      <c r="D26" s="167" t="s">
        <v>184</v>
      </c>
      <c r="E26" s="168">
        <v>1</v>
      </c>
      <c r="F26" s="169"/>
      <c r="G26" s="170">
        <f>ROUND(E26*F26,2)</f>
        <v>0</v>
      </c>
      <c r="H26" s="169"/>
      <c r="I26" s="170">
        <f>ROUND(E26*H26,2)</f>
        <v>0</v>
      </c>
      <c r="J26" s="169"/>
      <c r="K26" s="170">
        <f>ROUND(E26*J26,2)</f>
        <v>0</v>
      </c>
      <c r="L26" s="170">
        <v>21</v>
      </c>
      <c r="M26" s="170">
        <f>G26*(1+L26/100)</f>
        <v>0</v>
      </c>
      <c r="N26" s="170">
        <v>0</v>
      </c>
      <c r="O26" s="170">
        <f>ROUND(E26*N26,2)</f>
        <v>0</v>
      </c>
      <c r="P26" s="170">
        <v>0</v>
      </c>
      <c r="Q26" s="170">
        <f>ROUND(E26*P26,2)</f>
        <v>0</v>
      </c>
      <c r="R26" s="170"/>
      <c r="S26" s="170" t="s">
        <v>185</v>
      </c>
      <c r="T26" s="171" t="s">
        <v>186</v>
      </c>
      <c r="U26" s="157">
        <v>0</v>
      </c>
      <c r="V26" s="157">
        <f>ROUND(E26*U26,2)</f>
        <v>0</v>
      </c>
      <c r="W26" s="157"/>
      <c r="X26" s="157" t="s">
        <v>187</v>
      </c>
      <c r="Y26" s="148"/>
      <c r="Z26" s="148"/>
      <c r="AA26" s="148"/>
      <c r="AB26" s="148"/>
      <c r="AC26" s="148"/>
      <c r="AD26" s="148"/>
      <c r="AE26" s="148"/>
      <c r="AF26" s="148"/>
      <c r="AG26" s="148" t="s">
        <v>188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257" t="s">
        <v>215</v>
      </c>
      <c r="D27" s="258"/>
      <c r="E27" s="258"/>
      <c r="F27" s="258"/>
      <c r="G27" s="258"/>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194</v>
      </c>
      <c r="AH27" s="148"/>
      <c r="AI27" s="148"/>
      <c r="AJ27" s="148"/>
      <c r="AK27" s="148"/>
      <c r="AL27" s="148"/>
      <c r="AM27" s="148"/>
      <c r="AN27" s="148"/>
      <c r="AO27" s="148"/>
      <c r="AP27" s="148"/>
      <c r="AQ27" s="148"/>
      <c r="AR27" s="148"/>
      <c r="AS27" s="148"/>
      <c r="AT27" s="148"/>
      <c r="AU27" s="148"/>
      <c r="AV27" s="148"/>
      <c r="AW27" s="148"/>
      <c r="AX27" s="148"/>
      <c r="AY27" s="148"/>
      <c r="AZ27" s="148"/>
      <c r="BA27" s="179" t="str">
        <f>C27</f>
        <v>Náklady zhotovitele, které vzniknou v souvislosti s povinnostmi zhotovitele při předání a převzetí díla.</v>
      </c>
      <c r="BB27" s="148"/>
      <c r="BC27" s="148"/>
      <c r="BD27" s="148"/>
      <c r="BE27" s="148"/>
      <c r="BF27" s="148"/>
      <c r="BG27" s="148"/>
      <c r="BH27" s="148"/>
    </row>
    <row r="28" spans="1:60" x14ac:dyDescent="0.2">
      <c r="A28" s="3"/>
      <c r="B28" s="4"/>
      <c r="C28" s="184"/>
      <c r="D28" s="6"/>
      <c r="E28" s="3"/>
      <c r="F28" s="3"/>
      <c r="G28" s="3"/>
      <c r="H28" s="3"/>
      <c r="I28" s="3"/>
      <c r="J28" s="3"/>
      <c r="K28" s="3"/>
      <c r="L28" s="3"/>
      <c r="M28" s="3"/>
      <c r="N28" s="3"/>
      <c r="O28" s="3"/>
      <c r="P28" s="3"/>
      <c r="Q28" s="3"/>
      <c r="R28" s="3"/>
      <c r="S28" s="3"/>
      <c r="T28" s="3"/>
      <c r="U28" s="3"/>
      <c r="V28" s="3"/>
      <c r="W28" s="3"/>
      <c r="X28" s="3"/>
      <c r="AE28">
        <v>15</v>
      </c>
      <c r="AF28">
        <v>21</v>
      </c>
      <c r="AG28" t="s">
        <v>167</v>
      </c>
    </row>
    <row r="29" spans="1:60" x14ac:dyDescent="0.2">
      <c r="A29" s="151"/>
      <c r="B29" s="152" t="s">
        <v>29</v>
      </c>
      <c r="C29" s="185"/>
      <c r="D29" s="153"/>
      <c r="E29" s="154"/>
      <c r="F29" s="154"/>
      <c r="G29" s="180">
        <f>G8+G25</f>
        <v>0</v>
      </c>
      <c r="H29" s="3"/>
      <c r="I29" s="3"/>
      <c r="J29" s="3"/>
      <c r="K29" s="3"/>
      <c r="L29" s="3"/>
      <c r="M29" s="3"/>
      <c r="N29" s="3"/>
      <c r="O29" s="3"/>
      <c r="P29" s="3"/>
      <c r="Q29" s="3"/>
      <c r="R29" s="3"/>
      <c r="S29" s="3"/>
      <c r="T29" s="3"/>
      <c r="U29" s="3"/>
      <c r="V29" s="3"/>
      <c r="W29" s="3"/>
      <c r="X29" s="3"/>
      <c r="AE29">
        <f>SUMIF(L7:L27,AE28,G7:G27)</f>
        <v>0</v>
      </c>
      <c r="AF29">
        <f>SUMIF(L7:L27,AF28,G7:G27)</f>
        <v>0</v>
      </c>
      <c r="AG29" t="s">
        <v>216</v>
      </c>
    </row>
    <row r="30" spans="1:60" x14ac:dyDescent="0.2">
      <c r="C30" s="186"/>
      <c r="D30" s="10"/>
      <c r="AG30" t="s">
        <v>217</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6ROhtJ9HW5rNvbfp03wp49DMHoWtBUunCh4Y1Fe5rf6NtWSA1kgmw9bJuewdaUx6v56Pz2UUSuGupUSA+xmOQ==" saltValue="AnCla5GIrWupim7bI+rhhg==" spinCount="100000" sheet="1"/>
  <mergeCells count="12">
    <mergeCell ref="C27:G27"/>
    <mergeCell ref="A1:G1"/>
    <mergeCell ref="C2:G2"/>
    <mergeCell ref="C3:G3"/>
    <mergeCell ref="C4:G4"/>
    <mergeCell ref="C12:G12"/>
    <mergeCell ref="C14:G14"/>
    <mergeCell ref="C16:G16"/>
    <mergeCell ref="C18:G18"/>
    <mergeCell ref="C20:G20"/>
    <mergeCell ref="C22:G22"/>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ACFE-39AB-45A1-B374-9B97E8DF756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218</v>
      </c>
      <c r="B1" s="259"/>
      <c r="C1" s="259"/>
      <c r="D1" s="259"/>
      <c r="E1" s="259"/>
      <c r="F1" s="259"/>
      <c r="G1" s="259"/>
      <c r="AG1" t="s">
        <v>153</v>
      </c>
    </row>
    <row r="2" spans="1:60" ht="24.95" customHeight="1" x14ac:dyDescent="0.2">
      <c r="A2" s="140" t="s">
        <v>7</v>
      </c>
      <c r="B2" s="49" t="s">
        <v>44</v>
      </c>
      <c r="C2" s="260" t="s">
        <v>45</v>
      </c>
      <c r="D2" s="261"/>
      <c r="E2" s="261"/>
      <c r="F2" s="261"/>
      <c r="G2" s="262"/>
      <c r="AG2" t="s">
        <v>154</v>
      </c>
    </row>
    <row r="3" spans="1:60" ht="24.95" customHeight="1" x14ac:dyDescent="0.2">
      <c r="A3" s="140" t="s">
        <v>8</v>
      </c>
      <c r="B3" s="49" t="s">
        <v>57</v>
      </c>
      <c r="C3" s="260" t="s">
        <v>58</v>
      </c>
      <c r="D3" s="261"/>
      <c r="E3" s="261"/>
      <c r="F3" s="261"/>
      <c r="G3" s="262"/>
      <c r="AC3" s="122" t="s">
        <v>154</v>
      </c>
      <c r="AG3" t="s">
        <v>157</v>
      </c>
    </row>
    <row r="4" spans="1:60" ht="24.95" customHeight="1" x14ac:dyDescent="0.2">
      <c r="A4" s="141" t="s">
        <v>9</v>
      </c>
      <c r="B4" s="142" t="s">
        <v>59</v>
      </c>
      <c r="C4" s="263" t="s">
        <v>60</v>
      </c>
      <c r="D4" s="264"/>
      <c r="E4" s="264"/>
      <c r="F4" s="264"/>
      <c r="G4" s="265"/>
      <c r="AG4" t="s">
        <v>158</v>
      </c>
    </row>
    <row r="5" spans="1:60" x14ac:dyDescent="0.2">
      <c r="D5" s="10"/>
    </row>
    <row r="6" spans="1:60" ht="38.25" x14ac:dyDescent="0.2">
      <c r="A6" s="144" t="s">
        <v>159</v>
      </c>
      <c r="B6" s="146" t="s">
        <v>160</v>
      </c>
      <c r="C6" s="146" t="s">
        <v>161</v>
      </c>
      <c r="D6" s="145" t="s">
        <v>162</v>
      </c>
      <c r="E6" s="144" t="s">
        <v>163</v>
      </c>
      <c r="F6" s="143" t="s">
        <v>164</v>
      </c>
      <c r="G6" s="144" t="s">
        <v>29</v>
      </c>
      <c r="H6" s="147" t="s">
        <v>30</v>
      </c>
      <c r="I6" s="147" t="s">
        <v>165</v>
      </c>
      <c r="J6" s="147" t="s">
        <v>31</v>
      </c>
      <c r="K6" s="147" t="s">
        <v>166</v>
      </c>
      <c r="L6" s="147" t="s">
        <v>167</v>
      </c>
      <c r="M6" s="147" t="s">
        <v>168</v>
      </c>
      <c r="N6" s="147" t="s">
        <v>169</v>
      </c>
      <c r="O6" s="147" t="s">
        <v>170</v>
      </c>
      <c r="P6" s="147" t="s">
        <v>171</v>
      </c>
      <c r="Q6" s="147" t="s">
        <v>172</v>
      </c>
      <c r="R6" s="147" t="s">
        <v>173</v>
      </c>
      <c r="S6" s="147" t="s">
        <v>174</v>
      </c>
      <c r="T6" s="147" t="s">
        <v>175</v>
      </c>
      <c r="U6" s="147" t="s">
        <v>176</v>
      </c>
      <c r="V6" s="147" t="s">
        <v>177</v>
      </c>
      <c r="W6" s="147" t="s">
        <v>178</v>
      </c>
      <c r="X6" s="147" t="s">
        <v>179</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180</v>
      </c>
      <c r="B8" s="160" t="s">
        <v>115</v>
      </c>
      <c r="C8" s="181" t="s">
        <v>116</v>
      </c>
      <c r="D8" s="161"/>
      <c r="E8" s="162"/>
      <c r="F8" s="163"/>
      <c r="G8" s="163">
        <f>SUMIF(AG9:AG69,"&lt;&gt;NOR",G9:G69)</f>
        <v>0</v>
      </c>
      <c r="H8" s="163"/>
      <c r="I8" s="163">
        <f>SUM(I9:I69)</f>
        <v>0</v>
      </c>
      <c r="J8" s="163"/>
      <c r="K8" s="163">
        <f>SUM(K9:K69)</f>
        <v>0</v>
      </c>
      <c r="L8" s="163"/>
      <c r="M8" s="163">
        <f>SUM(M9:M69)</f>
        <v>0</v>
      </c>
      <c r="N8" s="163"/>
      <c r="O8" s="163">
        <f>SUM(O9:O69)</f>
        <v>0</v>
      </c>
      <c r="P8" s="163"/>
      <c r="Q8" s="163">
        <f>SUM(Q9:Q69)</f>
        <v>0</v>
      </c>
      <c r="R8" s="163"/>
      <c r="S8" s="163"/>
      <c r="T8" s="164"/>
      <c r="U8" s="158"/>
      <c r="V8" s="158">
        <f>SUM(V9:V69)</f>
        <v>142.94</v>
      </c>
      <c r="W8" s="158"/>
      <c r="X8" s="158"/>
      <c r="AG8" t="s">
        <v>181</v>
      </c>
    </row>
    <row r="9" spans="1:60" outlineLevel="1" x14ac:dyDescent="0.2">
      <c r="A9" s="165">
        <v>1</v>
      </c>
      <c r="B9" s="166" t="s">
        <v>219</v>
      </c>
      <c r="C9" s="183" t="s">
        <v>220</v>
      </c>
      <c r="D9" s="167" t="s">
        <v>221</v>
      </c>
      <c r="E9" s="168">
        <v>20.347000000000001</v>
      </c>
      <c r="F9" s="169"/>
      <c r="G9" s="170">
        <f>ROUND(E9*F9,2)</f>
        <v>0</v>
      </c>
      <c r="H9" s="169"/>
      <c r="I9" s="170">
        <f>ROUND(E9*H9,2)</f>
        <v>0</v>
      </c>
      <c r="J9" s="169"/>
      <c r="K9" s="170">
        <f>ROUND(E9*J9,2)</f>
        <v>0</v>
      </c>
      <c r="L9" s="170">
        <v>21</v>
      </c>
      <c r="M9" s="170">
        <f>G9*(1+L9/100)</f>
        <v>0</v>
      </c>
      <c r="N9" s="170">
        <v>0</v>
      </c>
      <c r="O9" s="170">
        <f>ROUND(E9*N9,2)</f>
        <v>0</v>
      </c>
      <c r="P9" s="170">
        <v>0</v>
      </c>
      <c r="Q9" s="170">
        <f>ROUND(E9*P9,2)</f>
        <v>0</v>
      </c>
      <c r="R9" s="170" t="s">
        <v>222</v>
      </c>
      <c r="S9" s="170" t="s">
        <v>185</v>
      </c>
      <c r="T9" s="171" t="s">
        <v>185</v>
      </c>
      <c r="U9" s="157">
        <v>3.5329999999999999</v>
      </c>
      <c r="V9" s="157">
        <f>ROUND(E9*U9,2)</f>
        <v>71.89</v>
      </c>
      <c r="W9" s="157"/>
      <c r="X9" s="157" t="s">
        <v>223</v>
      </c>
      <c r="Y9" s="148"/>
      <c r="Z9" s="148"/>
      <c r="AA9" s="148"/>
      <c r="AB9" s="148"/>
      <c r="AC9" s="148"/>
      <c r="AD9" s="148"/>
      <c r="AE9" s="148"/>
      <c r="AF9" s="148"/>
      <c r="AG9" s="148" t="s">
        <v>224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66" t="s">
        <v>225</v>
      </c>
      <c r="D10" s="267"/>
      <c r="E10" s="267"/>
      <c r="F10" s="267"/>
      <c r="G10" s="267"/>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226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5" t="s">
        <v>227</v>
      </c>
      <c r="D11" s="187"/>
      <c r="E11" s="188"/>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228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5" t="s">
        <v>229</v>
      </c>
      <c r="D12" s="187"/>
      <c r="E12" s="188"/>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228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6" t="s">
        <v>230</v>
      </c>
      <c r="D13" s="189"/>
      <c r="E13" s="190"/>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228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55"/>
      <c r="B14" s="156"/>
      <c r="C14" s="197" t="s">
        <v>231</v>
      </c>
      <c r="D14" s="189"/>
      <c r="E14" s="190">
        <v>0.38</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228</v>
      </c>
      <c r="AH14" s="148">
        <v>2</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232</v>
      </c>
      <c r="D15" s="189"/>
      <c r="E15" s="190">
        <v>9.5000000000000001E-2</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228</v>
      </c>
      <c r="AH15" s="148">
        <v>2</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6" t="s">
        <v>233</v>
      </c>
      <c r="D16" s="189"/>
      <c r="E16" s="190"/>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228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5" t="s">
        <v>234</v>
      </c>
      <c r="D17" s="187"/>
      <c r="E17" s="188">
        <v>3.6076299999999999</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228</v>
      </c>
      <c r="AH17" s="148">
        <v>5</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5" t="s">
        <v>235</v>
      </c>
      <c r="D18" s="187"/>
      <c r="E18" s="188"/>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228</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6" t="s">
        <v>230</v>
      </c>
      <c r="D19" s="189"/>
      <c r="E19" s="190"/>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228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7" t="s">
        <v>236</v>
      </c>
      <c r="D20" s="189"/>
      <c r="E20" s="190">
        <v>8.7499999999999994E-2</v>
      </c>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228</v>
      </c>
      <c r="AH20" s="148">
        <v>2</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6" t="s">
        <v>233</v>
      </c>
      <c r="D21" s="189"/>
      <c r="E21" s="190"/>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228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95" t="s">
        <v>237</v>
      </c>
      <c r="D22" s="187"/>
      <c r="E22" s="188">
        <v>5.2456300000000002</v>
      </c>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228</v>
      </c>
      <c r="AH22" s="148">
        <v>5</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5" t="s">
        <v>238</v>
      </c>
      <c r="D23" s="187"/>
      <c r="E23" s="188"/>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228</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6" t="s">
        <v>230</v>
      </c>
      <c r="D24" s="189"/>
      <c r="E24" s="190"/>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228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239</v>
      </c>
      <c r="D25" s="189"/>
      <c r="E25" s="190">
        <v>6.25E-2</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228</v>
      </c>
      <c r="AH25" s="148">
        <v>2</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6" t="s">
        <v>233</v>
      </c>
      <c r="D26" s="189"/>
      <c r="E26" s="190"/>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228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5" t="s">
        <v>240</v>
      </c>
      <c r="D27" s="187"/>
      <c r="E27" s="188">
        <v>11.49375</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228</v>
      </c>
      <c r="AH27" s="148">
        <v>5</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65">
        <v>2</v>
      </c>
      <c r="B28" s="166" t="s">
        <v>241</v>
      </c>
      <c r="C28" s="183" t="s">
        <v>242</v>
      </c>
      <c r="D28" s="167" t="s">
        <v>221</v>
      </c>
      <c r="E28" s="168">
        <v>20.347000000000001</v>
      </c>
      <c r="F28" s="169"/>
      <c r="G28" s="170">
        <f>ROUND(E28*F28,2)</f>
        <v>0</v>
      </c>
      <c r="H28" s="169"/>
      <c r="I28" s="170">
        <f>ROUND(E28*H28,2)</f>
        <v>0</v>
      </c>
      <c r="J28" s="169"/>
      <c r="K28" s="170">
        <f>ROUND(E28*J28,2)</f>
        <v>0</v>
      </c>
      <c r="L28" s="170">
        <v>21</v>
      </c>
      <c r="M28" s="170">
        <f>G28*(1+L28/100)</f>
        <v>0</v>
      </c>
      <c r="N28" s="170">
        <v>0</v>
      </c>
      <c r="O28" s="170">
        <f>ROUND(E28*N28,2)</f>
        <v>0</v>
      </c>
      <c r="P28" s="170">
        <v>0</v>
      </c>
      <c r="Q28" s="170">
        <f>ROUND(E28*P28,2)</f>
        <v>0</v>
      </c>
      <c r="R28" s="170" t="s">
        <v>222</v>
      </c>
      <c r="S28" s="170" t="s">
        <v>185</v>
      </c>
      <c r="T28" s="171" t="s">
        <v>185</v>
      </c>
      <c r="U28" s="157">
        <v>1.0999999999999999E-2</v>
      </c>
      <c r="V28" s="157">
        <f>ROUND(E28*U28,2)</f>
        <v>0.22</v>
      </c>
      <c r="W28" s="157"/>
      <c r="X28" s="157" t="s">
        <v>223</v>
      </c>
      <c r="Y28" s="148"/>
      <c r="Z28" s="148"/>
      <c r="AA28" s="148"/>
      <c r="AB28" s="148"/>
      <c r="AC28" s="148"/>
      <c r="AD28" s="148"/>
      <c r="AE28" s="148"/>
      <c r="AF28" s="148"/>
      <c r="AG28" s="148" t="s">
        <v>224</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66" t="s">
        <v>243</v>
      </c>
      <c r="D29" s="267"/>
      <c r="E29" s="267"/>
      <c r="F29" s="267"/>
      <c r="G29" s="26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226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5" t="s">
        <v>244</v>
      </c>
      <c r="D30" s="187"/>
      <c r="E30" s="188"/>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228</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5" t="s">
        <v>245</v>
      </c>
      <c r="D31" s="187"/>
      <c r="E31" s="188"/>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228</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5" t="s">
        <v>246</v>
      </c>
      <c r="D32" s="187"/>
      <c r="E32" s="188">
        <v>20.347000000000001</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228</v>
      </c>
      <c r="AH32" s="148">
        <v>5</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5">
        <v>3</v>
      </c>
      <c r="B33" s="166" t="s">
        <v>247</v>
      </c>
      <c r="C33" s="183" t="s">
        <v>248</v>
      </c>
      <c r="D33" s="167" t="s">
        <v>221</v>
      </c>
      <c r="E33" s="168">
        <v>20.347000000000001</v>
      </c>
      <c r="F33" s="169"/>
      <c r="G33" s="170">
        <f>ROUND(E33*F33,2)</f>
        <v>0</v>
      </c>
      <c r="H33" s="169"/>
      <c r="I33" s="170">
        <f>ROUND(E33*H33,2)</f>
        <v>0</v>
      </c>
      <c r="J33" s="169"/>
      <c r="K33" s="170">
        <f>ROUND(E33*J33,2)</f>
        <v>0</v>
      </c>
      <c r="L33" s="170">
        <v>21</v>
      </c>
      <c r="M33" s="170">
        <f>G33*(1+L33/100)</f>
        <v>0</v>
      </c>
      <c r="N33" s="170">
        <v>0</v>
      </c>
      <c r="O33" s="170">
        <f>ROUND(E33*N33,2)</f>
        <v>0</v>
      </c>
      <c r="P33" s="170">
        <v>0</v>
      </c>
      <c r="Q33" s="170">
        <f>ROUND(E33*P33,2)</f>
        <v>0</v>
      </c>
      <c r="R33" s="170" t="s">
        <v>222</v>
      </c>
      <c r="S33" s="170" t="s">
        <v>185</v>
      </c>
      <c r="T33" s="171" t="s">
        <v>185</v>
      </c>
      <c r="U33" s="157">
        <v>0.66800000000000004</v>
      </c>
      <c r="V33" s="157">
        <f>ROUND(E33*U33,2)</f>
        <v>13.59</v>
      </c>
      <c r="W33" s="157"/>
      <c r="X33" s="157" t="s">
        <v>223</v>
      </c>
      <c r="Y33" s="148"/>
      <c r="Z33" s="148"/>
      <c r="AA33" s="148"/>
      <c r="AB33" s="148"/>
      <c r="AC33" s="148"/>
      <c r="AD33" s="148"/>
      <c r="AE33" s="148"/>
      <c r="AF33" s="148"/>
      <c r="AG33" s="148" t="s">
        <v>224</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266" t="s">
        <v>249</v>
      </c>
      <c r="D34" s="267"/>
      <c r="E34" s="267"/>
      <c r="F34" s="267"/>
      <c r="G34" s="26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226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5" t="s">
        <v>250</v>
      </c>
      <c r="D35" s="187"/>
      <c r="E35" s="188"/>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228</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5" t="s">
        <v>251</v>
      </c>
      <c r="D36" s="187"/>
      <c r="E36" s="188"/>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228</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5" t="s">
        <v>252</v>
      </c>
      <c r="D37" s="187"/>
      <c r="E37" s="188">
        <v>20.347000000000001</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228</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33.75" outlineLevel="1" x14ac:dyDescent="0.2">
      <c r="A38" s="165">
        <v>4</v>
      </c>
      <c r="B38" s="166" t="s">
        <v>253</v>
      </c>
      <c r="C38" s="183" t="s">
        <v>254</v>
      </c>
      <c r="D38" s="167" t="s">
        <v>221</v>
      </c>
      <c r="E38" s="168">
        <v>20.347000000000001</v>
      </c>
      <c r="F38" s="169"/>
      <c r="G38" s="170">
        <f>ROUND(E38*F38,2)</f>
        <v>0</v>
      </c>
      <c r="H38" s="169"/>
      <c r="I38" s="170">
        <f>ROUND(E38*H38,2)</f>
        <v>0</v>
      </c>
      <c r="J38" s="169"/>
      <c r="K38" s="170">
        <f>ROUND(E38*J38,2)</f>
        <v>0</v>
      </c>
      <c r="L38" s="170">
        <v>21</v>
      </c>
      <c r="M38" s="170">
        <f>G38*(1+L38/100)</f>
        <v>0</v>
      </c>
      <c r="N38" s="170">
        <v>0</v>
      </c>
      <c r="O38" s="170">
        <f>ROUND(E38*N38,2)</f>
        <v>0</v>
      </c>
      <c r="P38" s="170">
        <v>0</v>
      </c>
      <c r="Q38" s="170">
        <f>ROUND(E38*P38,2)</f>
        <v>0</v>
      </c>
      <c r="R38" s="170" t="s">
        <v>222</v>
      </c>
      <c r="S38" s="170" t="s">
        <v>185</v>
      </c>
      <c r="T38" s="171" t="s">
        <v>185</v>
      </c>
      <c r="U38" s="157">
        <v>1.9379999999999999</v>
      </c>
      <c r="V38" s="157">
        <f>ROUND(E38*U38,2)</f>
        <v>39.43</v>
      </c>
      <c r="W38" s="157"/>
      <c r="X38" s="157" t="s">
        <v>223</v>
      </c>
      <c r="Y38" s="148"/>
      <c r="Z38" s="148"/>
      <c r="AA38" s="148"/>
      <c r="AB38" s="148"/>
      <c r="AC38" s="148"/>
      <c r="AD38" s="148"/>
      <c r="AE38" s="148"/>
      <c r="AF38" s="148"/>
      <c r="AG38" s="148" t="s">
        <v>224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5" t="s">
        <v>255</v>
      </c>
      <c r="D39" s="187"/>
      <c r="E39" s="188"/>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228</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5" t="s">
        <v>251</v>
      </c>
      <c r="D40" s="187"/>
      <c r="E40" s="188"/>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228</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5" t="s">
        <v>252</v>
      </c>
      <c r="D41" s="187"/>
      <c r="E41" s="188">
        <v>20.347000000000001</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228</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65">
        <v>5</v>
      </c>
      <c r="B42" s="166" t="s">
        <v>256</v>
      </c>
      <c r="C42" s="183" t="s">
        <v>257</v>
      </c>
      <c r="D42" s="167" t="s">
        <v>221</v>
      </c>
      <c r="E42" s="168">
        <v>20.347000000000001</v>
      </c>
      <c r="F42" s="169"/>
      <c r="G42" s="170">
        <f>ROUND(E42*F42,2)</f>
        <v>0</v>
      </c>
      <c r="H42" s="169"/>
      <c r="I42" s="170">
        <f>ROUND(E42*H42,2)</f>
        <v>0</v>
      </c>
      <c r="J42" s="169"/>
      <c r="K42" s="170">
        <f>ROUND(E42*J42,2)</f>
        <v>0</v>
      </c>
      <c r="L42" s="170">
        <v>21</v>
      </c>
      <c r="M42" s="170">
        <f>G42*(1+L42/100)</f>
        <v>0</v>
      </c>
      <c r="N42" s="170">
        <v>0</v>
      </c>
      <c r="O42" s="170">
        <f>ROUND(E42*N42,2)</f>
        <v>0</v>
      </c>
      <c r="P42" s="170">
        <v>0</v>
      </c>
      <c r="Q42" s="170">
        <f>ROUND(E42*P42,2)</f>
        <v>0</v>
      </c>
      <c r="R42" s="170" t="s">
        <v>222</v>
      </c>
      <c r="S42" s="170" t="s">
        <v>185</v>
      </c>
      <c r="T42" s="171" t="s">
        <v>185</v>
      </c>
      <c r="U42" s="157">
        <v>8.9999999999999993E-3</v>
      </c>
      <c r="V42" s="157">
        <f>ROUND(E42*U42,2)</f>
        <v>0.18</v>
      </c>
      <c r="W42" s="157"/>
      <c r="X42" s="157" t="s">
        <v>223</v>
      </c>
      <c r="Y42" s="148"/>
      <c r="Z42" s="148"/>
      <c r="AA42" s="148"/>
      <c r="AB42" s="148"/>
      <c r="AC42" s="148"/>
      <c r="AD42" s="148"/>
      <c r="AE42" s="148"/>
      <c r="AF42" s="148"/>
      <c r="AG42" s="148" t="s">
        <v>258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95" t="s">
        <v>259</v>
      </c>
      <c r="D43" s="187"/>
      <c r="E43" s="188"/>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228</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95" t="s">
        <v>251</v>
      </c>
      <c r="D44" s="187"/>
      <c r="E44" s="188"/>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228</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95" t="s">
        <v>260</v>
      </c>
      <c r="D45" s="187"/>
      <c r="E45" s="188">
        <v>20.347000000000001</v>
      </c>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228</v>
      </c>
      <c r="AH45" s="148">
        <v>5</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65">
        <v>6</v>
      </c>
      <c r="B46" s="166" t="s">
        <v>261</v>
      </c>
      <c r="C46" s="183" t="s">
        <v>262</v>
      </c>
      <c r="D46" s="167" t="s">
        <v>263</v>
      </c>
      <c r="E46" s="168">
        <v>104.9325</v>
      </c>
      <c r="F46" s="169"/>
      <c r="G46" s="170">
        <f>ROUND(E46*F46,2)</f>
        <v>0</v>
      </c>
      <c r="H46" s="169"/>
      <c r="I46" s="170">
        <f>ROUND(E46*H46,2)</f>
        <v>0</v>
      </c>
      <c r="J46" s="169"/>
      <c r="K46" s="170">
        <f>ROUND(E46*J46,2)</f>
        <v>0</v>
      </c>
      <c r="L46" s="170">
        <v>21</v>
      </c>
      <c r="M46" s="170">
        <f>G46*(1+L46/100)</f>
        <v>0</v>
      </c>
      <c r="N46" s="170">
        <v>0</v>
      </c>
      <c r="O46" s="170">
        <f>ROUND(E46*N46,2)</f>
        <v>0</v>
      </c>
      <c r="P46" s="170">
        <v>0</v>
      </c>
      <c r="Q46" s="170">
        <f>ROUND(E46*P46,2)</f>
        <v>0</v>
      </c>
      <c r="R46" s="170" t="s">
        <v>222</v>
      </c>
      <c r="S46" s="170" t="s">
        <v>185</v>
      </c>
      <c r="T46" s="171" t="s">
        <v>185</v>
      </c>
      <c r="U46" s="157">
        <v>1.7999999999999999E-2</v>
      </c>
      <c r="V46" s="157">
        <f>ROUND(E46*U46,2)</f>
        <v>1.89</v>
      </c>
      <c r="W46" s="157"/>
      <c r="X46" s="157" t="s">
        <v>223</v>
      </c>
      <c r="Y46" s="148"/>
      <c r="Z46" s="148"/>
      <c r="AA46" s="148"/>
      <c r="AB46" s="148"/>
      <c r="AC46" s="148"/>
      <c r="AD46" s="148"/>
      <c r="AE46" s="148"/>
      <c r="AF46" s="148"/>
      <c r="AG46" s="148" t="s">
        <v>258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266" t="s">
        <v>264</v>
      </c>
      <c r="D47" s="267"/>
      <c r="E47" s="267"/>
      <c r="F47" s="267"/>
      <c r="G47" s="26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226</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5" t="s">
        <v>265</v>
      </c>
      <c r="D48" s="187"/>
      <c r="E48" s="188"/>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228</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95" t="s">
        <v>266</v>
      </c>
      <c r="D49" s="187"/>
      <c r="E49" s="188"/>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228</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5" t="s">
        <v>267</v>
      </c>
      <c r="D50" s="187"/>
      <c r="E50" s="188"/>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228</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5" t="s">
        <v>268</v>
      </c>
      <c r="D51" s="187"/>
      <c r="E51" s="188">
        <v>37.975000000000001</v>
      </c>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228</v>
      </c>
      <c r="AH51" s="148">
        <v>5</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5" t="s">
        <v>269</v>
      </c>
      <c r="D52" s="187"/>
      <c r="E52" s="188"/>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228</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95" t="s">
        <v>270</v>
      </c>
      <c r="D53" s="187"/>
      <c r="E53" s="188">
        <v>20.982500000000002</v>
      </c>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228</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5" t="s">
        <v>238</v>
      </c>
      <c r="D54" s="187"/>
      <c r="E54" s="188"/>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228</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95" t="s">
        <v>271</v>
      </c>
      <c r="D55" s="187"/>
      <c r="E55" s="188">
        <v>45.975000000000001</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228</v>
      </c>
      <c r="AH55" s="148">
        <v>5</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65">
        <v>7</v>
      </c>
      <c r="B56" s="166" t="s">
        <v>272</v>
      </c>
      <c r="C56" s="183" t="s">
        <v>273</v>
      </c>
      <c r="D56" s="167" t="s">
        <v>221</v>
      </c>
      <c r="E56" s="168">
        <v>20.347000000000001</v>
      </c>
      <c r="F56" s="169"/>
      <c r="G56" s="170">
        <f>ROUND(E56*F56,2)</f>
        <v>0</v>
      </c>
      <c r="H56" s="169"/>
      <c r="I56" s="170">
        <f>ROUND(E56*H56,2)</f>
        <v>0</v>
      </c>
      <c r="J56" s="169"/>
      <c r="K56" s="170">
        <f>ROUND(E56*J56,2)</f>
        <v>0</v>
      </c>
      <c r="L56" s="170">
        <v>21</v>
      </c>
      <c r="M56" s="170">
        <f>G56*(1+L56/100)</f>
        <v>0</v>
      </c>
      <c r="N56" s="170">
        <v>0</v>
      </c>
      <c r="O56" s="170">
        <f>ROUND(E56*N56,2)</f>
        <v>0</v>
      </c>
      <c r="P56" s="170">
        <v>0</v>
      </c>
      <c r="Q56" s="170">
        <f>ROUND(E56*P56,2)</f>
        <v>0</v>
      </c>
      <c r="R56" s="170" t="s">
        <v>222</v>
      </c>
      <c r="S56" s="170" t="s">
        <v>185</v>
      </c>
      <c r="T56" s="171" t="s">
        <v>185</v>
      </c>
      <c r="U56" s="157">
        <v>0</v>
      </c>
      <c r="V56" s="157">
        <f>ROUND(E56*U56,2)</f>
        <v>0</v>
      </c>
      <c r="W56" s="157"/>
      <c r="X56" s="157" t="s">
        <v>223</v>
      </c>
      <c r="Y56" s="148"/>
      <c r="Z56" s="148"/>
      <c r="AA56" s="148"/>
      <c r="AB56" s="148"/>
      <c r="AC56" s="148"/>
      <c r="AD56" s="148"/>
      <c r="AE56" s="148"/>
      <c r="AF56" s="148"/>
      <c r="AG56" s="148" t="s">
        <v>224</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5" t="s">
        <v>274</v>
      </c>
      <c r="D57" s="187"/>
      <c r="E57" s="188"/>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228</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95" t="s">
        <v>251</v>
      </c>
      <c r="D58" s="187"/>
      <c r="E58" s="188"/>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228</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95" t="s">
        <v>252</v>
      </c>
      <c r="D59" s="187"/>
      <c r="E59" s="188">
        <v>20.347000000000001</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228</v>
      </c>
      <c r="AH59" s="148">
        <v>5</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x14ac:dyDescent="0.2">
      <c r="A60" s="165">
        <v>8</v>
      </c>
      <c r="B60" s="166" t="s">
        <v>275</v>
      </c>
      <c r="C60" s="183" t="s">
        <v>276</v>
      </c>
      <c r="D60" s="167" t="s">
        <v>263</v>
      </c>
      <c r="E60" s="168">
        <v>104.9325</v>
      </c>
      <c r="F60" s="169"/>
      <c r="G60" s="170">
        <f>ROUND(E60*F60,2)</f>
        <v>0</v>
      </c>
      <c r="H60" s="169"/>
      <c r="I60" s="170">
        <f>ROUND(E60*H60,2)</f>
        <v>0</v>
      </c>
      <c r="J60" s="169"/>
      <c r="K60" s="170">
        <f>ROUND(E60*J60,2)</f>
        <v>0</v>
      </c>
      <c r="L60" s="170">
        <v>21</v>
      </c>
      <c r="M60" s="170">
        <f>G60*(1+L60/100)</f>
        <v>0</v>
      </c>
      <c r="N60" s="170">
        <v>0</v>
      </c>
      <c r="O60" s="170">
        <f>ROUND(E60*N60,2)</f>
        <v>0</v>
      </c>
      <c r="P60" s="170">
        <v>0</v>
      </c>
      <c r="Q60" s="170">
        <f>ROUND(E60*P60,2)</f>
        <v>0</v>
      </c>
      <c r="R60" s="170" t="s">
        <v>222</v>
      </c>
      <c r="S60" s="170" t="s">
        <v>185</v>
      </c>
      <c r="T60" s="171" t="s">
        <v>185</v>
      </c>
      <c r="U60" s="157">
        <v>0.15</v>
      </c>
      <c r="V60" s="157">
        <f>ROUND(E60*U60,2)</f>
        <v>15.74</v>
      </c>
      <c r="W60" s="157"/>
      <c r="X60" s="157" t="s">
        <v>223</v>
      </c>
      <c r="Y60" s="148"/>
      <c r="Z60" s="148"/>
      <c r="AA60" s="148"/>
      <c r="AB60" s="148"/>
      <c r="AC60" s="148"/>
      <c r="AD60" s="148"/>
      <c r="AE60" s="148"/>
      <c r="AF60" s="148"/>
      <c r="AG60" s="148" t="s">
        <v>224</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266" t="s">
        <v>277</v>
      </c>
      <c r="D61" s="267"/>
      <c r="E61" s="267"/>
      <c r="F61" s="267"/>
      <c r="G61" s="26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226</v>
      </c>
      <c r="AH61" s="148"/>
      <c r="AI61" s="148"/>
      <c r="AJ61" s="148"/>
      <c r="AK61" s="148"/>
      <c r="AL61" s="148"/>
      <c r="AM61" s="148"/>
      <c r="AN61" s="148"/>
      <c r="AO61" s="148"/>
      <c r="AP61" s="148"/>
      <c r="AQ61" s="148"/>
      <c r="AR61" s="148"/>
      <c r="AS61" s="148"/>
      <c r="AT61" s="148"/>
      <c r="AU61" s="148"/>
      <c r="AV61" s="148"/>
      <c r="AW61" s="148"/>
      <c r="AX61" s="148"/>
      <c r="AY61" s="148"/>
      <c r="AZ61" s="148"/>
      <c r="BA61" s="179" t="str">
        <f>C61</f>
        <v>z rostlé horniny tř.1 - 4 pod násypy z hornin soudržných do 92% PS a hornin nesoudržných sypkých relativní ulehlosti I(d) do 0,8</v>
      </c>
      <c r="BB61" s="148"/>
      <c r="BC61" s="148"/>
      <c r="BD61" s="148"/>
      <c r="BE61" s="148"/>
      <c r="BF61" s="148"/>
      <c r="BG61" s="148"/>
      <c r="BH61" s="148"/>
    </row>
    <row r="62" spans="1:60" outlineLevel="1" x14ac:dyDescent="0.2">
      <c r="A62" s="155"/>
      <c r="B62" s="156"/>
      <c r="C62" s="195" t="s">
        <v>278</v>
      </c>
      <c r="D62" s="187"/>
      <c r="E62" s="188"/>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228</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95" t="s">
        <v>279</v>
      </c>
      <c r="D63" s="187"/>
      <c r="E63" s="188">
        <v>104.9325</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228</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65">
        <v>9</v>
      </c>
      <c r="B64" s="166" t="s">
        <v>280</v>
      </c>
      <c r="C64" s="183" t="s">
        <v>281</v>
      </c>
      <c r="D64" s="167" t="s">
        <v>221</v>
      </c>
      <c r="E64" s="168">
        <v>20.347000000000001</v>
      </c>
      <c r="F64" s="169"/>
      <c r="G64" s="170">
        <f>ROUND(E64*F64,2)</f>
        <v>0</v>
      </c>
      <c r="H64" s="169"/>
      <c r="I64" s="170">
        <f>ROUND(E64*H64,2)</f>
        <v>0</v>
      </c>
      <c r="J64" s="169"/>
      <c r="K64" s="170">
        <f>ROUND(E64*J64,2)</f>
        <v>0</v>
      </c>
      <c r="L64" s="170">
        <v>21</v>
      </c>
      <c r="M64" s="170">
        <f>G64*(1+L64/100)</f>
        <v>0</v>
      </c>
      <c r="N64" s="170">
        <v>0</v>
      </c>
      <c r="O64" s="170">
        <f>ROUND(E64*N64,2)</f>
        <v>0</v>
      </c>
      <c r="P64" s="170">
        <v>0</v>
      </c>
      <c r="Q64" s="170">
        <f>ROUND(E64*P64,2)</f>
        <v>0</v>
      </c>
      <c r="R64" s="170"/>
      <c r="S64" s="170" t="s">
        <v>282</v>
      </c>
      <c r="T64" s="171" t="s">
        <v>186</v>
      </c>
      <c r="U64" s="157">
        <v>0</v>
      </c>
      <c r="V64" s="157">
        <f>ROUND(E64*U64,2)</f>
        <v>0</v>
      </c>
      <c r="W64" s="157"/>
      <c r="X64" s="157" t="s">
        <v>223</v>
      </c>
      <c r="Y64" s="148"/>
      <c r="Z64" s="148"/>
      <c r="AA64" s="148"/>
      <c r="AB64" s="148"/>
      <c r="AC64" s="148"/>
      <c r="AD64" s="148"/>
      <c r="AE64" s="148"/>
      <c r="AF64" s="148"/>
      <c r="AG64" s="148" t="s">
        <v>224</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95" t="s">
        <v>283</v>
      </c>
      <c r="D65" s="187"/>
      <c r="E65" s="188"/>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228</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95" t="s">
        <v>284</v>
      </c>
      <c r="D66" s="187"/>
      <c r="E66" s="188"/>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228</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33.75" outlineLevel="1" x14ac:dyDescent="0.2">
      <c r="A67" s="155"/>
      <c r="B67" s="156"/>
      <c r="C67" s="195" t="s">
        <v>285</v>
      </c>
      <c r="D67" s="187"/>
      <c r="E67" s="188"/>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228</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95" t="s">
        <v>245</v>
      </c>
      <c r="D68" s="187"/>
      <c r="E68" s="188"/>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228</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5" t="s">
        <v>246</v>
      </c>
      <c r="D69" s="187"/>
      <c r="E69" s="188">
        <v>20.347000000000001</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228</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x14ac:dyDescent="0.2">
      <c r="A70" s="159" t="s">
        <v>180</v>
      </c>
      <c r="B70" s="160" t="s">
        <v>117</v>
      </c>
      <c r="C70" s="181" t="s">
        <v>118</v>
      </c>
      <c r="D70" s="161"/>
      <c r="E70" s="162"/>
      <c r="F70" s="163"/>
      <c r="G70" s="163">
        <f>SUMIF(AG71:AG128,"&lt;&gt;NOR",G71:G128)</f>
        <v>0</v>
      </c>
      <c r="H70" s="163"/>
      <c r="I70" s="163">
        <f>SUM(I71:I128)</f>
        <v>0</v>
      </c>
      <c r="J70" s="163"/>
      <c r="K70" s="163">
        <f>SUM(K71:K128)</f>
        <v>0</v>
      </c>
      <c r="L70" s="163"/>
      <c r="M70" s="163">
        <f>SUM(M71:M128)</f>
        <v>0</v>
      </c>
      <c r="N70" s="163"/>
      <c r="O70" s="163">
        <f>SUM(O71:O128)</f>
        <v>0.01</v>
      </c>
      <c r="P70" s="163"/>
      <c r="Q70" s="163">
        <f>SUM(Q71:Q128)</f>
        <v>0</v>
      </c>
      <c r="R70" s="163"/>
      <c r="S70" s="163"/>
      <c r="T70" s="164"/>
      <c r="U70" s="158"/>
      <c r="V70" s="158">
        <f>SUM(V71:V128)</f>
        <v>42.48</v>
      </c>
      <c r="W70" s="158"/>
      <c r="X70" s="158"/>
      <c r="AG70" t="s">
        <v>181</v>
      </c>
    </row>
    <row r="71" spans="1:60" outlineLevel="1" x14ac:dyDescent="0.2">
      <c r="A71" s="165">
        <v>10</v>
      </c>
      <c r="B71" s="166" t="s">
        <v>286</v>
      </c>
      <c r="C71" s="183" t="s">
        <v>287</v>
      </c>
      <c r="D71" s="167" t="s">
        <v>221</v>
      </c>
      <c r="E71" s="168">
        <v>12.885</v>
      </c>
      <c r="F71" s="169"/>
      <c r="G71" s="170">
        <f>ROUND(E71*F71,2)</f>
        <v>0</v>
      </c>
      <c r="H71" s="169"/>
      <c r="I71" s="170">
        <f>ROUND(E71*H71,2)</f>
        <v>0</v>
      </c>
      <c r="J71" s="169"/>
      <c r="K71" s="170">
        <f>ROUND(E71*J71,2)</f>
        <v>0</v>
      </c>
      <c r="L71" s="170">
        <v>21</v>
      </c>
      <c r="M71" s="170">
        <f>G71*(1+L71/100)</f>
        <v>0</v>
      </c>
      <c r="N71" s="170">
        <v>0</v>
      </c>
      <c r="O71" s="170">
        <f>ROUND(E71*N71,2)</f>
        <v>0</v>
      </c>
      <c r="P71" s="170">
        <v>0</v>
      </c>
      <c r="Q71" s="170">
        <f>ROUND(E71*P71,2)</f>
        <v>0</v>
      </c>
      <c r="R71" s="170" t="s">
        <v>288</v>
      </c>
      <c r="S71" s="170" t="s">
        <v>185</v>
      </c>
      <c r="T71" s="171" t="s">
        <v>185</v>
      </c>
      <c r="U71" s="157">
        <v>9.2999999999999999E-2</v>
      </c>
      <c r="V71" s="157">
        <f>ROUND(E71*U71,2)</f>
        <v>1.2</v>
      </c>
      <c r="W71" s="157"/>
      <c r="X71" s="157" t="s">
        <v>223</v>
      </c>
      <c r="Y71" s="148"/>
      <c r="Z71" s="148"/>
      <c r="AA71" s="148"/>
      <c r="AB71" s="148"/>
      <c r="AC71" s="148"/>
      <c r="AD71" s="148"/>
      <c r="AE71" s="148"/>
      <c r="AF71" s="148"/>
      <c r="AG71" s="148" t="s">
        <v>258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22.5" outlineLevel="1" x14ac:dyDescent="0.2">
      <c r="A72" s="155"/>
      <c r="B72" s="156"/>
      <c r="C72" s="266" t="s">
        <v>289</v>
      </c>
      <c r="D72" s="267"/>
      <c r="E72" s="267"/>
      <c r="F72" s="267"/>
      <c r="G72" s="26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226</v>
      </c>
      <c r="AH72" s="148"/>
      <c r="AI72" s="148"/>
      <c r="AJ72" s="148"/>
      <c r="AK72" s="148"/>
      <c r="AL72" s="148"/>
      <c r="AM72" s="148"/>
      <c r="AN72" s="148"/>
      <c r="AO72" s="148"/>
      <c r="AP72" s="148"/>
      <c r="AQ72" s="148"/>
      <c r="AR72" s="148"/>
      <c r="AS72" s="148"/>
      <c r="AT72" s="148"/>
      <c r="AU72" s="148"/>
      <c r="AV72" s="148"/>
      <c r="AW72" s="148"/>
      <c r="AX72" s="148"/>
      <c r="AY72" s="148"/>
      <c r="AZ72" s="148"/>
      <c r="BA72" s="179" t="str">
        <f>C72</f>
        <v>bez naložení, avšak se složením zemin schopných zúrodnění, kamenouhelných hlušin a výsypkových materiálů, příplatek za každých dalších i započatých 1000 m,</v>
      </c>
      <c r="BB72" s="148"/>
      <c r="BC72" s="148"/>
      <c r="BD72" s="148"/>
      <c r="BE72" s="148"/>
      <c r="BF72" s="148"/>
      <c r="BG72" s="148"/>
      <c r="BH72" s="148"/>
    </row>
    <row r="73" spans="1:60" outlineLevel="1" x14ac:dyDescent="0.2">
      <c r="A73" s="155"/>
      <c r="B73" s="156"/>
      <c r="C73" s="268" t="s">
        <v>290</v>
      </c>
      <c r="D73" s="269"/>
      <c r="E73" s="269"/>
      <c r="F73" s="269"/>
      <c r="G73" s="269"/>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194</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268" t="s">
        <v>291</v>
      </c>
      <c r="D74" s="269"/>
      <c r="E74" s="269"/>
      <c r="F74" s="269"/>
      <c r="G74" s="269"/>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194</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268" t="s">
        <v>292</v>
      </c>
      <c r="D75" s="269"/>
      <c r="E75" s="269"/>
      <c r="F75" s="269"/>
      <c r="G75" s="269"/>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194</v>
      </c>
      <c r="AH75" s="148"/>
      <c r="AI75" s="148"/>
      <c r="AJ75" s="148"/>
      <c r="AK75" s="148"/>
      <c r="AL75" s="148"/>
      <c r="AM75" s="148"/>
      <c r="AN75" s="148"/>
      <c r="AO75" s="148"/>
      <c r="AP75" s="148"/>
      <c r="AQ75" s="148"/>
      <c r="AR75" s="148"/>
      <c r="AS75" s="148"/>
      <c r="AT75" s="148"/>
      <c r="AU75" s="148"/>
      <c r="AV75" s="148"/>
      <c r="AW75" s="148"/>
      <c r="AX75" s="148"/>
      <c r="AY75" s="148"/>
      <c r="AZ75" s="148"/>
      <c r="BA75" s="179" t="str">
        <f>C75</f>
        <v>- udržování sjízdnosti cest uvnitř násypiště i výkopiště, pokud vrcholky nerovností nejsou   vyšší než +- 0,5 m,</v>
      </c>
      <c r="BB75" s="148"/>
      <c r="BC75" s="148"/>
      <c r="BD75" s="148"/>
      <c r="BE75" s="148"/>
      <c r="BF75" s="148"/>
      <c r="BG75" s="148"/>
      <c r="BH75" s="148"/>
    </row>
    <row r="76" spans="1:60" outlineLevel="1" x14ac:dyDescent="0.2">
      <c r="A76" s="155"/>
      <c r="B76" s="156"/>
      <c r="C76" s="268" t="s">
        <v>293</v>
      </c>
      <c r="D76" s="269"/>
      <c r="E76" s="269"/>
      <c r="F76" s="269"/>
      <c r="G76" s="269"/>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194</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5" t="s">
        <v>294</v>
      </c>
      <c r="D77" s="187"/>
      <c r="E77" s="188"/>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228</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95" t="s">
        <v>295</v>
      </c>
      <c r="D78" s="187"/>
      <c r="E78" s="188"/>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228</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5" t="s">
        <v>296</v>
      </c>
      <c r="D79" s="187"/>
      <c r="E79" s="188">
        <v>12.885</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228</v>
      </c>
      <c r="AH79" s="148">
        <v>5</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65">
        <v>11</v>
      </c>
      <c r="B80" s="166" t="s">
        <v>297</v>
      </c>
      <c r="C80" s="183" t="s">
        <v>298</v>
      </c>
      <c r="D80" s="167" t="s">
        <v>221</v>
      </c>
      <c r="E80" s="168">
        <v>12.885</v>
      </c>
      <c r="F80" s="169"/>
      <c r="G80" s="170">
        <f>ROUND(E80*F80,2)</f>
        <v>0</v>
      </c>
      <c r="H80" s="169"/>
      <c r="I80" s="170">
        <f>ROUND(E80*H80,2)</f>
        <v>0</v>
      </c>
      <c r="J80" s="169"/>
      <c r="K80" s="170">
        <f>ROUND(E80*J80,2)</f>
        <v>0</v>
      </c>
      <c r="L80" s="170">
        <v>21</v>
      </c>
      <c r="M80" s="170">
        <f>G80*(1+L80/100)</f>
        <v>0</v>
      </c>
      <c r="N80" s="170">
        <v>0</v>
      </c>
      <c r="O80" s="170">
        <f>ROUND(E80*N80,2)</f>
        <v>0</v>
      </c>
      <c r="P80" s="170">
        <v>0</v>
      </c>
      <c r="Q80" s="170">
        <f>ROUND(E80*P80,2)</f>
        <v>0</v>
      </c>
      <c r="R80" s="170" t="s">
        <v>288</v>
      </c>
      <c r="S80" s="170" t="s">
        <v>185</v>
      </c>
      <c r="T80" s="171" t="s">
        <v>185</v>
      </c>
      <c r="U80" s="157">
        <v>6.7000000000000004E-2</v>
      </c>
      <c r="V80" s="157">
        <f>ROUND(E80*U80,2)</f>
        <v>0.86</v>
      </c>
      <c r="W80" s="157"/>
      <c r="X80" s="157" t="s">
        <v>223</v>
      </c>
      <c r="Y80" s="148"/>
      <c r="Z80" s="148"/>
      <c r="AA80" s="148"/>
      <c r="AB80" s="148"/>
      <c r="AC80" s="148"/>
      <c r="AD80" s="148"/>
      <c r="AE80" s="148"/>
      <c r="AF80" s="148"/>
      <c r="AG80" s="148" t="s">
        <v>258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266" t="s">
        <v>299</v>
      </c>
      <c r="D81" s="267"/>
      <c r="E81" s="267"/>
      <c r="F81" s="267"/>
      <c r="G81" s="26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226</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95" t="s">
        <v>300</v>
      </c>
      <c r="D82" s="187"/>
      <c r="E82" s="188"/>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228</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5" t="s">
        <v>301</v>
      </c>
      <c r="D83" s="187"/>
      <c r="E83" s="188">
        <v>12.885</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228</v>
      </c>
      <c r="AH83" s="148">
        <v>5</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65">
        <v>12</v>
      </c>
      <c r="B84" s="166" t="s">
        <v>302</v>
      </c>
      <c r="C84" s="183" t="s">
        <v>303</v>
      </c>
      <c r="D84" s="167" t="s">
        <v>263</v>
      </c>
      <c r="E84" s="168">
        <v>128.85</v>
      </c>
      <c r="F84" s="169"/>
      <c r="G84" s="170">
        <f>ROUND(E84*F84,2)</f>
        <v>0</v>
      </c>
      <c r="H84" s="169"/>
      <c r="I84" s="170">
        <f>ROUND(E84*H84,2)</f>
        <v>0</v>
      </c>
      <c r="J84" s="169"/>
      <c r="K84" s="170">
        <f>ROUND(E84*J84,2)</f>
        <v>0</v>
      </c>
      <c r="L84" s="170">
        <v>21</v>
      </c>
      <c r="M84" s="170">
        <f>G84*(1+L84/100)</f>
        <v>0</v>
      </c>
      <c r="N84" s="170">
        <v>0</v>
      </c>
      <c r="O84" s="170">
        <f>ROUND(E84*N84,2)</f>
        <v>0</v>
      </c>
      <c r="P84" s="170">
        <v>0</v>
      </c>
      <c r="Q84" s="170">
        <f>ROUND(E84*P84,2)</f>
        <v>0</v>
      </c>
      <c r="R84" s="170" t="s">
        <v>304</v>
      </c>
      <c r="S84" s="170" t="s">
        <v>185</v>
      </c>
      <c r="T84" s="171" t="s">
        <v>185</v>
      </c>
      <c r="U84" s="157">
        <v>0.06</v>
      </c>
      <c r="V84" s="157">
        <f>ROUND(E84*U84,2)</f>
        <v>7.73</v>
      </c>
      <c r="W84" s="157"/>
      <c r="X84" s="157" t="s">
        <v>223</v>
      </c>
      <c r="Y84" s="148"/>
      <c r="Z84" s="148"/>
      <c r="AA84" s="148"/>
      <c r="AB84" s="148"/>
      <c r="AC84" s="148"/>
      <c r="AD84" s="148"/>
      <c r="AE84" s="148"/>
      <c r="AF84" s="148"/>
      <c r="AG84" s="148" t="s">
        <v>258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266" t="s">
        <v>305</v>
      </c>
      <c r="D85" s="267"/>
      <c r="E85" s="267"/>
      <c r="F85" s="267"/>
      <c r="G85" s="26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226</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95" t="s">
        <v>306</v>
      </c>
      <c r="D86" s="187"/>
      <c r="E86" s="188"/>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228</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5" t="s">
        <v>307</v>
      </c>
      <c r="D87" s="187"/>
      <c r="E87" s="188"/>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228</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5" t="s">
        <v>308</v>
      </c>
      <c r="D88" s="187"/>
      <c r="E88" s="188"/>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228</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95" t="s">
        <v>309</v>
      </c>
      <c r="D89" s="187"/>
      <c r="E89" s="188">
        <v>91.95</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228</v>
      </c>
      <c r="AH89" s="148">
        <v>5</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95" t="s">
        <v>310</v>
      </c>
      <c r="D90" s="187"/>
      <c r="E90" s="188"/>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228</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95" t="s">
        <v>311</v>
      </c>
      <c r="D91" s="187"/>
      <c r="E91" s="188">
        <v>59.95</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228</v>
      </c>
      <c r="AH91" s="148">
        <v>5</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5" t="s">
        <v>312</v>
      </c>
      <c r="D92" s="187"/>
      <c r="E92" s="188"/>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228</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95" t="s">
        <v>313</v>
      </c>
      <c r="D93" s="187"/>
      <c r="E93" s="188"/>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228</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95" t="s">
        <v>314</v>
      </c>
      <c r="D94" s="187"/>
      <c r="E94" s="188"/>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228</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5" t="s">
        <v>315</v>
      </c>
      <c r="D95" s="187"/>
      <c r="E95" s="188"/>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228</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5" t="s">
        <v>316</v>
      </c>
      <c r="D96" s="187"/>
      <c r="E96" s="188">
        <v>-4.8</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228</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5" t="s">
        <v>317</v>
      </c>
      <c r="D97" s="187"/>
      <c r="E97" s="188"/>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228</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5" t="s">
        <v>318</v>
      </c>
      <c r="D98" s="187"/>
      <c r="E98" s="188">
        <v>-5</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228</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5" t="s">
        <v>319</v>
      </c>
      <c r="D99" s="187"/>
      <c r="E99" s="188">
        <v>-9.5</v>
      </c>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228</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95" t="s">
        <v>320</v>
      </c>
      <c r="D100" s="187"/>
      <c r="E100" s="188">
        <v>-3.75</v>
      </c>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228</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1" x14ac:dyDescent="0.2">
      <c r="A101" s="165">
        <v>13</v>
      </c>
      <c r="B101" s="166" t="s">
        <v>321</v>
      </c>
      <c r="C101" s="183" t="s">
        <v>322</v>
      </c>
      <c r="D101" s="167" t="s">
        <v>263</v>
      </c>
      <c r="E101" s="168">
        <v>128.85</v>
      </c>
      <c r="F101" s="169"/>
      <c r="G101" s="170">
        <f>ROUND(E101*F101,2)</f>
        <v>0</v>
      </c>
      <c r="H101" s="169"/>
      <c r="I101" s="170">
        <f>ROUND(E101*H101,2)</f>
        <v>0</v>
      </c>
      <c r="J101" s="169"/>
      <c r="K101" s="170">
        <f>ROUND(E101*J101,2)</f>
        <v>0</v>
      </c>
      <c r="L101" s="170">
        <v>21</v>
      </c>
      <c r="M101" s="170">
        <f>G101*(1+L101/100)</f>
        <v>0</v>
      </c>
      <c r="N101" s="170">
        <v>0</v>
      </c>
      <c r="O101" s="170">
        <f>ROUND(E101*N101,2)</f>
        <v>0</v>
      </c>
      <c r="P101" s="170">
        <v>0</v>
      </c>
      <c r="Q101" s="170">
        <f>ROUND(E101*P101,2)</f>
        <v>0</v>
      </c>
      <c r="R101" s="170" t="s">
        <v>222</v>
      </c>
      <c r="S101" s="170" t="s">
        <v>185</v>
      </c>
      <c r="T101" s="171" t="s">
        <v>185</v>
      </c>
      <c r="U101" s="157">
        <v>0.13</v>
      </c>
      <c r="V101" s="157">
        <f>ROUND(E101*U101,2)</f>
        <v>16.75</v>
      </c>
      <c r="W101" s="157"/>
      <c r="X101" s="157" t="s">
        <v>223</v>
      </c>
      <c r="Y101" s="148"/>
      <c r="Z101" s="148"/>
      <c r="AA101" s="148"/>
      <c r="AB101" s="148"/>
      <c r="AC101" s="148"/>
      <c r="AD101" s="148"/>
      <c r="AE101" s="148"/>
      <c r="AF101" s="148"/>
      <c r="AG101" s="148" t="s">
        <v>258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55"/>
      <c r="B102" s="156"/>
      <c r="C102" s="266" t="s">
        <v>323</v>
      </c>
      <c r="D102" s="267"/>
      <c r="E102" s="267"/>
      <c r="F102" s="267"/>
      <c r="G102" s="26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226</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79" t="str">
        <f>C102</f>
        <v>s případným nutným přemístěním hromad nebo dočasných skládek na místo potřeby ze vzdálenosti do 30 m, v rovině nebo ve svahu do 1 : 5,</v>
      </c>
      <c r="BB102" s="148"/>
      <c r="BC102" s="148"/>
      <c r="BD102" s="148"/>
      <c r="BE102" s="148"/>
      <c r="BF102" s="148"/>
      <c r="BG102" s="148"/>
      <c r="BH102" s="148"/>
    </row>
    <row r="103" spans="1:60" outlineLevel="1" x14ac:dyDescent="0.2">
      <c r="A103" s="155"/>
      <c r="B103" s="156"/>
      <c r="C103" s="195" t="s">
        <v>324</v>
      </c>
      <c r="D103" s="187"/>
      <c r="E103" s="188"/>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228</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5" t="s">
        <v>325</v>
      </c>
      <c r="D104" s="187"/>
      <c r="E104" s="188">
        <v>128.85</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228</v>
      </c>
      <c r="AH104" s="148">
        <v>5</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65">
        <v>14</v>
      </c>
      <c r="B105" s="166" t="s">
        <v>326</v>
      </c>
      <c r="C105" s="183" t="s">
        <v>327</v>
      </c>
      <c r="D105" s="167" t="s">
        <v>263</v>
      </c>
      <c r="E105" s="168">
        <v>128.85</v>
      </c>
      <c r="F105" s="169"/>
      <c r="G105" s="170">
        <f>ROUND(E105*F105,2)</f>
        <v>0</v>
      </c>
      <c r="H105" s="169"/>
      <c r="I105" s="170">
        <f>ROUND(E105*H105,2)</f>
        <v>0</v>
      </c>
      <c r="J105" s="169"/>
      <c r="K105" s="170">
        <f>ROUND(E105*J105,2)</f>
        <v>0</v>
      </c>
      <c r="L105" s="170">
        <v>21</v>
      </c>
      <c r="M105" s="170">
        <f>G105*(1+L105/100)</f>
        <v>0</v>
      </c>
      <c r="N105" s="170">
        <v>0</v>
      </c>
      <c r="O105" s="170">
        <f>ROUND(E105*N105,2)</f>
        <v>0</v>
      </c>
      <c r="P105" s="170">
        <v>0</v>
      </c>
      <c r="Q105" s="170">
        <f>ROUND(E105*P105,2)</f>
        <v>0</v>
      </c>
      <c r="R105" s="170" t="s">
        <v>304</v>
      </c>
      <c r="S105" s="170" t="s">
        <v>185</v>
      </c>
      <c r="T105" s="171" t="s">
        <v>185</v>
      </c>
      <c r="U105" s="157">
        <v>0.09</v>
      </c>
      <c r="V105" s="157">
        <f>ROUND(E105*U105,2)</f>
        <v>11.6</v>
      </c>
      <c r="W105" s="157"/>
      <c r="X105" s="157" t="s">
        <v>223</v>
      </c>
      <c r="Y105" s="148"/>
      <c r="Z105" s="148"/>
      <c r="AA105" s="148"/>
      <c r="AB105" s="148"/>
      <c r="AC105" s="148"/>
      <c r="AD105" s="148"/>
      <c r="AE105" s="148"/>
      <c r="AF105" s="148"/>
      <c r="AG105" s="148" t="s">
        <v>258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266" t="s">
        <v>328</v>
      </c>
      <c r="D106" s="267"/>
      <c r="E106" s="267"/>
      <c r="F106" s="267"/>
      <c r="G106" s="26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226</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5" t="s">
        <v>329</v>
      </c>
      <c r="D107" s="187"/>
      <c r="E107" s="188"/>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228</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95" t="s">
        <v>325</v>
      </c>
      <c r="D108" s="187"/>
      <c r="E108" s="188">
        <v>128.85</v>
      </c>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228</v>
      </c>
      <c r="AH108" s="148">
        <v>5</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65">
        <v>15</v>
      </c>
      <c r="B109" s="166" t="s">
        <v>330</v>
      </c>
      <c r="C109" s="183" t="s">
        <v>331</v>
      </c>
      <c r="D109" s="167" t="s">
        <v>332</v>
      </c>
      <c r="E109" s="168">
        <v>1.289E-2</v>
      </c>
      <c r="F109" s="169"/>
      <c r="G109" s="170">
        <f>ROUND(E109*F109,2)</f>
        <v>0</v>
      </c>
      <c r="H109" s="169"/>
      <c r="I109" s="170">
        <f>ROUND(E109*H109,2)</f>
        <v>0</v>
      </c>
      <c r="J109" s="169"/>
      <c r="K109" s="170">
        <f>ROUND(E109*J109,2)</f>
        <v>0</v>
      </c>
      <c r="L109" s="170">
        <v>21</v>
      </c>
      <c r="M109" s="170">
        <f>G109*(1+L109/100)</f>
        <v>0</v>
      </c>
      <c r="N109" s="170">
        <v>0</v>
      </c>
      <c r="O109" s="170">
        <f>ROUND(E109*N109,2)</f>
        <v>0</v>
      </c>
      <c r="P109" s="170">
        <v>0</v>
      </c>
      <c r="Q109" s="170">
        <f>ROUND(E109*P109,2)</f>
        <v>0</v>
      </c>
      <c r="R109" s="170" t="s">
        <v>304</v>
      </c>
      <c r="S109" s="170" t="s">
        <v>185</v>
      </c>
      <c r="T109" s="171" t="s">
        <v>185</v>
      </c>
      <c r="U109" s="157">
        <v>16.151</v>
      </c>
      <c r="V109" s="157">
        <f>ROUND(E109*U109,2)</f>
        <v>0.21</v>
      </c>
      <c r="W109" s="157"/>
      <c r="X109" s="157" t="s">
        <v>223</v>
      </c>
      <c r="Y109" s="148"/>
      <c r="Z109" s="148"/>
      <c r="AA109" s="148"/>
      <c r="AB109" s="148"/>
      <c r="AC109" s="148"/>
      <c r="AD109" s="148"/>
      <c r="AE109" s="148"/>
      <c r="AF109" s="148"/>
      <c r="AG109" s="148" t="s">
        <v>224</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5" t="s">
        <v>333</v>
      </c>
      <c r="D110" s="187"/>
      <c r="E110" s="188"/>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228</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5" t="s">
        <v>334</v>
      </c>
      <c r="D111" s="187"/>
      <c r="E111" s="188">
        <v>1.289E-2</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228</v>
      </c>
      <c r="AH111" s="148">
        <v>5</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65">
        <v>16</v>
      </c>
      <c r="B112" s="166" t="s">
        <v>335</v>
      </c>
      <c r="C112" s="183" t="s">
        <v>336</v>
      </c>
      <c r="D112" s="167" t="s">
        <v>263</v>
      </c>
      <c r="E112" s="168">
        <v>128.85</v>
      </c>
      <c r="F112" s="169"/>
      <c r="G112" s="170">
        <f>ROUND(E112*F112,2)</f>
        <v>0</v>
      </c>
      <c r="H112" s="169"/>
      <c r="I112" s="170">
        <f>ROUND(E112*H112,2)</f>
        <v>0</v>
      </c>
      <c r="J112" s="169"/>
      <c r="K112" s="170">
        <f>ROUND(E112*J112,2)</f>
        <v>0</v>
      </c>
      <c r="L112" s="170">
        <v>21</v>
      </c>
      <c r="M112" s="170">
        <f>G112*(1+L112/100)</f>
        <v>0</v>
      </c>
      <c r="N112" s="170">
        <v>0</v>
      </c>
      <c r="O112" s="170">
        <f>ROUND(E112*N112,2)</f>
        <v>0</v>
      </c>
      <c r="P112" s="170">
        <v>0</v>
      </c>
      <c r="Q112" s="170">
        <f>ROUND(E112*P112,2)</f>
        <v>0</v>
      </c>
      <c r="R112" s="170" t="s">
        <v>304</v>
      </c>
      <c r="S112" s="170" t="s">
        <v>185</v>
      </c>
      <c r="T112" s="171" t="s">
        <v>185</v>
      </c>
      <c r="U112" s="157">
        <v>2.1000000000000001E-2</v>
      </c>
      <c r="V112" s="157">
        <f>ROUND(E112*U112,2)</f>
        <v>2.71</v>
      </c>
      <c r="W112" s="157"/>
      <c r="X112" s="157" t="s">
        <v>223</v>
      </c>
      <c r="Y112" s="148"/>
      <c r="Z112" s="148"/>
      <c r="AA112" s="148"/>
      <c r="AB112" s="148"/>
      <c r="AC112" s="148"/>
      <c r="AD112" s="148"/>
      <c r="AE112" s="148"/>
      <c r="AF112" s="148"/>
      <c r="AG112" s="148" t="s">
        <v>224</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22.5" outlineLevel="1" x14ac:dyDescent="0.2">
      <c r="A113" s="155"/>
      <c r="B113" s="156"/>
      <c r="C113" s="266" t="s">
        <v>337</v>
      </c>
      <c r="D113" s="267"/>
      <c r="E113" s="267"/>
      <c r="F113" s="267"/>
      <c r="G113" s="26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226</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79" t="str">
        <f>C113</f>
        <v>bez ohledu na způsob založení, tj. pokosení se shrabáním, naložením shrabků na dopravní prostředek s odvezením do 20 km a se složením,</v>
      </c>
      <c r="BB113" s="148"/>
      <c r="BC113" s="148"/>
      <c r="BD113" s="148"/>
      <c r="BE113" s="148"/>
      <c r="BF113" s="148"/>
      <c r="BG113" s="148"/>
      <c r="BH113" s="148"/>
    </row>
    <row r="114" spans="1:60" outlineLevel="1" x14ac:dyDescent="0.2">
      <c r="A114" s="155"/>
      <c r="B114" s="156"/>
      <c r="C114" s="195" t="s">
        <v>338</v>
      </c>
      <c r="D114" s="187"/>
      <c r="E114" s="188"/>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228</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5" t="s">
        <v>325</v>
      </c>
      <c r="D115" s="187"/>
      <c r="E115" s="188">
        <v>128.85</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228</v>
      </c>
      <c r="AH115" s="148">
        <v>5</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65">
        <v>17</v>
      </c>
      <c r="B116" s="166" t="s">
        <v>339</v>
      </c>
      <c r="C116" s="183" t="s">
        <v>340</v>
      </c>
      <c r="D116" s="167" t="s">
        <v>263</v>
      </c>
      <c r="E116" s="168">
        <v>128.85</v>
      </c>
      <c r="F116" s="169"/>
      <c r="G116" s="170">
        <f>ROUND(E116*F116,2)</f>
        <v>0</v>
      </c>
      <c r="H116" s="169"/>
      <c r="I116" s="170">
        <f>ROUND(E116*H116,2)</f>
        <v>0</v>
      </c>
      <c r="J116" s="169"/>
      <c r="K116" s="170">
        <f>ROUND(E116*J116,2)</f>
        <v>0</v>
      </c>
      <c r="L116" s="170">
        <v>21</v>
      </c>
      <c r="M116" s="170">
        <f>G116*(1+L116/100)</f>
        <v>0</v>
      </c>
      <c r="N116" s="170">
        <v>0</v>
      </c>
      <c r="O116" s="170">
        <f>ROUND(E116*N116,2)</f>
        <v>0</v>
      </c>
      <c r="P116" s="170">
        <v>0</v>
      </c>
      <c r="Q116" s="170">
        <f>ROUND(E116*P116,2)</f>
        <v>0</v>
      </c>
      <c r="R116" s="170" t="s">
        <v>304</v>
      </c>
      <c r="S116" s="170" t="s">
        <v>185</v>
      </c>
      <c r="T116" s="171" t="s">
        <v>185</v>
      </c>
      <c r="U116" s="157">
        <v>2E-3</v>
      </c>
      <c r="V116" s="157">
        <f>ROUND(E116*U116,2)</f>
        <v>0.26</v>
      </c>
      <c r="W116" s="157"/>
      <c r="X116" s="157" t="s">
        <v>223</v>
      </c>
      <c r="Y116" s="148"/>
      <c r="Z116" s="148"/>
      <c r="AA116" s="148"/>
      <c r="AB116" s="148"/>
      <c r="AC116" s="148"/>
      <c r="AD116" s="148"/>
      <c r="AE116" s="148"/>
      <c r="AF116" s="148"/>
      <c r="AG116" s="148" t="s">
        <v>224</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5" t="s">
        <v>341</v>
      </c>
      <c r="D117" s="187"/>
      <c r="E117" s="188"/>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228</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5" t="s">
        <v>325</v>
      </c>
      <c r="D118" s="187"/>
      <c r="E118" s="188">
        <v>128.85</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228</v>
      </c>
      <c r="AH118" s="148">
        <v>5</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65">
        <v>18</v>
      </c>
      <c r="B119" s="166" t="s">
        <v>342</v>
      </c>
      <c r="C119" s="183" t="s">
        <v>343</v>
      </c>
      <c r="D119" s="167" t="s">
        <v>263</v>
      </c>
      <c r="E119" s="168">
        <v>128.85</v>
      </c>
      <c r="F119" s="169"/>
      <c r="G119" s="170">
        <f>ROUND(E119*F119,2)</f>
        <v>0</v>
      </c>
      <c r="H119" s="169"/>
      <c r="I119" s="170">
        <f>ROUND(E119*H119,2)</f>
        <v>0</v>
      </c>
      <c r="J119" s="169"/>
      <c r="K119" s="170">
        <f>ROUND(E119*J119,2)</f>
        <v>0</v>
      </c>
      <c r="L119" s="170">
        <v>21</v>
      </c>
      <c r="M119" s="170">
        <f>G119*(1+L119/100)</f>
        <v>0</v>
      </c>
      <c r="N119" s="170">
        <v>0</v>
      </c>
      <c r="O119" s="170">
        <f>ROUND(E119*N119,2)</f>
        <v>0</v>
      </c>
      <c r="P119" s="170">
        <v>0</v>
      </c>
      <c r="Q119" s="170">
        <f>ROUND(E119*P119,2)</f>
        <v>0</v>
      </c>
      <c r="R119" s="170" t="s">
        <v>304</v>
      </c>
      <c r="S119" s="170" t="s">
        <v>185</v>
      </c>
      <c r="T119" s="171" t="s">
        <v>185</v>
      </c>
      <c r="U119" s="157">
        <v>8.9999999999999993E-3</v>
      </c>
      <c r="V119" s="157">
        <f>ROUND(E119*U119,2)</f>
        <v>1.1599999999999999</v>
      </c>
      <c r="W119" s="157"/>
      <c r="X119" s="157" t="s">
        <v>223</v>
      </c>
      <c r="Y119" s="148"/>
      <c r="Z119" s="148"/>
      <c r="AA119" s="148"/>
      <c r="AB119" s="148"/>
      <c r="AC119" s="148"/>
      <c r="AD119" s="148"/>
      <c r="AE119" s="148"/>
      <c r="AF119" s="148"/>
      <c r="AG119" s="148" t="s">
        <v>224</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266" t="s">
        <v>344</v>
      </c>
      <c r="D120" s="267"/>
      <c r="E120" s="267"/>
      <c r="F120" s="267"/>
      <c r="G120" s="26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226</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5" t="s">
        <v>345</v>
      </c>
      <c r="D121" s="187"/>
      <c r="E121" s="188"/>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228</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5" t="s">
        <v>325</v>
      </c>
      <c r="D122" s="187"/>
      <c r="E122" s="188">
        <v>128.85</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228</v>
      </c>
      <c r="AH122" s="148">
        <v>5</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65">
        <v>19</v>
      </c>
      <c r="B123" s="166" t="s">
        <v>346</v>
      </c>
      <c r="C123" s="183" t="s">
        <v>347</v>
      </c>
      <c r="D123" s="167" t="s">
        <v>348</v>
      </c>
      <c r="E123" s="168">
        <v>7.8740199999999998</v>
      </c>
      <c r="F123" s="169"/>
      <c r="G123" s="170">
        <f>ROUND(E123*F123,2)</f>
        <v>0</v>
      </c>
      <c r="H123" s="169"/>
      <c r="I123" s="170">
        <f>ROUND(E123*H123,2)</f>
        <v>0</v>
      </c>
      <c r="J123" s="169"/>
      <c r="K123" s="170">
        <f>ROUND(E123*J123,2)</f>
        <v>0</v>
      </c>
      <c r="L123" s="170">
        <v>21</v>
      </c>
      <c r="M123" s="170">
        <f>G123*(1+L123/100)</f>
        <v>0</v>
      </c>
      <c r="N123" s="170">
        <v>1E-3</v>
      </c>
      <c r="O123" s="170">
        <f>ROUND(E123*N123,2)</f>
        <v>0.01</v>
      </c>
      <c r="P123" s="170">
        <v>0</v>
      </c>
      <c r="Q123" s="170">
        <f>ROUND(E123*P123,2)</f>
        <v>0</v>
      </c>
      <c r="R123" s="170" t="s">
        <v>349</v>
      </c>
      <c r="S123" s="170" t="s">
        <v>185</v>
      </c>
      <c r="T123" s="171" t="s">
        <v>185</v>
      </c>
      <c r="U123" s="157">
        <v>0</v>
      </c>
      <c r="V123" s="157">
        <f>ROUND(E123*U123,2)</f>
        <v>0</v>
      </c>
      <c r="W123" s="157"/>
      <c r="X123" s="157" t="s">
        <v>350</v>
      </c>
      <c r="Y123" s="148"/>
      <c r="Z123" s="148"/>
      <c r="AA123" s="148"/>
      <c r="AB123" s="148"/>
      <c r="AC123" s="148"/>
      <c r="AD123" s="148"/>
      <c r="AE123" s="148"/>
      <c r="AF123" s="148"/>
      <c r="AG123" s="148" t="s">
        <v>351</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95" t="s">
        <v>352</v>
      </c>
      <c r="D124" s="187"/>
      <c r="E124" s="188"/>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228</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96" t="s">
        <v>230</v>
      </c>
      <c r="D125" s="189"/>
      <c r="E125" s="190"/>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228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7" t="s">
        <v>353</v>
      </c>
      <c r="D126" s="189"/>
      <c r="E126" s="190">
        <v>6.1109999999999998E-2</v>
      </c>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228</v>
      </c>
      <c r="AH126" s="148">
        <v>2</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96" t="s">
        <v>233</v>
      </c>
      <c r="D127" s="189"/>
      <c r="E127" s="190"/>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228</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5" t="s">
        <v>354</v>
      </c>
      <c r="D128" s="187"/>
      <c r="E128" s="188">
        <v>7.8740199999999998</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228</v>
      </c>
      <c r="AH128" s="148">
        <v>5</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59" t="s">
        <v>180</v>
      </c>
      <c r="B129" s="160" t="s">
        <v>123</v>
      </c>
      <c r="C129" s="181" t="s">
        <v>124</v>
      </c>
      <c r="D129" s="161"/>
      <c r="E129" s="162"/>
      <c r="F129" s="163"/>
      <c r="G129" s="163">
        <f>SUMIF(AG130:AG145,"&lt;&gt;NOR",G130:G145)</f>
        <v>0</v>
      </c>
      <c r="H129" s="163"/>
      <c r="I129" s="163">
        <f>SUM(I130:I145)</f>
        <v>0</v>
      </c>
      <c r="J129" s="163"/>
      <c r="K129" s="163">
        <f>SUM(K130:K145)</f>
        <v>0</v>
      </c>
      <c r="L129" s="163"/>
      <c r="M129" s="163">
        <f>SUM(M130:M145)</f>
        <v>0</v>
      </c>
      <c r="N129" s="163"/>
      <c r="O129" s="163">
        <f>SUM(O130:O145)</f>
        <v>60.789999999999992</v>
      </c>
      <c r="P129" s="163"/>
      <c r="Q129" s="163">
        <f>SUM(Q130:Q145)</f>
        <v>0</v>
      </c>
      <c r="R129" s="163"/>
      <c r="S129" s="163"/>
      <c r="T129" s="164"/>
      <c r="U129" s="158"/>
      <c r="V129" s="158">
        <f>SUM(V130:V145)</f>
        <v>3.39</v>
      </c>
      <c r="W129" s="158"/>
      <c r="X129" s="158"/>
      <c r="AG129" t="s">
        <v>181</v>
      </c>
    </row>
    <row r="130" spans="1:60" ht="22.5" outlineLevel="1" x14ac:dyDescent="0.2">
      <c r="A130" s="165">
        <v>20</v>
      </c>
      <c r="B130" s="166" t="s">
        <v>355</v>
      </c>
      <c r="C130" s="183" t="s">
        <v>356</v>
      </c>
      <c r="D130" s="167" t="s">
        <v>263</v>
      </c>
      <c r="E130" s="168">
        <v>66.957499999999996</v>
      </c>
      <c r="F130" s="169"/>
      <c r="G130" s="170">
        <f>ROUND(E130*F130,2)</f>
        <v>0</v>
      </c>
      <c r="H130" s="169"/>
      <c r="I130" s="170">
        <f>ROUND(E130*H130,2)</f>
        <v>0</v>
      </c>
      <c r="J130" s="169"/>
      <c r="K130" s="170">
        <f>ROUND(E130*J130,2)</f>
        <v>0</v>
      </c>
      <c r="L130" s="170">
        <v>21</v>
      </c>
      <c r="M130" s="170">
        <f>G130*(1+L130/100)</f>
        <v>0</v>
      </c>
      <c r="N130" s="170">
        <v>0.378</v>
      </c>
      <c r="O130" s="170">
        <f>ROUND(E130*N130,2)</f>
        <v>25.31</v>
      </c>
      <c r="P130" s="170">
        <v>0</v>
      </c>
      <c r="Q130" s="170">
        <f>ROUND(E130*P130,2)</f>
        <v>0</v>
      </c>
      <c r="R130" s="170" t="s">
        <v>357</v>
      </c>
      <c r="S130" s="170" t="s">
        <v>185</v>
      </c>
      <c r="T130" s="171" t="s">
        <v>185</v>
      </c>
      <c r="U130" s="157">
        <v>2.5999999999999999E-2</v>
      </c>
      <c r="V130" s="157">
        <f>ROUND(E130*U130,2)</f>
        <v>1.74</v>
      </c>
      <c r="W130" s="157"/>
      <c r="X130" s="157" t="s">
        <v>223</v>
      </c>
      <c r="Y130" s="148"/>
      <c r="Z130" s="148"/>
      <c r="AA130" s="148"/>
      <c r="AB130" s="148"/>
      <c r="AC130" s="148"/>
      <c r="AD130" s="148"/>
      <c r="AE130" s="148"/>
      <c r="AF130" s="148"/>
      <c r="AG130" s="148" t="s">
        <v>258</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5" t="s">
        <v>358</v>
      </c>
      <c r="D131" s="187"/>
      <c r="E131" s="188"/>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228</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95" t="s">
        <v>269</v>
      </c>
      <c r="D132" s="187"/>
      <c r="E132" s="188"/>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228</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95" t="s">
        <v>270</v>
      </c>
      <c r="D133" s="187"/>
      <c r="E133" s="188">
        <v>20.982500000000002</v>
      </c>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228</v>
      </c>
      <c r="AH133" s="148">
        <v>5</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95" t="s">
        <v>238</v>
      </c>
      <c r="D134" s="187"/>
      <c r="E134" s="188"/>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228</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95" t="s">
        <v>271</v>
      </c>
      <c r="D135" s="187"/>
      <c r="E135" s="188">
        <v>45.975000000000001</v>
      </c>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228</v>
      </c>
      <c r="AH135" s="148">
        <v>5</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x14ac:dyDescent="0.2">
      <c r="A136" s="165">
        <v>21</v>
      </c>
      <c r="B136" s="166" t="s">
        <v>359</v>
      </c>
      <c r="C136" s="183" t="s">
        <v>360</v>
      </c>
      <c r="D136" s="167" t="s">
        <v>263</v>
      </c>
      <c r="E136" s="168">
        <v>37.975000000000001</v>
      </c>
      <c r="F136" s="169"/>
      <c r="G136" s="170">
        <f>ROUND(E136*F136,2)</f>
        <v>0</v>
      </c>
      <c r="H136" s="169"/>
      <c r="I136" s="170">
        <f>ROUND(E136*H136,2)</f>
        <v>0</v>
      </c>
      <c r="J136" s="169"/>
      <c r="K136" s="170">
        <f>ROUND(E136*J136,2)</f>
        <v>0</v>
      </c>
      <c r="L136" s="170">
        <v>21</v>
      </c>
      <c r="M136" s="170">
        <f>G136*(1+L136/100)</f>
        <v>0</v>
      </c>
      <c r="N136" s="170">
        <v>0.55125000000000002</v>
      </c>
      <c r="O136" s="170">
        <f>ROUND(E136*N136,2)</f>
        <v>20.93</v>
      </c>
      <c r="P136" s="170">
        <v>0</v>
      </c>
      <c r="Q136" s="170">
        <f>ROUND(E136*P136,2)</f>
        <v>0</v>
      </c>
      <c r="R136" s="170" t="s">
        <v>357</v>
      </c>
      <c r="S136" s="170" t="s">
        <v>185</v>
      </c>
      <c r="T136" s="171" t="s">
        <v>185</v>
      </c>
      <c r="U136" s="157">
        <v>2.7E-2</v>
      </c>
      <c r="V136" s="157">
        <f>ROUND(E136*U136,2)</f>
        <v>1.03</v>
      </c>
      <c r="W136" s="157"/>
      <c r="X136" s="157" t="s">
        <v>223</v>
      </c>
      <c r="Y136" s="148"/>
      <c r="Z136" s="148"/>
      <c r="AA136" s="148"/>
      <c r="AB136" s="148"/>
      <c r="AC136" s="148"/>
      <c r="AD136" s="148"/>
      <c r="AE136" s="148"/>
      <c r="AF136" s="148"/>
      <c r="AG136" s="148" t="s">
        <v>224</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5" t="s">
        <v>361</v>
      </c>
      <c r="D137" s="187"/>
      <c r="E137" s="188"/>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228</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95" t="s">
        <v>267</v>
      </c>
      <c r="D138" s="187"/>
      <c r="E138" s="188"/>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228</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5" t="s">
        <v>268</v>
      </c>
      <c r="D139" s="187"/>
      <c r="E139" s="188">
        <v>37.975000000000001</v>
      </c>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228</v>
      </c>
      <c r="AH139" s="148">
        <v>5</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65">
        <v>22</v>
      </c>
      <c r="B140" s="166" t="s">
        <v>362</v>
      </c>
      <c r="C140" s="183" t="s">
        <v>363</v>
      </c>
      <c r="D140" s="167" t="s">
        <v>263</v>
      </c>
      <c r="E140" s="168">
        <v>22.785</v>
      </c>
      <c r="F140" s="169"/>
      <c r="G140" s="170">
        <f>ROUND(E140*F140,2)</f>
        <v>0</v>
      </c>
      <c r="H140" s="169"/>
      <c r="I140" s="170">
        <f>ROUND(E140*H140,2)</f>
        <v>0</v>
      </c>
      <c r="J140" s="169"/>
      <c r="K140" s="170">
        <f>ROUND(E140*J140,2)</f>
        <v>0</v>
      </c>
      <c r="L140" s="170">
        <v>21</v>
      </c>
      <c r="M140" s="170">
        <f>G140*(1+L140/100)</f>
        <v>0</v>
      </c>
      <c r="N140" s="170">
        <v>0.63856999999999997</v>
      </c>
      <c r="O140" s="170">
        <f>ROUND(E140*N140,2)</f>
        <v>14.55</v>
      </c>
      <c r="P140" s="170">
        <v>0</v>
      </c>
      <c r="Q140" s="170">
        <f>ROUND(E140*P140,2)</f>
        <v>0</v>
      </c>
      <c r="R140" s="170" t="s">
        <v>357</v>
      </c>
      <c r="S140" s="170" t="s">
        <v>185</v>
      </c>
      <c r="T140" s="171" t="s">
        <v>185</v>
      </c>
      <c r="U140" s="157">
        <v>2.7E-2</v>
      </c>
      <c r="V140" s="157">
        <f>ROUND(E140*U140,2)</f>
        <v>0.62</v>
      </c>
      <c r="W140" s="157"/>
      <c r="X140" s="157" t="s">
        <v>223</v>
      </c>
      <c r="Y140" s="148"/>
      <c r="Z140" s="148"/>
      <c r="AA140" s="148"/>
      <c r="AB140" s="148"/>
      <c r="AC140" s="148"/>
      <c r="AD140" s="148"/>
      <c r="AE140" s="148"/>
      <c r="AF140" s="148"/>
      <c r="AG140" s="148" t="s">
        <v>258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266" t="s">
        <v>364</v>
      </c>
      <c r="D141" s="267"/>
      <c r="E141" s="267"/>
      <c r="F141" s="267"/>
      <c r="G141" s="26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226</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5" t="s">
        <v>365</v>
      </c>
      <c r="D142" s="187"/>
      <c r="E142" s="188"/>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228</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95" t="s">
        <v>366</v>
      </c>
      <c r="D143" s="187"/>
      <c r="E143" s="188"/>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228</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95" t="s">
        <v>367</v>
      </c>
      <c r="D144" s="187"/>
      <c r="E144" s="188"/>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228</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5" t="s">
        <v>368</v>
      </c>
      <c r="D145" s="187"/>
      <c r="E145" s="188">
        <v>22.785</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228</v>
      </c>
      <c r="AH145" s="148">
        <v>5</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x14ac:dyDescent="0.2">
      <c r="A146" s="159" t="s">
        <v>180</v>
      </c>
      <c r="B146" s="160" t="s">
        <v>125</v>
      </c>
      <c r="C146" s="181" t="s">
        <v>126</v>
      </c>
      <c r="D146" s="161"/>
      <c r="E146" s="162"/>
      <c r="F146" s="163"/>
      <c r="G146" s="163">
        <f>SUMIF(AG147:AG205,"&lt;&gt;NOR",G147:G205)</f>
        <v>0</v>
      </c>
      <c r="H146" s="163"/>
      <c r="I146" s="163">
        <f>SUM(I147:I205)</f>
        <v>0</v>
      </c>
      <c r="J146" s="163"/>
      <c r="K146" s="163">
        <f>SUM(K147:K205)</f>
        <v>0</v>
      </c>
      <c r="L146" s="163"/>
      <c r="M146" s="163">
        <f>SUM(M147:M205)</f>
        <v>0</v>
      </c>
      <c r="N146" s="163"/>
      <c r="O146" s="163">
        <f>SUM(O147:O205)</f>
        <v>10.77</v>
      </c>
      <c r="P146" s="163"/>
      <c r="Q146" s="163">
        <f>SUM(Q147:Q205)</f>
        <v>0</v>
      </c>
      <c r="R146" s="163"/>
      <c r="S146" s="163"/>
      <c r="T146" s="164"/>
      <c r="U146" s="158"/>
      <c r="V146" s="158">
        <f>SUM(V147:V205)</f>
        <v>25</v>
      </c>
      <c r="W146" s="158"/>
      <c r="X146" s="158"/>
      <c r="AG146" t="s">
        <v>181</v>
      </c>
    </row>
    <row r="147" spans="1:60" ht="22.5" outlineLevel="1" x14ac:dyDescent="0.2">
      <c r="A147" s="165">
        <v>23</v>
      </c>
      <c r="B147" s="166" t="s">
        <v>369</v>
      </c>
      <c r="C147" s="183" t="s">
        <v>370</v>
      </c>
      <c r="D147" s="167" t="s">
        <v>263</v>
      </c>
      <c r="E147" s="168">
        <v>37.975000000000001</v>
      </c>
      <c r="F147" s="169"/>
      <c r="G147" s="170">
        <f>ROUND(E147*F147,2)</f>
        <v>0</v>
      </c>
      <c r="H147" s="169"/>
      <c r="I147" s="170">
        <f>ROUND(E147*H147,2)</f>
        <v>0</v>
      </c>
      <c r="J147" s="169"/>
      <c r="K147" s="170">
        <f>ROUND(E147*J147,2)</f>
        <v>0</v>
      </c>
      <c r="L147" s="170">
        <v>21</v>
      </c>
      <c r="M147" s="170">
        <f>G147*(1+L147/100)</f>
        <v>0</v>
      </c>
      <c r="N147" s="170">
        <v>0.12966</v>
      </c>
      <c r="O147" s="170">
        <f>ROUND(E147*N147,2)</f>
        <v>4.92</v>
      </c>
      <c r="P147" s="170">
        <v>0</v>
      </c>
      <c r="Q147" s="170">
        <f>ROUND(E147*P147,2)</f>
        <v>0</v>
      </c>
      <c r="R147" s="170" t="s">
        <v>357</v>
      </c>
      <c r="S147" s="170" t="s">
        <v>185</v>
      </c>
      <c r="T147" s="171" t="s">
        <v>185</v>
      </c>
      <c r="U147" s="157">
        <v>7.1999999999999995E-2</v>
      </c>
      <c r="V147" s="157">
        <f>ROUND(E147*U147,2)</f>
        <v>2.73</v>
      </c>
      <c r="W147" s="157"/>
      <c r="X147" s="157" t="s">
        <v>223</v>
      </c>
      <c r="Y147" s="148"/>
      <c r="Z147" s="148"/>
      <c r="AA147" s="148"/>
      <c r="AB147" s="148"/>
      <c r="AC147" s="148"/>
      <c r="AD147" s="148"/>
      <c r="AE147" s="148"/>
      <c r="AF147" s="148"/>
      <c r="AG147" s="148" t="s">
        <v>258</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5" t="s">
        <v>371</v>
      </c>
      <c r="D148" s="187"/>
      <c r="E148" s="188"/>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228</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5" t="s">
        <v>372</v>
      </c>
      <c r="D149" s="187"/>
      <c r="E149" s="188"/>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228</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5" t="s">
        <v>373</v>
      </c>
      <c r="D150" s="187"/>
      <c r="E150" s="188"/>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228</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95" t="s">
        <v>374</v>
      </c>
      <c r="D151" s="187"/>
      <c r="E151" s="188"/>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228</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95" t="s">
        <v>375</v>
      </c>
      <c r="D152" s="187"/>
      <c r="E152" s="188"/>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228</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5" t="s">
        <v>376</v>
      </c>
      <c r="D153" s="187"/>
      <c r="E153" s="188">
        <v>37.975000000000001</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228</v>
      </c>
      <c r="AH153" s="148">
        <v>5</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ht="22.5" outlineLevel="1" x14ac:dyDescent="0.2">
      <c r="A154" s="165">
        <v>24</v>
      </c>
      <c r="B154" s="166" t="s">
        <v>377</v>
      </c>
      <c r="C154" s="183" t="s">
        <v>378</v>
      </c>
      <c r="D154" s="167" t="s">
        <v>263</v>
      </c>
      <c r="E154" s="168">
        <v>30.38</v>
      </c>
      <c r="F154" s="169"/>
      <c r="G154" s="170">
        <f>ROUND(E154*F154,2)</f>
        <v>0</v>
      </c>
      <c r="H154" s="169"/>
      <c r="I154" s="170">
        <f>ROUND(E154*H154,2)</f>
        <v>0</v>
      </c>
      <c r="J154" s="169"/>
      <c r="K154" s="170">
        <f>ROUND(E154*J154,2)</f>
        <v>0</v>
      </c>
      <c r="L154" s="170">
        <v>21</v>
      </c>
      <c r="M154" s="170">
        <f>G154*(1+L154/100)</f>
        <v>0</v>
      </c>
      <c r="N154" s="170">
        <v>0.18151999999999999</v>
      </c>
      <c r="O154" s="170">
        <f>ROUND(E154*N154,2)</f>
        <v>5.51</v>
      </c>
      <c r="P154" s="170">
        <v>0</v>
      </c>
      <c r="Q154" s="170">
        <f>ROUND(E154*P154,2)</f>
        <v>0</v>
      </c>
      <c r="R154" s="170" t="s">
        <v>357</v>
      </c>
      <c r="S154" s="170" t="s">
        <v>185</v>
      </c>
      <c r="T154" s="171" t="s">
        <v>185</v>
      </c>
      <c r="U154" s="157">
        <v>8.7999999999999995E-2</v>
      </c>
      <c r="V154" s="157">
        <f>ROUND(E154*U154,2)</f>
        <v>2.67</v>
      </c>
      <c r="W154" s="157"/>
      <c r="X154" s="157" t="s">
        <v>223</v>
      </c>
      <c r="Y154" s="148"/>
      <c r="Z154" s="148"/>
      <c r="AA154" s="148"/>
      <c r="AB154" s="148"/>
      <c r="AC154" s="148"/>
      <c r="AD154" s="148"/>
      <c r="AE154" s="148"/>
      <c r="AF154" s="148"/>
      <c r="AG154" s="148" t="s">
        <v>258</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95" t="s">
        <v>379</v>
      </c>
      <c r="D155" s="187"/>
      <c r="E155" s="188"/>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228</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95" t="s">
        <v>380</v>
      </c>
      <c r="D156" s="187"/>
      <c r="E156" s="188"/>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228</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95" t="s">
        <v>381</v>
      </c>
      <c r="D157" s="187"/>
      <c r="E157" s="188"/>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228</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95" t="s">
        <v>382</v>
      </c>
      <c r="D158" s="187"/>
      <c r="E158" s="188"/>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228</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95" t="s">
        <v>383</v>
      </c>
      <c r="D159" s="187"/>
      <c r="E159" s="188">
        <v>30.38</v>
      </c>
      <c r="F159" s="157"/>
      <c r="G159" s="157"/>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228</v>
      </c>
      <c r="AH159" s="148">
        <v>5</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65">
        <v>25</v>
      </c>
      <c r="B160" s="166" t="s">
        <v>384</v>
      </c>
      <c r="C160" s="183" t="s">
        <v>385</v>
      </c>
      <c r="D160" s="167" t="s">
        <v>386</v>
      </c>
      <c r="E160" s="168">
        <v>151.9</v>
      </c>
      <c r="F160" s="169"/>
      <c r="G160" s="170">
        <f>ROUND(E160*F160,2)</f>
        <v>0</v>
      </c>
      <c r="H160" s="169"/>
      <c r="I160" s="170">
        <f>ROUND(E160*H160,2)</f>
        <v>0</v>
      </c>
      <c r="J160" s="169"/>
      <c r="K160" s="170">
        <f>ROUND(E160*J160,2)</f>
        <v>0</v>
      </c>
      <c r="L160" s="170">
        <v>21</v>
      </c>
      <c r="M160" s="170">
        <f>G160*(1+L160/100)</f>
        <v>0</v>
      </c>
      <c r="N160" s="170">
        <v>2.2399999999999998E-3</v>
      </c>
      <c r="O160" s="170">
        <f>ROUND(E160*N160,2)</f>
        <v>0.34</v>
      </c>
      <c r="P160" s="170">
        <v>0</v>
      </c>
      <c r="Q160" s="170">
        <f>ROUND(E160*P160,2)</f>
        <v>0</v>
      </c>
      <c r="R160" s="170" t="s">
        <v>357</v>
      </c>
      <c r="S160" s="170" t="s">
        <v>185</v>
      </c>
      <c r="T160" s="171" t="s">
        <v>185</v>
      </c>
      <c r="U160" s="157">
        <v>0.129</v>
      </c>
      <c r="V160" s="157">
        <f>ROUND(E160*U160,2)</f>
        <v>19.600000000000001</v>
      </c>
      <c r="W160" s="157"/>
      <c r="X160" s="157" t="s">
        <v>223</v>
      </c>
      <c r="Y160" s="148"/>
      <c r="Z160" s="148"/>
      <c r="AA160" s="148"/>
      <c r="AB160" s="148"/>
      <c r="AC160" s="148"/>
      <c r="AD160" s="148"/>
      <c r="AE160" s="148"/>
      <c r="AF160" s="148"/>
      <c r="AG160" s="148" t="s">
        <v>224</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266" t="s">
        <v>387</v>
      </c>
      <c r="D161" s="267"/>
      <c r="E161" s="267"/>
      <c r="F161" s="267"/>
      <c r="G161" s="26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226</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268" t="s">
        <v>388</v>
      </c>
      <c r="D162" s="269"/>
      <c r="E162" s="269"/>
      <c r="F162" s="269"/>
      <c r="G162" s="269"/>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194</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79" t="str">
        <f>C162</f>
        <v>Včetně odstranění zvětralé asfaltové zálivky, vyčištění spár, zalití spár asfaltovou zálivkou, nátěru asfaltovým lakem a posyp drtí.</v>
      </c>
      <c r="BB162" s="148"/>
      <c r="BC162" s="148"/>
      <c r="BD162" s="148"/>
      <c r="BE162" s="148"/>
      <c r="BF162" s="148"/>
      <c r="BG162" s="148"/>
      <c r="BH162" s="148"/>
    </row>
    <row r="163" spans="1:60" outlineLevel="1" x14ac:dyDescent="0.2">
      <c r="A163" s="155"/>
      <c r="B163" s="156"/>
      <c r="C163" s="195" t="s">
        <v>389</v>
      </c>
      <c r="D163" s="187"/>
      <c r="E163" s="188"/>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228</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5" t="s">
        <v>390</v>
      </c>
      <c r="D164" s="187"/>
      <c r="E164" s="188"/>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228</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95" t="s">
        <v>314</v>
      </c>
      <c r="D165" s="187"/>
      <c r="E165" s="188"/>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228</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95" t="s">
        <v>315</v>
      </c>
      <c r="D166" s="187"/>
      <c r="E166" s="188"/>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228</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5" t="s">
        <v>391</v>
      </c>
      <c r="D167" s="187"/>
      <c r="E167" s="188">
        <v>4.5999999999999996</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228</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95" t="s">
        <v>392</v>
      </c>
      <c r="D168" s="187"/>
      <c r="E168" s="188">
        <v>4.8</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228</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55"/>
      <c r="B169" s="156"/>
      <c r="C169" s="195" t="s">
        <v>393</v>
      </c>
      <c r="D169" s="187"/>
      <c r="E169" s="188">
        <v>4.1500000000000004</v>
      </c>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228</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95" t="s">
        <v>394</v>
      </c>
      <c r="D170" s="187"/>
      <c r="E170" s="188">
        <v>9</v>
      </c>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228</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5" t="s">
        <v>395</v>
      </c>
      <c r="D171" s="187"/>
      <c r="E171" s="188">
        <v>3.75</v>
      </c>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228</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5" t="s">
        <v>396</v>
      </c>
      <c r="D172" s="187"/>
      <c r="E172" s="188">
        <v>5</v>
      </c>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228</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5" t="s">
        <v>397</v>
      </c>
      <c r="D173" s="187"/>
      <c r="E173" s="188">
        <v>2</v>
      </c>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228</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5" t="s">
        <v>398</v>
      </c>
      <c r="D174" s="187"/>
      <c r="E174" s="188">
        <v>1.25</v>
      </c>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228</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5" t="s">
        <v>397</v>
      </c>
      <c r="D175" s="187"/>
      <c r="E175" s="188">
        <v>2</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228</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5" t="s">
        <v>398</v>
      </c>
      <c r="D176" s="187"/>
      <c r="E176" s="188">
        <v>1.25</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228</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5" t="s">
        <v>399</v>
      </c>
      <c r="D177" s="187"/>
      <c r="E177" s="188">
        <v>4</v>
      </c>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228</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95" t="s">
        <v>398</v>
      </c>
      <c r="D178" s="187"/>
      <c r="E178" s="188">
        <v>1.25</v>
      </c>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228</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5" t="s">
        <v>397</v>
      </c>
      <c r="D179" s="187"/>
      <c r="E179" s="188">
        <v>2</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228</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95" t="s">
        <v>317</v>
      </c>
      <c r="D180" s="187"/>
      <c r="E180" s="188"/>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228</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95" t="s">
        <v>400</v>
      </c>
      <c r="D181" s="187"/>
      <c r="E181" s="188">
        <v>3</v>
      </c>
      <c r="F181" s="157"/>
      <c r="G181" s="157"/>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228</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95" t="s">
        <v>399</v>
      </c>
      <c r="D182" s="187"/>
      <c r="E182" s="188">
        <v>4</v>
      </c>
      <c r="F182" s="157"/>
      <c r="G182" s="157"/>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228</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95" t="s">
        <v>398</v>
      </c>
      <c r="D183" s="187"/>
      <c r="E183" s="188">
        <v>1.25</v>
      </c>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228</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5" t="s">
        <v>397</v>
      </c>
      <c r="D184" s="187"/>
      <c r="E184" s="188">
        <v>2</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228</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5" t="s">
        <v>400</v>
      </c>
      <c r="D185" s="187"/>
      <c r="E185" s="188">
        <v>3</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228</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5" t="s">
        <v>401</v>
      </c>
      <c r="D186" s="187"/>
      <c r="E186" s="188">
        <v>5.15</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228</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95" t="s">
        <v>402</v>
      </c>
      <c r="D187" s="187"/>
      <c r="E187" s="188">
        <v>1.5</v>
      </c>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228</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5" t="s">
        <v>403</v>
      </c>
      <c r="D188" s="187"/>
      <c r="E188" s="188">
        <v>3.65</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228</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5" t="s">
        <v>398</v>
      </c>
      <c r="D189" s="187"/>
      <c r="E189" s="188">
        <v>1.25</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228</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5" t="s">
        <v>404</v>
      </c>
      <c r="D190" s="187"/>
      <c r="E190" s="188">
        <v>5</v>
      </c>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228</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5" t="s">
        <v>400</v>
      </c>
      <c r="D191" s="187"/>
      <c r="E191" s="188">
        <v>3</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228</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5" t="s">
        <v>399</v>
      </c>
      <c r="D192" s="187"/>
      <c r="E192" s="188">
        <v>4</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228</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5" t="s">
        <v>400</v>
      </c>
      <c r="D193" s="187"/>
      <c r="E193" s="188">
        <v>3</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228</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x14ac:dyDescent="0.2">
      <c r="A194" s="155"/>
      <c r="B194" s="156"/>
      <c r="C194" s="195" t="s">
        <v>405</v>
      </c>
      <c r="D194" s="187"/>
      <c r="E194" s="188">
        <v>9.5</v>
      </c>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228</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95" t="s">
        <v>400</v>
      </c>
      <c r="D195" s="187"/>
      <c r="E195" s="188">
        <v>3</v>
      </c>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228</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95" t="s">
        <v>406</v>
      </c>
      <c r="D196" s="187"/>
      <c r="E196" s="188">
        <v>5.2</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228</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95" t="s">
        <v>407</v>
      </c>
      <c r="D197" s="187"/>
      <c r="E197" s="188">
        <v>9.5</v>
      </c>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228</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95" t="s">
        <v>408</v>
      </c>
      <c r="D198" s="187"/>
      <c r="E198" s="188">
        <v>7.45</v>
      </c>
      <c r="F198" s="157"/>
      <c r="G198" s="157"/>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228</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95" t="s">
        <v>409</v>
      </c>
      <c r="D199" s="187"/>
      <c r="E199" s="188">
        <v>3.75</v>
      </c>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228</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95" t="s">
        <v>410</v>
      </c>
      <c r="D200" s="187"/>
      <c r="E200" s="188"/>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228</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5" t="s">
        <v>411</v>
      </c>
      <c r="D201" s="187"/>
      <c r="E201" s="188">
        <v>7.45</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228</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5" t="s">
        <v>400</v>
      </c>
      <c r="D202" s="187"/>
      <c r="E202" s="188">
        <v>3</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228</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95" t="s">
        <v>411</v>
      </c>
      <c r="D203" s="187"/>
      <c r="E203" s="188">
        <v>7.45</v>
      </c>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228</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95" t="s">
        <v>412</v>
      </c>
      <c r="D204" s="187"/>
      <c r="E204" s="188">
        <v>7</v>
      </c>
      <c r="F204" s="157"/>
      <c r="G204" s="157"/>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228</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5" t="s">
        <v>413</v>
      </c>
      <c r="D205" s="187"/>
      <c r="E205" s="188">
        <v>3.75</v>
      </c>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228</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x14ac:dyDescent="0.2">
      <c r="A206" s="159" t="s">
        <v>180</v>
      </c>
      <c r="B206" s="160" t="s">
        <v>127</v>
      </c>
      <c r="C206" s="181" t="s">
        <v>128</v>
      </c>
      <c r="D206" s="161"/>
      <c r="E206" s="162"/>
      <c r="F206" s="163"/>
      <c r="G206" s="163">
        <f>SUMIF(AG207:AG295,"&lt;&gt;NOR",G207:G295)</f>
        <v>0</v>
      </c>
      <c r="H206" s="163"/>
      <c r="I206" s="163">
        <f>SUM(I207:I295)</f>
        <v>0</v>
      </c>
      <c r="J206" s="163"/>
      <c r="K206" s="163">
        <f>SUM(K207:K295)</f>
        <v>0</v>
      </c>
      <c r="L206" s="163"/>
      <c r="M206" s="163">
        <f>SUM(M207:M295)</f>
        <v>0</v>
      </c>
      <c r="N206" s="163"/>
      <c r="O206" s="163">
        <f>SUM(O207:O295)</f>
        <v>63.84</v>
      </c>
      <c r="P206" s="163"/>
      <c r="Q206" s="163">
        <f>SUM(Q207:Q295)</f>
        <v>0</v>
      </c>
      <c r="R206" s="163"/>
      <c r="S206" s="163"/>
      <c r="T206" s="164"/>
      <c r="U206" s="158"/>
      <c r="V206" s="158">
        <f>SUM(V207:V295)</f>
        <v>77.22</v>
      </c>
      <c r="W206" s="158"/>
      <c r="X206" s="158"/>
      <c r="AG206" t="s">
        <v>181</v>
      </c>
    </row>
    <row r="207" spans="1:60" ht="22.5" outlineLevel="1" x14ac:dyDescent="0.2">
      <c r="A207" s="165">
        <v>26</v>
      </c>
      <c r="B207" s="166" t="s">
        <v>414</v>
      </c>
      <c r="C207" s="183" t="s">
        <v>415</v>
      </c>
      <c r="D207" s="167" t="s">
        <v>386</v>
      </c>
      <c r="E207" s="168">
        <v>183.9</v>
      </c>
      <c r="F207" s="169"/>
      <c r="G207" s="170">
        <f>ROUND(E207*F207,2)</f>
        <v>0</v>
      </c>
      <c r="H207" s="169"/>
      <c r="I207" s="170">
        <f>ROUND(E207*H207,2)</f>
        <v>0</v>
      </c>
      <c r="J207" s="169"/>
      <c r="K207" s="170">
        <f>ROUND(E207*J207,2)</f>
        <v>0</v>
      </c>
      <c r="L207" s="170">
        <v>21</v>
      </c>
      <c r="M207" s="170">
        <f>G207*(1+L207/100)</f>
        <v>0</v>
      </c>
      <c r="N207" s="170">
        <v>9.9709999999999993E-2</v>
      </c>
      <c r="O207" s="170">
        <f>ROUND(E207*N207,2)</f>
        <v>18.34</v>
      </c>
      <c r="P207" s="170">
        <v>0</v>
      </c>
      <c r="Q207" s="170">
        <f>ROUND(E207*P207,2)</f>
        <v>0</v>
      </c>
      <c r="R207" s="170" t="s">
        <v>357</v>
      </c>
      <c r="S207" s="170" t="s">
        <v>185</v>
      </c>
      <c r="T207" s="171" t="s">
        <v>185</v>
      </c>
      <c r="U207" s="157">
        <v>0.11899999999999999</v>
      </c>
      <c r="V207" s="157">
        <f>ROUND(E207*U207,2)</f>
        <v>21.88</v>
      </c>
      <c r="W207" s="157"/>
      <c r="X207" s="157" t="s">
        <v>223</v>
      </c>
      <c r="Y207" s="148"/>
      <c r="Z207" s="148"/>
      <c r="AA207" s="148"/>
      <c r="AB207" s="148"/>
      <c r="AC207" s="148"/>
      <c r="AD207" s="148"/>
      <c r="AE207" s="148"/>
      <c r="AF207" s="148"/>
      <c r="AG207" s="148" t="s">
        <v>258</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266" t="s">
        <v>416</v>
      </c>
      <c r="D208" s="267"/>
      <c r="E208" s="267"/>
      <c r="F208" s="267"/>
      <c r="G208" s="26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226</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95" t="s">
        <v>417</v>
      </c>
      <c r="D209" s="187"/>
      <c r="E209" s="188"/>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228</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5" t="s">
        <v>418</v>
      </c>
      <c r="D210" s="187"/>
      <c r="E210" s="188"/>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228</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5" t="s">
        <v>390</v>
      </c>
      <c r="D211" s="187"/>
      <c r="E211" s="188"/>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228</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5" t="s">
        <v>314</v>
      </c>
      <c r="D212" s="187"/>
      <c r="E212" s="188"/>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228</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5" t="s">
        <v>315</v>
      </c>
      <c r="D213" s="187"/>
      <c r="E213" s="188"/>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228</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95" t="s">
        <v>392</v>
      </c>
      <c r="D214" s="187"/>
      <c r="E214" s="188">
        <v>4.8</v>
      </c>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228</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95" t="s">
        <v>394</v>
      </c>
      <c r="D215" s="187"/>
      <c r="E215" s="188">
        <v>9</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228</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95" t="s">
        <v>397</v>
      </c>
      <c r="D216" s="187"/>
      <c r="E216" s="188">
        <v>2</v>
      </c>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228</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95" t="s">
        <v>397</v>
      </c>
      <c r="D217" s="187"/>
      <c r="E217" s="188">
        <v>2</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228</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95" t="s">
        <v>399</v>
      </c>
      <c r="D218" s="187"/>
      <c r="E218" s="188">
        <v>4</v>
      </c>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228</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5" t="s">
        <v>397</v>
      </c>
      <c r="D219" s="187"/>
      <c r="E219" s="188">
        <v>2</v>
      </c>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228</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5" t="s">
        <v>317</v>
      </c>
      <c r="D220" s="187"/>
      <c r="E220" s="188"/>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228</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95" t="s">
        <v>399</v>
      </c>
      <c r="D221" s="187"/>
      <c r="E221" s="188">
        <v>4</v>
      </c>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228</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95" t="s">
        <v>397</v>
      </c>
      <c r="D222" s="187"/>
      <c r="E222" s="188">
        <v>2</v>
      </c>
      <c r="F222" s="157"/>
      <c r="G222" s="157"/>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228</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5" t="s">
        <v>401</v>
      </c>
      <c r="D223" s="187"/>
      <c r="E223" s="188">
        <v>5.15</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228</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95" t="s">
        <v>402</v>
      </c>
      <c r="D224" s="187"/>
      <c r="E224" s="188">
        <v>1.5</v>
      </c>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228</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5" t="s">
        <v>403</v>
      </c>
      <c r="D225" s="187"/>
      <c r="E225" s="188">
        <v>3.65</v>
      </c>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228</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95" t="s">
        <v>404</v>
      </c>
      <c r="D226" s="187"/>
      <c r="E226" s="188">
        <v>5</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228</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5" t="s">
        <v>399</v>
      </c>
      <c r="D227" s="187"/>
      <c r="E227" s="188">
        <v>4</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228</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ht="22.5" outlineLevel="1" x14ac:dyDescent="0.2">
      <c r="A228" s="155"/>
      <c r="B228" s="156"/>
      <c r="C228" s="195" t="s">
        <v>405</v>
      </c>
      <c r="D228" s="187"/>
      <c r="E228" s="188">
        <v>9.5</v>
      </c>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228</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5" t="s">
        <v>406</v>
      </c>
      <c r="D229" s="187"/>
      <c r="E229" s="188">
        <v>5.2</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228</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95" t="s">
        <v>407</v>
      </c>
      <c r="D230" s="187"/>
      <c r="E230" s="188">
        <v>9.5</v>
      </c>
      <c r="F230" s="157"/>
      <c r="G230" s="157"/>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228</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95" t="s">
        <v>409</v>
      </c>
      <c r="D231" s="187"/>
      <c r="E231" s="188">
        <v>3.75</v>
      </c>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228</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95" t="s">
        <v>410</v>
      </c>
      <c r="D232" s="187"/>
      <c r="E232" s="188"/>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228</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5" t="s">
        <v>411</v>
      </c>
      <c r="D233" s="187"/>
      <c r="E233" s="188">
        <v>7.45</v>
      </c>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228</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5" t="s">
        <v>411</v>
      </c>
      <c r="D234" s="187"/>
      <c r="E234" s="188">
        <v>7.45</v>
      </c>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228</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98" t="s">
        <v>419</v>
      </c>
      <c r="D235" s="191"/>
      <c r="E235" s="192">
        <v>91.95</v>
      </c>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228</v>
      </c>
      <c r="AH235" s="148">
        <v>1</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99" t="s">
        <v>420</v>
      </c>
      <c r="D236" s="193"/>
      <c r="E236" s="194">
        <v>91.95</v>
      </c>
      <c r="F236" s="157"/>
      <c r="G236" s="157"/>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228</v>
      </c>
      <c r="AH236" s="148">
        <v>4</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1" x14ac:dyDescent="0.2">
      <c r="A237" s="165">
        <v>27</v>
      </c>
      <c r="B237" s="166" t="s">
        <v>421</v>
      </c>
      <c r="C237" s="183" t="s">
        <v>422</v>
      </c>
      <c r="D237" s="167" t="s">
        <v>386</v>
      </c>
      <c r="E237" s="168">
        <v>59.95</v>
      </c>
      <c r="F237" s="169"/>
      <c r="G237" s="170">
        <f>ROUND(E237*F237,2)</f>
        <v>0</v>
      </c>
      <c r="H237" s="169"/>
      <c r="I237" s="170">
        <f>ROUND(E237*H237,2)</f>
        <v>0</v>
      </c>
      <c r="J237" s="169"/>
      <c r="K237" s="170">
        <f>ROUND(E237*J237,2)</f>
        <v>0</v>
      </c>
      <c r="L237" s="170">
        <v>21</v>
      </c>
      <c r="M237" s="170">
        <f>G237*(1+L237/100)</f>
        <v>0</v>
      </c>
      <c r="N237" s="170">
        <v>0.15673999999999999</v>
      </c>
      <c r="O237" s="170">
        <f>ROUND(E237*N237,2)</f>
        <v>9.4</v>
      </c>
      <c r="P237" s="170">
        <v>0</v>
      </c>
      <c r="Q237" s="170">
        <f>ROUND(E237*P237,2)</f>
        <v>0</v>
      </c>
      <c r="R237" s="170" t="s">
        <v>357</v>
      </c>
      <c r="S237" s="170" t="s">
        <v>185</v>
      </c>
      <c r="T237" s="171" t="s">
        <v>185</v>
      </c>
      <c r="U237" s="157">
        <v>0.29548000000000002</v>
      </c>
      <c r="V237" s="157">
        <f>ROUND(E237*U237,2)</f>
        <v>17.71</v>
      </c>
      <c r="W237" s="157"/>
      <c r="X237" s="157" t="s">
        <v>223</v>
      </c>
      <c r="Y237" s="148"/>
      <c r="Z237" s="148"/>
      <c r="AA237" s="148"/>
      <c r="AB237" s="148"/>
      <c r="AC237" s="148"/>
      <c r="AD237" s="148"/>
      <c r="AE237" s="148"/>
      <c r="AF237" s="148"/>
      <c r="AG237" s="148" t="s">
        <v>224</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266" t="s">
        <v>423</v>
      </c>
      <c r="D238" s="267"/>
      <c r="E238" s="267"/>
      <c r="F238" s="267"/>
      <c r="G238" s="26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226</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5" t="s">
        <v>424</v>
      </c>
      <c r="D239" s="187"/>
      <c r="E239" s="188"/>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228</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95" t="s">
        <v>390</v>
      </c>
      <c r="D240" s="187"/>
      <c r="E240" s="188"/>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228</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95" t="s">
        <v>314</v>
      </c>
      <c r="D241" s="187"/>
      <c r="E241" s="188"/>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228</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5" t="s">
        <v>315</v>
      </c>
      <c r="D242" s="187"/>
      <c r="E242" s="188"/>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228</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95" t="s">
        <v>425</v>
      </c>
      <c r="D243" s="187"/>
      <c r="E243" s="188">
        <v>4.5999999999999996</v>
      </c>
      <c r="F243" s="157"/>
      <c r="G243" s="157"/>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228</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ht="22.5" outlineLevel="1" x14ac:dyDescent="0.2">
      <c r="A244" s="155"/>
      <c r="B244" s="156"/>
      <c r="C244" s="195" t="s">
        <v>393</v>
      </c>
      <c r="D244" s="187"/>
      <c r="E244" s="188">
        <v>4.1500000000000004</v>
      </c>
      <c r="F244" s="157"/>
      <c r="G244" s="157"/>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228</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95" t="s">
        <v>395</v>
      </c>
      <c r="D245" s="187"/>
      <c r="E245" s="188">
        <v>3.75</v>
      </c>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228</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95" t="s">
        <v>396</v>
      </c>
      <c r="D246" s="187"/>
      <c r="E246" s="188">
        <v>5</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228</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95" t="s">
        <v>398</v>
      </c>
      <c r="D247" s="187"/>
      <c r="E247" s="188">
        <v>1.25</v>
      </c>
      <c r="F247" s="157"/>
      <c r="G247" s="157"/>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228</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95" t="s">
        <v>398</v>
      </c>
      <c r="D248" s="187"/>
      <c r="E248" s="188">
        <v>1.25</v>
      </c>
      <c r="F248" s="157"/>
      <c r="G248" s="157"/>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228</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95" t="s">
        <v>398</v>
      </c>
      <c r="D249" s="187"/>
      <c r="E249" s="188">
        <v>1.25</v>
      </c>
      <c r="F249" s="157"/>
      <c r="G249" s="157"/>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228</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95" t="s">
        <v>317</v>
      </c>
      <c r="D250" s="187"/>
      <c r="E250" s="188"/>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228</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5" t="s">
        <v>400</v>
      </c>
      <c r="D251" s="187"/>
      <c r="E251" s="188">
        <v>3</v>
      </c>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228</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95" t="s">
        <v>398</v>
      </c>
      <c r="D252" s="187"/>
      <c r="E252" s="188">
        <v>1.25</v>
      </c>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228</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95" t="s">
        <v>400</v>
      </c>
      <c r="D253" s="187"/>
      <c r="E253" s="188">
        <v>3</v>
      </c>
      <c r="F253" s="157"/>
      <c r="G253" s="157"/>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228</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5" t="s">
        <v>398</v>
      </c>
      <c r="D254" s="187"/>
      <c r="E254" s="188">
        <v>1.25</v>
      </c>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228</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95" t="s">
        <v>400</v>
      </c>
      <c r="D255" s="187"/>
      <c r="E255" s="188">
        <v>3</v>
      </c>
      <c r="F255" s="157"/>
      <c r="G255" s="157"/>
      <c r="H255" s="157"/>
      <c r="I255" s="157"/>
      <c r="J255" s="157"/>
      <c r="K255" s="157"/>
      <c r="L255" s="157"/>
      <c r="M255" s="157"/>
      <c r="N255" s="157"/>
      <c r="O255" s="157"/>
      <c r="P255" s="157"/>
      <c r="Q255" s="157"/>
      <c r="R255" s="157"/>
      <c r="S255" s="157"/>
      <c r="T255" s="157"/>
      <c r="U255" s="157"/>
      <c r="V255" s="157"/>
      <c r="W255" s="157"/>
      <c r="X255" s="157"/>
      <c r="Y255" s="148"/>
      <c r="Z255" s="148"/>
      <c r="AA255" s="148"/>
      <c r="AB255" s="148"/>
      <c r="AC255" s="148"/>
      <c r="AD255" s="148"/>
      <c r="AE255" s="148"/>
      <c r="AF255" s="148"/>
      <c r="AG255" s="148" t="s">
        <v>228</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95" t="s">
        <v>400</v>
      </c>
      <c r="D256" s="187"/>
      <c r="E256" s="188">
        <v>3</v>
      </c>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228</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95" t="s">
        <v>400</v>
      </c>
      <c r="D257" s="187"/>
      <c r="E257" s="188">
        <v>3</v>
      </c>
      <c r="F257" s="157"/>
      <c r="G257" s="157"/>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228</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95" t="s">
        <v>408</v>
      </c>
      <c r="D258" s="187"/>
      <c r="E258" s="188">
        <v>7.45</v>
      </c>
      <c r="F258" s="157"/>
      <c r="G258" s="157"/>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228</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95" t="s">
        <v>410</v>
      </c>
      <c r="D259" s="187"/>
      <c r="E259" s="188"/>
      <c r="F259" s="157"/>
      <c r="G259" s="157"/>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228</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5" t="s">
        <v>400</v>
      </c>
      <c r="D260" s="187"/>
      <c r="E260" s="188">
        <v>3</v>
      </c>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228</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95" t="s">
        <v>412</v>
      </c>
      <c r="D261" s="187"/>
      <c r="E261" s="188">
        <v>7</v>
      </c>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228</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95" t="s">
        <v>413</v>
      </c>
      <c r="D262" s="187"/>
      <c r="E262" s="188">
        <v>3.75</v>
      </c>
      <c r="F262" s="157"/>
      <c r="G262" s="157"/>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228</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65">
        <v>28</v>
      </c>
      <c r="B263" s="166" t="s">
        <v>426</v>
      </c>
      <c r="C263" s="183" t="s">
        <v>427</v>
      </c>
      <c r="D263" s="167" t="s">
        <v>221</v>
      </c>
      <c r="E263" s="168">
        <v>9.8734999999999999</v>
      </c>
      <c r="F263" s="169"/>
      <c r="G263" s="170">
        <f>ROUND(E263*F263,2)</f>
        <v>0</v>
      </c>
      <c r="H263" s="169"/>
      <c r="I263" s="170">
        <f>ROUND(E263*H263,2)</f>
        <v>0</v>
      </c>
      <c r="J263" s="169"/>
      <c r="K263" s="170">
        <f>ROUND(E263*J263,2)</f>
        <v>0</v>
      </c>
      <c r="L263" s="170">
        <v>21</v>
      </c>
      <c r="M263" s="170">
        <f>G263*(1+L263/100)</f>
        <v>0</v>
      </c>
      <c r="N263" s="170">
        <v>2.5249999999999999</v>
      </c>
      <c r="O263" s="170">
        <f>ROUND(E263*N263,2)</f>
        <v>24.93</v>
      </c>
      <c r="P263" s="170">
        <v>0</v>
      </c>
      <c r="Q263" s="170">
        <f>ROUND(E263*P263,2)</f>
        <v>0</v>
      </c>
      <c r="R263" s="170" t="s">
        <v>357</v>
      </c>
      <c r="S263" s="170" t="s">
        <v>185</v>
      </c>
      <c r="T263" s="171" t="s">
        <v>185</v>
      </c>
      <c r="U263" s="157">
        <v>1.4419999999999999</v>
      </c>
      <c r="V263" s="157">
        <f>ROUND(E263*U263,2)</f>
        <v>14.24</v>
      </c>
      <c r="W263" s="157"/>
      <c r="X263" s="157" t="s">
        <v>223</v>
      </c>
      <c r="Y263" s="148"/>
      <c r="Z263" s="148"/>
      <c r="AA263" s="148"/>
      <c r="AB263" s="148"/>
      <c r="AC263" s="148"/>
      <c r="AD263" s="148"/>
      <c r="AE263" s="148"/>
      <c r="AF263" s="148"/>
      <c r="AG263" s="148" t="s">
        <v>258</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266" t="s">
        <v>428</v>
      </c>
      <c r="D264" s="267"/>
      <c r="E264" s="267"/>
      <c r="F264" s="267"/>
      <c r="G264" s="267"/>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226</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95" t="s">
        <v>429</v>
      </c>
      <c r="D265" s="187"/>
      <c r="E265" s="188"/>
      <c r="F265" s="157"/>
      <c r="G265" s="157"/>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228</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95" t="s">
        <v>430</v>
      </c>
      <c r="D266" s="187"/>
      <c r="E266" s="188"/>
      <c r="F266" s="157"/>
      <c r="G266" s="157"/>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228</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96" t="s">
        <v>230</v>
      </c>
      <c r="D267" s="189"/>
      <c r="E267" s="190"/>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228</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7" t="s">
        <v>431</v>
      </c>
      <c r="D268" s="189"/>
      <c r="E268" s="190">
        <v>6.5000000000000002E-2</v>
      </c>
      <c r="F268" s="157"/>
      <c r="G268" s="157"/>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228</v>
      </c>
      <c r="AH268" s="148">
        <v>2</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96" t="s">
        <v>233</v>
      </c>
      <c r="D269" s="189"/>
      <c r="E269" s="190"/>
      <c r="F269" s="157"/>
      <c r="G269" s="157"/>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228</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95" t="s">
        <v>432</v>
      </c>
      <c r="D270" s="187"/>
      <c r="E270" s="188">
        <v>9.8734999999999999</v>
      </c>
      <c r="F270" s="157"/>
      <c r="G270" s="157"/>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228</v>
      </c>
      <c r="AH270" s="148">
        <v>5</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65">
        <v>29</v>
      </c>
      <c r="B271" s="166" t="s">
        <v>433</v>
      </c>
      <c r="C271" s="183" t="s">
        <v>434</v>
      </c>
      <c r="D271" s="167" t="s">
        <v>386</v>
      </c>
      <c r="E271" s="168">
        <v>151.9</v>
      </c>
      <c r="F271" s="169"/>
      <c r="G271" s="170">
        <f>ROUND(E271*F271,2)</f>
        <v>0</v>
      </c>
      <c r="H271" s="169"/>
      <c r="I271" s="170">
        <f>ROUND(E271*H271,2)</f>
        <v>0</v>
      </c>
      <c r="J271" s="169"/>
      <c r="K271" s="170">
        <f>ROUND(E271*J271,2)</f>
        <v>0</v>
      </c>
      <c r="L271" s="170">
        <v>21</v>
      </c>
      <c r="M271" s="170">
        <f>G271*(1+L271/100)</f>
        <v>0</v>
      </c>
      <c r="N271" s="170">
        <v>0</v>
      </c>
      <c r="O271" s="170">
        <f>ROUND(E271*N271,2)</f>
        <v>0</v>
      </c>
      <c r="P271" s="170">
        <v>0</v>
      </c>
      <c r="Q271" s="170">
        <f>ROUND(E271*P271,2)</f>
        <v>0</v>
      </c>
      <c r="R271" s="170" t="s">
        <v>357</v>
      </c>
      <c r="S271" s="170" t="s">
        <v>185</v>
      </c>
      <c r="T271" s="171" t="s">
        <v>185</v>
      </c>
      <c r="U271" s="157">
        <v>6.7000000000000004E-2</v>
      </c>
      <c r="V271" s="157">
        <f>ROUND(E271*U271,2)</f>
        <v>10.18</v>
      </c>
      <c r="W271" s="157"/>
      <c r="X271" s="157" t="s">
        <v>223</v>
      </c>
      <c r="Y271" s="148"/>
      <c r="Z271" s="148"/>
      <c r="AA271" s="148"/>
      <c r="AB271" s="148"/>
      <c r="AC271" s="148"/>
      <c r="AD271" s="148"/>
      <c r="AE271" s="148"/>
      <c r="AF271" s="148"/>
      <c r="AG271" s="148" t="s">
        <v>224</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266" t="s">
        <v>435</v>
      </c>
      <c r="D272" s="267"/>
      <c r="E272" s="267"/>
      <c r="F272" s="267"/>
      <c r="G272" s="267"/>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226</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95" t="s">
        <v>436</v>
      </c>
      <c r="D273" s="187"/>
      <c r="E273" s="188"/>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228</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95" t="s">
        <v>437</v>
      </c>
      <c r="D274" s="187"/>
      <c r="E274" s="188"/>
      <c r="F274" s="157"/>
      <c r="G274" s="157"/>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228</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95" t="s">
        <v>438</v>
      </c>
      <c r="D275" s="187"/>
      <c r="E275" s="188">
        <v>151.9</v>
      </c>
      <c r="F275" s="157"/>
      <c r="G275" s="157"/>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228</v>
      </c>
      <c r="AH275" s="148">
        <v>5</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65">
        <v>30</v>
      </c>
      <c r="B276" s="166" t="s">
        <v>439</v>
      </c>
      <c r="C276" s="183" t="s">
        <v>440</v>
      </c>
      <c r="D276" s="167" t="s">
        <v>386</v>
      </c>
      <c r="E276" s="168">
        <v>151.9</v>
      </c>
      <c r="F276" s="169"/>
      <c r="G276" s="170">
        <f>ROUND(E276*F276,2)</f>
        <v>0</v>
      </c>
      <c r="H276" s="169"/>
      <c r="I276" s="170">
        <f>ROUND(E276*H276,2)</f>
        <v>0</v>
      </c>
      <c r="J276" s="169"/>
      <c r="K276" s="170">
        <f>ROUND(E276*J276,2)</f>
        <v>0</v>
      </c>
      <c r="L276" s="170">
        <v>21</v>
      </c>
      <c r="M276" s="170">
        <f>G276*(1+L276/100)</f>
        <v>0</v>
      </c>
      <c r="N276" s="170">
        <v>0</v>
      </c>
      <c r="O276" s="170">
        <f>ROUND(E276*N276,2)</f>
        <v>0</v>
      </c>
      <c r="P276" s="170">
        <v>0</v>
      </c>
      <c r="Q276" s="170">
        <f>ROUND(E276*P276,2)</f>
        <v>0</v>
      </c>
      <c r="R276" s="170" t="s">
        <v>357</v>
      </c>
      <c r="S276" s="170" t="s">
        <v>185</v>
      </c>
      <c r="T276" s="171" t="s">
        <v>185</v>
      </c>
      <c r="U276" s="157">
        <v>3.2000000000000001E-2</v>
      </c>
      <c r="V276" s="157">
        <f>ROUND(E276*U276,2)</f>
        <v>4.8600000000000003</v>
      </c>
      <c r="W276" s="157"/>
      <c r="X276" s="157" t="s">
        <v>223</v>
      </c>
      <c r="Y276" s="148"/>
      <c r="Z276" s="148"/>
      <c r="AA276" s="148"/>
      <c r="AB276" s="148"/>
      <c r="AC276" s="148"/>
      <c r="AD276" s="148"/>
      <c r="AE276" s="148"/>
      <c r="AF276" s="148"/>
      <c r="AG276" s="148" t="s">
        <v>258</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266" t="s">
        <v>441</v>
      </c>
      <c r="D277" s="267"/>
      <c r="E277" s="267"/>
      <c r="F277" s="267"/>
      <c r="G277" s="267"/>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226</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5" t="s">
        <v>442</v>
      </c>
      <c r="D278" s="187"/>
      <c r="E278" s="188"/>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228</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95" t="s">
        <v>390</v>
      </c>
      <c r="D279" s="187"/>
      <c r="E279" s="188"/>
      <c r="F279" s="157"/>
      <c r="G279" s="157"/>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228</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95" t="s">
        <v>438</v>
      </c>
      <c r="D280" s="187"/>
      <c r="E280" s="188">
        <v>151.9</v>
      </c>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228</v>
      </c>
      <c r="AH280" s="148">
        <v>5</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65">
        <v>31</v>
      </c>
      <c r="B281" s="166" t="s">
        <v>443</v>
      </c>
      <c r="C281" s="183" t="s">
        <v>444</v>
      </c>
      <c r="D281" s="167" t="s">
        <v>386</v>
      </c>
      <c r="E281" s="168">
        <v>151.9</v>
      </c>
      <c r="F281" s="169"/>
      <c r="G281" s="170">
        <f>ROUND(E281*F281,2)</f>
        <v>0</v>
      </c>
      <c r="H281" s="169"/>
      <c r="I281" s="170">
        <f>ROUND(E281*H281,2)</f>
        <v>0</v>
      </c>
      <c r="J281" s="169"/>
      <c r="K281" s="170">
        <f>ROUND(E281*J281,2)</f>
        <v>0</v>
      </c>
      <c r="L281" s="170">
        <v>21</v>
      </c>
      <c r="M281" s="170">
        <f>G281*(1+L281/100)</f>
        <v>0</v>
      </c>
      <c r="N281" s="170">
        <v>0</v>
      </c>
      <c r="O281" s="170">
        <f>ROUND(E281*N281,2)</f>
        <v>0</v>
      </c>
      <c r="P281" s="170">
        <v>0</v>
      </c>
      <c r="Q281" s="170">
        <f>ROUND(E281*P281,2)</f>
        <v>0</v>
      </c>
      <c r="R281" s="170" t="s">
        <v>357</v>
      </c>
      <c r="S281" s="170" t="s">
        <v>185</v>
      </c>
      <c r="T281" s="171" t="s">
        <v>185</v>
      </c>
      <c r="U281" s="157">
        <v>5.5E-2</v>
      </c>
      <c r="V281" s="157">
        <f>ROUND(E281*U281,2)</f>
        <v>8.35</v>
      </c>
      <c r="W281" s="157"/>
      <c r="X281" s="157" t="s">
        <v>223</v>
      </c>
      <c r="Y281" s="148"/>
      <c r="Z281" s="148"/>
      <c r="AA281" s="148"/>
      <c r="AB281" s="148"/>
      <c r="AC281" s="148"/>
      <c r="AD281" s="148"/>
      <c r="AE281" s="148"/>
      <c r="AF281" s="148"/>
      <c r="AG281" s="148" t="s">
        <v>258</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266" t="s">
        <v>441</v>
      </c>
      <c r="D282" s="267"/>
      <c r="E282" s="267"/>
      <c r="F282" s="267"/>
      <c r="G282" s="267"/>
      <c r="H282" s="157"/>
      <c r="I282" s="157"/>
      <c r="J282" s="157"/>
      <c r="K282" s="157"/>
      <c r="L282" s="157"/>
      <c r="M282" s="157"/>
      <c r="N282" s="157"/>
      <c r="O282" s="157"/>
      <c r="P282" s="157"/>
      <c r="Q282" s="157"/>
      <c r="R282" s="157"/>
      <c r="S282" s="157"/>
      <c r="T282" s="157"/>
      <c r="U282" s="157"/>
      <c r="V282" s="157"/>
      <c r="W282" s="157"/>
      <c r="X282" s="157"/>
      <c r="Y282" s="148"/>
      <c r="Z282" s="148"/>
      <c r="AA282" s="148"/>
      <c r="AB282" s="148"/>
      <c r="AC282" s="148"/>
      <c r="AD282" s="148"/>
      <c r="AE282" s="148"/>
      <c r="AF282" s="148"/>
      <c r="AG282" s="148" t="s">
        <v>226</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95" t="s">
        <v>445</v>
      </c>
      <c r="D283" s="187"/>
      <c r="E283" s="188"/>
      <c r="F283" s="157"/>
      <c r="G283" s="157"/>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228</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95" t="s">
        <v>390</v>
      </c>
      <c r="D284" s="187"/>
      <c r="E284" s="188"/>
      <c r="F284" s="157"/>
      <c r="G284" s="157"/>
      <c r="H284" s="157"/>
      <c r="I284" s="157"/>
      <c r="J284" s="157"/>
      <c r="K284" s="157"/>
      <c r="L284" s="157"/>
      <c r="M284" s="157"/>
      <c r="N284" s="157"/>
      <c r="O284" s="157"/>
      <c r="P284" s="157"/>
      <c r="Q284" s="157"/>
      <c r="R284" s="157"/>
      <c r="S284" s="157"/>
      <c r="T284" s="157"/>
      <c r="U284" s="157"/>
      <c r="V284" s="157"/>
      <c r="W284" s="157"/>
      <c r="X284" s="157"/>
      <c r="Y284" s="148"/>
      <c r="Z284" s="148"/>
      <c r="AA284" s="148"/>
      <c r="AB284" s="148"/>
      <c r="AC284" s="148"/>
      <c r="AD284" s="148"/>
      <c r="AE284" s="148"/>
      <c r="AF284" s="148"/>
      <c r="AG284" s="148" t="s">
        <v>228</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95" t="s">
        <v>446</v>
      </c>
      <c r="D285" s="187"/>
      <c r="E285" s="188">
        <v>151.9</v>
      </c>
      <c r="F285" s="157"/>
      <c r="G285" s="157"/>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228</v>
      </c>
      <c r="AH285" s="148">
        <v>5</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65">
        <v>32</v>
      </c>
      <c r="B286" s="166" t="s">
        <v>447</v>
      </c>
      <c r="C286" s="183" t="s">
        <v>448</v>
      </c>
      <c r="D286" s="167" t="s">
        <v>449</v>
      </c>
      <c r="E286" s="168">
        <v>4.6894499999999999</v>
      </c>
      <c r="F286" s="169"/>
      <c r="G286" s="170">
        <f>ROUND(E286*F286,2)</f>
        <v>0</v>
      </c>
      <c r="H286" s="169"/>
      <c r="I286" s="170">
        <f>ROUND(E286*H286,2)</f>
        <v>0</v>
      </c>
      <c r="J286" s="169"/>
      <c r="K286" s="170">
        <f>ROUND(E286*J286,2)</f>
        <v>0</v>
      </c>
      <c r="L286" s="170">
        <v>21</v>
      </c>
      <c r="M286" s="170">
        <f>G286*(1+L286/100)</f>
        <v>0</v>
      </c>
      <c r="N286" s="170">
        <v>1</v>
      </c>
      <c r="O286" s="170">
        <f>ROUND(E286*N286,2)</f>
        <v>4.6900000000000004</v>
      </c>
      <c r="P286" s="170">
        <v>0</v>
      </c>
      <c r="Q286" s="170">
        <f>ROUND(E286*P286,2)</f>
        <v>0</v>
      </c>
      <c r="R286" s="170" t="s">
        <v>349</v>
      </c>
      <c r="S286" s="170" t="s">
        <v>185</v>
      </c>
      <c r="T286" s="171" t="s">
        <v>185</v>
      </c>
      <c r="U286" s="157">
        <v>0</v>
      </c>
      <c r="V286" s="157">
        <f>ROUND(E286*U286,2)</f>
        <v>0</v>
      </c>
      <c r="W286" s="157"/>
      <c r="X286" s="157" t="s">
        <v>350</v>
      </c>
      <c r="Y286" s="148"/>
      <c r="Z286" s="148"/>
      <c r="AA286" s="148"/>
      <c r="AB286" s="148"/>
      <c r="AC286" s="148"/>
      <c r="AD286" s="148"/>
      <c r="AE286" s="148"/>
      <c r="AF286" s="148"/>
      <c r="AG286" s="148" t="s">
        <v>351</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95" t="s">
        <v>450</v>
      </c>
      <c r="D287" s="187"/>
      <c r="E287" s="188"/>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228</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95" t="s">
        <v>451</v>
      </c>
      <c r="D288" s="187"/>
      <c r="E288" s="188"/>
      <c r="F288" s="157"/>
      <c r="G288" s="157"/>
      <c r="H288" s="157"/>
      <c r="I288" s="157"/>
      <c r="J288" s="157"/>
      <c r="K288" s="157"/>
      <c r="L288" s="157"/>
      <c r="M288" s="157"/>
      <c r="N288" s="157"/>
      <c r="O288" s="157"/>
      <c r="P288" s="157"/>
      <c r="Q288" s="157"/>
      <c r="R288" s="157"/>
      <c r="S288" s="157"/>
      <c r="T288" s="157"/>
      <c r="U288" s="157"/>
      <c r="V288" s="157"/>
      <c r="W288" s="157"/>
      <c r="X288" s="157"/>
      <c r="Y288" s="148"/>
      <c r="Z288" s="148"/>
      <c r="AA288" s="148"/>
      <c r="AB288" s="148"/>
      <c r="AC288" s="148"/>
      <c r="AD288" s="148"/>
      <c r="AE288" s="148"/>
      <c r="AF288" s="148"/>
      <c r="AG288" s="148" t="s">
        <v>228</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96" t="s">
        <v>230</v>
      </c>
      <c r="D289" s="189"/>
      <c r="E289" s="190"/>
      <c r="F289" s="157"/>
      <c r="G289" s="157"/>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228</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97" t="s">
        <v>452</v>
      </c>
      <c r="D290" s="189"/>
      <c r="E290" s="190">
        <v>2.5499999999999998E-2</v>
      </c>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228</v>
      </c>
      <c r="AH290" s="148">
        <v>2</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96" t="s">
        <v>233</v>
      </c>
      <c r="D291" s="189"/>
      <c r="E291" s="190"/>
      <c r="F291" s="157"/>
      <c r="G291" s="157"/>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228</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95" t="s">
        <v>453</v>
      </c>
      <c r="D292" s="187"/>
      <c r="E292" s="188">
        <v>4.6894499999999999</v>
      </c>
      <c r="F292" s="157"/>
      <c r="G292" s="157"/>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228</v>
      </c>
      <c r="AH292" s="148">
        <v>5</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ht="22.5" outlineLevel="1" x14ac:dyDescent="0.2">
      <c r="A293" s="165">
        <v>33</v>
      </c>
      <c r="B293" s="166" t="s">
        <v>454</v>
      </c>
      <c r="C293" s="183" t="s">
        <v>455</v>
      </c>
      <c r="D293" s="167" t="s">
        <v>386</v>
      </c>
      <c r="E293" s="168">
        <v>61.7485</v>
      </c>
      <c r="F293" s="169"/>
      <c r="G293" s="170">
        <f>ROUND(E293*F293,2)</f>
        <v>0</v>
      </c>
      <c r="H293" s="169"/>
      <c r="I293" s="170">
        <f>ROUND(E293*H293,2)</f>
        <v>0</v>
      </c>
      <c r="J293" s="169"/>
      <c r="K293" s="170">
        <f>ROUND(E293*J293,2)</f>
        <v>0</v>
      </c>
      <c r="L293" s="170">
        <v>21</v>
      </c>
      <c r="M293" s="170">
        <f>G293*(1+L293/100)</f>
        <v>0</v>
      </c>
      <c r="N293" s="170">
        <v>0.105</v>
      </c>
      <c r="O293" s="170">
        <f>ROUND(E293*N293,2)</f>
        <v>6.48</v>
      </c>
      <c r="P293" s="170">
        <v>0</v>
      </c>
      <c r="Q293" s="170">
        <f>ROUND(E293*P293,2)</f>
        <v>0</v>
      </c>
      <c r="R293" s="170" t="s">
        <v>349</v>
      </c>
      <c r="S293" s="170" t="s">
        <v>185</v>
      </c>
      <c r="T293" s="171" t="s">
        <v>185</v>
      </c>
      <c r="U293" s="157">
        <v>0</v>
      </c>
      <c r="V293" s="157">
        <f>ROUND(E293*U293,2)</f>
        <v>0</v>
      </c>
      <c r="W293" s="157"/>
      <c r="X293" s="157" t="s">
        <v>350</v>
      </c>
      <c r="Y293" s="148"/>
      <c r="Z293" s="148"/>
      <c r="AA293" s="148"/>
      <c r="AB293" s="148"/>
      <c r="AC293" s="148"/>
      <c r="AD293" s="148"/>
      <c r="AE293" s="148"/>
      <c r="AF293" s="148"/>
      <c r="AG293" s="148" t="s">
        <v>456</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95" t="s">
        <v>457</v>
      </c>
      <c r="D294" s="187"/>
      <c r="E294" s="188"/>
      <c r="F294" s="157"/>
      <c r="G294" s="157"/>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228</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95" t="s">
        <v>458</v>
      </c>
      <c r="D295" s="187"/>
      <c r="E295" s="188">
        <v>61.7485</v>
      </c>
      <c r="F295" s="157"/>
      <c r="G295" s="157"/>
      <c r="H295" s="157"/>
      <c r="I295" s="157"/>
      <c r="J295" s="157"/>
      <c r="K295" s="157"/>
      <c r="L295" s="157"/>
      <c r="M295" s="157"/>
      <c r="N295" s="157"/>
      <c r="O295" s="157"/>
      <c r="P295" s="157"/>
      <c r="Q295" s="157"/>
      <c r="R295" s="157"/>
      <c r="S295" s="157"/>
      <c r="T295" s="157"/>
      <c r="U295" s="157"/>
      <c r="V295" s="157"/>
      <c r="W295" s="157"/>
      <c r="X295" s="157"/>
      <c r="Y295" s="148"/>
      <c r="Z295" s="148"/>
      <c r="AA295" s="148"/>
      <c r="AB295" s="148"/>
      <c r="AC295" s="148"/>
      <c r="AD295" s="148"/>
      <c r="AE295" s="148"/>
      <c r="AF295" s="148"/>
      <c r="AG295" s="148" t="s">
        <v>228</v>
      </c>
      <c r="AH295" s="148">
        <v>5</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x14ac:dyDescent="0.2">
      <c r="A296" s="159" t="s">
        <v>180</v>
      </c>
      <c r="B296" s="160" t="s">
        <v>129</v>
      </c>
      <c r="C296" s="181" t="s">
        <v>130</v>
      </c>
      <c r="D296" s="161"/>
      <c r="E296" s="162"/>
      <c r="F296" s="163"/>
      <c r="G296" s="163">
        <f>SUMIF(AG297:AG309,"&lt;&gt;NOR",G297:G309)</f>
        <v>0</v>
      </c>
      <c r="H296" s="163"/>
      <c r="I296" s="163">
        <f>SUM(I297:I309)</f>
        <v>0</v>
      </c>
      <c r="J296" s="163"/>
      <c r="K296" s="163">
        <f>SUM(K297:K309)</f>
        <v>0</v>
      </c>
      <c r="L296" s="163"/>
      <c r="M296" s="163">
        <f>SUM(M297:M309)</f>
        <v>0</v>
      </c>
      <c r="N296" s="163"/>
      <c r="O296" s="163">
        <f>SUM(O297:O309)</f>
        <v>0</v>
      </c>
      <c r="P296" s="163"/>
      <c r="Q296" s="163">
        <f>SUM(Q297:Q309)</f>
        <v>8.86</v>
      </c>
      <c r="R296" s="163"/>
      <c r="S296" s="163"/>
      <c r="T296" s="164"/>
      <c r="U296" s="158"/>
      <c r="V296" s="158">
        <f>SUM(V297:V309)</f>
        <v>6.22</v>
      </c>
      <c r="W296" s="158"/>
      <c r="X296" s="158"/>
      <c r="AG296" t="s">
        <v>181</v>
      </c>
    </row>
    <row r="297" spans="1:60" ht="22.5" outlineLevel="1" x14ac:dyDescent="0.2">
      <c r="A297" s="165">
        <v>34</v>
      </c>
      <c r="B297" s="166" t="s">
        <v>459</v>
      </c>
      <c r="C297" s="183" t="s">
        <v>460</v>
      </c>
      <c r="D297" s="167" t="s">
        <v>263</v>
      </c>
      <c r="E297" s="168">
        <v>22.785</v>
      </c>
      <c r="F297" s="169"/>
      <c r="G297" s="170">
        <f>ROUND(E297*F297,2)</f>
        <v>0</v>
      </c>
      <c r="H297" s="169"/>
      <c r="I297" s="170">
        <f>ROUND(E297*H297,2)</f>
        <v>0</v>
      </c>
      <c r="J297" s="169"/>
      <c r="K297" s="170">
        <f>ROUND(E297*J297,2)</f>
        <v>0</v>
      </c>
      <c r="L297" s="170">
        <v>21</v>
      </c>
      <c r="M297" s="170">
        <f>G297*(1+L297/100)</f>
        <v>0</v>
      </c>
      <c r="N297" s="170">
        <v>0</v>
      </c>
      <c r="O297" s="170">
        <f>ROUND(E297*N297,2)</f>
        <v>0</v>
      </c>
      <c r="P297" s="170">
        <v>0.26400000000000001</v>
      </c>
      <c r="Q297" s="170">
        <f>ROUND(E297*P297,2)</f>
        <v>6.02</v>
      </c>
      <c r="R297" s="170" t="s">
        <v>357</v>
      </c>
      <c r="S297" s="170" t="s">
        <v>185</v>
      </c>
      <c r="T297" s="171" t="s">
        <v>185</v>
      </c>
      <c r="U297" s="157">
        <v>4.9500000000000002E-2</v>
      </c>
      <c r="V297" s="157">
        <f>ROUND(E297*U297,2)</f>
        <v>1.1299999999999999</v>
      </c>
      <c r="W297" s="157"/>
      <c r="X297" s="157" t="s">
        <v>223</v>
      </c>
      <c r="Y297" s="148"/>
      <c r="Z297" s="148"/>
      <c r="AA297" s="148"/>
      <c r="AB297" s="148"/>
      <c r="AC297" s="148"/>
      <c r="AD297" s="148"/>
      <c r="AE297" s="148"/>
      <c r="AF297" s="148"/>
      <c r="AG297" s="148" t="s">
        <v>258</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95" t="s">
        <v>461</v>
      </c>
      <c r="D298" s="187"/>
      <c r="E298" s="188"/>
      <c r="F298" s="157"/>
      <c r="G298" s="157"/>
      <c r="H298" s="157"/>
      <c r="I298" s="157"/>
      <c r="J298" s="157"/>
      <c r="K298" s="157"/>
      <c r="L298" s="157"/>
      <c r="M298" s="157"/>
      <c r="N298" s="157"/>
      <c r="O298" s="157"/>
      <c r="P298" s="157"/>
      <c r="Q298" s="157"/>
      <c r="R298" s="157"/>
      <c r="S298" s="157"/>
      <c r="T298" s="157"/>
      <c r="U298" s="157"/>
      <c r="V298" s="157"/>
      <c r="W298" s="157"/>
      <c r="X298" s="157"/>
      <c r="Y298" s="148"/>
      <c r="Z298" s="148"/>
      <c r="AA298" s="148"/>
      <c r="AB298" s="148"/>
      <c r="AC298" s="148"/>
      <c r="AD298" s="148"/>
      <c r="AE298" s="148"/>
      <c r="AF298" s="148"/>
      <c r="AG298" s="148" t="s">
        <v>228</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95" t="s">
        <v>462</v>
      </c>
      <c r="D299" s="187"/>
      <c r="E299" s="188"/>
      <c r="F299" s="157"/>
      <c r="G299" s="157"/>
      <c r="H299" s="157"/>
      <c r="I299" s="157"/>
      <c r="J299" s="157"/>
      <c r="K299" s="157"/>
      <c r="L299" s="157"/>
      <c r="M299" s="157"/>
      <c r="N299" s="157"/>
      <c r="O299" s="157"/>
      <c r="P299" s="157"/>
      <c r="Q299" s="157"/>
      <c r="R299" s="157"/>
      <c r="S299" s="157"/>
      <c r="T299" s="157"/>
      <c r="U299" s="157"/>
      <c r="V299" s="157"/>
      <c r="W299" s="157"/>
      <c r="X299" s="157"/>
      <c r="Y299" s="148"/>
      <c r="Z299" s="148"/>
      <c r="AA299" s="148"/>
      <c r="AB299" s="148"/>
      <c r="AC299" s="148"/>
      <c r="AD299" s="148"/>
      <c r="AE299" s="148"/>
      <c r="AF299" s="148"/>
      <c r="AG299" s="148" t="s">
        <v>228</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95" t="s">
        <v>463</v>
      </c>
      <c r="D300" s="187"/>
      <c r="E300" s="188"/>
      <c r="F300" s="157"/>
      <c r="G300" s="157"/>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228</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95" t="s">
        <v>464</v>
      </c>
      <c r="D301" s="187"/>
      <c r="E301" s="188">
        <v>22.785</v>
      </c>
      <c r="F301" s="157"/>
      <c r="G301" s="157"/>
      <c r="H301" s="157"/>
      <c r="I301" s="157"/>
      <c r="J301" s="157"/>
      <c r="K301" s="157"/>
      <c r="L301" s="157"/>
      <c r="M301" s="157"/>
      <c r="N301" s="157"/>
      <c r="O301" s="157"/>
      <c r="P301" s="157"/>
      <c r="Q301" s="157"/>
      <c r="R301" s="157"/>
      <c r="S301" s="157"/>
      <c r="T301" s="157"/>
      <c r="U301" s="157"/>
      <c r="V301" s="157"/>
      <c r="W301" s="157"/>
      <c r="X301" s="157"/>
      <c r="Y301" s="148"/>
      <c r="Z301" s="148"/>
      <c r="AA301" s="148"/>
      <c r="AB301" s="148"/>
      <c r="AC301" s="148"/>
      <c r="AD301" s="148"/>
      <c r="AE301" s="148"/>
      <c r="AF301" s="148"/>
      <c r="AG301" s="148" t="s">
        <v>228</v>
      </c>
      <c r="AH301" s="148">
        <v>5</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ht="22.5" outlineLevel="1" x14ac:dyDescent="0.2">
      <c r="A302" s="165">
        <v>35</v>
      </c>
      <c r="B302" s="166" t="s">
        <v>465</v>
      </c>
      <c r="C302" s="183" t="s">
        <v>466</v>
      </c>
      <c r="D302" s="167" t="s">
        <v>263</v>
      </c>
      <c r="E302" s="168">
        <v>15.19</v>
      </c>
      <c r="F302" s="169"/>
      <c r="G302" s="170">
        <f>ROUND(E302*F302,2)</f>
        <v>0</v>
      </c>
      <c r="H302" s="169"/>
      <c r="I302" s="170">
        <f>ROUND(E302*H302,2)</f>
        <v>0</v>
      </c>
      <c r="J302" s="169"/>
      <c r="K302" s="170">
        <f>ROUND(E302*J302,2)</f>
        <v>0</v>
      </c>
      <c r="L302" s="170">
        <v>21</v>
      </c>
      <c r="M302" s="170">
        <f>G302*(1+L302/100)</f>
        <v>0</v>
      </c>
      <c r="N302" s="170">
        <v>0</v>
      </c>
      <c r="O302" s="170">
        <f>ROUND(E302*N302,2)</f>
        <v>0</v>
      </c>
      <c r="P302" s="170">
        <v>0.11</v>
      </c>
      <c r="Q302" s="170">
        <f>ROUND(E302*P302,2)</f>
        <v>1.67</v>
      </c>
      <c r="R302" s="170" t="s">
        <v>357</v>
      </c>
      <c r="S302" s="170" t="s">
        <v>185</v>
      </c>
      <c r="T302" s="171" t="s">
        <v>185</v>
      </c>
      <c r="U302" s="157">
        <v>0.2</v>
      </c>
      <c r="V302" s="157">
        <f>ROUND(E302*U302,2)</f>
        <v>3.04</v>
      </c>
      <c r="W302" s="157"/>
      <c r="X302" s="157" t="s">
        <v>223</v>
      </c>
      <c r="Y302" s="148"/>
      <c r="Z302" s="148"/>
      <c r="AA302" s="148"/>
      <c r="AB302" s="148"/>
      <c r="AC302" s="148"/>
      <c r="AD302" s="148"/>
      <c r="AE302" s="148"/>
      <c r="AF302" s="148"/>
      <c r="AG302" s="148" t="s">
        <v>258</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95" t="s">
        <v>467</v>
      </c>
      <c r="D303" s="187"/>
      <c r="E303" s="188"/>
      <c r="F303" s="157"/>
      <c r="G303" s="157"/>
      <c r="H303" s="157"/>
      <c r="I303" s="157"/>
      <c r="J303" s="157"/>
      <c r="K303" s="157"/>
      <c r="L303" s="157"/>
      <c r="M303" s="157"/>
      <c r="N303" s="157"/>
      <c r="O303" s="157"/>
      <c r="P303" s="157"/>
      <c r="Q303" s="157"/>
      <c r="R303" s="157"/>
      <c r="S303" s="157"/>
      <c r="T303" s="157"/>
      <c r="U303" s="157"/>
      <c r="V303" s="157"/>
      <c r="W303" s="157"/>
      <c r="X303" s="157"/>
      <c r="Y303" s="148"/>
      <c r="Z303" s="148"/>
      <c r="AA303" s="148"/>
      <c r="AB303" s="148"/>
      <c r="AC303" s="148"/>
      <c r="AD303" s="148"/>
      <c r="AE303" s="148"/>
      <c r="AF303" s="148"/>
      <c r="AG303" s="148" t="s">
        <v>228</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95" t="s">
        <v>468</v>
      </c>
      <c r="D304" s="187"/>
      <c r="E304" s="188"/>
      <c r="F304" s="157"/>
      <c r="G304" s="157"/>
      <c r="H304" s="157"/>
      <c r="I304" s="157"/>
      <c r="J304" s="157"/>
      <c r="K304" s="157"/>
      <c r="L304" s="157"/>
      <c r="M304" s="157"/>
      <c r="N304" s="157"/>
      <c r="O304" s="157"/>
      <c r="P304" s="157"/>
      <c r="Q304" s="157"/>
      <c r="R304" s="157"/>
      <c r="S304" s="157"/>
      <c r="T304" s="157"/>
      <c r="U304" s="157"/>
      <c r="V304" s="157"/>
      <c r="W304" s="157"/>
      <c r="X304" s="157"/>
      <c r="Y304" s="148"/>
      <c r="Z304" s="148"/>
      <c r="AA304" s="148"/>
      <c r="AB304" s="148"/>
      <c r="AC304" s="148"/>
      <c r="AD304" s="148"/>
      <c r="AE304" s="148"/>
      <c r="AF304" s="148"/>
      <c r="AG304" s="148" t="s">
        <v>228</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95" t="s">
        <v>469</v>
      </c>
      <c r="D305" s="187"/>
      <c r="E305" s="188">
        <v>15.19</v>
      </c>
      <c r="F305" s="157"/>
      <c r="G305" s="157"/>
      <c r="H305" s="157"/>
      <c r="I305" s="157"/>
      <c r="J305" s="157"/>
      <c r="K305" s="157"/>
      <c r="L305" s="157"/>
      <c r="M305" s="157"/>
      <c r="N305" s="157"/>
      <c r="O305" s="157"/>
      <c r="P305" s="157"/>
      <c r="Q305" s="157"/>
      <c r="R305" s="157"/>
      <c r="S305" s="157"/>
      <c r="T305" s="157"/>
      <c r="U305" s="157"/>
      <c r="V305" s="157"/>
      <c r="W305" s="157"/>
      <c r="X305" s="157"/>
      <c r="Y305" s="148"/>
      <c r="Z305" s="148"/>
      <c r="AA305" s="148"/>
      <c r="AB305" s="148"/>
      <c r="AC305" s="148"/>
      <c r="AD305" s="148"/>
      <c r="AE305" s="148"/>
      <c r="AF305" s="148"/>
      <c r="AG305" s="148" t="s">
        <v>228</v>
      </c>
      <c r="AH305" s="148">
        <v>5</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22.5" outlineLevel="1" x14ac:dyDescent="0.2">
      <c r="A306" s="165">
        <v>36</v>
      </c>
      <c r="B306" s="166" t="s">
        <v>470</v>
      </c>
      <c r="C306" s="183" t="s">
        <v>471</v>
      </c>
      <c r="D306" s="167" t="s">
        <v>263</v>
      </c>
      <c r="E306" s="168">
        <v>7.5949999999999998</v>
      </c>
      <c r="F306" s="169"/>
      <c r="G306" s="170">
        <f>ROUND(E306*F306,2)</f>
        <v>0</v>
      </c>
      <c r="H306" s="169"/>
      <c r="I306" s="170">
        <f>ROUND(E306*H306,2)</f>
        <v>0</v>
      </c>
      <c r="J306" s="169"/>
      <c r="K306" s="170">
        <f>ROUND(E306*J306,2)</f>
        <v>0</v>
      </c>
      <c r="L306" s="170">
        <v>21</v>
      </c>
      <c r="M306" s="170">
        <f>G306*(1+L306/100)</f>
        <v>0</v>
      </c>
      <c r="N306" s="170">
        <v>0</v>
      </c>
      <c r="O306" s="170">
        <f>ROUND(E306*N306,2)</f>
        <v>0</v>
      </c>
      <c r="P306" s="170">
        <v>0.154</v>
      </c>
      <c r="Q306" s="170">
        <f>ROUND(E306*P306,2)</f>
        <v>1.17</v>
      </c>
      <c r="R306" s="170" t="s">
        <v>357</v>
      </c>
      <c r="S306" s="170" t="s">
        <v>185</v>
      </c>
      <c r="T306" s="171" t="s">
        <v>185</v>
      </c>
      <c r="U306" s="157">
        <v>0.27</v>
      </c>
      <c r="V306" s="157">
        <f>ROUND(E306*U306,2)</f>
        <v>2.0499999999999998</v>
      </c>
      <c r="W306" s="157"/>
      <c r="X306" s="157" t="s">
        <v>223</v>
      </c>
      <c r="Y306" s="148"/>
      <c r="Z306" s="148"/>
      <c r="AA306" s="148"/>
      <c r="AB306" s="148"/>
      <c r="AC306" s="148"/>
      <c r="AD306" s="148"/>
      <c r="AE306" s="148"/>
      <c r="AF306" s="148"/>
      <c r="AG306" s="148" t="s">
        <v>258</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95" t="s">
        <v>472</v>
      </c>
      <c r="D307" s="187"/>
      <c r="E307" s="188"/>
      <c r="F307" s="157"/>
      <c r="G307" s="157"/>
      <c r="H307" s="157"/>
      <c r="I307" s="157"/>
      <c r="J307" s="157"/>
      <c r="K307" s="157"/>
      <c r="L307" s="157"/>
      <c r="M307" s="157"/>
      <c r="N307" s="157"/>
      <c r="O307" s="157"/>
      <c r="P307" s="157"/>
      <c r="Q307" s="157"/>
      <c r="R307" s="157"/>
      <c r="S307" s="157"/>
      <c r="T307" s="157"/>
      <c r="U307" s="157"/>
      <c r="V307" s="157"/>
      <c r="W307" s="157"/>
      <c r="X307" s="157"/>
      <c r="Y307" s="148"/>
      <c r="Z307" s="148"/>
      <c r="AA307" s="148"/>
      <c r="AB307" s="148"/>
      <c r="AC307" s="148"/>
      <c r="AD307" s="148"/>
      <c r="AE307" s="148"/>
      <c r="AF307" s="148"/>
      <c r="AG307" s="148" t="s">
        <v>228</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95" t="s">
        <v>473</v>
      </c>
      <c r="D308" s="187"/>
      <c r="E308" s="188"/>
      <c r="F308" s="157"/>
      <c r="G308" s="157"/>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228</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95" t="s">
        <v>474</v>
      </c>
      <c r="D309" s="187"/>
      <c r="E309" s="188">
        <v>7.5949999999999998</v>
      </c>
      <c r="F309" s="157"/>
      <c r="G309" s="157"/>
      <c r="H309" s="157"/>
      <c r="I309" s="157"/>
      <c r="J309" s="157"/>
      <c r="K309" s="157"/>
      <c r="L309" s="157"/>
      <c r="M309" s="157"/>
      <c r="N309" s="157"/>
      <c r="O309" s="157"/>
      <c r="P309" s="157"/>
      <c r="Q309" s="157"/>
      <c r="R309" s="157"/>
      <c r="S309" s="157"/>
      <c r="T309" s="157"/>
      <c r="U309" s="157"/>
      <c r="V309" s="157"/>
      <c r="W309" s="157"/>
      <c r="X309" s="157"/>
      <c r="Y309" s="148"/>
      <c r="Z309" s="148"/>
      <c r="AA309" s="148"/>
      <c r="AB309" s="148"/>
      <c r="AC309" s="148"/>
      <c r="AD309" s="148"/>
      <c r="AE309" s="148"/>
      <c r="AF309" s="148"/>
      <c r="AG309" s="148" t="s">
        <v>228</v>
      </c>
      <c r="AH309" s="148">
        <v>5</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x14ac:dyDescent="0.2">
      <c r="A310" s="159" t="s">
        <v>180</v>
      </c>
      <c r="B310" s="160" t="s">
        <v>131</v>
      </c>
      <c r="C310" s="181" t="s">
        <v>132</v>
      </c>
      <c r="D310" s="161"/>
      <c r="E310" s="162"/>
      <c r="F310" s="163"/>
      <c r="G310" s="163">
        <f>SUMIF(AG311:AG315,"&lt;&gt;NOR",G311:G315)</f>
        <v>0</v>
      </c>
      <c r="H310" s="163"/>
      <c r="I310" s="163">
        <f>SUM(I311:I315)</f>
        <v>0</v>
      </c>
      <c r="J310" s="163"/>
      <c r="K310" s="163">
        <f>SUM(K311:K315)</f>
        <v>0</v>
      </c>
      <c r="L310" s="163"/>
      <c r="M310" s="163">
        <f>SUM(M311:M315)</f>
        <v>0</v>
      </c>
      <c r="N310" s="163"/>
      <c r="O310" s="163">
        <f>SUM(O311:O315)</f>
        <v>0</v>
      </c>
      <c r="P310" s="163"/>
      <c r="Q310" s="163">
        <f>SUM(Q311:Q315)</f>
        <v>0</v>
      </c>
      <c r="R310" s="163"/>
      <c r="S310" s="163"/>
      <c r="T310" s="164"/>
      <c r="U310" s="158"/>
      <c r="V310" s="158">
        <f>SUM(V311:V315)</f>
        <v>52.81</v>
      </c>
      <c r="W310" s="158"/>
      <c r="X310" s="158"/>
      <c r="AG310" t="s">
        <v>181</v>
      </c>
    </row>
    <row r="311" spans="1:60" outlineLevel="1" x14ac:dyDescent="0.2">
      <c r="A311" s="165">
        <v>37</v>
      </c>
      <c r="B311" s="166" t="s">
        <v>475</v>
      </c>
      <c r="C311" s="183" t="s">
        <v>476</v>
      </c>
      <c r="D311" s="167" t="s">
        <v>449</v>
      </c>
      <c r="E311" s="168">
        <v>135.41687999999999</v>
      </c>
      <c r="F311" s="169"/>
      <c r="G311" s="170">
        <f>ROUND(E311*F311,2)</f>
        <v>0</v>
      </c>
      <c r="H311" s="169"/>
      <c r="I311" s="170">
        <f>ROUND(E311*H311,2)</f>
        <v>0</v>
      </c>
      <c r="J311" s="169"/>
      <c r="K311" s="170">
        <f>ROUND(E311*J311,2)</f>
        <v>0</v>
      </c>
      <c r="L311" s="170">
        <v>21</v>
      </c>
      <c r="M311" s="170">
        <f>G311*(1+L311/100)</f>
        <v>0</v>
      </c>
      <c r="N311" s="170">
        <v>0</v>
      </c>
      <c r="O311" s="170">
        <f>ROUND(E311*N311,2)</f>
        <v>0</v>
      </c>
      <c r="P311" s="170">
        <v>0</v>
      </c>
      <c r="Q311" s="170">
        <f>ROUND(E311*P311,2)</f>
        <v>0</v>
      </c>
      <c r="R311" s="170" t="s">
        <v>357</v>
      </c>
      <c r="S311" s="170" t="s">
        <v>185</v>
      </c>
      <c r="T311" s="171" t="s">
        <v>185</v>
      </c>
      <c r="U311" s="157">
        <v>0.39</v>
      </c>
      <c r="V311" s="157">
        <f>ROUND(E311*U311,2)</f>
        <v>52.81</v>
      </c>
      <c r="W311" s="157"/>
      <c r="X311" s="157" t="s">
        <v>477</v>
      </c>
      <c r="Y311" s="148"/>
      <c r="Z311" s="148"/>
      <c r="AA311" s="148"/>
      <c r="AB311" s="148"/>
      <c r="AC311" s="148"/>
      <c r="AD311" s="148"/>
      <c r="AE311" s="148"/>
      <c r="AF311" s="148"/>
      <c r="AG311" s="148" t="s">
        <v>478</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266" t="s">
        <v>479</v>
      </c>
      <c r="D312" s="267"/>
      <c r="E312" s="267"/>
      <c r="F312" s="267"/>
      <c r="G312" s="267"/>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226</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95" t="s">
        <v>480</v>
      </c>
      <c r="D313" s="187"/>
      <c r="E313" s="188"/>
      <c r="F313" s="157"/>
      <c r="G313" s="157"/>
      <c r="H313" s="157"/>
      <c r="I313" s="157"/>
      <c r="J313" s="157"/>
      <c r="K313" s="157"/>
      <c r="L313" s="157"/>
      <c r="M313" s="157"/>
      <c r="N313" s="157"/>
      <c r="O313" s="157"/>
      <c r="P313" s="157"/>
      <c r="Q313" s="157"/>
      <c r="R313" s="157"/>
      <c r="S313" s="157"/>
      <c r="T313" s="157"/>
      <c r="U313" s="157"/>
      <c r="V313" s="157"/>
      <c r="W313" s="157"/>
      <c r="X313" s="157"/>
      <c r="Y313" s="148"/>
      <c r="Z313" s="148"/>
      <c r="AA313" s="148"/>
      <c r="AB313" s="148"/>
      <c r="AC313" s="148"/>
      <c r="AD313" s="148"/>
      <c r="AE313" s="148"/>
      <c r="AF313" s="148"/>
      <c r="AG313" s="148" t="s">
        <v>228</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95" t="s">
        <v>481</v>
      </c>
      <c r="D314" s="187"/>
      <c r="E314" s="188"/>
      <c r="F314" s="157"/>
      <c r="G314" s="157"/>
      <c r="H314" s="157"/>
      <c r="I314" s="157"/>
      <c r="J314" s="157"/>
      <c r="K314" s="157"/>
      <c r="L314" s="157"/>
      <c r="M314" s="157"/>
      <c r="N314" s="157"/>
      <c r="O314" s="157"/>
      <c r="P314" s="157"/>
      <c r="Q314" s="157"/>
      <c r="R314" s="157"/>
      <c r="S314" s="157"/>
      <c r="T314" s="157"/>
      <c r="U314" s="157"/>
      <c r="V314" s="157"/>
      <c r="W314" s="157"/>
      <c r="X314" s="157"/>
      <c r="Y314" s="148"/>
      <c r="Z314" s="148"/>
      <c r="AA314" s="148"/>
      <c r="AB314" s="148"/>
      <c r="AC314" s="148"/>
      <c r="AD314" s="148"/>
      <c r="AE314" s="148"/>
      <c r="AF314" s="148"/>
      <c r="AG314" s="148" t="s">
        <v>228</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95" t="s">
        <v>482</v>
      </c>
      <c r="D315" s="187"/>
      <c r="E315" s="188">
        <v>135.41687999999999</v>
      </c>
      <c r="F315" s="157"/>
      <c r="G315" s="157"/>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228</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x14ac:dyDescent="0.2">
      <c r="A316" s="159" t="s">
        <v>180</v>
      </c>
      <c r="B316" s="160" t="s">
        <v>143</v>
      </c>
      <c r="C316" s="181" t="s">
        <v>144</v>
      </c>
      <c r="D316" s="161"/>
      <c r="E316" s="162"/>
      <c r="F316" s="163"/>
      <c r="G316" s="163">
        <f>SUMIF(AG317:AG344,"&lt;&gt;NOR",G317:G344)</f>
        <v>0</v>
      </c>
      <c r="H316" s="163"/>
      <c r="I316" s="163">
        <f>SUM(I317:I344)</f>
        <v>0</v>
      </c>
      <c r="J316" s="163"/>
      <c r="K316" s="163">
        <f>SUM(K317:K344)</f>
        <v>0</v>
      </c>
      <c r="L316" s="163"/>
      <c r="M316" s="163">
        <f>SUM(M317:M344)</f>
        <v>0</v>
      </c>
      <c r="N316" s="163"/>
      <c r="O316" s="163">
        <f>SUM(O317:O344)</f>
        <v>0</v>
      </c>
      <c r="P316" s="163"/>
      <c r="Q316" s="163">
        <f>SUM(Q317:Q344)</f>
        <v>0</v>
      </c>
      <c r="R316" s="163"/>
      <c r="S316" s="163"/>
      <c r="T316" s="164"/>
      <c r="U316" s="158"/>
      <c r="V316" s="158">
        <f>SUM(V317:V344)</f>
        <v>11.139999999999999</v>
      </c>
      <c r="W316" s="158"/>
      <c r="X316" s="158"/>
      <c r="AG316" t="s">
        <v>181</v>
      </c>
    </row>
    <row r="317" spans="1:60" outlineLevel="1" x14ac:dyDescent="0.2">
      <c r="A317" s="165">
        <v>38</v>
      </c>
      <c r="B317" s="166" t="s">
        <v>483</v>
      </c>
      <c r="C317" s="183" t="s">
        <v>484</v>
      </c>
      <c r="D317" s="167" t="s">
        <v>449</v>
      </c>
      <c r="E317" s="168">
        <v>8.8557699999999997</v>
      </c>
      <c r="F317" s="169"/>
      <c r="G317" s="170">
        <f>ROUND(E317*F317,2)</f>
        <v>0</v>
      </c>
      <c r="H317" s="169"/>
      <c r="I317" s="170">
        <f>ROUND(E317*H317,2)</f>
        <v>0</v>
      </c>
      <c r="J317" s="169"/>
      <c r="K317" s="170">
        <f>ROUND(E317*J317,2)</f>
        <v>0</v>
      </c>
      <c r="L317" s="170">
        <v>21</v>
      </c>
      <c r="M317" s="170">
        <f>G317*(1+L317/100)</f>
        <v>0</v>
      </c>
      <c r="N317" s="170">
        <v>0</v>
      </c>
      <c r="O317" s="170">
        <f>ROUND(E317*N317,2)</f>
        <v>0</v>
      </c>
      <c r="P317" s="170">
        <v>0</v>
      </c>
      <c r="Q317" s="170">
        <f>ROUND(E317*P317,2)</f>
        <v>0</v>
      </c>
      <c r="R317" s="170" t="s">
        <v>485</v>
      </c>
      <c r="S317" s="170" t="s">
        <v>185</v>
      </c>
      <c r="T317" s="171" t="s">
        <v>185</v>
      </c>
      <c r="U317" s="157">
        <v>0.16400000000000001</v>
      </c>
      <c r="V317" s="157">
        <f>ROUND(E317*U317,2)</f>
        <v>1.45</v>
      </c>
      <c r="W317" s="157"/>
      <c r="X317" s="157" t="s">
        <v>486</v>
      </c>
      <c r="Y317" s="148"/>
      <c r="Z317" s="148"/>
      <c r="AA317" s="148"/>
      <c r="AB317" s="148"/>
      <c r="AC317" s="148"/>
      <c r="AD317" s="148"/>
      <c r="AE317" s="148"/>
      <c r="AF317" s="148"/>
      <c r="AG317" s="148" t="s">
        <v>487</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ht="22.5" outlineLevel="1" x14ac:dyDescent="0.2">
      <c r="A318" s="155"/>
      <c r="B318" s="156"/>
      <c r="C318" s="266" t="s">
        <v>488</v>
      </c>
      <c r="D318" s="267"/>
      <c r="E318" s="267"/>
      <c r="F318" s="267"/>
      <c r="G318" s="267"/>
      <c r="H318" s="157"/>
      <c r="I318" s="157"/>
      <c r="J318" s="157"/>
      <c r="K318" s="157"/>
      <c r="L318" s="157"/>
      <c r="M318" s="157"/>
      <c r="N318" s="157"/>
      <c r="O318" s="157"/>
      <c r="P318" s="157"/>
      <c r="Q318" s="157"/>
      <c r="R318" s="157"/>
      <c r="S318" s="157"/>
      <c r="T318" s="157"/>
      <c r="U318" s="157"/>
      <c r="V318" s="157"/>
      <c r="W318" s="157"/>
      <c r="X318" s="157"/>
      <c r="Y318" s="148"/>
      <c r="Z318" s="148"/>
      <c r="AA318" s="148"/>
      <c r="AB318" s="148"/>
      <c r="AC318" s="148"/>
      <c r="AD318" s="148"/>
      <c r="AE318" s="148"/>
      <c r="AF318" s="148"/>
      <c r="AG318" s="148" t="s">
        <v>226</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79" t="str">
        <f>C318</f>
        <v>se složením a hrubým urovnáním nebo s přeložením na jiný dopravní prostředek kromě lodi, vč. příplatku za každých dalších i započatých 1000 m přes 1000 m,</v>
      </c>
      <c r="BB318" s="148"/>
      <c r="BC318" s="148"/>
      <c r="BD318" s="148"/>
      <c r="BE318" s="148"/>
      <c r="BF318" s="148"/>
      <c r="BG318" s="148"/>
      <c r="BH318" s="148"/>
    </row>
    <row r="319" spans="1:60" outlineLevel="1" x14ac:dyDescent="0.2">
      <c r="A319" s="155"/>
      <c r="B319" s="156"/>
      <c r="C319" s="195" t="s">
        <v>489</v>
      </c>
      <c r="D319" s="187"/>
      <c r="E319" s="188"/>
      <c r="F319" s="157"/>
      <c r="G319" s="157"/>
      <c r="H319" s="157"/>
      <c r="I319" s="157"/>
      <c r="J319" s="157"/>
      <c r="K319" s="157"/>
      <c r="L319" s="157"/>
      <c r="M319" s="157"/>
      <c r="N319" s="157"/>
      <c r="O319" s="157"/>
      <c r="P319" s="157"/>
      <c r="Q319" s="157"/>
      <c r="R319" s="157"/>
      <c r="S319" s="157"/>
      <c r="T319" s="157"/>
      <c r="U319" s="157"/>
      <c r="V319" s="157"/>
      <c r="W319" s="157"/>
      <c r="X319" s="157"/>
      <c r="Y319" s="148"/>
      <c r="Z319" s="148"/>
      <c r="AA319" s="148"/>
      <c r="AB319" s="148"/>
      <c r="AC319" s="148"/>
      <c r="AD319" s="148"/>
      <c r="AE319" s="148"/>
      <c r="AF319" s="148"/>
      <c r="AG319" s="148" t="s">
        <v>228</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95" t="s">
        <v>490</v>
      </c>
      <c r="D320" s="187"/>
      <c r="E320" s="188"/>
      <c r="F320" s="157"/>
      <c r="G320" s="157"/>
      <c r="H320" s="157"/>
      <c r="I320" s="157"/>
      <c r="J320" s="157"/>
      <c r="K320" s="157"/>
      <c r="L320" s="157"/>
      <c r="M320" s="157"/>
      <c r="N320" s="157"/>
      <c r="O320" s="157"/>
      <c r="P320" s="157"/>
      <c r="Q320" s="157"/>
      <c r="R320" s="157"/>
      <c r="S320" s="157"/>
      <c r="T320" s="157"/>
      <c r="U320" s="157"/>
      <c r="V320" s="157"/>
      <c r="W320" s="157"/>
      <c r="X320" s="157"/>
      <c r="Y320" s="148"/>
      <c r="Z320" s="148"/>
      <c r="AA320" s="148"/>
      <c r="AB320" s="148"/>
      <c r="AC320" s="148"/>
      <c r="AD320" s="148"/>
      <c r="AE320" s="148"/>
      <c r="AF320" s="148"/>
      <c r="AG320" s="148" t="s">
        <v>228</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95" t="s">
        <v>491</v>
      </c>
      <c r="D321" s="187"/>
      <c r="E321" s="188">
        <v>8.8557699999999997</v>
      </c>
      <c r="F321" s="157"/>
      <c r="G321" s="157"/>
      <c r="H321" s="157"/>
      <c r="I321" s="157"/>
      <c r="J321" s="157"/>
      <c r="K321" s="157"/>
      <c r="L321" s="157"/>
      <c r="M321" s="157"/>
      <c r="N321" s="157"/>
      <c r="O321" s="157"/>
      <c r="P321" s="157"/>
      <c r="Q321" s="157"/>
      <c r="R321" s="157"/>
      <c r="S321" s="157"/>
      <c r="T321" s="157"/>
      <c r="U321" s="157"/>
      <c r="V321" s="157"/>
      <c r="W321" s="157"/>
      <c r="X321" s="157"/>
      <c r="Y321" s="148"/>
      <c r="Z321" s="148"/>
      <c r="AA321" s="148"/>
      <c r="AB321" s="148"/>
      <c r="AC321" s="148"/>
      <c r="AD321" s="148"/>
      <c r="AE321" s="148"/>
      <c r="AF321" s="148"/>
      <c r="AG321" s="148" t="s">
        <v>228</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5">
        <v>39</v>
      </c>
      <c r="B322" s="166" t="s">
        <v>492</v>
      </c>
      <c r="C322" s="183" t="s">
        <v>493</v>
      </c>
      <c r="D322" s="167" t="s">
        <v>449</v>
      </c>
      <c r="E322" s="168">
        <v>8.8557699999999997</v>
      </c>
      <c r="F322" s="169"/>
      <c r="G322" s="170">
        <f>ROUND(E322*F322,2)</f>
        <v>0</v>
      </c>
      <c r="H322" s="169"/>
      <c r="I322" s="170">
        <f>ROUND(E322*H322,2)</f>
        <v>0</v>
      </c>
      <c r="J322" s="169"/>
      <c r="K322" s="170">
        <f>ROUND(E322*J322,2)</f>
        <v>0</v>
      </c>
      <c r="L322" s="170">
        <v>21</v>
      </c>
      <c r="M322" s="170">
        <f>G322*(1+L322/100)</f>
        <v>0</v>
      </c>
      <c r="N322" s="170">
        <v>0</v>
      </c>
      <c r="O322" s="170">
        <f>ROUND(E322*N322,2)</f>
        <v>0</v>
      </c>
      <c r="P322" s="170">
        <v>0</v>
      </c>
      <c r="Q322" s="170">
        <f>ROUND(E322*P322,2)</f>
        <v>0</v>
      </c>
      <c r="R322" s="170" t="s">
        <v>494</v>
      </c>
      <c r="S322" s="170" t="s">
        <v>185</v>
      </c>
      <c r="T322" s="171" t="s">
        <v>185</v>
      </c>
      <c r="U322" s="157">
        <v>0.94199999999999995</v>
      </c>
      <c r="V322" s="157">
        <f>ROUND(E322*U322,2)</f>
        <v>8.34</v>
      </c>
      <c r="W322" s="157"/>
      <c r="X322" s="157" t="s">
        <v>486</v>
      </c>
      <c r="Y322" s="148"/>
      <c r="Z322" s="148"/>
      <c r="AA322" s="148"/>
      <c r="AB322" s="148"/>
      <c r="AC322" s="148"/>
      <c r="AD322" s="148"/>
      <c r="AE322" s="148"/>
      <c r="AF322" s="148"/>
      <c r="AG322" s="148" t="s">
        <v>487</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95" t="s">
        <v>489</v>
      </c>
      <c r="D323" s="187"/>
      <c r="E323" s="188"/>
      <c r="F323" s="157"/>
      <c r="G323" s="157"/>
      <c r="H323" s="157"/>
      <c r="I323" s="157"/>
      <c r="J323" s="157"/>
      <c r="K323" s="157"/>
      <c r="L323" s="157"/>
      <c r="M323" s="157"/>
      <c r="N323" s="157"/>
      <c r="O323" s="157"/>
      <c r="P323" s="157"/>
      <c r="Q323" s="157"/>
      <c r="R323" s="157"/>
      <c r="S323" s="157"/>
      <c r="T323" s="157"/>
      <c r="U323" s="157"/>
      <c r="V323" s="157"/>
      <c r="W323" s="157"/>
      <c r="X323" s="157"/>
      <c r="Y323" s="148"/>
      <c r="Z323" s="148"/>
      <c r="AA323" s="148"/>
      <c r="AB323" s="148"/>
      <c r="AC323" s="148"/>
      <c r="AD323" s="148"/>
      <c r="AE323" s="148"/>
      <c r="AF323" s="148"/>
      <c r="AG323" s="148" t="s">
        <v>228</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95" t="s">
        <v>490</v>
      </c>
      <c r="D324" s="187"/>
      <c r="E324" s="188"/>
      <c r="F324" s="157"/>
      <c r="G324" s="157"/>
      <c r="H324" s="157"/>
      <c r="I324" s="157"/>
      <c r="J324" s="157"/>
      <c r="K324" s="157"/>
      <c r="L324" s="157"/>
      <c r="M324" s="157"/>
      <c r="N324" s="157"/>
      <c r="O324" s="157"/>
      <c r="P324" s="157"/>
      <c r="Q324" s="157"/>
      <c r="R324" s="157"/>
      <c r="S324" s="157"/>
      <c r="T324" s="157"/>
      <c r="U324" s="157"/>
      <c r="V324" s="157"/>
      <c r="W324" s="157"/>
      <c r="X324" s="157"/>
      <c r="Y324" s="148"/>
      <c r="Z324" s="148"/>
      <c r="AA324" s="148"/>
      <c r="AB324" s="148"/>
      <c r="AC324" s="148"/>
      <c r="AD324" s="148"/>
      <c r="AE324" s="148"/>
      <c r="AF324" s="148"/>
      <c r="AG324" s="148" t="s">
        <v>228</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95" t="s">
        <v>491</v>
      </c>
      <c r="D325" s="187"/>
      <c r="E325" s="188">
        <v>8.8557699999999997</v>
      </c>
      <c r="F325" s="157"/>
      <c r="G325" s="157"/>
      <c r="H325" s="157"/>
      <c r="I325" s="157"/>
      <c r="J325" s="157"/>
      <c r="K325" s="157"/>
      <c r="L325" s="157"/>
      <c r="M325" s="157"/>
      <c r="N325" s="157"/>
      <c r="O325" s="157"/>
      <c r="P325" s="157"/>
      <c r="Q325" s="157"/>
      <c r="R325" s="157"/>
      <c r="S325" s="157"/>
      <c r="T325" s="157"/>
      <c r="U325" s="157"/>
      <c r="V325" s="157"/>
      <c r="W325" s="157"/>
      <c r="X325" s="157"/>
      <c r="Y325" s="148"/>
      <c r="Z325" s="148"/>
      <c r="AA325" s="148"/>
      <c r="AB325" s="148"/>
      <c r="AC325" s="148"/>
      <c r="AD325" s="148"/>
      <c r="AE325" s="148"/>
      <c r="AF325" s="148"/>
      <c r="AG325" s="148" t="s">
        <v>228</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ht="22.5" outlineLevel="1" x14ac:dyDescent="0.2">
      <c r="A326" s="165">
        <v>40</v>
      </c>
      <c r="B326" s="166" t="s">
        <v>495</v>
      </c>
      <c r="C326" s="183" t="s">
        <v>496</v>
      </c>
      <c r="D326" s="167" t="s">
        <v>449</v>
      </c>
      <c r="E326" s="168">
        <v>8.8557699999999997</v>
      </c>
      <c r="F326" s="169"/>
      <c r="G326" s="170">
        <f>ROUND(E326*F326,2)</f>
        <v>0</v>
      </c>
      <c r="H326" s="169"/>
      <c r="I326" s="170">
        <f>ROUND(E326*H326,2)</f>
        <v>0</v>
      </c>
      <c r="J326" s="169"/>
      <c r="K326" s="170">
        <f>ROUND(E326*J326,2)</f>
        <v>0</v>
      </c>
      <c r="L326" s="170">
        <v>21</v>
      </c>
      <c r="M326" s="170">
        <f>G326*(1+L326/100)</f>
        <v>0</v>
      </c>
      <c r="N326" s="170">
        <v>0</v>
      </c>
      <c r="O326" s="170">
        <f>ROUND(E326*N326,2)</f>
        <v>0</v>
      </c>
      <c r="P326" s="170">
        <v>0</v>
      </c>
      <c r="Q326" s="170">
        <f>ROUND(E326*P326,2)</f>
        <v>0</v>
      </c>
      <c r="R326" s="170" t="s">
        <v>494</v>
      </c>
      <c r="S326" s="170" t="s">
        <v>185</v>
      </c>
      <c r="T326" s="171" t="s">
        <v>185</v>
      </c>
      <c r="U326" s="157">
        <v>0.105</v>
      </c>
      <c r="V326" s="157">
        <f>ROUND(E326*U326,2)</f>
        <v>0.93</v>
      </c>
      <c r="W326" s="157"/>
      <c r="X326" s="157" t="s">
        <v>486</v>
      </c>
      <c r="Y326" s="148"/>
      <c r="Z326" s="148"/>
      <c r="AA326" s="148"/>
      <c r="AB326" s="148"/>
      <c r="AC326" s="148"/>
      <c r="AD326" s="148"/>
      <c r="AE326" s="148"/>
      <c r="AF326" s="148"/>
      <c r="AG326" s="148" t="s">
        <v>487</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95" t="s">
        <v>489</v>
      </c>
      <c r="D327" s="187"/>
      <c r="E327" s="188"/>
      <c r="F327" s="157"/>
      <c r="G327" s="157"/>
      <c r="H327" s="157"/>
      <c r="I327" s="157"/>
      <c r="J327" s="157"/>
      <c r="K327" s="157"/>
      <c r="L327" s="157"/>
      <c r="M327" s="157"/>
      <c r="N327" s="157"/>
      <c r="O327" s="157"/>
      <c r="P327" s="157"/>
      <c r="Q327" s="157"/>
      <c r="R327" s="157"/>
      <c r="S327" s="157"/>
      <c r="T327" s="157"/>
      <c r="U327" s="157"/>
      <c r="V327" s="157"/>
      <c r="W327" s="157"/>
      <c r="X327" s="157"/>
      <c r="Y327" s="148"/>
      <c r="Z327" s="148"/>
      <c r="AA327" s="148"/>
      <c r="AB327" s="148"/>
      <c r="AC327" s="148"/>
      <c r="AD327" s="148"/>
      <c r="AE327" s="148"/>
      <c r="AF327" s="148"/>
      <c r="AG327" s="148" t="s">
        <v>228</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95" t="s">
        <v>490</v>
      </c>
      <c r="D328" s="187"/>
      <c r="E328" s="188"/>
      <c r="F328" s="157"/>
      <c r="G328" s="157"/>
      <c r="H328" s="157"/>
      <c r="I328" s="157"/>
      <c r="J328" s="157"/>
      <c r="K328" s="157"/>
      <c r="L328" s="157"/>
      <c r="M328" s="157"/>
      <c r="N328" s="157"/>
      <c r="O328" s="157"/>
      <c r="P328" s="157"/>
      <c r="Q328" s="157"/>
      <c r="R328" s="157"/>
      <c r="S328" s="157"/>
      <c r="T328" s="157"/>
      <c r="U328" s="157"/>
      <c r="V328" s="157"/>
      <c r="W328" s="157"/>
      <c r="X328" s="157"/>
      <c r="Y328" s="148"/>
      <c r="Z328" s="148"/>
      <c r="AA328" s="148"/>
      <c r="AB328" s="148"/>
      <c r="AC328" s="148"/>
      <c r="AD328" s="148"/>
      <c r="AE328" s="148"/>
      <c r="AF328" s="148"/>
      <c r="AG328" s="148" t="s">
        <v>228</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95" t="s">
        <v>491</v>
      </c>
      <c r="D329" s="187"/>
      <c r="E329" s="188">
        <v>8.8557699999999997</v>
      </c>
      <c r="F329" s="157"/>
      <c r="G329" s="157"/>
      <c r="H329" s="157"/>
      <c r="I329" s="157"/>
      <c r="J329" s="157"/>
      <c r="K329" s="157"/>
      <c r="L329" s="157"/>
      <c r="M329" s="157"/>
      <c r="N329" s="157"/>
      <c r="O329" s="157"/>
      <c r="P329" s="157"/>
      <c r="Q329" s="157"/>
      <c r="R329" s="157"/>
      <c r="S329" s="157"/>
      <c r="T329" s="157"/>
      <c r="U329" s="157"/>
      <c r="V329" s="157"/>
      <c r="W329" s="157"/>
      <c r="X329" s="157"/>
      <c r="Y329" s="148"/>
      <c r="Z329" s="148"/>
      <c r="AA329" s="148"/>
      <c r="AB329" s="148"/>
      <c r="AC329" s="148"/>
      <c r="AD329" s="148"/>
      <c r="AE329" s="148"/>
      <c r="AF329" s="148"/>
      <c r="AG329" s="148" t="s">
        <v>228</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65">
        <v>41</v>
      </c>
      <c r="B330" s="166" t="s">
        <v>497</v>
      </c>
      <c r="C330" s="183" t="s">
        <v>498</v>
      </c>
      <c r="D330" s="167" t="s">
        <v>449</v>
      </c>
      <c r="E330" s="168">
        <v>8.8557699999999997</v>
      </c>
      <c r="F330" s="169"/>
      <c r="G330" s="170">
        <f>ROUND(E330*F330,2)</f>
        <v>0</v>
      </c>
      <c r="H330" s="169"/>
      <c r="I330" s="170">
        <f>ROUND(E330*H330,2)</f>
        <v>0</v>
      </c>
      <c r="J330" s="169"/>
      <c r="K330" s="170">
        <f>ROUND(E330*J330,2)</f>
        <v>0</v>
      </c>
      <c r="L330" s="170">
        <v>21</v>
      </c>
      <c r="M330" s="170">
        <f>G330*(1+L330/100)</f>
        <v>0</v>
      </c>
      <c r="N330" s="170">
        <v>0</v>
      </c>
      <c r="O330" s="170">
        <f>ROUND(E330*N330,2)</f>
        <v>0</v>
      </c>
      <c r="P330" s="170">
        <v>0</v>
      </c>
      <c r="Q330" s="170">
        <f>ROUND(E330*P330,2)</f>
        <v>0</v>
      </c>
      <c r="R330" s="170" t="s">
        <v>499</v>
      </c>
      <c r="S330" s="170" t="s">
        <v>185</v>
      </c>
      <c r="T330" s="171" t="s">
        <v>185</v>
      </c>
      <c r="U330" s="157">
        <v>4.2000000000000003E-2</v>
      </c>
      <c r="V330" s="157">
        <f>ROUND(E330*U330,2)</f>
        <v>0.37</v>
      </c>
      <c r="W330" s="157"/>
      <c r="X330" s="157" t="s">
        <v>486</v>
      </c>
      <c r="Y330" s="148"/>
      <c r="Z330" s="148"/>
      <c r="AA330" s="148"/>
      <c r="AB330" s="148"/>
      <c r="AC330" s="148"/>
      <c r="AD330" s="148"/>
      <c r="AE330" s="148"/>
      <c r="AF330" s="148"/>
      <c r="AG330" s="148" t="s">
        <v>487</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266" t="s">
        <v>500</v>
      </c>
      <c r="D331" s="267"/>
      <c r="E331" s="267"/>
      <c r="F331" s="267"/>
      <c r="G331" s="267"/>
      <c r="H331" s="157"/>
      <c r="I331" s="157"/>
      <c r="J331" s="157"/>
      <c r="K331" s="157"/>
      <c r="L331" s="157"/>
      <c r="M331" s="157"/>
      <c r="N331" s="157"/>
      <c r="O331" s="157"/>
      <c r="P331" s="157"/>
      <c r="Q331" s="157"/>
      <c r="R331" s="157"/>
      <c r="S331" s="157"/>
      <c r="T331" s="157"/>
      <c r="U331" s="157"/>
      <c r="V331" s="157"/>
      <c r="W331" s="157"/>
      <c r="X331" s="157"/>
      <c r="Y331" s="148"/>
      <c r="Z331" s="148"/>
      <c r="AA331" s="148"/>
      <c r="AB331" s="148"/>
      <c r="AC331" s="148"/>
      <c r="AD331" s="148"/>
      <c r="AE331" s="148"/>
      <c r="AF331" s="148"/>
      <c r="AG331" s="148" t="s">
        <v>226</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95" t="s">
        <v>489</v>
      </c>
      <c r="D332" s="187"/>
      <c r="E332" s="188"/>
      <c r="F332" s="157"/>
      <c r="G332" s="157"/>
      <c r="H332" s="157"/>
      <c r="I332" s="157"/>
      <c r="J332" s="157"/>
      <c r="K332" s="157"/>
      <c r="L332" s="157"/>
      <c r="M332" s="157"/>
      <c r="N332" s="157"/>
      <c r="O332" s="157"/>
      <c r="P332" s="157"/>
      <c r="Q332" s="157"/>
      <c r="R332" s="157"/>
      <c r="S332" s="157"/>
      <c r="T332" s="157"/>
      <c r="U332" s="157"/>
      <c r="V332" s="157"/>
      <c r="W332" s="157"/>
      <c r="X332" s="157"/>
      <c r="Y332" s="148"/>
      <c r="Z332" s="148"/>
      <c r="AA332" s="148"/>
      <c r="AB332" s="148"/>
      <c r="AC332" s="148"/>
      <c r="AD332" s="148"/>
      <c r="AE332" s="148"/>
      <c r="AF332" s="148"/>
      <c r="AG332" s="148" t="s">
        <v>228</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95" t="s">
        <v>490</v>
      </c>
      <c r="D333" s="187"/>
      <c r="E333" s="188"/>
      <c r="F333" s="157"/>
      <c r="G333" s="157"/>
      <c r="H333" s="157"/>
      <c r="I333" s="157"/>
      <c r="J333" s="157"/>
      <c r="K333" s="157"/>
      <c r="L333" s="157"/>
      <c r="M333" s="157"/>
      <c r="N333" s="157"/>
      <c r="O333" s="157"/>
      <c r="P333" s="157"/>
      <c r="Q333" s="157"/>
      <c r="R333" s="157"/>
      <c r="S333" s="157"/>
      <c r="T333" s="157"/>
      <c r="U333" s="157"/>
      <c r="V333" s="157"/>
      <c r="W333" s="157"/>
      <c r="X333" s="157"/>
      <c r="Y333" s="148"/>
      <c r="Z333" s="148"/>
      <c r="AA333" s="148"/>
      <c r="AB333" s="148"/>
      <c r="AC333" s="148"/>
      <c r="AD333" s="148"/>
      <c r="AE333" s="148"/>
      <c r="AF333" s="148"/>
      <c r="AG333" s="148" t="s">
        <v>228</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95" t="s">
        <v>491</v>
      </c>
      <c r="D334" s="187"/>
      <c r="E334" s="188">
        <v>8.8557699999999997</v>
      </c>
      <c r="F334" s="157"/>
      <c r="G334" s="157"/>
      <c r="H334" s="157"/>
      <c r="I334" s="157"/>
      <c r="J334" s="157"/>
      <c r="K334" s="157"/>
      <c r="L334" s="157"/>
      <c r="M334" s="157"/>
      <c r="N334" s="157"/>
      <c r="O334" s="157"/>
      <c r="P334" s="157"/>
      <c r="Q334" s="157"/>
      <c r="R334" s="157"/>
      <c r="S334" s="157"/>
      <c r="T334" s="157"/>
      <c r="U334" s="157"/>
      <c r="V334" s="157"/>
      <c r="W334" s="157"/>
      <c r="X334" s="157"/>
      <c r="Y334" s="148"/>
      <c r="Z334" s="148"/>
      <c r="AA334" s="148"/>
      <c r="AB334" s="148"/>
      <c r="AC334" s="148"/>
      <c r="AD334" s="148"/>
      <c r="AE334" s="148"/>
      <c r="AF334" s="148"/>
      <c r="AG334" s="148" t="s">
        <v>228</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65">
        <v>42</v>
      </c>
      <c r="B335" s="166" t="s">
        <v>501</v>
      </c>
      <c r="C335" s="183" t="s">
        <v>502</v>
      </c>
      <c r="D335" s="167" t="s">
        <v>449</v>
      </c>
      <c r="E335" s="168">
        <v>35.423079999999999</v>
      </c>
      <c r="F335" s="169"/>
      <c r="G335" s="170">
        <f>ROUND(E335*F335,2)</f>
        <v>0</v>
      </c>
      <c r="H335" s="169"/>
      <c r="I335" s="170">
        <f>ROUND(E335*H335,2)</f>
        <v>0</v>
      </c>
      <c r="J335" s="169"/>
      <c r="K335" s="170">
        <f>ROUND(E335*J335,2)</f>
        <v>0</v>
      </c>
      <c r="L335" s="170">
        <v>21</v>
      </c>
      <c r="M335" s="170">
        <f>G335*(1+L335/100)</f>
        <v>0</v>
      </c>
      <c r="N335" s="170">
        <v>0</v>
      </c>
      <c r="O335" s="170">
        <f>ROUND(E335*N335,2)</f>
        <v>0</v>
      </c>
      <c r="P335" s="170">
        <v>0</v>
      </c>
      <c r="Q335" s="170">
        <f>ROUND(E335*P335,2)</f>
        <v>0</v>
      </c>
      <c r="R335" s="170" t="s">
        <v>499</v>
      </c>
      <c r="S335" s="170" t="s">
        <v>185</v>
      </c>
      <c r="T335" s="171" t="s">
        <v>185</v>
      </c>
      <c r="U335" s="157">
        <v>0</v>
      </c>
      <c r="V335" s="157">
        <f>ROUND(E335*U335,2)</f>
        <v>0</v>
      </c>
      <c r="W335" s="157"/>
      <c r="X335" s="157" t="s">
        <v>486</v>
      </c>
      <c r="Y335" s="148"/>
      <c r="Z335" s="148"/>
      <c r="AA335" s="148"/>
      <c r="AB335" s="148"/>
      <c r="AC335" s="148"/>
      <c r="AD335" s="148"/>
      <c r="AE335" s="148"/>
      <c r="AF335" s="148"/>
      <c r="AG335" s="148" t="s">
        <v>487</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266" t="s">
        <v>500</v>
      </c>
      <c r="D336" s="267"/>
      <c r="E336" s="267"/>
      <c r="F336" s="267"/>
      <c r="G336" s="267"/>
      <c r="H336" s="157"/>
      <c r="I336" s="157"/>
      <c r="J336" s="157"/>
      <c r="K336" s="157"/>
      <c r="L336" s="157"/>
      <c r="M336" s="157"/>
      <c r="N336" s="157"/>
      <c r="O336" s="157"/>
      <c r="P336" s="157"/>
      <c r="Q336" s="157"/>
      <c r="R336" s="157"/>
      <c r="S336" s="157"/>
      <c r="T336" s="157"/>
      <c r="U336" s="157"/>
      <c r="V336" s="157"/>
      <c r="W336" s="157"/>
      <c r="X336" s="157"/>
      <c r="Y336" s="148"/>
      <c r="Z336" s="148"/>
      <c r="AA336" s="148"/>
      <c r="AB336" s="148"/>
      <c r="AC336" s="148"/>
      <c r="AD336" s="148"/>
      <c r="AE336" s="148"/>
      <c r="AF336" s="148"/>
      <c r="AG336" s="148" t="s">
        <v>226</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95" t="s">
        <v>489</v>
      </c>
      <c r="D337" s="187"/>
      <c r="E337" s="188"/>
      <c r="F337" s="157"/>
      <c r="G337" s="157"/>
      <c r="H337" s="157"/>
      <c r="I337" s="157"/>
      <c r="J337" s="157"/>
      <c r="K337" s="157"/>
      <c r="L337" s="157"/>
      <c r="M337" s="157"/>
      <c r="N337" s="157"/>
      <c r="O337" s="157"/>
      <c r="P337" s="157"/>
      <c r="Q337" s="157"/>
      <c r="R337" s="157"/>
      <c r="S337" s="157"/>
      <c r="T337" s="157"/>
      <c r="U337" s="157"/>
      <c r="V337" s="157"/>
      <c r="W337" s="157"/>
      <c r="X337" s="157"/>
      <c r="Y337" s="148"/>
      <c r="Z337" s="148"/>
      <c r="AA337" s="148"/>
      <c r="AB337" s="148"/>
      <c r="AC337" s="148"/>
      <c r="AD337" s="148"/>
      <c r="AE337" s="148"/>
      <c r="AF337" s="148"/>
      <c r="AG337" s="148" t="s">
        <v>228</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95" t="s">
        <v>490</v>
      </c>
      <c r="D338" s="187"/>
      <c r="E338" s="188"/>
      <c r="F338" s="157"/>
      <c r="G338" s="157"/>
      <c r="H338" s="157"/>
      <c r="I338" s="157"/>
      <c r="J338" s="157"/>
      <c r="K338" s="157"/>
      <c r="L338" s="157"/>
      <c r="M338" s="157"/>
      <c r="N338" s="157"/>
      <c r="O338" s="157"/>
      <c r="P338" s="157"/>
      <c r="Q338" s="157"/>
      <c r="R338" s="157"/>
      <c r="S338" s="157"/>
      <c r="T338" s="157"/>
      <c r="U338" s="157"/>
      <c r="V338" s="157"/>
      <c r="W338" s="157"/>
      <c r="X338" s="157"/>
      <c r="Y338" s="148"/>
      <c r="Z338" s="148"/>
      <c r="AA338" s="148"/>
      <c r="AB338" s="148"/>
      <c r="AC338" s="148"/>
      <c r="AD338" s="148"/>
      <c r="AE338" s="148"/>
      <c r="AF338" s="148"/>
      <c r="AG338" s="148" t="s">
        <v>228</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5" t="s">
        <v>503</v>
      </c>
      <c r="D339" s="187"/>
      <c r="E339" s="188">
        <v>35.423079999999999</v>
      </c>
      <c r="F339" s="157"/>
      <c r="G339" s="157"/>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228</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65">
        <v>43</v>
      </c>
      <c r="B340" s="166" t="s">
        <v>504</v>
      </c>
      <c r="C340" s="183" t="s">
        <v>505</v>
      </c>
      <c r="D340" s="167" t="s">
        <v>449</v>
      </c>
      <c r="E340" s="168">
        <v>8.8557699999999997</v>
      </c>
      <c r="F340" s="169"/>
      <c r="G340" s="170">
        <f>ROUND(E340*F340,2)</f>
        <v>0</v>
      </c>
      <c r="H340" s="169"/>
      <c r="I340" s="170">
        <f>ROUND(E340*H340,2)</f>
        <v>0</v>
      </c>
      <c r="J340" s="169"/>
      <c r="K340" s="170">
        <f>ROUND(E340*J340,2)</f>
        <v>0</v>
      </c>
      <c r="L340" s="170">
        <v>21</v>
      </c>
      <c r="M340" s="170">
        <f>G340*(1+L340/100)</f>
        <v>0</v>
      </c>
      <c r="N340" s="170">
        <v>0</v>
      </c>
      <c r="O340" s="170">
        <f>ROUND(E340*N340,2)</f>
        <v>0</v>
      </c>
      <c r="P340" s="170">
        <v>0</v>
      </c>
      <c r="Q340" s="170">
        <f>ROUND(E340*P340,2)</f>
        <v>0</v>
      </c>
      <c r="R340" s="170" t="s">
        <v>499</v>
      </c>
      <c r="S340" s="170" t="s">
        <v>185</v>
      </c>
      <c r="T340" s="171" t="s">
        <v>185</v>
      </c>
      <c r="U340" s="157">
        <v>6.0000000000000001E-3</v>
      </c>
      <c r="V340" s="157">
        <f>ROUND(E340*U340,2)</f>
        <v>0.05</v>
      </c>
      <c r="W340" s="157"/>
      <c r="X340" s="157" t="s">
        <v>486</v>
      </c>
      <c r="Y340" s="148"/>
      <c r="Z340" s="148"/>
      <c r="AA340" s="148"/>
      <c r="AB340" s="148"/>
      <c r="AC340" s="148"/>
      <c r="AD340" s="148"/>
      <c r="AE340" s="148"/>
      <c r="AF340" s="148"/>
      <c r="AG340" s="148" t="s">
        <v>487</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266" t="s">
        <v>506</v>
      </c>
      <c r="D341" s="267"/>
      <c r="E341" s="267"/>
      <c r="F341" s="267"/>
      <c r="G341" s="267"/>
      <c r="H341" s="157"/>
      <c r="I341" s="157"/>
      <c r="J341" s="157"/>
      <c r="K341" s="157"/>
      <c r="L341" s="157"/>
      <c r="M341" s="157"/>
      <c r="N341" s="157"/>
      <c r="O341" s="157"/>
      <c r="P341" s="157"/>
      <c r="Q341" s="157"/>
      <c r="R341" s="157"/>
      <c r="S341" s="157"/>
      <c r="T341" s="157"/>
      <c r="U341" s="157"/>
      <c r="V341" s="157"/>
      <c r="W341" s="157"/>
      <c r="X341" s="157"/>
      <c r="Y341" s="148"/>
      <c r="Z341" s="148"/>
      <c r="AA341" s="148"/>
      <c r="AB341" s="148"/>
      <c r="AC341" s="148"/>
      <c r="AD341" s="148"/>
      <c r="AE341" s="148"/>
      <c r="AF341" s="148"/>
      <c r="AG341" s="148" t="s">
        <v>226</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95" t="s">
        <v>489</v>
      </c>
      <c r="D342" s="187"/>
      <c r="E342" s="188"/>
      <c r="F342" s="157"/>
      <c r="G342" s="157"/>
      <c r="H342" s="157"/>
      <c r="I342" s="157"/>
      <c r="J342" s="157"/>
      <c r="K342" s="157"/>
      <c r="L342" s="157"/>
      <c r="M342" s="157"/>
      <c r="N342" s="157"/>
      <c r="O342" s="157"/>
      <c r="P342" s="157"/>
      <c r="Q342" s="157"/>
      <c r="R342" s="157"/>
      <c r="S342" s="157"/>
      <c r="T342" s="157"/>
      <c r="U342" s="157"/>
      <c r="V342" s="157"/>
      <c r="W342" s="157"/>
      <c r="X342" s="157"/>
      <c r="Y342" s="148"/>
      <c r="Z342" s="148"/>
      <c r="AA342" s="148"/>
      <c r="AB342" s="148"/>
      <c r="AC342" s="148"/>
      <c r="AD342" s="148"/>
      <c r="AE342" s="148"/>
      <c r="AF342" s="148"/>
      <c r="AG342" s="148" t="s">
        <v>228</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95" t="s">
        <v>490</v>
      </c>
      <c r="D343" s="187"/>
      <c r="E343" s="188"/>
      <c r="F343" s="157"/>
      <c r="G343" s="157"/>
      <c r="H343" s="157"/>
      <c r="I343" s="157"/>
      <c r="J343" s="157"/>
      <c r="K343" s="157"/>
      <c r="L343" s="157"/>
      <c r="M343" s="157"/>
      <c r="N343" s="157"/>
      <c r="O343" s="157"/>
      <c r="P343" s="157"/>
      <c r="Q343" s="157"/>
      <c r="R343" s="157"/>
      <c r="S343" s="157"/>
      <c r="T343" s="157"/>
      <c r="U343" s="157"/>
      <c r="V343" s="157"/>
      <c r="W343" s="157"/>
      <c r="X343" s="157"/>
      <c r="Y343" s="148"/>
      <c r="Z343" s="148"/>
      <c r="AA343" s="148"/>
      <c r="AB343" s="148"/>
      <c r="AC343" s="148"/>
      <c r="AD343" s="148"/>
      <c r="AE343" s="148"/>
      <c r="AF343" s="148"/>
      <c r="AG343" s="148" t="s">
        <v>228</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95" t="s">
        <v>491</v>
      </c>
      <c r="D344" s="187"/>
      <c r="E344" s="188">
        <v>8.8557699999999997</v>
      </c>
      <c r="F344" s="157"/>
      <c r="G344" s="157"/>
      <c r="H344" s="157"/>
      <c r="I344" s="157"/>
      <c r="J344" s="157"/>
      <c r="K344" s="157"/>
      <c r="L344" s="157"/>
      <c r="M344" s="157"/>
      <c r="N344" s="157"/>
      <c r="O344" s="157"/>
      <c r="P344" s="157"/>
      <c r="Q344" s="157"/>
      <c r="R344" s="157"/>
      <c r="S344" s="157"/>
      <c r="T344" s="157"/>
      <c r="U344" s="157"/>
      <c r="V344" s="157"/>
      <c r="W344" s="157"/>
      <c r="X344" s="157"/>
      <c r="Y344" s="148"/>
      <c r="Z344" s="148"/>
      <c r="AA344" s="148"/>
      <c r="AB344" s="148"/>
      <c r="AC344" s="148"/>
      <c r="AD344" s="148"/>
      <c r="AE344" s="148"/>
      <c r="AF344" s="148"/>
      <c r="AG344" s="148" t="s">
        <v>228</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x14ac:dyDescent="0.2">
      <c r="A345" s="159" t="s">
        <v>180</v>
      </c>
      <c r="B345" s="160" t="s">
        <v>146</v>
      </c>
      <c r="C345" s="181" t="s">
        <v>147</v>
      </c>
      <c r="D345" s="161"/>
      <c r="E345" s="162"/>
      <c r="F345" s="163"/>
      <c r="G345" s="163">
        <f>SUMIF(AG346:AG353,"&lt;&gt;NOR",G346:G353)</f>
        <v>0</v>
      </c>
      <c r="H345" s="163"/>
      <c r="I345" s="163">
        <f>SUM(I346:I353)</f>
        <v>0</v>
      </c>
      <c r="J345" s="163"/>
      <c r="K345" s="163">
        <f>SUM(K346:K353)</f>
        <v>0</v>
      </c>
      <c r="L345" s="163"/>
      <c r="M345" s="163">
        <f>SUM(M346:M353)</f>
        <v>0</v>
      </c>
      <c r="N345" s="163"/>
      <c r="O345" s="163">
        <f>SUM(O346:O353)</f>
        <v>0</v>
      </c>
      <c r="P345" s="163"/>
      <c r="Q345" s="163">
        <f>SUM(Q346:Q353)</f>
        <v>0</v>
      </c>
      <c r="R345" s="163"/>
      <c r="S345" s="163"/>
      <c r="T345" s="164"/>
      <c r="U345" s="158"/>
      <c r="V345" s="158">
        <f>SUM(V346:V353)</f>
        <v>0</v>
      </c>
      <c r="W345" s="158"/>
      <c r="X345" s="158"/>
      <c r="AG345" t="s">
        <v>181</v>
      </c>
    </row>
    <row r="346" spans="1:60" outlineLevel="1" x14ac:dyDescent="0.2">
      <c r="A346" s="165">
        <v>44</v>
      </c>
      <c r="B346" s="166" t="s">
        <v>507</v>
      </c>
      <c r="C346" s="183" t="s">
        <v>508</v>
      </c>
      <c r="D346" s="167" t="s">
        <v>449</v>
      </c>
      <c r="E346" s="168">
        <v>6.0152400000000004</v>
      </c>
      <c r="F346" s="169"/>
      <c r="G346" s="170">
        <f>ROUND(E346*F346,2)</f>
        <v>0</v>
      </c>
      <c r="H346" s="169"/>
      <c r="I346" s="170">
        <f>ROUND(E346*H346,2)</f>
        <v>0</v>
      </c>
      <c r="J346" s="169"/>
      <c r="K346" s="170">
        <f>ROUND(E346*J346,2)</f>
        <v>0</v>
      </c>
      <c r="L346" s="170">
        <v>21</v>
      </c>
      <c r="M346" s="170">
        <f>G346*(1+L346/100)</f>
        <v>0</v>
      </c>
      <c r="N346" s="170">
        <v>0</v>
      </c>
      <c r="O346" s="170">
        <f>ROUND(E346*N346,2)</f>
        <v>0</v>
      </c>
      <c r="P346" s="170">
        <v>0</v>
      </c>
      <c r="Q346" s="170">
        <f>ROUND(E346*P346,2)</f>
        <v>0</v>
      </c>
      <c r="R346" s="170" t="s">
        <v>222</v>
      </c>
      <c r="S346" s="170" t="s">
        <v>185</v>
      </c>
      <c r="T346" s="171" t="s">
        <v>185</v>
      </c>
      <c r="U346" s="157">
        <v>0</v>
      </c>
      <c r="V346" s="157">
        <f>ROUND(E346*U346,2)</f>
        <v>0</v>
      </c>
      <c r="W346" s="157"/>
      <c r="X346" s="157" t="s">
        <v>223</v>
      </c>
      <c r="Y346" s="148"/>
      <c r="Z346" s="148"/>
      <c r="AA346" s="148"/>
      <c r="AB346" s="148"/>
      <c r="AC346" s="148"/>
      <c r="AD346" s="148"/>
      <c r="AE346" s="148"/>
      <c r="AF346" s="148"/>
      <c r="AG346" s="148" t="s">
        <v>224</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95" t="s">
        <v>509</v>
      </c>
      <c r="D347" s="187"/>
      <c r="E347" s="188"/>
      <c r="F347" s="157"/>
      <c r="G347" s="157"/>
      <c r="H347" s="157"/>
      <c r="I347" s="157"/>
      <c r="J347" s="157"/>
      <c r="K347" s="157"/>
      <c r="L347" s="157"/>
      <c r="M347" s="157"/>
      <c r="N347" s="157"/>
      <c r="O347" s="157"/>
      <c r="P347" s="157"/>
      <c r="Q347" s="157"/>
      <c r="R347" s="157"/>
      <c r="S347" s="157"/>
      <c r="T347" s="157"/>
      <c r="U347" s="157"/>
      <c r="V347" s="157"/>
      <c r="W347" s="157"/>
      <c r="X347" s="157"/>
      <c r="Y347" s="148"/>
      <c r="Z347" s="148"/>
      <c r="AA347" s="148"/>
      <c r="AB347" s="148"/>
      <c r="AC347" s="148"/>
      <c r="AD347" s="148"/>
      <c r="AE347" s="148"/>
      <c r="AF347" s="148"/>
      <c r="AG347" s="148" t="s">
        <v>228</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95" t="s">
        <v>510</v>
      </c>
      <c r="D348" s="187"/>
      <c r="E348" s="188">
        <v>6.0152400000000004</v>
      </c>
      <c r="F348" s="157"/>
      <c r="G348" s="157"/>
      <c r="H348" s="157"/>
      <c r="I348" s="157"/>
      <c r="J348" s="157"/>
      <c r="K348" s="157"/>
      <c r="L348" s="157"/>
      <c r="M348" s="157"/>
      <c r="N348" s="157"/>
      <c r="O348" s="157"/>
      <c r="P348" s="157"/>
      <c r="Q348" s="157"/>
      <c r="R348" s="157"/>
      <c r="S348" s="157"/>
      <c r="T348" s="157"/>
      <c r="U348" s="157"/>
      <c r="V348" s="157"/>
      <c r="W348" s="157"/>
      <c r="X348" s="157"/>
      <c r="Y348" s="148"/>
      <c r="Z348" s="148"/>
      <c r="AA348" s="148"/>
      <c r="AB348" s="148"/>
      <c r="AC348" s="148"/>
      <c r="AD348" s="148"/>
      <c r="AE348" s="148"/>
      <c r="AF348" s="148"/>
      <c r="AG348" s="148" t="s">
        <v>228</v>
      </c>
      <c r="AH348" s="148">
        <v>7</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65">
        <v>45</v>
      </c>
      <c r="B349" s="166" t="s">
        <v>511</v>
      </c>
      <c r="C349" s="183" t="s">
        <v>512</v>
      </c>
      <c r="D349" s="167" t="s">
        <v>449</v>
      </c>
      <c r="E349" s="168">
        <v>2.8405300000000002</v>
      </c>
      <c r="F349" s="169"/>
      <c r="G349" s="170">
        <f>ROUND(E349*F349,2)</f>
        <v>0</v>
      </c>
      <c r="H349" s="169"/>
      <c r="I349" s="170">
        <f>ROUND(E349*H349,2)</f>
        <v>0</v>
      </c>
      <c r="J349" s="169"/>
      <c r="K349" s="170">
        <f>ROUND(E349*J349,2)</f>
        <v>0</v>
      </c>
      <c r="L349" s="170">
        <v>21</v>
      </c>
      <c r="M349" s="170">
        <f>G349*(1+L349/100)</f>
        <v>0</v>
      </c>
      <c r="N349" s="170">
        <v>0</v>
      </c>
      <c r="O349" s="170">
        <f>ROUND(E349*N349,2)</f>
        <v>0</v>
      </c>
      <c r="P349" s="170">
        <v>0</v>
      </c>
      <c r="Q349" s="170">
        <f>ROUND(E349*P349,2)</f>
        <v>0</v>
      </c>
      <c r="R349" s="170" t="s">
        <v>494</v>
      </c>
      <c r="S349" s="170" t="s">
        <v>185</v>
      </c>
      <c r="T349" s="171" t="s">
        <v>185</v>
      </c>
      <c r="U349" s="157">
        <v>0</v>
      </c>
      <c r="V349" s="157">
        <f>ROUND(E349*U349,2)</f>
        <v>0</v>
      </c>
      <c r="W349" s="157"/>
      <c r="X349" s="157" t="s">
        <v>223</v>
      </c>
      <c r="Y349" s="148"/>
      <c r="Z349" s="148"/>
      <c r="AA349" s="148"/>
      <c r="AB349" s="148"/>
      <c r="AC349" s="148"/>
      <c r="AD349" s="148"/>
      <c r="AE349" s="148"/>
      <c r="AF349" s="148"/>
      <c r="AG349" s="148" t="s">
        <v>224</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95" t="s">
        <v>513</v>
      </c>
      <c r="D350" s="187"/>
      <c r="E350" s="188"/>
      <c r="F350" s="157"/>
      <c r="G350" s="157"/>
      <c r="H350" s="157"/>
      <c r="I350" s="157"/>
      <c r="J350" s="157"/>
      <c r="K350" s="157"/>
      <c r="L350" s="157"/>
      <c r="M350" s="157"/>
      <c r="N350" s="157"/>
      <c r="O350" s="157"/>
      <c r="P350" s="157"/>
      <c r="Q350" s="157"/>
      <c r="R350" s="157"/>
      <c r="S350" s="157"/>
      <c r="T350" s="157"/>
      <c r="U350" s="157"/>
      <c r="V350" s="157"/>
      <c r="W350" s="157"/>
      <c r="X350" s="157"/>
      <c r="Y350" s="148"/>
      <c r="Z350" s="148"/>
      <c r="AA350" s="148"/>
      <c r="AB350" s="148"/>
      <c r="AC350" s="148"/>
      <c r="AD350" s="148"/>
      <c r="AE350" s="148"/>
      <c r="AF350" s="148"/>
      <c r="AG350" s="148" t="s">
        <v>228</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95" t="s">
        <v>514</v>
      </c>
      <c r="D351" s="187"/>
      <c r="E351" s="188">
        <v>1.6709000000000001</v>
      </c>
      <c r="F351" s="157"/>
      <c r="G351" s="157"/>
      <c r="H351" s="157"/>
      <c r="I351" s="157"/>
      <c r="J351" s="157"/>
      <c r="K351" s="157"/>
      <c r="L351" s="157"/>
      <c r="M351" s="157"/>
      <c r="N351" s="157"/>
      <c r="O351" s="157"/>
      <c r="P351" s="157"/>
      <c r="Q351" s="157"/>
      <c r="R351" s="157"/>
      <c r="S351" s="157"/>
      <c r="T351" s="157"/>
      <c r="U351" s="157"/>
      <c r="V351" s="157"/>
      <c r="W351" s="157"/>
      <c r="X351" s="157"/>
      <c r="Y351" s="148"/>
      <c r="Z351" s="148"/>
      <c r="AA351" s="148"/>
      <c r="AB351" s="148"/>
      <c r="AC351" s="148"/>
      <c r="AD351" s="148"/>
      <c r="AE351" s="148"/>
      <c r="AF351" s="148"/>
      <c r="AG351" s="148" t="s">
        <v>228</v>
      </c>
      <c r="AH351" s="148">
        <v>7</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95" t="s">
        <v>515</v>
      </c>
      <c r="D352" s="187"/>
      <c r="E352" s="188"/>
      <c r="F352" s="157"/>
      <c r="G352" s="157"/>
      <c r="H352" s="157"/>
      <c r="I352" s="157"/>
      <c r="J352" s="157"/>
      <c r="K352" s="157"/>
      <c r="L352" s="157"/>
      <c r="M352" s="157"/>
      <c r="N352" s="157"/>
      <c r="O352" s="157"/>
      <c r="P352" s="157"/>
      <c r="Q352" s="157"/>
      <c r="R352" s="157"/>
      <c r="S352" s="157"/>
      <c r="T352" s="157"/>
      <c r="U352" s="157"/>
      <c r="V352" s="157"/>
      <c r="W352" s="157"/>
      <c r="X352" s="157"/>
      <c r="Y352" s="148"/>
      <c r="Z352" s="148"/>
      <c r="AA352" s="148"/>
      <c r="AB352" s="148"/>
      <c r="AC352" s="148"/>
      <c r="AD352" s="148"/>
      <c r="AE352" s="148"/>
      <c r="AF352" s="148"/>
      <c r="AG352" s="148" t="s">
        <v>228</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95" t="s">
        <v>516</v>
      </c>
      <c r="D353" s="187"/>
      <c r="E353" s="188">
        <v>1.1696299999999999</v>
      </c>
      <c r="F353" s="157"/>
      <c r="G353" s="157"/>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228</v>
      </c>
      <c r="AH353" s="148">
        <v>7</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x14ac:dyDescent="0.2">
      <c r="A354" s="3"/>
      <c r="B354" s="4"/>
      <c r="C354" s="184"/>
      <c r="D354" s="6"/>
      <c r="E354" s="3"/>
      <c r="F354" s="3"/>
      <c r="G354" s="3"/>
      <c r="H354" s="3"/>
      <c r="I354" s="3"/>
      <c r="J354" s="3"/>
      <c r="K354" s="3"/>
      <c r="L354" s="3"/>
      <c r="M354" s="3"/>
      <c r="N354" s="3"/>
      <c r="O354" s="3"/>
      <c r="P354" s="3"/>
      <c r="Q354" s="3"/>
      <c r="R354" s="3"/>
      <c r="S354" s="3"/>
      <c r="T354" s="3"/>
      <c r="U354" s="3"/>
      <c r="V354" s="3"/>
      <c r="W354" s="3"/>
      <c r="X354" s="3"/>
      <c r="AE354">
        <v>15</v>
      </c>
      <c r="AF354">
        <v>21</v>
      </c>
      <c r="AG354" t="s">
        <v>167</v>
      </c>
    </row>
    <row r="355" spans="1:60" x14ac:dyDescent="0.2">
      <c r="A355" s="151"/>
      <c r="B355" s="152" t="s">
        <v>29</v>
      </c>
      <c r="C355" s="185"/>
      <c r="D355" s="153"/>
      <c r="E355" s="154"/>
      <c r="F355" s="154"/>
      <c r="G355" s="180">
        <f>G8+G70+G129+G146+G206+G296+G310+G316+G345</f>
        <v>0</v>
      </c>
      <c r="H355" s="3"/>
      <c r="I355" s="3"/>
      <c r="J355" s="3"/>
      <c r="K355" s="3"/>
      <c r="L355" s="3"/>
      <c r="M355" s="3"/>
      <c r="N355" s="3"/>
      <c r="O355" s="3"/>
      <c r="P355" s="3"/>
      <c r="Q355" s="3"/>
      <c r="R355" s="3"/>
      <c r="S355" s="3"/>
      <c r="T355" s="3"/>
      <c r="U355" s="3"/>
      <c r="V355" s="3"/>
      <c r="W355" s="3"/>
      <c r="X355" s="3"/>
      <c r="AE355">
        <f>SUMIF(L7:L353,AE354,G7:G353)</f>
        <v>0</v>
      </c>
      <c r="AF355">
        <f>SUMIF(L7:L353,AF354,G7:G353)</f>
        <v>0</v>
      </c>
      <c r="AG355" t="s">
        <v>216</v>
      </c>
    </row>
    <row r="356" spans="1:60" x14ac:dyDescent="0.2">
      <c r="C356" s="186"/>
      <c r="D356" s="10"/>
      <c r="AG356" t="s">
        <v>217</v>
      </c>
    </row>
    <row r="357" spans="1:60" x14ac:dyDescent="0.2">
      <c r="D357" s="10"/>
    </row>
    <row r="358" spans="1:60" x14ac:dyDescent="0.2">
      <c r="D358" s="10"/>
    </row>
    <row r="359" spans="1:60" x14ac:dyDescent="0.2">
      <c r="D359" s="10"/>
    </row>
    <row r="360" spans="1:60" x14ac:dyDescent="0.2">
      <c r="D360" s="10"/>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MLVFjhyZ6iNt5O+4h5eSn5dfZOqWXPSDrexcQZWMMQKI6WIrs429kiv9Tz2VLNAjCtOIakmgoBeE6ZUFp6X/w==" saltValue="HIhMof4St6xu/Eaau61grw==" spinCount="100000" sheet="1"/>
  <mergeCells count="34">
    <mergeCell ref="C74:G74"/>
    <mergeCell ref="A1:G1"/>
    <mergeCell ref="C2:G2"/>
    <mergeCell ref="C3:G3"/>
    <mergeCell ref="C4:G4"/>
    <mergeCell ref="C10:G10"/>
    <mergeCell ref="C29:G29"/>
    <mergeCell ref="C34:G34"/>
    <mergeCell ref="C47:G47"/>
    <mergeCell ref="C61:G61"/>
    <mergeCell ref="C72:G72"/>
    <mergeCell ref="C73:G73"/>
    <mergeCell ref="C208:G208"/>
    <mergeCell ref="C75:G75"/>
    <mergeCell ref="C76:G76"/>
    <mergeCell ref="C81:G81"/>
    <mergeCell ref="C85:G85"/>
    <mergeCell ref="C102:G102"/>
    <mergeCell ref="C106:G106"/>
    <mergeCell ref="C113:G113"/>
    <mergeCell ref="C120:G120"/>
    <mergeCell ref="C141:G141"/>
    <mergeCell ref="C161:G161"/>
    <mergeCell ref="C162:G162"/>
    <mergeCell ref="C318:G318"/>
    <mergeCell ref="C331:G331"/>
    <mergeCell ref="C336:G336"/>
    <mergeCell ref="C341:G341"/>
    <mergeCell ref="C238:G238"/>
    <mergeCell ref="C264:G264"/>
    <mergeCell ref="C272:G272"/>
    <mergeCell ref="C277:G277"/>
    <mergeCell ref="C282:G282"/>
    <mergeCell ref="C312:G3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72BC-735B-4964-B2D8-25C5B2098E1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218</v>
      </c>
      <c r="B1" s="259"/>
      <c r="C1" s="259"/>
      <c r="D1" s="259"/>
      <c r="E1" s="259"/>
      <c r="F1" s="259"/>
      <c r="G1" s="259"/>
      <c r="AG1" t="s">
        <v>153</v>
      </c>
    </row>
    <row r="2" spans="1:60" ht="24.95" customHeight="1" x14ac:dyDescent="0.2">
      <c r="A2" s="140" t="s">
        <v>7</v>
      </c>
      <c r="B2" s="49" t="s">
        <v>44</v>
      </c>
      <c r="C2" s="260" t="s">
        <v>45</v>
      </c>
      <c r="D2" s="261"/>
      <c r="E2" s="261"/>
      <c r="F2" s="261"/>
      <c r="G2" s="262"/>
      <c r="AG2" t="s">
        <v>154</v>
      </c>
    </row>
    <row r="3" spans="1:60" ht="24.95" customHeight="1" x14ac:dyDescent="0.2">
      <c r="A3" s="140" t="s">
        <v>8</v>
      </c>
      <c r="B3" s="49" t="s">
        <v>57</v>
      </c>
      <c r="C3" s="260" t="s">
        <v>58</v>
      </c>
      <c r="D3" s="261"/>
      <c r="E3" s="261"/>
      <c r="F3" s="261"/>
      <c r="G3" s="262"/>
      <c r="AC3" s="122" t="s">
        <v>154</v>
      </c>
      <c r="AG3" t="s">
        <v>157</v>
      </c>
    </row>
    <row r="4" spans="1:60" ht="24.95" customHeight="1" x14ac:dyDescent="0.2">
      <c r="A4" s="141" t="s">
        <v>9</v>
      </c>
      <c r="B4" s="142" t="s">
        <v>61</v>
      </c>
      <c r="C4" s="263" t="s">
        <v>62</v>
      </c>
      <c r="D4" s="264"/>
      <c r="E4" s="264"/>
      <c r="F4" s="264"/>
      <c r="G4" s="265"/>
      <c r="AG4" t="s">
        <v>158</v>
      </c>
    </row>
    <row r="5" spans="1:60" x14ac:dyDescent="0.2">
      <c r="D5" s="10"/>
    </row>
    <row r="6" spans="1:60" ht="38.25" x14ac:dyDescent="0.2">
      <c r="A6" s="144" t="s">
        <v>159</v>
      </c>
      <c r="B6" s="146" t="s">
        <v>160</v>
      </c>
      <c r="C6" s="146" t="s">
        <v>161</v>
      </c>
      <c r="D6" s="145" t="s">
        <v>162</v>
      </c>
      <c r="E6" s="144" t="s">
        <v>163</v>
      </c>
      <c r="F6" s="143" t="s">
        <v>164</v>
      </c>
      <c r="G6" s="144" t="s">
        <v>29</v>
      </c>
      <c r="H6" s="147" t="s">
        <v>30</v>
      </c>
      <c r="I6" s="147" t="s">
        <v>165</v>
      </c>
      <c r="J6" s="147" t="s">
        <v>31</v>
      </c>
      <c r="K6" s="147" t="s">
        <v>166</v>
      </c>
      <c r="L6" s="147" t="s">
        <v>167</v>
      </c>
      <c r="M6" s="147" t="s">
        <v>168</v>
      </c>
      <c r="N6" s="147" t="s">
        <v>169</v>
      </c>
      <c r="O6" s="147" t="s">
        <v>170</v>
      </c>
      <c r="P6" s="147" t="s">
        <v>171</v>
      </c>
      <c r="Q6" s="147" t="s">
        <v>172</v>
      </c>
      <c r="R6" s="147" t="s">
        <v>173</v>
      </c>
      <c r="S6" s="147" t="s">
        <v>174</v>
      </c>
      <c r="T6" s="147" t="s">
        <v>175</v>
      </c>
      <c r="U6" s="147" t="s">
        <v>176</v>
      </c>
      <c r="V6" s="147" t="s">
        <v>177</v>
      </c>
      <c r="W6" s="147" t="s">
        <v>178</v>
      </c>
      <c r="X6" s="147" t="s">
        <v>179</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180</v>
      </c>
      <c r="B8" s="160" t="s">
        <v>115</v>
      </c>
      <c r="C8" s="181" t="s">
        <v>116</v>
      </c>
      <c r="D8" s="161"/>
      <c r="E8" s="162"/>
      <c r="F8" s="163"/>
      <c r="G8" s="163">
        <f>SUMIF(AG9:AG53,"&lt;&gt;NOR",G9:G53)</f>
        <v>0</v>
      </c>
      <c r="H8" s="163"/>
      <c r="I8" s="163">
        <f>SUM(I9:I53)</f>
        <v>0</v>
      </c>
      <c r="J8" s="163"/>
      <c r="K8" s="163">
        <f>SUM(K9:K53)</f>
        <v>0</v>
      </c>
      <c r="L8" s="163"/>
      <c r="M8" s="163">
        <f>SUM(M9:M53)</f>
        <v>0</v>
      </c>
      <c r="N8" s="163"/>
      <c r="O8" s="163">
        <f>SUM(O9:O53)</f>
        <v>0</v>
      </c>
      <c r="P8" s="163"/>
      <c r="Q8" s="163">
        <f>SUM(Q9:Q53)</f>
        <v>0</v>
      </c>
      <c r="R8" s="163"/>
      <c r="S8" s="163"/>
      <c r="T8" s="164"/>
      <c r="U8" s="158"/>
      <c r="V8" s="158">
        <f>SUM(V9:V53)</f>
        <v>105.68</v>
      </c>
      <c r="W8" s="158"/>
      <c r="X8" s="158"/>
      <c r="AG8" t="s">
        <v>181</v>
      </c>
    </row>
    <row r="9" spans="1:60" outlineLevel="1" x14ac:dyDescent="0.2">
      <c r="A9" s="165">
        <v>1</v>
      </c>
      <c r="B9" s="166" t="s">
        <v>219</v>
      </c>
      <c r="C9" s="183" t="s">
        <v>220</v>
      </c>
      <c r="D9" s="167" t="s">
        <v>221</v>
      </c>
      <c r="E9" s="168">
        <v>16.959379999999999</v>
      </c>
      <c r="F9" s="169"/>
      <c r="G9" s="170">
        <f>ROUND(E9*F9,2)</f>
        <v>0</v>
      </c>
      <c r="H9" s="169"/>
      <c r="I9" s="170">
        <f>ROUND(E9*H9,2)</f>
        <v>0</v>
      </c>
      <c r="J9" s="169"/>
      <c r="K9" s="170">
        <f>ROUND(E9*J9,2)</f>
        <v>0</v>
      </c>
      <c r="L9" s="170">
        <v>21</v>
      </c>
      <c r="M9" s="170">
        <f>G9*(1+L9/100)</f>
        <v>0</v>
      </c>
      <c r="N9" s="170">
        <v>0</v>
      </c>
      <c r="O9" s="170">
        <f>ROUND(E9*N9,2)</f>
        <v>0</v>
      </c>
      <c r="P9" s="170">
        <v>0</v>
      </c>
      <c r="Q9" s="170">
        <f>ROUND(E9*P9,2)</f>
        <v>0</v>
      </c>
      <c r="R9" s="170" t="s">
        <v>222</v>
      </c>
      <c r="S9" s="170" t="s">
        <v>185</v>
      </c>
      <c r="T9" s="171" t="s">
        <v>185</v>
      </c>
      <c r="U9" s="157">
        <v>3.5329999999999999</v>
      </c>
      <c r="V9" s="157">
        <f>ROUND(E9*U9,2)</f>
        <v>59.92</v>
      </c>
      <c r="W9" s="157"/>
      <c r="X9" s="157" t="s">
        <v>223</v>
      </c>
      <c r="Y9" s="148"/>
      <c r="Z9" s="148"/>
      <c r="AA9" s="148"/>
      <c r="AB9" s="148"/>
      <c r="AC9" s="148"/>
      <c r="AD9" s="148"/>
      <c r="AE9" s="148"/>
      <c r="AF9" s="148"/>
      <c r="AG9" s="148" t="s">
        <v>224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66" t="s">
        <v>225</v>
      </c>
      <c r="D10" s="267"/>
      <c r="E10" s="267"/>
      <c r="F10" s="267"/>
      <c r="G10" s="267"/>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226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5" t="s">
        <v>517</v>
      </c>
      <c r="D11" s="187"/>
      <c r="E11" s="188"/>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228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5" t="s">
        <v>518</v>
      </c>
      <c r="D12" s="187"/>
      <c r="E12" s="188"/>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228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5" t="s">
        <v>519</v>
      </c>
      <c r="D13" s="187"/>
      <c r="E13" s="188">
        <v>10.1875</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228</v>
      </c>
      <c r="AH13" s="148">
        <v>5</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5" t="s">
        <v>520</v>
      </c>
      <c r="D14" s="187"/>
      <c r="E14" s="188"/>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228</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6" t="s">
        <v>230</v>
      </c>
      <c r="D15" s="189"/>
      <c r="E15" s="190"/>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228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7" t="s">
        <v>239</v>
      </c>
      <c r="D16" s="189"/>
      <c r="E16" s="190">
        <v>6.25E-2</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228</v>
      </c>
      <c r="AH16" s="148">
        <v>2</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6" t="s">
        <v>233</v>
      </c>
      <c r="D17" s="189"/>
      <c r="E17" s="190"/>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228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5" t="s">
        <v>521</v>
      </c>
      <c r="D18" s="187"/>
      <c r="E18" s="188">
        <v>6.7718800000000003</v>
      </c>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228</v>
      </c>
      <c r="AH18" s="148">
        <v>5</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65">
        <v>2</v>
      </c>
      <c r="B19" s="166" t="s">
        <v>241</v>
      </c>
      <c r="C19" s="183" t="s">
        <v>242</v>
      </c>
      <c r="D19" s="167" t="s">
        <v>221</v>
      </c>
      <c r="E19" s="168">
        <v>16.959379999999999</v>
      </c>
      <c r="F19" s="169"/>
      <c r="G19" s="170">
        <f>ROUND(E19*F19,2)</f>
        <v>0</v>
      </c>
      <c r="H19" s="169"/>
      <c r="I19" s="170">
        <f>ROUND(E19*H19,2)</f>
        <v>0</v>
      </c>
      <c r="J19" s="169"/>
      <c r="K19" s="170">
        <f>ROUND(E19*J19,2)</f>
        <v>0</v>
      </c>
      <c r="L19" s="170">
        <v>21</v>
      </c>
      <c r="M19" s="170">
        <f>G19*(1+L19/100)</f>
        <v>0</v>
      </c>
      <c r="N19" s="170">
        <v>0</v>
      </c>
      <c r="O19" s="170">
        <f>ROUND(E19*N19,2)</f>
        <v>0</v>
      </c>
      <c r="P19" s="170">
        <v>0</v>
      </c>
      <c r="Q19" s="170">
        <f>ROUND(E19*P19,2)</f>
        <v>0</v>
      </c>
      <c r="R19" s="170" t="s">
        <v>222</v>
      </c>
      <c r="S19" s="170" t="s">
        <v>185</v>
      </c>
      <c r="T19" s="171" t="s">
        <v>185</v>
      </c>
      <c r="U19" s="157">
        <v>1.0999999999999999E-2</v>
      </c>
      <c r="V19" s="157">
        <f>ROUND(E19*U19,2)</f>
        <v>0.19</v>
      </c>
      <c r="W19" s="157"/>
      <c r="X19" s="157" t="s">
        <v>223</v>
      </c>
      <c r="Y19" s="148"/>
      <c r="Z19" s="148"/>
      <c r="AA19" s="148"/>
      <c r="AB19" s="148"/>
      <c r="AC19" s="148"/>
      <c r="AD19" s="148"/>
      <c r="AE19" s="148"/>
      <c r="AF19" s="148"/>
      <c r="AG19" s="148" t="s">
        <v>224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266" t="s">
        <v>243</v>
      </c>
      <c r="D20" s="267"/>
      <c r="E20" s="267"/>
      <c r="F20" s="267"/>
      <c r="G20" s="26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226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5" t="s">
        <v>244</v>
      </c>
      <c r="D21" s="187"/>
      <c r="E21" s="188"/>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228</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95" t="s">
        <v>522</v>
      </c>
      <c r="D22" s="187"/>
      <c r="E22" s="188"/>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228</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5" t="s">
        <v>523</v>
      </c>
      <c r="D23" s="187"/>
      <c r="E23" s="188">
        <v>16.959379999999999</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228</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5">
        <v>3</v>
      </c>
      <c r="B24" s="166" t="s">
        <v>247</v>
      </c>
      <c r="C24" s="183" t="s">
        <v>248</v>
      </c>
      <c r="D24" s="167" t="s">
        <v>221</v>
      </c>
      <c r="E24" s="168">
        <v>16.959379999999999</v>
      </c>
      <c r="F24" s="169"/>
      <c r="G24" s="170">
        <f>ROUND(E24*F24,2)</f>
        <v>0</v>
      </c>
      <c r="H24" s="169"/>
      <c r="I24" s="170">
        <f>ROUND(E24*H24,2)</f>
        <v>0</v>
      </c>
      <c r="J24" s="169"/>
      <c r="K24" s="170">
        <f>ROUND(E24*J24,2)</f>
        <v>0</v>
      </c>
      <c r="L24" s="170">
        <v>21</v>
      </c>
      <c r="M24" s="170">
        <f>G24*(1+L24/100)</f>
        <v>0</v>
      </c>
      <c r="N24" s="170">
        <v>0</v>
      </c>
      <c r="O24" s="170">
        <f>ROUND(E24*N24,2)</f>
        <v>0</v>
      </c>
      <c r="P24" s="170">
        <v>0</v>
      </c>
      <c r="Q24" s="170">
        <f>ROUND(E24*P24,2)</f>
        <v>0</v>
      </c>
      <c r="R24" s="170" t="s">
        <v>222</v>
      </c>
      <c r="S24" s="170" t="s">
        <v>185</v>
      </c>
      <c r="T24" s="171" t="s">
        <v>185</v>
      </c>
      <c r="U24" s="157">
        <v>0.66800000000000004</v>
      </c>
      <c r="V24" s="157">
        <f>ROUND(E24*U24,2)</f>
        <v>11.33</v>
      </c>
      <c r="W24" s="157"/>
      <c r="X24" s="157" t="s">
        <v>223</v>
      </c>
      <c r="Y24" s="148"/>
      <c r="Z24" s="148"/>
      <c r="AA24" s="148"/>
      <c r="AB24" s="148"/>
      <c r="AC24" s="148"/>
      <c r="AD24" s="148"/>
      <c r="AE24" s="148"/>
      <c r="AF24" s="148"/>
      <c r="AG24" s="148" t="s">
        <v>224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266" t="s">
        <v>249</v>
      </c>
      <c r="D25" s="267"/>
      <c r="E25" s="267"/>
      <c r="F25" s="267"/>
      <c r="G25" s="26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226</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5" t="s">
        <v>250</v>
      </c>
      <c r="D26" s="187"/>
      <c r="E26" s="188"/>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228</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5" t="s">
        <v>251</v>
      </c>
      <c r="D27" s="187"/>
      <c r="E27" s="188"/>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228</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5" t="s">
        <v>524</v>
      </c>
      <c r="D28" s="187"/>
      <c r="E28" s="188">
        <v>16.959379999999999</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228</v>
      </c>
      <c r="AH28" s="148">
        <v>5</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33.75" outlineLevel="1" x14ac:dyDescent="0.2">
      <c r="A29" s="165">
        <v>4</v>
      </c>
      <c r="B29" s="166" t="s">
        <v>253</v>
      </c>
      <c r="C29" s="183" t="s">
        <v>254</v>
      </c>
      <c r="D29" s="167" t="s">
        <v>221</v>
      </c>
      <c r="E29" s="168">
        <v>16.959379999999999</v>
      </c>
      <c r="F29" s="169"/>
      <c r="G29" s="170">
        <f>ROUND(E29*F29,2)</f>
        <v>0</v>
      </c>
      <c r="H29" s="169"/>
      <c r="I29" s="170">
        <f>ROUND(E29*H29,2)</f>
        <v>0</v>
      </c>
      <c r="J29" s="169"/>
      <c r="K29" s="170">
        <f>ROUND(E29*J29,2)</f>
        <v>0</v>
      </c>
      <c r="L29" s="170">
        <v>21</v>
      </c>
      <c r="M29" s="170">
        <f>G29*(1+L29/100)</f>
        <v>0</v>
      </c>
      <c r="N29" s="170">
        <v>0</v>
      </c>
      <c r="O29" s="170">
        <f>ROUND(E29*N29,2)</f>
        <v>0</v>
      </c>
      <c r="P29" s="170">
        <v>0</v>
      </c>
      <c r="Q29" s="170">
        <f>ROUND(E29*P29,2)</f>
        <v>0</v>
      </c>
      <c r="R29" s="170" t="s">
        <v>222</v>
      </c>
      <c r="S29" s="170" t="s">
        <v>185</v>
      </c>
      <c r="T29" s="171" t="s">
        <v>185</v>
      </c>
      <c r="U29" s="157">
        <v>1.9379999999999999</v>
      </c>
      <c r="V29" s="157">
        <f>ROUND(E29*U29,2)</f>
        <v>32.869999999999997</v>
      </c>
      <c r="W29" s="157"/>
      <c r="X29" s="157" t="s">
        <v>223</v>
      </c>
      <c r="Y29" s="148"/>
      <c r="Z29" s="148"/>
      <c r="AA29" s="148"/>
      <c r="AB29" s="148"/>
      <c r="AC29" s="148"/>
      <c r="AD29" s="148"/>
      <c r="AE29" s="148"/>
      <c r="AF29" s="148"/>
      <c r="AG29" s="148" t="s">
        <v>224</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5" t="s">
        <v>255</v>
      </c>
      <c r="D30" s="187"/>
      <c r="E30" s="188"/>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228</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5" t="s">
        <v>251</v>
      </c>
      <c r="D31" s="187"/>
      <c r="E31" s="188"/>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228</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5" t="s">
        <v>524</v>
      </c>
      <c r="D32" s="187"/>
      <c r="E32" s="188">
        <v>16.959379999999999</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228</v>
      </c>
      <c r="AH32" s="148">
        <v>5</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1" x14ac:dyDescent="0.2">
      <c r="A33" s="165">
        <v>5</v>
      </c>
      <c r="B33" s="166" t="s">
        <v>256</v>
      </c>
      <c r="C33" s="183" t="s">
        <v>257</v>
      </c>
      <c r="D33" s="167" t="s">
        <v>221</v>
      </c>
      <c r="E33" s="168">
        <v>16.959379999999999</v>
      </c>
      <c r="F33" s="169"/>
      <c r="G33" s="170">
        <f>ROUND(E33*F33,2)</f>
        <v>0</v>
      </c>
      <c r="H33" s="169"/>
      <c r="I33" s="170">
        <f>ROUND(E33*H33,2)</f>
        <v>0</v>
      </c>
      <c r="J33" s="169"/>
      <c r="K33" s="170">
        <f>ROUND(E33*J33,2)</f>
        <v>0</v>
      </c>
      <c r="L33" s="170">
        <v>21</v>
      </c>
      <c r="M33" s="170">
        <f>G33*(1+L33/100)</f>
        <v>0</v>
      </c>
      <c r="N33" s="170">
        <v>0</v>
      </c>
      <c r="O33" s="170">
        <f>ROUND(E33*N33,2)</f>
        <v>0</v>
      </c>
      <c r="P33" s="170">
        <v>0</v>
      </c>
      <c r="Q33" s="170">
        <f>ROUND(E33*P33,2)</f>
        <v>0</v>
      </c>
      <c r="R33" s="170" t="s">
        <v>222</v>
      </c>
      <c r="S33" s="170" t="s">
        <v>185</v>
      </c>
      <c r="T33" s="171" t="s">
        <v>185</v>
      </c>
      <c r="U33" s="157">
        <v>8.9999999999999993E-3</v>
      </c>
      <c r="V33" s="157">
        <f>ROUND(E33*U33,2)</f>
        <v>0.15</v>
      </c>
      <c r="W33" s="157"/>
      <c r="X33" s="157" t="s">
        <v>223</v>
      </c>
      <c r="Y33" s="148"/>
      <c r="Z33" s="148"/>
      <c r="AA33" s="148"/>
      <c r="AB33" s="148"/>
      <c r="AC33" s="148"/>
      <c r="AD33" s="148"/>
      <c r="AE33" s="148"/>
      <c r="AF33" s="148"/>
      <c r="AG33" s="148" t="s">
        <v>258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95" t="s">
        <v>259</v>
      </c>
      <c r="D34" s="187"/>
      <c r="E34" s="188"/>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228</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5" t="s">
        <v>251</v>
      </c>
      <c r="D35" s="187"/>
      <c r="E35" s="188"/>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228</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5" t="s">
        <v>525</v>
      </c>
      <c r="D36" s="187"/>
      <c r="E36" s="188">
        <v>16.959379999999999</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228</v>
      </c>
      <c r="AH36" s="148">
        <v>5</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5">
        <v>6</v>
      </c>
      <c r="B37" s="166" t="s">
        <v>261</v>
      </c>
      <c r="C37" s="183" t="s">
        <v>262</v>
      </c>
      <c r="D37" s="167" t="s">
        <v>263</v>
      </c>
      <c r="E37" s="168">
        <v>67.837500000000006</v>
      </c>
      <c r="F37" s="169"/>
      <c r="G37" s="170">
        <f>ROUND(E37*F37,2)</f>
        <v>0</v>
      </c>
      <c r="H37" s="169"/>
      <c r="I37" s="170">
        <f>ROUND(E37*H37,2)</f>
        <v>0</v>
      </c>
      <c r="J37" s="169"/>
      <c r="K37" s="170">
        <f>ROUND(E37*J37,2)</f>
        <v>0</v>
      </c>
      <c r="L37" s="170">
        <v>21</v>
      </c>
      <c r="M37" s="170">
        <f>G37*(1+L37/100)</f>
        <v>0</v>
      </c>
      <c r="N37" s="170">
        <v>0</v>
      </c>
      <c r="O37" s="170">
        <f>ROUND(E37*N37,2)</f>
        <v>0</v>
      </c>
      <c r="P37" s="170">
        <v>0</v>
      </c>
      <c r="Q37" s="170">
        <f>ROUND(E37*P37,2)</f>
        <v>0</v>
      </c>
      <c r="R37" s="170" t="s">
        <v>222</v>
      </c>
      <c r="S37" s="170" t="s">
        <v>185</v>
      </c>
      <c r="T37" s="171" t="s">
        <v>185</v>
      </c>
      <c r="U37" s="157">
        <v>1.7999999999999999E-2</v>
      </c>
      <c r="V37" s="157">
        <f>ROUND(E37*U37,2)</f>
        <v>1.22</v>
      </c>
      <c r="W37" s="157"/>
      <c r="X37" s="157" t="s">
        <v>223</v>
      </c>
      <c r="Y37" s="148"/>
      <c r="Z37" s="148"/>
      <c r="AA37" s="148"/>
      <c r="AB37" s="148"/>
      <c r="AC37" s="148"/>
      <c r="AD37" s="148"/>
      <c r="AE37" s="148"/>
      <c r="AF37" s="148"/>
      <c r="AG37" s="148" t="s">
        <v>258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266" t="s">
        <v>264</v>
      </c>
      <c r="D38" s="267"/>
      <c r="E38" s="267"/>
      <c r="F38" s="267"/>
      <c r="G38" s="26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226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5" t="s">
        <v>265</v>
      </c>
      <c r="D39" s="187"/>
      <c r="E39" s="188"/>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228</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5" t="s">
        <v>526</v>
      </c>
      <c r="D40" s="187"/>
      <c r="E40" s="188"/>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228</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5" t="s">
        <v>527</v>
      </c>
      <c r="D41" s="187"/>
      <c r="E41" s="188">
        <v>40.75</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228</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95" t="s">
        <v>528</v>
      </c>
      <c r="D42" s="187"/>
      <c r="E42" s="188"/>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228</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95" t="s">
        <v>529</v>
      </c>
      <c r="D43" s="187"/>
      <c r="E43" s="188">
        <v>27.087499999999999</v>
      </c>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228</v>
      </c>
      <c r="AH43" s="148">
        <v>5</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65">
        <v>7</v>
      </c>
      <c r="B44" s="166" t="s">
        <v>272</v>
      </c>
      <c r="C44" s="183" t="s">
        <v>273</v>
      </c>
      <c r="D44" s="167" t="s">
        <v>221</v>
      </c>
      <c r="E44" s="168">
        <v>16.959379999999999</v>
      </c>
      <c r="F44" s="169"/>
      <c r="G44" s="170">
        <f>ROUND(E44*F44,2)</f>
        <v>0</v>
      </c>
      <c r="H44" s="169"/>
      <c r="I44" s="170">
        <f>ROUND(E44*H44,2)</f>
        <v>0</v>
      </c>
      <c r="J44" s="169"/>
      <c r="K44" s="170">
        <f>ROUND(E44*J44,2)</f>
        <v>0</v>
      </c>
      <c r="L44" s="170">
        <v>21</v>
      </c>
      <c r="M44" s="170">
        <f>G44*(1+L44/100)</f>
        <v>0</v>
      </c>
      <c r="N44" s="170">
        <v>0</v>
      </c>
      <c r="O44" s="170">
        <f>ROUND(E44*N44,2)</f>
        <v>0</v>
      </c>
      <c r="P44" s="170">
        <v>0</v>
      </c>
      <c r="Q44" s="170">
        <f>ROUND(E44*P44,2)</f>
        <v>0</v>
      </c>
      <c r="R44" s="170" t="s">
        <v>222</v>
      </c>
      <c r="S44" s="170" t="s">
        <v>185</v>
      </c>
      <c r="T44" s="171" t="s">
        <v>185</v>
      </c>
      <c r="U44" s="157">
        <v>0</v>
      </c>
      <c r="V44" s="157">
        <f>ROUND(E44*U44,2)</f>
        <v>0</v>
      </c>
      <c r="W44" s="157"/>
      <c r="X44" s="157" t="s">
        <v>223</v>
      </c>
      <c r="Y44" s="148"/>
      <c r="Z44" s="148"/>
      <c r="AA44" s="148"/>
      <c r="AB44" s="148"/>
      <c r="AC44" s="148"/>
      <c r="AD44" s="148"/>
      <c r="AE44" s="148"/>
      <c r="AF44" s="148"/>
      <c r="AG44" s="148" t="s">
        <v>224</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95" t="s">
        <v>274</v>
      </c>
      <c r="D45" s="187"/>
      <c r="E45" s="188"/>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228</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5" t="s">
        <v>251</v>
      </c>
      <c r="D46" s="187"/>
      <c r="E46" s="188"/>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228</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5" t="s">
        <v>524</v>
      </c>
      <c r="D47" s="187"/>
      <c r="E47" s="188">
        <v>16.959379999999999</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228</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33.75" outlineLevel="1" x14ac:dyDescent="0.2">
      <c r="A48" s="165">
        <v>8</v>
      </c>
      <c r="B48" s="166" t="s">
        <v>280</v>
      </c>
      <c r="C48" s="183" t="s">
        <v>530</v>
      </c>
      <c r="D48" s="167" t="s">
        <v>221</v>
      </c>
      <c r="E48" s="168">
        <v>16.959379999999999</v>
      </c>
      <c r="F48" s="169"/>
      <c r="G48" s="170">
        <f>ROUND(E48*F48,2)</f>
        <v>0</v>
      </c>
      <c r="H48" s="169"/>
      <c r="I48" s="170">
        <f>ROUND(E48*H48,2)</f>
        <v>0</v>
      </c>
      <c r="J48" s="169"/>
      <c r="K48" s="170">
        <f>ROUND(E48*J48,2)</f>
        <v>0</v>
      </c>
      <c r="L48" s="170">
        <v>21</v>
      </c>
      <c r="M48" s="170">
        <f>G48*(1+L48/100)</f>
        <v>0</v>
      </c>
      <c r="N48" s="170">
        <v>0</v>
      </c>
      <c r="O48" s="170">
        <f>ROUND(E48*N48,2)</f>
        <v>0</v>
      </c>
      <c r="P48" s="170">
        <v>0</v>
      </c>
      <c r="Q48" s="170">
        <f>ROUND(E48*P48,2)</f>
        <v>0</v>
      </c>
      <c r="R48" s="170"/>
      <c r="S48" s="170" t="s">
        <v>282</v>
      </c>
      <c r="T48" s="171" t="s">
        <v>186</v>
      </c>
      <c r="U48" s="157">
        <v>0</v>
      </c>
      <c r="V48" s="157">
        <f>ROUND(E48*U48,2)</f>
        <v>0</v>
      </c>
      <c r="W48" s="157"/>
      <c r="X48" s="157" t="s">
        <v>223</v>
      </c>
      <c r="Y48" s="148"/>
      <c r="Z48" s="148"/>
      <c r="AA48" s="148"/>
      <c r="AB48" s="148"/>
      <c r="AC48" s="148"/>
      <c r="AD48" s="148"/>
      <c r="AE48" s="148"/>
      <c r="AF48" s="148"/>
      <c r="AG48" s="148" t="s">
        <v>224</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95" t="s">
        <v>283</v>
      </c>
      <c r="D49" s="187"/>
      <c r="E49" s="188"/>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228</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5" t="s">
        <v>284</v>
      </c>
      <c r="D50" s="187"/>
      <c r="E50" s="188"/>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228</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33.75" outlineLevel="1" x14ac:dyDescent="0.2">
      <c r="A51" s="155"/>
      <c r="B51" s="156"/>
      <c r="C51" s="195" t="s">
        <v>285</v>
      </c>
      <c r="D51" s="187"/>
      <c r="E51" s="188"/>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228</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5" t="s">
        <v>522</v>
      </c>
      <c r="D52" s="187"/>
      <c r="E52" s="188"/>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228</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95" t="s">
        <v>523</v>
      </c>
      <c r="D53" s="187"/>
      <c r="E53" s="188">
        <v>16.959379999999999</v>
      </c>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228</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x14ac:dyDescent="0.2">
      <c r="A54" s="159" t="s">
        <v>180</v>
      </c>
      <c r="B54" s="160" t="s">
        <v>117</v>
      </c>
      <c r="C54" s="181" t="s">
        <v>118</v>
      </c>
      <c r="D54" s="161"/>
      <c r="E54" s="162"/>
      <c r="F54" s="163"/>
      <c r="G54" s="163">
        <f>SUMIF(AG55:AG101,"&lt;&gt;NOR",G55:G101)</f>
        <v>0</v>
      </c>
      <c r="H54" s="163"/>
      <c r="I54" s="163">
        <f>SUM(I55:I101)</f>
        <v>0</v>
      </c>
      <c r="J54" s="163"/>
      <c r="K54" s="163">
        <f>SUM(K55:K101)</f>
        <v>0</v>
      </c>
      <c r="L54" s="163"/>
      <c r="M54" s="163">
        <f>SUM(M55:M101)</f>
        <v>0</v>
      </c>
      <c r="N54" s="163"/>
      <c r="O54" s="163">
        <f>SUM(O55:O101)</f>
        <v>0.01</v>
      </c>
      <c r="P54" s="163"/>
      <c r="Q54" s="163">
        <f>SUM(Q55:Q101)</f>
        <v>0</v>
      </c>
      <c r="R54" s="163"/>
      <c r="S54" s="163"/>
      <c r="T54" s="164"/>
      <c r="U54" s="158"/>
      <c r="V54" s="158">
        <f>SUM(V55:V101)</f>
        <v>35.739999999999995</v>
      </c>
      <c r="W54" s="158"/>
      <c r="X54" s="158"/>
      <c r="AG54" t="s">
        <v>181</v>
      </c>
    </row>
    <row r="55" spans="1:60" outlineLevel="1" x14ac:dyDescent="0.2">
      <c r="A55" s="165">
        <v>9</v>
      </c>
      <c r="B55" s="166" t="s">
        <v>286</v>
      </c>
      <c r="C55" s="183" t="s">
        <v>287</v>
      </c>
      <c r="D55" s="167" t="s">
        <v>221</v>
      </c>
      <c r="E55" s="168">
        <v>10.835000000000001</v>
      </c>
      <c r="F55" s="169"/>
      <c r="G55" s="170">
        <f>ROUND(E55*F55,2)</f>
        <v>0</v>
      </c>
      <c r="H55" s="169"/>
      <c r="I55" s="170">
        <f>ROUND(E55*H55,2)</f>
        <v>0</v>
      </c>
      <c r="J55" s="169"/>
      <c r="K55" s="170">
        <f>ROUND(E55*J55,2)</f>
        <v>0</v>
      </c>
      <c r="L55" s="170">
        <v>21</v>
      </c>
      <c r="M55" s="170">
        <f>G55*(1+L55/100)</f>
        <v>0</v>
      </c>
      <c r="N55" s="170">
        <v>0</v>
      </c>
      <c r="O55" s="170">
        <f>ROUND(E55*N55,2)</f>
        <v>0</v>
      </c>
      <c r="P55" s="170">
        <v>0</v>
      </c>
      <c r="Q55" s="170">
        <f>ROUND(E55*P55,2)</f>
        <v>0</v>
      </c>
      <c r="R55" s="170" t="s">
        <v>288</v>
      </c>
      <c r="S55" s="170" t="s">
        <v>185</v>
      </c>
      <c r="T55" s="171" t="s">
        <v>185</v>
      </c>
      <c r="U55" s="157">
        <v>9.2999999999999999E-2</v>
      </c>
      <c r="V55" s="157">
        <f>ROUND(E55*U55,2)</f>
        <v>1.01</v>
      </c>
      <c r="W55" s="157"/>
      <c r="X55" s="157" t="s">
        <v>223</v>
      </c>
      <c r="Y55" s="148"/>
      <c r="Z55" s="148"/>
      <c r="AA55" s="148"/>
      <c r="AB55" s="148"/>
      <c r="AC55" s="148"/>
      <c r="AD55" s="148"/>
      <c r="AE55" s="148"/>
      <c r="AF55" s="148"/>
      <c r="AG55" s="148" t="s">
        <v>258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x14ac:dyDescent="0.2">
      <c r="A56" s="155"/>
      <c r="B56" s="156"/>
      <c r="C56" s="266" t="s">
        <v>289</v>
      </c>
      <c r="D56" s="267"/>
      <c r="E56" s="267"/>
      <c r="F56" s="267"/>
      <c r="G56" s="26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226</v>
      </c>
      <c r="AH56" s="148"/>
      <c r="AI56" s="148"/>
      <c r="AJ56" s="148"/>
      <c r="AK56" s="148"/>
      <c r="AL56" s="148"/>
      <c r="AM56" s="148"/>
      <c r="AN56" s="148"/>
      <c r="AO56" s="148"/>
      <c r="AP56" s="148"/>
      <c r="AQ56" s="148"/>
      <c r="AR56" s="148"/>
      <c r="AS56" s="148"/>
      <c r="AT56" s="148"/>
      <c r="AU56" s="148"/>
      <c r="AV56" s="148"/>
      <c r="AW56" s="148"/>
      <c r="AX56" s="148"/>
      <c r="AY56" s="148"/>
      <c r="AZ56" s="148"/>
      <c r="BA56" s="179" t="str">
        <f>C56</f>
        <v>bez naložení, avšak se složením zemin schopných zúrodnění, kamenouhelných hlušin a výsypkových materiálů, příplatek za každých dalších i započatých 1000 m,</v>
      </c>
      <c r="BB56" s="148"/>
      <c r="BC56" s="148"/>
      <c r="BD56" s="148"/>
      <c r="BE56" s="148"/>
      <c r="BF56" s="148"/>
      <c r="BG56" s="148"/>
      <c r="BH56" s="148"/>
    </row>
    <row r="57" spans="1:60" outlineLevel="1" x14ac:dyDescent="0.2">
      <c r="A57" s="155"/>
      <c r="B57" s="156"/>
      <c r="C57" s="268" t="s">
        <v>290</v>
      </c>
      <c r="D57" s="269"/>
      <c r="E57" s="269"/>
      <c r="F57" s="269"/>
      <c r="G57" s="269"/>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194</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268" t="s">
        <v>291</v>
      </c>
      <c r="D58" s="269"/>
      <c r="E58" s="269"/>
      <c r="F58" s="269"/>
      <c r="G58" s="269"/>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194</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268" t="s">
        <v>292</v>
      </c>
      <c r="D59" s="269"/>
      <c r="E59" s="269"/>
      <c r="F59" s="269"/>
      <c r="G59" s="269"/>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194</v>
      </c>
      <c r="AH59" s="148"/>
      <c r="AI59" s="148"/>
      <c r="AJ59" s="148"/>
      <c r="AK59" s="148"/>
      <c r="AL59" s="148"/>
      <c r="AM59" s="148"/>
      <c r="AN59" s="148"/>
      <c r="AO59" s="148"/>
      <c r="AP59" s="148"/>
      <c r="AQ59" s="148"/>
      <c r="AR59" s="148"/>
      <c r="AS59" s="148"/>
      <c r="AT59" s="148"/>
      <c r="AU59" s="148"/>
      <c r="AV59" s="148"/>
      <c r="AW59" s="148"/>
      <c r="AX59" s="148"/>
      <c r="AY59" s="148"/>
      <c r="AZ59" s="148"/>
      <c r="BA59" s="179" t="str">
        <f>C59</f>
        <v>- udržování sjízdnosti cest uvnitř násypiště i výkopiště, pokud vrcholky nerovností nejsou   vyšší než +- 0,5 m,</v>
      </c>
      <c r="BB59" s="148"/>
      <c r="BC59" s="148"/>
      <c r="BD59" s="148"/>
      <c r="BE59" s="148"/>
      <c r="BF59" s="148"/>
      <c r="BG59" s="148"/>
      <c r="BH59" s="148"/>
    </row>
    <row r="60" spans="1:60" outlineLevel="1" x14ac:dyDescent="0.2">
      <c r="A60" s="155"/>
      <c r="B60" s="156"/>
      <c r="C60" s="268" t="s">
        <v>293</v>
      </c>
      <c r="D60" s="269"/>
      <c r="E60" s="269"/>
      <c r="F60" s="269"/>
      <c r="G60" s="269"/>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194</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95" t="s">
        <v>294</v>
      </c>
      <c r="D61" s="187"/>
      <c r="E61" s="188"/>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228</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95" t="s">
        <v>295</v>
      </c>
      <c r="D62" s="187"/>
      <c r="E62" s="188"/>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228</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95" t="s">
        <v>531</v>
      </c>
      <c r="D63" s="187"/>
      <c r="E63" s="188">
        <v>10.835000000000001</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228</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65">
        <v>10</v>
      </c>
      <c r="B64" s="166" t="s">
        <v>297</v>
      </c>
      <c r="C64" s="183" t="s">
        <v>298</v>
      </c>
      <c r="D64" s="167" t="s">
        <v>221</v>
      </c>
      <c r="E64" s="168">
        <v>10.835000000000001</v>
      </c>
      <c r="F64" s="169"/>
      <c r="G64" s="170">
        <f>ROUND(E64*F64,2)</f>
        <v>0</v>
      </c>
      <c r="H64" s="169"/>
      <c r="I64" s="170">
        <f>ROUND(E64*H64,2)</f>
        <v>0</v>
      </c>
      <c r="J64" s="169"/>
      <c r="K64" s="170">
        <f>ROUND(E64*J64,2)</f>
        <v>0</v>
      </c>
      <c r="L64" s="170">
        <v>21</v>
      </c>
      <c r="M64" s="170">
        <f>G64*(1+L64/100)</f>
        <v>0</v>
      </c>
      <c r="N64" s="170">
        <v>0</v>
      </c>
      <c r="O64" s="170">
        <f>ROUND(E64*N64,2)</f>
        <v>0</v>
      </c>
      <c r="P64" s="170">
        <v>0</v>
      </c>
      <c r="Q64" s="170">
        <f>ROUND(E64*P64,2)</f>
        <v>0</v>
      </c>
      <c r="R64" s="170" t="s">
        <v>288</v>
      </c>
      <c r="S64" s="170" t="s">
        <v>185</v>
      </c>
      <c r="T64" s="171" t="s">
        <v>185</v>
      </c>
      <c r="U64" s="157">
        <v>6.7000000000000004E-2</v>
      </c>
      <c r="V64" s="157">
        <f>ROUND(E64*U64,2)</f>
        <v>0.73</v>
      </c>
      <c r="W64" s="157"/>
      <c r="X64" s="157" t="s">
        <v>223</v>
      </c>
      <c r="Y64" s="148"/>
      <c r="Z64" s="148"/>
      <c r="AA64" s="148"/>
      <c r="AB64" s="148"/>
      <c r="AC64" s="148"/>
      <c r="AD64" s="148"/>
      <c r="AE64" s="148"/>
      <c r="AF64" s="148"/>
      <c r="AG64" s="148" t="s">
        <v>258</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266" t="s">
        <v>299</v>
      </c>
      <c r="D65" s="267"/>
      <c r="E65" s="267"/>
      <c r="F65" s="267"/>
      <c r="G65" s="26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226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95" t="s">
        <v>300</v>
      </c>
      <c r="D66" s="187"/>
      <c r="E66" s="188"/>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228</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95" t="s">
        <v>532</v>
      </c>
      <c r="D67" s="187"/>
      <c r="E67" s="188">
        <v>10.835000000000001</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228</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65">
        <v>11</v>
      </c>
      <c r="B68" s="166" t="s">
        <v>302</v>
      </c>
      <c r="C68" s="183" t="s">
        <v>303</v>
      </c>
      <c r="D68" s="167" t="s">
        <v>263</v>
      </c>
      <c r="E68" s="168">
        <v>108.35</v>
      </c>
      <c r="F68" s="169"/>
      <c r="G68" s="170">
        <f>ROUND(E68*F68,2)</f>
        <v>0</v>
      </c>
      <c r="H68" s="169"/>
      <c r="I68" s="170">
        <f>ROUND(E68*H68,2)</f>
        <v>0</v>
      </c>
      <c r="J68" s="169"/>
      <c r="K68" s="170">
        <f>ROUND(E68*J68,2)</f>
        <v>0</v>
      </c>
      <c r="L68" s="170">
        <v>21</v>
      </c>
      <c r="M68" s="170">
        <f>G68*(1+L68/100)</f>
        <v>0</v>
      </c>
      <c r="N68" s="170">
        <v>0</v>
      </c>
      <c r="O68" s="170">
        <f>ROUND(E68*N68,2)</f>
        <v>0</v>
      </c>
      <c r="P68" s="170">
        <v>0</v>
      </c>
      <c r="Q68" s="170">
        <f>ROUND(E68*P68,2)</f>
        <v>0</v>
      </c>
      <c r="R68" s="170" t="s">
        <v>304</v>
      </c>
      <c r="S68" s="170" t="s">
        <v>185</v>
      </c>
      <c r="T68" s="171" t="s">
        <v>185</v>
      </c>
      <c r="U68" s="157">
        <v>0.06</v>
      </c>
      <c r="V68" s="157">
        <f>ROUND(E68*U68,2)</f>
        <v>6.5</v>
      </c>
      <c r="W68" s="157"/>
      <c r="X68" s="157" t="s">
        <v>223</v>
      </c>
      <c r="Y68" s="148"/>
      <c r="Z68" s="148"/>
      <c r="AA68" s="148"/>
      <c r="AB68" s="148"/>
      <c r="AC68" s="148"/>
      <c r="AD68" s="148"/>
      <c r="AE68" s="148"/>
      <c r="AF68" s="148"/>
      <c r="AG68" s="148" t="s">
        <v>258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266" t="s">
        <v>305</v>
      </c>
      <c r="D69" s="267"/>
      <c r="E69" s="267"/>
      <c r="F69" s="267"/>
      <c r="G69" s="26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226</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5" t="s">
        <v>306</v>
      </c>
      <c r="D70" s="187"/>
      <c r="E70" s="188"/>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228</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95" t="s">
        <v>307</v>
      </c>
      <c r="D71" s="187"/>
      <c r="E71" s="188"/>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228</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95" t="s">
        <v>533</v>
      </c>
      <c r="D72" s="187"/>
      <c r="E72" s="188"/>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228</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95" t="s">
        <v>534</v>
      </c>
      <c r="D73" s="187"/>
      <c r="E73" s="188">
        <v>108.35</v>
      </c>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228</v>
      </c>
      <c r="AH73" s="148">
        <v>5</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x14ac:dyDescent="0.2">
      <c r="A74" s="165">
        <v>12</v>
      </c>
      <c r="B74" s="166" t="s">
        <v>321</v>
      </c>
      <c r="C74" s="183" t="s">
        <v>322</v>
      </c>
      <c r="D74" s="167" t="s">
        <v>263</v>
      </c>
      <c r="E74" s="168">
        <v>108.35</v>
      </c>
      <c r="F74" s="169"/>
      <c r="G74" s="170">
        <f>ROUND(E74*F74,2)</f>
        <v>0</v>
      </c>
      <c r="H74" s="169"/>
      <c r="I74" s="170">
        <f>ROUND(E74*H74,2)</f>
        <v>0</v>
      </c>
      <c r="J74" s="169"/>
      <c r="K74" s="170">
        <f>ROUND(E74*J74,2)</f>
        <v>0</v>
      </c>
      <c r="L74" s="170">
        <v>21</v>
      </c>
      <c r="M74" s="170">
        <f>G74*(1+L74/100)</f>
        <v>0</v>
      </c>
      <c r="N74" s="170">
        <v>0</v>
      </c>
      <c r="O74" s="170">
        <f>ROUND(E74*N74,2)</f>
        <v>0</v>
      </c>
      <c r="P74" s="170">
        <v>0</v>
      </c>
      <c r="Q74" s="170">
        <f>ROUND(E74*P74,2)</f>
        <v>0</v>
      </c>
      <c r="R74" s="170" t="s">
        <v>222</v>
      </c>
      <c r="S74" s="170" t="s">
        <v>185</v>
      </c>
      <c r="T74" s="171" t="s">
        <v>185</v>
      </c>
      <c r="U74" s="157">
        <v>0.13</v>
      </c>
      <c r="V74" s="157">
        <f>ROUND(E74*U74,2)</f>
        <v>14.09</v>
      </c>
      <c r="W74" s="157"/>
      <c r="X74" s="157" t="s">
        <v>223</v>
      </c>
      <c r="Y74" s="148"/>
      <c r="Z74" s="148"/>
      <c r="AA74" s="148"/>
      <c r="AB74" s="148"/>
      <c r="AC74" s="148"/>
      <c r="AD74" s="148"/>
      <c r="AE74" s="148"/>
      <c r="AF74" s="148"/>
      <c r="AG74" s="148" t="s">
        <v>258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22.5" outlineLevel="1" x14ac:dyDescent="0.2">
      <c r="A75" s="155"/>
      <c r="B75" s="156"/>
      <c r="C75" s="266" t="s">
        <v>323</v>
      </c>
      <c r="D75" s="267"/>
      <c r="E75" s="267"/>
      <c r="F75" s="267"/>
      <c r="G75" s="26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226</v>
      </c>
      <c r="AH75" s="148"/>
      <c r="AI75" s="148"/>
      <c r="AJ75" s="148"/>
      <c r="AK75" s="148"/>
      <c r="AL75" s="148"/>
      <c r="AM75" s="148"/>
      <c r="AN75" s="148"/>
      <c r="AO75" s="148"/>
      <c r="AP75" s="148"/>
      <c r="AQ75" s="148"/>
      <c r="AR75" s="148"/>
      <c r="AS75" s="148"/>
      <c r="AT75" s="148"/>
      <c r="AU75" s="148"/>
      <c r="AV75" s="148"/>
      <c r="AW75" s="148"/>
      <c r="AX75" s="148"/>
      <c r="AY75" s="148"/>
      <c r="AZ75" s="148"/>
      <c r="BA75" s="179" t="str">
        <f>C75</f>
        <v>s případným nutným přemístěním hromad nebo dočasných skládek na místo potřeby ze vzdálenosti do 30 m, v rovině nebo ve svahu do 1 : 5,</v>
      </c>
      <c r="BB75" s="148"/>
      <c r="BC75" s="148"/>
      <c r="BD75" s="148"/>
      <c r="BE75" s="148"/>
      <c r="BF75" s="148"/>
      <c r="BG75" s="148"/>
      <c r="BH75" s="148"/>
    </row>
    <row r="76" spans="1:60" outlineLevel="1" x14ac:dyDescent="0.2">
      <c r="A76" s="155"/>
      <c r="B76" s="156"/>
      <c r="C76" s="195" t="s">
        <v>324</v>
      </c>
      <c r="D76" s="187"/>
      <c r="E76" s="188"/>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228</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5" t="s">
        <v>535</v>
      </c>
      <c r="D77" s="187"/>
      <c r="E77" s="188">
        <v>108.35</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228</v>
      </c>
      <c r="AH77" s="148">
        <v>5</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65">
        <v>13</v>
      </c>
      <c r="B78" s="166" t="s">
        <v>326</v>
      </c>
      <c r="C78" s="183" t="s">
        <v>327</v>
      </c>
      <c r="D78" s="167" t="s">
        <v>263</v>
      </c>
      <c r="E78" s="168">
        <v>108.35</v>
      </c>
      <c r="F78" s="169"/>
      <c r="G78" s="170">
        <f>ROUND(E78*F78,2)</f>
        <v>0</v>
      </c>
      <c r="H78" s="169"/>
      <c r="I78" s="170">
        <f>ROUND(E78*H78,2)</f>
        <v>0</v>
      </c>
      <c r="J78" s="169"/>
      <c r="K78" s="170">
        <f>ROUND(E78*J78,2)</f>
        <v>0</v>
      </c>
      <c r="L78" s="170">
        <v>21</v>
      </c>
      <c r="M78" s="170">
        <f>G78*(1+L78/100)</f>
        <v>0</v>
      </c>
      <c r="N78" s="170">
        <v>0</v>
      </c>
      <c r="O78" s="170">
        <f>ROUND(E78*N78,2)</f>
        <v>0</v>
      </c>
      <c r="P78" s="170">
        <v>0</v>
      </c>
      <c r="Q78" s="170">
        <f>ROUND(E78*P78,2)</f>
        <v>0</v>
      </c>
      <c r="R78" s="170" t="s">
        <v>304</v>
      </c>
      <c r="S78" s="170" t="s">
        <v>185</v>
      </c>
      <c r="T78" s="171" t="s">
        <v>185</v>
      </c>
      <c r="U78" s="157">
        <v>0.09</v>
      </c>
      <c r="V78" s="157">
        <f>ROUND(E78*U78,2)</f>
        <v>9.75</v>
      </c>
      <c r="W78" s="157"/>
      <c r="X78" s="157" t="s">
        <v>223</v>
      </c>
      <c r="Y78" s="148"/>
      <c r="Z78" s="148"/>
      <c r="AA78" s="148"/>
      <c r="AB78" s="148"/>
      <c r="AC78" s="148"/>
      <c r="AD78" s="148"/>
      <c r="AE78" s="148"/>
      <c r="AF78" s="148"/>
      <c r="AG78" s="148" t="s">
        <v>258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266" t="s">
        <v>328</v>
      </c>
      <c r="D79" s="267"/>
      <c r="E79" s="267"/>
      <c r="F79" s="267"/>
      <c r="G79" s="26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226</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95" t="s">
        <v>329</v>
      </c>
      <c r="D80" s="187"/>
      <c r="E80" s="188"/>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228</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95" t="s">
        <v>535</v>
      </c>
      <c r="D81" s="187"/>
      <c r="E81" s="188">
        <v>108.35</v>
      </c>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228</v>
      </c>
      <c r="AH81" s="148">
        <v>5</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65">
        <v>14</v>
      </c>
      <c r="B82" s="166" t="s">
        <v>330</v>
      </c>
      <c r="C82" s="183" t="s">
        <v>331</v>
      </c>
      <c r="D82" s="167" t="s">
        <v>332</v>
      </c>
      <c r="E82" s="168">
        <v>1.0840000000000001E-2</v>
      </c>
      <c r="F82" s="169"/>
      <c r="G82" s="170">
        <f>ROUND(E82*F82,2)</f>
        <v>0</v>
      </c>
      <c r="H82" s="169"/>
      <c r="I82" s="170">
        <f>ROUND(E82*H82,2)</f>
        <v>0</v>
      </c>
      <c r="J82" s="169"/>
      <c r="K82" s="170">
        <f>ROUND(E82*J82,2)</f>
        <v>0</v>
      </c>
      <c r="L82" s="170">
        <v>21</v>
      </c>
      <c r="M82" s="170">
        <f>G82*(1+L82/100)</f>
        <v>0</v>
      </c>
      <c r="N82" s="170">
        <v>0</v>
      </c>
      <c r="O82" s="170">
        <f>ROUND(E82*N82,2)</f>
        <v>0</v>
      </c>
      <c r="P82" s="170">
        <v>0</v>
      </c>
      <c r="Q82" s="170">
        <f>ROUND(E82*P82,2)</f>
        <v>0</v>
      </c>
      <c r="R82" s="170" t="s">
        <v>304</v>
      </c>
      <c r="S82" s="170" t="s">
        <v>185</v>
      </c>
      <c r="T82" s="171" t="s">
        <v>185</v>
      </c>
      <c r="U82" s="157">
        <v>16.151</v>
      </c>
      <c r="V82" s="157">
        <f>ROUND(E82*U82,2)</f>
        <v>0.18</v>
      </c>
      <c r="W82" s="157"/>
      <c r="X82" s="157" t="s">
        <v>223</v>
      </c>
      <c r="Y82" s="148"/>
      <c r="Z82" s="148"/>
      <c r="AA82" s="148"/>
      <c r="AB82" s="148"/>
      <c r="AC82" s="148"/>
      <c r="AD82" s="148"/>
      <c r="AE82" s="148"/>
      <c r="AF82" s="148"/>
      <c r="AG82" s="148" t="s">
        <v>224</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5" t="s">
        <v>333</v>
      </c>
      <c r="D83" s="187"/>
      <c r="E83" s="188"/>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228</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5" t="s">
        <v>536</v>
      </c>
      <c r="D84" s="187"/>
      <c r="E84" s="188">
        <v>1.0840000000000001E-2</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228</v>
      </c>
      <c r="AH84" s="148">
        <v>5</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65">
        <v>15</v>
      </c>
      <c r="B85" s="166" t="s">
        <v>335</v>
      </c>
      <c r="C85" s="183" t="s">
        <v>336</v>
      </c>
      <c r="D85" s="167" t="s">
        <v>263</v>
      </c>
      <c r="E85" s="168">
        <v>108.35</v>
      </c>
      <c r="F85" s="169"/>
      <c r="G85" s="170">
        <f>ROUND(E85*F85,2)</f>
        <v>0</v>
      </c>
      <c r="H85" s="169"/>
      <c r="I85" s="170">
        <f>ROUND(E85*H85,2)</f>
        <v>0</v>
      </c>
      <c r="J85" s="169"/>
      <c r="K85" s="170">
        <f>ROUND(E85*J85,2)</f>
        <v>0</v>
      </c>
      <c r="L85" s="170">
        <v>21</v>
      </c>
      <c r="M85" s="170">
        <f>G85*(1+L85/100)</f>
        <v>0</v>
      </c>
      <c r="N85" s="170">
        <v>0</v>
      </c>
      <c r="O85" s="170">
        <f>ROUND(E85*N85,2)</f>
        <v>0</v>
      </c>
      <c r="P85" s="170">
        <v>0</v>
      </c>
      <c r="Q85" s="170">
        <f>ROUND(E85*P85,2)</f>
        <v>0</v>
      </c>
      <c r="R85" s="170" t="s">
        <v>304</v>
      </c>
      <c r="S85" s="170" t="s">
        <v>185</v>
      </c>
      <c r="T85" s="171" t="s">
        <v>185</v>
      </c>
      <c r="U85" s="157">
        <v>2.1000000000000001E-2</v>
      </c>
      <c r="V85" s="157">
        <f>ROUND(E85*U85,2)</f>
        <v>2.2799999999999998</v>
      </c>
      <c r="W85" s="157"/>
      <c r="X85" s="157" t="s">
        <v>223</v>
      </c>
      <c r="Y85" s="148"/>
      <c r="Z85" s="148"/>
      <c r="AA85" s="148"/>
      <c r="AB85" s="148"/>
      <c r="AC85" s="148"/>
      <c r="AD85" s="148"/>
      <c r="AE85" s="148"/>
      <c r="AF85" s="148"/>
      <c r="AG85" s="148" t="s">
        <v>224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55"/>
      <c r="B86" s="156"/>
      <c r="C86" s="266" t="s">
        <v>337</v>
      </c>
      <c r="D86" s="267"/>
      <c r="E86" s="267"/>
      <c r="F86" s="267"/>
      <c r="G86" s="26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226</v>
      </c>
      <c r="AH86" s="148"/>
      <c r="AI86" s="148"/>
      <c r="AJ86" s="148"/>
      <c r="AK86" s="148"/>
      <c r="AL86" s="148"/>
      <c r="AM86" s="148"/>
      <c r="AN86" s="148"/>
      <c r="AO86" s="148"/>
      <c r="AP86" s="148"/>
      <c r="AQ86" s="148"/>
      <c r="AR86" s="148"/>
      <c r="AS86" s="148"/>
      <c r="AT86" s="148"/>
      <c r="AU86" s="148"/>
      <c r="AV86" s="148"/>
      <c r="AW86" s="148"/>
      <c r="AX86" s="148"/>
      <c r="AY86" s="148"/>
      <c r="AZ86" s="148"/>
      <c r="BA86" s="179" t="str">
        <f>C86</f>
        <v>bez ohledu na způsob založení, tj. pokosení se shrabáním, naložením shrabků na dopravní prostředek s odvezením do 20 km a se složením,</v>
      </c>
      <c r="BB86" s="148"/>
      <c r="BC86" s="148"/>
      <c r="BD86" s="148"/>
      <c r="BE86" s="148"/>
      <c r="BF86" s="148"/>
      <c r="BG86" s="148"/>
      <c r="BH86" s="148"/>
    </row>
    <row r="87" spans="1:60" outlineLevel="1" x14ac:dyDescent="0.2">
      <c r="A87" s="155"/>
      <c r="B87" s="156"/>
      <c r="C87" s="195" t="s">
        <v>338</v>
      </c>
      <c r="D87" s="187"/>
      <c r="E87" s="188"/>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228</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5" t="s">
        <v>535</v>
      </c>
      <c r="D88" s="187"/>
      <c r="E88" s="188">
        <v>108.35</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228</v>
      </c>
      <c r="AH88" s="148">
        <v>5</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65">
        <v>16</v>
      </c>
      <c r="B89" s="166" t="s">
        <v>339</v>
      </c>
      <c r="C89" s="183" t="s">
        <v>340</v>
      </c>
      <c r="D89" s="167" t="s">
        <v>263</v>
      </c>
      <c r="E89" s="168">
        <v>108.35</v>
      </c>
      <c r="F89" s="169"/>
      <c r="G89" s="170">
        <f>ROUND(E89*F89,2)</f>
        <v>0</v>
      </c>
      <c r="H89" s="169"/>
      <c r="I89" s="170">
        <f>ROUND(E89*H89,2)</f>
        <v>0</v>
      </c>
      <c r="J89" s="169"/>
      <c r="K89" s="170">
        <f>ROUND(E89*J89,2)</f>
        <v>0</v>
      </c>
      <c r="L89" s="170">
        <v>21</v>
      </c>
      <c r="M89" s="170">
        <f>G89*(1+L89/100)</f>
        <v>0</v>
      </c>
      <c r="N89" s="170">
        <v>0</v>
      </c>
      <c r="O89" s="170">
        <f>ROUND(E89*N89,2)</f>
        <v>0</v>
      </c>
      <c r="P89" s="170">
        <v>0</v>
      </c>
      <c r="Q89" s="170">
        <f>ROUND(E89*P89,2)</f>
        <v>0</v>
      </c>
      <c r="R89" s="170" t="s">
        <v>304</v>
      </c>
      <c r="S89" s="170" t="s">
        <v>185</v>
      </c>
      <c r="T89" s="171" t="s">
        <v>185</v>
      </c>
      <c r="U89" s="157">
        <v>2E-3</v>
      </c>
      <c r="V89" s="157">
        <f>ROUND(E89*U89,2)</f>
        <v>0.22</v>
      </c>
      <c r="W89" s="157"/>
      <c r="X89" s="157" t="s">
        <v>223</v>
      </c>
      <c r="Y89" s="148"/>
      <c r="Z89" s="148"/>
      <c r="AA89" s="148"/>
      <c r="AB89" s="148"/>
      <c r="AC89" s="148"/>
      <c r="AD89" s="148"/>
      <c r="AE89" s="148"/>
      <c r="AF89" s="148"/>
      <c r="AG89" s="148" t="s">
        <v>224</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95" t="s">
        <v>341</v>
      </c>
      <c r="D90" s="187"/>
      <c r="E90" s="188"/>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228</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95" t="s">
        <v>535</v>
      </c>
      <c r="D91" s="187"/>
      <c r="E91" s="188">
        <v>108.35</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228</v>
      </c>
      <c r="AH91" s="148">
        <v>5</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65">
        <v>17</v>
      </c>
      <c r="B92" s="166" t="s">
        <v>342</v>
      </c>
      <c r="C92" s="183" t="s">
        <v>343</v>
      </c>
      <c r="D92" s="167" t="s">
        <v>263</v>
      </c>
      <c r="E92" s="168">
        <v>108.35</v>
      </c>
      <c r="F92" s="169"/>
      <c r="G92" s="170">
        <f>ROUND(E92*F92,2)</f>
        <v>0</v>
      </c>
      <c r="H92" s="169"/>
      <c r="I92" s="170">
        <f>ROUND(E92*H92,2)</f>
        <v>0</v>
      </c>
      <c r="J92" s="169"/>
      <c r="K92" s="170">
        <f>ROUND(E92*J92,2)</f>
        <v>0</v>
      </c>
      <c r="L92" s="170">
        <v>21</v>
      </c>
      <c r="M92" s="170">
        <f>G92*(1+L92/100)</f>
        <v>0</v>
      </c>
      <c r="N92" s="170">
        <v>0</v>
      </c>
      <c r="O92" s="170">
        <f>ROUND(E92*N92,2)</f>
        <v>0</v>
      </c>
      <c r="P92" s="170">
        <v>0</v>
      </c>
      <c r="Q92" s="170">
        <f>ROUND(E92*P92,2)</f>
        <v>0</v>
      </c>
      <c r="R92" s="170" t="s">
        <v>304</v>
      </c>
      <c r="S92" s="170" t="s">
        <v>185</v>
      </c>
      <c r="T92" s="171" t="s">
        <v>185</v>
      </c>
      <c r="U92" s="157">
        <v>8.9999999999999993E-3</v>
      </c>
      <c r="V92" s="157">
        <f>ROUND(E92*U92,2)</f>
        <v>0.98</v>
      </c>
      <c r="W92" s="157"/>
      <c r="X92" s="157" t="s">
        <v>223</v>
      </c>
      <c r="Y92" s="148"/>
      <c r="Z92" s="148"/>
      <c r="AA92" s="148"/>
      <c r="AB92" s="148"/>
      <c r="AC92" s="148"/>
      <c r="AD92" s="148"/>
      <c r="AE92" s="148"/>
      <c r="AF92" s="148"/>
      <c r="AG92" s="148" t="s">
        <v>224</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66" t="s">
        <v>344</v>
      </c>
      <c r="D93" s="267"/>
      <c r="E93" s="267"/>
      <c r="F93" s="267"/>
      <c r="G93" s="26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226</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95" t="s">
        <v>345</v>
      </c>
      <c r="D94" s="187"/>
      <c r="E94" s="188"/>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228</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5" t="s">
        <v>535</v>
      </c>
      <c r="D95" s="187"/>
      <c r="E95" s="188">
        <v>108.35</v>
      </c>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228</v>
      </c>
      <c r="AH95" s="148">
        <v>5</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5">
        <v>18</v>
      </c>
      <c r="B96" s="166" t="s">
        <v>346</v>
      </c>
      <c r="C96" s="183" t="s">
        <v>347</v>
      </c>
      <c r="D96" s="167" t="s">
        <v>348</v>
      </c>
      <c r="E96" s="168">
        <v>6.62127</v>
      </c>
      <c r="F96" s="169"/>
      <c r="G96" s="170">
        <f>ROUND(E96*F96,2)</f>
        <v>0</v>
      </c>
      <c r="H96" s="169"/>
      <c r="I96" s="170">
        <f>ROUND(E96*H96,2)</f>
        <v>0</v>
      </c>
      <c r="J96" s="169"/>
      <c r="K96" s="170">
        <f>ROUND(E96*J96,2)</f>
        <v>0</v>
      </c>
      <c r="L96" s="170">
        <v>21</v>
      </c>
      <c r="M96" s="170">
        <f>G96*(1+L96/100)</f>
        <v>0</v>
      </c>
      <c r="N96" s="170">
        <v>1E-3</v>
      </c>
      <c r="O96" s="170">
        <f>ROUND(E96*N96,2)</f>
        <v>0.01</v>
      </c>
      <c r="P96" s="170">
        <v>0</v>
      </c>
      <c r="Q96" s="170">
        <f>ROUND(E96*P96,2)</f>
        <v>0</v>
      </c>
      <c r="R96" s="170" t="s">
        <v>349</v>
      </c>
      <c r="S96" s="170" t="s">
        <v>185</v>
      </c>
      <c r="T96" s="171" t="s">
        <v>185</v>
      </c>
      <c r="U96" s="157">
        <v>0</v>
      </c>
      <c r="V96" s="157">
        <f>ROUND(E96*U96,2)</f>
        <v>0</v>
      </c>
      <c r="W96" s="157"/>
      <c r="X96" s="157" t="s">
        <v>350</v>
      </c>
      <c r="Y96" s="148"/>
      <c r="Z96" s="148"/>
      <c r="AA96" s="148"/>
      <c r="AB96" s="148"/>
      <c r="AC96" s="148"/>
      <c r="AD96" s="148"/>
      <c r="AE96" s="148"/>
      <c r="AF96" s="148"/>
      <c r="AG96" s="148" t="s">
        <v>351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5" t="s">
        <v>352</v>
      </c>
      <c r="D97" s="187"/>
      <c r="E97" s="188"/>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228</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6" t="s">
        <v>230</v>
      </c>
      <c r="D98" s="189"/>
      <c r="E98" s="190"/>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228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7" t="s">
        <v>353</v>
      </c>
      <c r="D99" s="189"/>
      <c r="E99" s="190">
        <v>6.1109999999999998E-2</v>
      </c>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228</v>
      </c>
      <c r="AH99" s="148">
        <v>2</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96" t="s">
        <v>233</v>
      </c>
      <c r="D100" s="189"/>
      <c r="E100" s="190"/>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228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95" t="s">
        <v>537</v>
      </c>
      <c r="D101" s="187"/>
      <c r="E101" s="188">
        <v>6.62127</v>
      </c>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228</v>
      </c>
      <c r="AH101" s="148">
        <v>5</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159" t="s">
        <v>180</v>
      </c>
      <c r="B102" s="160" t="s">
        <v>119</v>
      </c>
      <c r="C102" s="181" t="s">
        <v>120</v>
      </c>
      <c r="D102" s="161"/>
      <c r="E102" s="162"/>
      <c r="F102" s="163"/>
      <c r="G102" s="163">
        <f>SUMIF(AG103:AG131,"&lt;&gt;NOR",G103:G131)</f>
        <v>0</v>
      </c>
      <c r="H102" s="163"/>
      <c r="I102" s="163">
        <f>SUM(I103:I131)</f>
        <v>0</v>
      </c>
      <c r="J102" s="163"/>
      <c r="K102" s="163">
        <f>SUM(K103:K131)</f>
        <v>0</v>
      </c>
      <c r="L102" s="163"/>
      <c r="M102" s="163">
        <f>SUM(M103:M131)</f>
        <v>0</v>
      </c>
      <c r="N102" s="163"/>
      <c r="O102" s="163">
        <f>SUM(O103:O131)</f>
        <v>6.7</v>
      </c>
      <c r="P102" s="163"/>
      <c r="Q102" s="163">
        <f>SUM(Q103:Q131)</f>
        <v>0</v>
      </c>
      <c r="R102" s="163"/>
      <c r="S102" s="163"/>
      <c r="T102" s="164"/>
      <c r="U102" s="158"/>
      <c r="V102" s="158">
        <f>SUM(V103:V131)</f>
        <v>47.57</v>
      </c>
      <c r="W102" s="158"/>
      <c r="X102" s="158"/>
      <c r="AG102" t="s">
        <v>181</v>
      </c>
    </row>
    <row r="103" spans="1:60" ht="22.5" outlineLevel="1" x14ac:dyDescent="0.2">
      <c r="A103" s="165">
        <v>19</v>
      </c>
      <c r="B103" s="166" t="s">
        <v>321</v>
      </c>
      <c r="C103" s="183" t="s">
        <v>322</v>
      </c>
      <c r="D103" s="167" t="s">
        <v>263</v>
      </c>
      <c r="E103" s="168">
        <v>101.44</v>
      </c>
      <c r="F103" s="169"/>
      <c r="G103" s="170">
        <f>ROUND(E103*F103,2)</f>
        <v>0</v>
      </c>
      <c r="H103" s="169"/>
      <c r="I103" s="170">
        <f>ROUND(E103*H103,2)</f>
        <v>0</v>
      </c>
      <c r="J103" s="169"/>
      <c r="K103" s="170">
        <f>ROUND(E103*J103,2)</f>
        <v>0</v>
      </c>
      <c r="L103" s="170">
        <v>21</v>
      </c>
      <c r="M103" s="170">
        <f>G103*(1+L103/100)</f>
        <v>0</v>
      </c>
      <c r="N103" s="170">
        <v>0</v>
      </c>
      <c r="O103" s="170">
        <f>ROUND(E103*N103,2)</f>
        <v>0</v>
      </c>
      <c r="P103" s="170">
        <v>0</v>
      </c>
      <c r="Q103" s="170">
        <f>ROUND(E103*P103,2)</f>
        <v>0</v>
      </c>
      <c r="R103" s="170" t="s">
        <v>222</v>
      </c>
      <c r="S103" s="170" t="s">
        <v>185</v>
      </c>
      <c r="T103" s="171" t="s">
        <v>185</v>
      </c>
      <c r="U103" s="157">
        <v>0.13</v>
      </c>
      <c r="V103" s="157">
        <f>ROUND(E103*U103,2)</f>
        <v>13.19</v>
      </c>
      <c r="W103" s="157"/>
      <c r="X103" s="157" t="s">
        <v>223</v>
      </c>
      <c r="Y103" s="148"/>
      <c r="Z103" s="148"/>
      <c r="AA103" s="148"/>
      <c r="AB103" s="148"/>
      <c r="AC103" s="148"/>
      <c r="AD103" s="148"/>
      <c r="AE103" s="148"/>
      <c r="AF103" s="148"/>
      <c r="AG103" s="148" t="s">
        <v>258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ht="22.5" outlineLevel="1" x14ac:dyDescent="0.2">
      <c r="A104" s="155"/>
      <c r="B104" s="156"/>
      <c r="C104" s="266" t="s">
        <v>323</v>
      </c>
      <c r="D104" s="267"/>
      <c r="E104" s="267"/>
      <c r="F104" s="267"/>
      <c r="G104" s="26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226</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79" t="str">
        <f>C104</f>
        <v>s případným nutným přemístěním hromad nebo dočasných skládek na místo potřeby ze vzdálenosti do 30 m, v rovině nebo ve svahu do 1 : 5,</v>
      </c>
      <c r="BB104" s="148"/>
      <c r="BC104" s="148"/>
      <c r="BD104" s="148"/>
      <c r="BE104" s="148"/>
      <c r="BF104" s="148"/>
      <c r="BG104" s="148"/>
      <c r="BH104" s="148"/>
    </row>
    <row r="105" spans="1:60" outlineLevel="1" x14ac:dyDescent="0.2">
      <c r="A105" s="155"/>
      <c r="B105" s="156"/>
      <c r="C105" s="195" t="s">
        <v>538</v>
      </c>
      <c r="D105" s="187"/>
      <c r="E105" s="188"/>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228</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5" t="s">
        <v>539</v>
      </c>
      <c r="D106" s="187"/>
      <c r="E106" s="188"/>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228</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5" t="s">
        <v>540</v>
      </c>
      <c r="D107" s="187"/>
      <c r="E107" s="188">
        <v>101.44</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228</v>
      </c>
      <c r="AH107" s="148">
        <v>5</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65">
        <v>20</v>
      </c>
      <c r="B108" s="166" t="s">
        <v>541</v>
      </c>
      <c r="C108" s="183" t="s">
        <v>542</v>
      </c>
      <c r="D108" s="167" t="s">
        <v>263</v>
      </c>
      <c r="E108" s="168">
        <v>101.44</v>
      </c>
      <c r="F108" s="169"/>
      <c r="G108" s="170">
        <f>ROUND(E108*F108,2)</f>
        <v>0</v>
      </c>
      <c r="H108" s="169"/>
      <c r="I108" s="170">
        <f>ROUND(E108*H108,2)</f>
        <v>0</v>
      </c>
      <c r="J108" s="169"/>
      <c r="K108" s="170">
        <f>ROUND(E108*J108,2)</f>
        <v>0</v>
      </c>
      <c r="L108" s="170">
        <v>21</v>
      </c>
      <c r="M108" s="170">
        <f>G108*(1+L108/100)</f>
        <v>0</v>
      </c>
      <c r="N108" s="170">
        <v>0</v>
      </c>
      <c r="O108" s="170">
        <f>ROUND(E108*N108,2)</f>
        <v>0</v>
      </c>
      <c r="P108" s="170">
        <v>0</v>
      </c>
      <c r="Q108" s="170">
        <f>ROUND(E108*P108,2)</f>
        <v>0</v>
      </c>
      <c r="R108" s="170" t="s">
        <v>304</v>
      </c>
      <c r="S108" s="170" t="s">
        <v>185</v>
      </c>
      <c r="T108" s="171" t="s">
        <v>185</v>
      </c>
      <c r="U108" s="157">
        <v>6.5000000000000002E-2</v>
      </c>
      <c r="V108" s="157">
        <f>ROUND(E108*U108,2)</f>
        <v>6.59</v>
      </c>
      <c r="W108" s="157"/>
      <c r="X108" s="157" t="s">
        <v>223</v>
      </c>
      <c r="Y108" s="148"/>
      <c r="Z108" s="148"/>
      <c r="AA108" s="148"/>
      <c r="AB108" s="148"/>
      <c r="AC108" s="148"/>
      <c r="AD108" s="148"/>
      <c r="AE108" s="148"/>
      <c r="AF108" s="148"/>
      <c r="AG108" s="148" t="s">
        <v>258</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ht="22.5" outlineLevel="1" x14ac:dyDescent="0.2">
      <c r="A109" s="155"/>
      <c r="B109" s="156"/>
      <c r="C109" s="266" t="s">
        <v>543</v>
      </c>
      <c r="D109" s="267"/>
      <c r="E109" s="267"/>
      <c r="F109" s="267"/>
      <c r="G109" s="26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226</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79" t="str">
        <f>C109</f>
        <v>pro vysazování rostlin s urovnáním a s případným naložením odpadu na dopravní prostředek, s odvozem na vzdálenost do 20 km a se složením,</v>
      </c>
      <c r="BB109" s="148"/>
      <c r="BC109" s="148"/>
      <c r="BD109" s="148"/>
      <c r="BE109" s="148"/>
      <c r="BF109" s="148"/>
      <c r="BG109" s="148"/>
      <c r="BH109" s="148"/>
    </row>
    <row r="110" spans="1:60" outlineLevel="1" x14ac:dyDescent="0.2">
      <c r="A110" s="155"/>
      <c r="B110" s="156"/>
      <c r="C110" s="195" t="s">
        <v>544</v>
      </c>
      <c r="D110" s="187"/>
      <c r="E110" s="188"/>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228</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5" t="s">
        <v>314</v>
      </c>
      <c r="D111" s="187"/>
      <c r="E111" s="188"/>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228</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5" t="s">
        <v>315</v>
      </c>
      <c r="D112" s="187"/>
      <c r="E112" s="188"/>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228</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5" t="s">
        <v>545</v>
      </c>
      <c r="D113" s="187"/>
      <c r="E113" s="188">
        <v>24.765000000000001</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228</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5" t="s">
        <v>312</v>
      </c>
      <c r="D114" s="187"/>
      <c r="E114" s="188"/>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228</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5" t="s">
        <v>317</v>
      </c>
      <c r="D115" s="187"/>
      <c r="E115" s="188"/>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228</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95" t="s">
        <v>546</v>
      </c>
      <c r="D116" s="187"/>
      <c r="E116" s="188">
        <v>23.3</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228</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5" t="s">
        <v>547</v>
      </c>
      <c r="D117" s="187"/>
      <c r="E117" s="188">
        <v>16.537500000000001</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228</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5" t="s">
        <v>548</v>
      </c>
      <c r="D118" s="187"/>
      <c r="E118" s="188">
        <v>10.5875</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228</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5" t="s">
        <v>312</v>
      </c>
      <c r="D119" s="187"/>
      <c r="E119" s="188"/>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228</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95" t="s">
        <v>410</v>
      </c>
      <c r="D120" s="187"/>
      <c r="E120" s="188"/>
      <c r="F120" s="157"/>
      <c r="G120" s="15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228</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5" t="s">
        <v>549</v>
      </c>
      <c r="D121" s="187"/>
      <c r="E121" s="188">
        <v>26.25</v>
      </c>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228</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65">
        <v>21</v>
      </c>
      <c r="B122" s="166" t="s">
        <v>550</v>
      </c>
      <c r="C122" s="183" t="s">
        <v>551</v>
      </c>
      <c r="D122" s="167" t="s">
        <v>263</v>
      </c>
      <c r="E122" s="168">
        <v>101.44</v>
      </c>
      <c r="F122" s="169"/>
      <c r="G122" s="170">
        <f>ROUND(E122*F122,2)</f>
        <v>0</v>
      </c>
      <c r="H122" s="169"/>
      <c r="I122" s="170">
        <f>ROUND(E122*H122,2)</f>
        <v>0</v>
      </c>
      <c r="J122" s="169"/>
      <c r="K122" s="170">
        <f>ROUND(E122*J122,2)</f>
        <v>0</v>
      </c>
      <c r="L122" s="170">
        <v>21</v>
      </c>
      <c r="M122" s="170">
        <f>G122*(1+L122/100)</f>
        <v>0</v>
      </c>
      <c r="N122" s="170">
        <v>0</v>
      </c>
      <c r="O122" s="170">
        <f>ROUND(E122*N122,2)</f>
        <v>0</v>
      </c>
      <c r="P122" s="170">
        <v>0</v>
      </c>
      <c r="Q122" s="170">
        <f>ROUND(E122*P122,2)</f>
        <v>0</v>
      </c>
      <c r="R122" s="170" t="s">
        <v>304</v>
      </c>
      <c r="S122" s="170" t="s">
        <v>185</v>
      </c>
      <c r="T122" s="171" t="s">
        <v>185</v>
      </c>
      <c r="U122" s="157">
        <v>0.27400000000000002</v>
      </c>
      <c r="V122" s="157">
        <f>ROUND(E122*U122,2)</f>
        <v>27.79</v>
      </c>
      <c r="W122" s="157"/>
      <c r="X122" s="157" t="s">
        <v>223</v>
      </c>
      <c r="Y122" s="148"/>
      <c r="Z122" s="148"/>
      <c r="AA122" s="148"/>
      <c r="AB122" s="148"/>
      <c r="AC122" s="148"/>
      <c r="AD122" s="148"/>
      <c r="AE122" s="148"/>
      <c r="AF122" s="148"/>
      <c r="AG122" s="148" t="s">
        <v>258</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95" t="s">
        <v>552</v>
      </c>
      <c r="D123" s="187"/>
      <c r="E123" s="188"/>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228</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95" t="s">
        <v>553</v>
      </c>
      <c r="D124" s="187"/>
      <c r="E124" s="188"/>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228</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95" t="s">
        <v>540</v>
      </c>
      <c r="D125" s="187"/>
      <c r="E125" s="188">
        <v>101.44</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228</v>
      </c>
      <c r="AH125" s="148">
        <v>5</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65">
        <v>22</v>
      </c>
      <c r="B126" s="166" t="s">
        <v>554</v>
      </c>
      <c r="C126" s="183" t="s">
        <v>555</v>
      </c>
      <c r="D126" s="167" t="s">
        <v>221</v>
      </c>
      <c r="E126" s="168">
        <v>11.1584</v>
      </c>
      <c r="F126" s="169"/>
      <c r="G126" s="170">
        <f>ROUND(E126*F126,2)</f>
        <v>0</v>
      </c>
      <c r="H126" s="169"/>
      <c r="I126" s="170">
        <f>ROUND(E126*H126,2)</f>
        <v>0</v>
      </c>
      <c r="J126" s="169"/>
      <c r="K126" s="170">
        <f>ROUND(E126*J126,2)</f>
        <v>0</v>
      </c>
      <c r="L126" s="170">
        <v>21</v>
      </c>
      <c r="M126" s="170">
        <f>G126*(1+L126/100)</f>
        <v>0</v>
      </c>
      <c r="N126" s="170">
        <v>0.6</v>
      </c>
      <c r="O126" s="170">
        <f>ROUND(E126*N126,2)</f>
        <v>6.7</v>
      </c>
      <c r="P126" s="170">
        <v>0</v>
      </c>
      <c r="Q126" s="170">
        <f>ROUND(E126*P126,2)</f>
        <v>0</v>
      </c>
      <c r="R126" s="170" t="s">
        <v>349</v>
      </c>
      <c r="S126" s="170" t="s">
        <v>185</v>
      </c>
      <c r="T126" s="171" t="s">
        <v>185</v>
      </c>
      <c r="U126" s="157">
        <v>0</v>
      </c>
      <c r="V126" s="157">
        <f>ROUND(E126*U126,2)</f>
        <v>0</v>
      </c>
      <c r="W126" s="157"/>
      <c r="X126" s="157" t="s">
        <v>350</v>
      </c>
      <c r="Y126" s="148"/>
      <c r="Z126" s="148"/>
      <c r="AA126" s="148"/>
      <c r="AB126" s="148"/>
      <c r="AC126" s="148"/>
      <c r="AD126" s="148"/>
      <c r="AE126" s="148"/>
      <c r="AF126" s="148"/>
      <c r="AG126" s="148" t="s">
        <v>456</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95" t="s">
        <v>556</v>
      </c>
      <c r="D127" s="187"/>
      <c r="E127" s="188"/>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228</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6" t="s">
        <v>230</v>
      </c>
      <c r="D128" s="189"/>
      <c r="E128" s="190"/>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228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97" t="s">
        <v>557</v>
      </c>
      <c r="D129" s="189"/>
      <c r="E129" s="190">
        <v>0.11</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228</v>
      </c>
      <c r="AH129" s="148">
        <v>2</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6" t="s">
        <v>233</v>
      </c>
      <c r="D130" s="189"/>
      <c r="E130" s="190"/>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228</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5" t="s">
        <v>558</v>
      </c>
      <c r="D131" s="187"/>
      <c r="E131" s="188">
        <v>11.1584</v>
      </c>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228</v>
      </c>
      <c r="AH131" s="148">
        <v>5</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x14ac:dyDescent="0.2">
      <c r="A132" s="159" t="s">
        <v>180</v>
      </c>
      <c r="B132" s="160" t="s">
        <v>121</v>
      </c>
      <c r="C132" s="181" t="s">
        <v>122</v>
      </c>
      <c r="D132" s="161"/>
      <c r="E132" s="162"/>
      <c r="F132" s="163"/>
      <c r="G132" s="163">
        <f>SUMIF(AG133:AG180,"&lt;&gt;NOR",G133:G180)</f>
        <v>0</v>
      </c>
      <c r="H132" s="163"/>
      <c r="I132" s="163">
        <f>SUM(I133:I180)</f>
        <v>0</v>
      </c>
      <c r="J132" s="163"/>
      <c r="K132" s="163">
        <f>SUM(K133:K180)</f>
        <v>0</v>
      </c>
      <c r="L132" s="163"/>
      <c r="M132" s="163">
        <f>SUM(M133:M180)</f>
        <v>0</v>
      </c>
      <c r="N132" s="163"/>
      <c r="O132" s="163">
        <f>SUM(O133:O180)</f>
        <v>0</v>
      </c>
      <c r="P132" s="163"/>
      <c r="Q132" s="163">
        <f>SUM(Q133:Q180)</f>
        <v>0</v>
      </c>
      <c r="R132" s="163"/>
      <c r="S132" s="163"/>
      <c r="T132" s="164"/>
      <c r="U132" s="158"/>
      <c r="V132" s="158">
        <f>SUM(V133:V180)</f>
        <v>36.869999999999997</v>
      </c>
      <c r="W132" s="158"/>
      <c r="X132" s="158"/>
      <c r="AG132" t="s">
        <v>181</v>
      </c>
    </row>
    <row r="133" spans="1:60" outlineLevel="1" x14ac:dyDescent="0.2">
      <c r="A133" s="165">
        <v>23</v>
      </c>
      <c r="B133" s="166" t="s">
        <v>559</v>
      </c>
      <c r="C133" s="183" t="s">
        <v>560</v>
      </c>
      <c r="D133" s="167" t="s">
        <v>561</v>
      </c>
      <c r="E133" s="168">
        <v>913</v>
      </c>
      <c r="F133" s="169"/>
      <c r="G133" s="170">
        <f>ROUND(E133*F133,2)</f>
        <v>0</v>
      </c>
      <c r="H133" s="169"/>
      <c r="I133" s="170">
        <f>ROUND(E133*H133,2)</f>
        <v>0</v>
      </c>
      <c r="J133" s="169"/>
      <c r="K133" s="170">
        <f>ROUND(E133*J133,2)</f>
        <v>0</v>
      </c>
      <c r="L133" s="170">
        <v>21</v>
      </c>
      <c r="M133" s="170">
        <f>G133*(1+L133/100)</f>
        <v>0</v>
      </c>
      <c r="N133" s="170">
        <v>0</v>
      </c>
      <c r="O133" s="170">
        <f>ROUND(E133*N133,2)</f>
        <v>0</v>
      </c>
      <c r="P133" s="170">
        <v>0</v>
      </c>
      <c r="Q133" s="170">
        <f>ROUND(E133*P133,2)</f>
        <v>0</v>
      </c>
      <c r="R133" s="170" t="s">
        <v>304</v>
      </c>
      <c r="S133" s="170" t="s">
        <v>185</v>
      </c>
      <c r="T133" s="171" t="s">
        <v>185</v>
      </c>
      <c r="U133" s="157">
        <v>2.4E-2</v>
      </c>
      <c r="V133" s="157">
        <f>ROUND(E133*U133,2)</f>
        <v>21.91</v>
      </c>
      <c r="W133" s="157"/>
      <c r="X133" s="157" t="s">
        <v>223</v>
      </c>
      <c r="Y133" s="148"/>
      <c r="Z133" s="148"/>
      <c r="AA133" s="148"/>
      <c r="AB133" s="148"/>
      <c r="AC133" s="148"/>
      <c r="AD133" s="148"/>
      <c r="AE133" s="148"/>
      <c r="AF133" s="148"/>
      <c r="AG133" s="148" t="s">
        <v>258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1" x14ac:dyDescent="0.2">
      <c r="A134" s="155"/>
      <c r="B134" s="156"/>
      <c r="C134" s="266" t="s">
        <v>562</v>
      </c>
      <c r="D134" s="267"/>
      <c r="E134" s="267"/>
      <c r="F134" s="267"/>
      <c r="G134" s="26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226</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79" t="str">
        <f>C134</f>
        <v>pro vysazování rostlin v hornině 1 až 4 bez výměny půdy, s případným naložením přebytečných výkopků na dopravní prostředek, s odvozem na vzdálenost do 20 km a se složením,</v>
      </c>
      <c r="BB134" s="148"/>
      <c r="BC134" s="148"/>
      <c r="BD134" s="148"/>
      <c r="BE134" s="148"/>
      <c r="BF134" s="148"/>
      <c r="BG134" s="148"/>
      <c r="BH134" s="148"/>
    </row>
    <row r="135" spans="1:60" outlineLevel="1" x14ac:dyDescent="0.2">
      <c r="A135" s="155"/>
      <c r="B135" s="156"/>
      <c r="C135" s="195" t="s">
        <v>563</v>
      </c>
      <c r="D135" s="187"/>
      <c r="E135" s="188"/>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228</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95" t="s">
        <v>564</v>
      </c>
      <c r="D136" s="187"/>
      <c r="E136" s="188"/>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228</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5" t="s">
        <v>565</v>
      </c>
      <c r="D137" s="187"/>
      <c r="E137" s="188">
        <v>913</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228</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x14ac:dyDescent="0.2">
      <c r="A138" s="165">
        <v>24</v>
      </c>
      <c r="B138" s="166" t="s">
        <v>566</v>
      </c>
      <c r="C138" s="183" t="s">
        <v>567</v>
      </c>
      <c r="D138" s="167" t="s">
        <v>561</v>
      </c>
      <c r="E138" s="168">
        <v>913</v>
      </c>
      <c r="F138" s="169"/>
      <c r="G138" s="170">
        <f>ROUND(E138*F138,2)</f>
        <v>0</v>
      </c>
      <c r="H138" s="169"/>
      <c r="I138" s="170">
        <f>ROUND(E138*H138,2)</f>
        <v>0</v>
      </c>
      <c r="J138" s="169"/>
      <c r="K138" s="170">
        <f>ROUND(E138*J138,2)</f>
        <v>0</v>
      </c>
      <c r="L138" s="170">
        <v>21</v>
      </c>
      <c r="M138" s="170">
        <f>G138*(1+L138/100)</f>
        <v>0</v>
      </c>
      <c r="N138" s="170">
        <v>0</v>
      </c>
      <c r="O138" s="170">
        <f>ROUND(E138*N138,2)</f>
        <v>0</v>
      </c>
      <c r="P138" s="170">
        <v>0</v>
      </c>
      <c r="Q138" s="170">
        <f>ROUND(E138*P138,2)</f>
        <v>0</v>
      </c>
      <c r="R138" s="170" t="s">
        <v>304</v>
      </c>
      <c r="S138" s="170" t="s">
        <v>185</v>
      </c>
      <c r="T138" s="171" t="s">
        <v>185</v>
      </c>
      <c r="U138" s="157">
        <v>1.4E-2</v>
      </c>
      <c r="V138" s="157">
        <f>ROUND(E138*U138,2)</f>
        <v>12.78</v>
      </c>
      <c r="W138" s="157"/>
      <c r="X138" s="157" t="s">
        <v>223</v>
      </c>
      <c r="Y138" s="148"/>
      <c r="Z138" s="148"/>
      <c r="AA138" s="148"/>
      <c r="AB138" s="148"/>
      <c r="AC138" s="148"/>
      <c r="AD138" s="148"/>
      <c r="AE138" s="148"/>
      <c r="AF138" s="148"/>
      <c r="AG138" s="148" t="s">
        <v>258</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5" t="s">
        <v>568</v>
      </c>
      <c r="D139" s="187"/>
      <c r="E139" s="188"/>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228</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5" t="s">
        <v>569</v>
      </c>
      <c r="D140" s="187"/>
      <c r="E140" s="188"/>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228</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96" t="s">
        <v>230</v>
      </c>
      <c r="D141" s="189"/>
      <c r="E141" s="190"/>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228</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7" t="s">
        <v>570</v>
      </c>
      <c r="D142" s="189"/>
      <c r="E142" s="190">
        <v>9</v>
      </c>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228</v>
      </c>
      <c r="AH142" s="148">
        <v>2</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96" t="s">
        <v>233</v>
      </c>
      <c r="D143" s="189"/>
      <c r="E143" s="190"/>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228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95" t="s">
        <v>571</v>
      </c>
      <c r="D144" s="187"/>
      <c r="E144" s="188">
        <v>912.96</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228</v>
      </c>
      <c r="AH144" s="148">
        <v>5</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5" t="s">
        <v>572</v>
      </c>
      <c r="D145" s="187"/>
      <c r="E145" s="188">
        <v>0.04</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228</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65">
        <v>25</v>
      </c>
      <c r="B146" s="166" t="s">
        <v>573</v>
      </c>
      <c r="C146" s="183" t="s">
        <v>574</v>
      </c>
      <c r="D146" s="167" t="s">
        <v>221</v>
      </c>
      <c r="E146" s="168">
        <v>1.8260000000000001</v>
      </c>
      <c r="F146" s="169"/>
      <c r="G146" s="170">
        <f>ROUND(E146*F146,2)</f>
        <v>0</v>
      </c>
      <c r="H146" s="169"/>
      <c r="I146" s="170">
        <f>ROUND(E146*H146,2)</f>
        <v>0</v>
      </c>
      <c r="J146" s="169"/>
      <c r="K146" s="170">
        <f>ROUND(E146*J146,2)</f>
        <v>0</v>
      </c>
      <c r="L146" s="170">
        <v>21</v>
      </c>
      <c r="M146" s="170">
        <f>G146*(1+L146/100)</f>
        <v>0</v>
      </c>
      <c r="N146" s="170">
        <v>0</v>
      </c>
      <c r="O146" s="170">
        <f>ROUND(E146*N146,2)</f>
        <v>0</v>
      </c>
      <c r="P146" s="170">
        <v>0</v>
      </c>
      <c r="Q146" s="170">
        <f>ROUND(E146*P146,2)</f>
        <v>0</v>
      </c>
      <c r="R146" s="170" t="s">
        <v>304</v>
      </c>
      <c r="S146" s="170" t="s">
        <v>185</v>
      </c>
      <c r="T146" s="171" t="s">
        <v>185</v>
      </c>
      <c r="U146" s="157">
        <v>1.1950000000000001</v>
      </c>
      <c r="V146" s="157">
        <f>ROUND(E146*U146,2)</f>
        <v>2.1800000000000002</v>
      </c>
      <c r="W146" s="157"/>
      <c r="X146" s="157" t="s">
        <v>223</v>
      </c>
      <c r="Y146" s="148"/>
      <c r="Z146" s="148"/>
      <c r="AA146" s="148"/>
      <c r="AB146" s="148"/>
      <c r="AC146" s="148"/>
      <c r="AD146" s="148"/>
      <c r="AE146" s="148"/>
      <c r="AF146" s="148"/>
      <c r="AG146" s="148" t="s">
        <v>258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5" t="s">
        <v>575</v>
      </c>
      <c r="D147" s="187"/>
      <c r="E147" s="188"/>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228</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5" t="s">
        <v>576</v>
      </c>
      <c r="D148" s="187"/>
      <c r="E148" s="188"/>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228</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6" t="s">
        <v>230</v>
      </c>
      <c r="D149" s="189"/>
      <c r="E149" s="190"/>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228</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7" t="s">
        <v>577</v>
      </c>
      <c r="D150" s="189"/>
      <c r="E150" s="190">
        <v>2E-3</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228</v>
      </c>
      <c r="AH150" s="148">
        <v>2</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96" t="s">
        <v>233</v>
      </c>
      <c r="D151" s="189"/>
      <c r="E151" s="190"/>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228</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95" t="s">
        <v>578</v>
      </c>
      <c r="D152" s="187"/>
      <c r="E152" s="188">
        <v>1.8260000000000001</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228</v>
      </c>
      <c r="AH152" s="148">
        <v>5</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65">
        <v>26</v>
      </c>
      <c r="B153" s="166" t="s">
        <v>579</v>
      </c>
      <c r="C153" s="183" t="s">
        <v>580</v>
      </c>
      <c r="D153" s="167" t="s">
        <v>221</v>
      </c>
      <c r="E153" s="168">
        <v>1.8260000000000001</v>
      </c>
      <c r="F153" s="169"/>
      <c r="G153" s="170">
        <f>ROUND(E153*F153,2)</f>
        <v>0</v>
      </c>
      <c r="H153" s="169"/>
      <c r="I153" s="170">
        <f>ROUND(E153*H153,2)</f>
        <v>0</v>
      </c>
      <c r="J153" s="169"/>
      <c r="K153" s="170">
        <f>ROUND(E153*J153,2)</f>
        <v>0</v>
      </c>
      <c r="L153" s="170">
        <v>21</v>
      </c>
      <c r="M153" s="170">
        <f>G153*(1+L153/100)</f>
        <v>0</v>
      </c>
      <c r="N153" s="170">
        <v>0</v>
      </c>
      <c r="O153" s="170">
        <f>ROUND(E153*N153,2)</f>
        <v>0</v>
      </c>
      <c r="P153" s="170">
        <v>0</v>
      </c>
      <c r="Q153" s="170">
        <f>ROUND(E153*P153,2)</f>
        <v>0</v>
      </c>
      <c r="R153" s="170"/>
      <c r="S153" s="170" t="s">
        <v>282</v>
      </c>
      <c r="T153" s="171" t="s">
        <v>186</v>
      </c>
      <c r="U153" s="157">
        <v>0</v>
      </c>
      <c r="V153" s="157">
        <f>ROUND(E153*U153,2)</f>
        <v>0</v>
      </c>
      <c r="W153" s="157"/>
      <c r="X153" s="157" t="s">
        <v>223</v>
      </c>
      <c r="Y153" s="148"/>
      <c r="Z153" s="148"/>
      <c r="AA153" s="148"/>
      <c r="AB153" s="148"/>
      <c r="AC153" s="148"/>
      <c r="AD153" s="148"/>
      <c r="AE153" s="148"/>
      <c r="AF153" s="148"/>
      <c r="AG153" s="148" t="s">
        <v>258</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95" t="s">
        <v>581</v>
      </c>
      <c r="D154" s="187"/>
      <c r="E154" s="188"/>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228</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95" t="s">
        <v>582</v>
      </c>
      <c r="D155" s="187"/>
      <c r="E155" s="188">
        <v>1.8260000000000001</v>
      </c>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228</v>
      </c>
      <c r="AH155" s="148">
        <v>5</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65">
        <v>27</v>
      </c>
      <c r="B156" s="166" t="s">
        <v>583</v>
      </c>
      <c r="C156" s="183" t="s">
        <v>584</v>
      </c>
      <c r="D156" s="167" t="s">
        <v>221</v>
      </c>
      <c r="E156" s="168">
        <v>1.8260000000000001</v>
      </c>
      <c r="F156" s="169"/>
      <c r="G156" s="170">
        <f>ROUND(E156*F156,2)</f>
        <v>0</v>
      </c>
      <c r="H156" s="169"/>
      <c r="I156" s="170">
        <f>ROUND(E156*H156,2)</f>
        <v>0</v>
      </c>
      <c r="J156" s="169"/>
      <c r="K156" s="170">
        <f>ROUND(E156*J156,2)</f>
        <v>0</v>
      </c>
      <c r="L156" s="170">
        <v>21</v>
      </c>
      <c r="M156" s="170">
        <f>G156*(1+L156/100)</f>
        <v>0</v>
      </c>
      <c r="N156" s="170">
        <v>0</v>
      </c>
      <c r="O156" s="170">
        <f>ROUND(E156*N156,2)</f>
        <v>0</v>
      </c>
      <c r="P156" s="170">
        <v>0</v>
      </c>
      <c r="Q156" s="170">
        <f>ROUND(E156*P156,2)</f>
        <v>0</v>
      </c>
      <c r="R156" s="170" t="s">
        <v>349</v>
      </c>
      <c r="S156" s="170" t="s">
        <v>185</v>
      </c>
      <c r="T156" s="171" t="s">
        <v>185</v>
      </c>
      <c r="U156" s="157">
        <v>0</v>
      </c>
      <c r="V156" s="157">
        <f>ROUND(E156*U156,2)</f>
        <v>0</v>
      </c>
      <c r="W156" s="157"/>
      <c r="X156" s="157" t="s">
        <v>350</v>
      </c>
      <c r="Y156" s="148"/>
      <c r="Z156" s="148"/>
      <c r="AA156" s="148"/>
      <c r="AB156" s="148"/>
      <c r="AC156" s="148"/>
      <c r="AD156" s="148"/>
      <c r="AE156" s="148"/>
      <c r="AF156" s="148"/>
      <c r="AG156" s="148" t="s">
        <v>585</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95" t="s">
        <v>586</v>
      </c>
      <c r="D157" s="187"/>
      <c r="E157" s="188"/>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228</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95" t="s">
        <v>582</v>
      </c>
      <c r="D158" s="187"/>
      <c r="E158" s="188">
        <v>1.8260000000000001</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228</v>
      </c>
      <c r="AH158" s="148">
        <v>5</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2.5" outlineLevel="1" x14ac:dyDescent="0.2">
      <c r="A159" s="165">
        <v>28</v>
      </c>
      <c r="B159" s="166" t="s">
        <v>587</v>
      </c>
      <c r="C159" s="183" t="s">
        <v>588</v>
      </c>
      <c r="D159" s="167"/>
      <c r="E159" s="168">
        <v>155</v>
      </c>
      <c r="F159" s="169"/>
      <c r="G159" s="170">
        <f>ROUND(E159*F159,2)</f>
        <v>0</v>
      </c>
      <c r="H159" s="169"/>
      <c r="I159" s="170">
        <f>ROUND(E159*H159,2)</f>
        <v>0</v>
      </c>
      <c r="J159" s="169"/>
      <c r="K159" s="170">
        <f>ROUND(E159*J159,2)</f>
        <v>0</v>
      </c>
      <c r="L159" s="170">
        <v>21</v>
      </c>
      <c r="M159" s="170">
        <f>G159*(1+L159/100)</f>
        <v>0</v>
      </c>
      <c r="N159" s="170">
        <v>0</v>
      </c>
      <c r="O159" s="170">
        <f>ROUND(E159*N159,2)</f>
        <v>0</v>
      </c>
      <c r="P159" s="170">
        <v>0</v>
      </c>
      <c r="Q159" s="170">
        <f>ROUND(E159*P159,2)</f>
        <v>0</v>
      </c>
      <c r="R159" s="170"/>
      <c r="S159" s="170" t="s">
        <v>282</v>
      </c>
      <c r="T159" s="171" t="s">
        <v>186</v>
      </c>
      <c r="U159" s="157">
        <v>0</v>
      </c>
      <c r="V159" s="157">
        <f>ROUND(E159*U159,2)</f>
        <v>0</v>
      </c>
      <c r="W159" s="157"/>
      <c r="X159" s="157" t="s">
        <v>350</v>
      </c>
      <c r="Y159" s="148"/>
      <c r="Z159" s="148"/>
      <c r="AA159" s="148"/>
      <c r="AB159" s="148"/>
      <c r="AC159" s="148"/>
      <c r="AD159" s="148"/>
      <c r="AE159" s="148"/>
      <c r="AF159" s="148"/>
      <c r="AG159" s="148" t="s">
        <v>456</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95" t="s">
        <v>589</v>
      </c>
      <c r="D160" s="187"/>
      <c r="E160" s="188"/>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228</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96" t="s">
        <v>230</v>
      </c>
      <c r="D161" s="189"/>
      <c r="E161" s="190"/>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228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97" t="s">
        <v>590</v>
      </c>
      <c r="D162" s="189"/>
      <c r="E162" s="190">
        <v>0.17</v>
      </c>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228</v>
      </c>
      <c r="AH162" s="148">
        <v>2</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6" t="s">
        <v>233</v>
      </c>
      <c r="D163" s="189"/>
      <c r="E163" s="190"/>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228</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5" t="s">
        <v>591</v>
      </c>
      <c r="D164" s="187"/>
      <c r="E164" s="188">
        <v>155.21</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228</v>
      </c>
      <c r="AH164" s="148">
        <v>5</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95" t="s">
        <v>592</v>
      </c>
      <c r="D165" s="187"/>
      <c r="E165" s="188">
        <v>-0.21</v>
      </c>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228</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22.5" outlineLevel="1" x14ac:dyDescent="0.2">
      <c r="A166" s="165">
        <v>29</v>
      </c>
      <c r="B166" s="166" t="s">
        <v>593</v>
      </c>
      <c r="C166" s="183" t="s">
        <v>594</v>
      </c>
      <c r="D166" s="167"/>
      <c r="E166" s="168">
        <v>155</v>
      </c>
      <c r="F166" s="169"/>
      <c r="G166" s="170">
        <f>ROUND(E166*F166,2)</f>
        <v>0</v>
      </c>
      <c r="H166" s="169"/>
      <c r="I166" s="170">
        <f>ROUND(E166*H166,2)</f>
        <v>0</v>
      </c>
      <c r="J166" s="169"/>
      <c r="K166" s="170">
        <f>ROUND(E166*J166,2)</f>
        <v>0</v>
      </c>
      <c r="L166" s="170">
        <v>21</v>
      </c>
      <c r="M166" s="170">
        <f>G166*(1+L166/100)</f>
        <v>0</v>
      </c>
      <c r="N166" s="170">
        <v>0</v>
      </c>
      <c r="O166" s="170">
        <f>ROUND(E166*N166,2)</f>
        <v>0</v>
      </c>
      <c r="P166" s="170">
        <v>0</v>
      </c>
      <c r="Q166" s="170">
        <f>ROUND(E166*P166,2)</f>
        <v>0</v>
      </c>
      <c r="R166" s="170"/>
      <c r="S166" s="170" t="s">
        <v>282</v>
      </c>
      <c r="T166" s="171" t="s">
        <v>186</v>
      </c>
      <c r="U166" s="157">
        <v>0</v>
      </c>
      <c r="V166" s="157">
        <f>ROUND(E166*U166,2)</f>
        <v>0</v>
      </c>
      <c r="W166" s="157"/>
      <c r="X166" s="157" t="s">
        <v>350</v>
      </c>
      <c r="Y166" s="148"/>
      <c r="Z166" s="148"/>
      <c r="AA166" s="148"/>
      <c r="AB166" s="148"/>
      <c r="AC166" s="148"/>
      <c r="AD166" s="148"/>
      <c r="AE166" s="148"/>
      <c r="AF166" s="148"/>
      <c r="AG166" s="148" t="s">
        <v>456</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5" t="s">
        <v>595</v>
      </c>
      <c r="D167" s="187"/>
      <c r="E167" s="188"/>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228</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95" t="s">
        <v>596</v>
      </c>
      <c r="D168" s="187"/>
      <c r="E168" s="188">
        <v>155</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228</v>
      </c>
      <c r="AH168" s="148">
        <v>5</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65">
        <v>30</v>
      </c>
      <c r="B169" s="166" t="s">
        <v>597</v>
      </c>
      <c r="C169" s="183" t="s">
        <v>598</v>
      </c>
      <c r="D169" s="167"/>
      <c r="E169" s="168">
        <v>155</v>
      </c>
      <c r="F169" s="169"/>
      <c r="G169" s="170">
        <f>ROUND(E169*F169,2)</f>
        <v>0</v>
      </c>
      <c r="H169" s="169"/>
      <c r="I169" s="170">
        <f>ROUND(E169*H169,2)</f>
        <v>0</v>
      </c>
      <c r="J169" s="169"/>
      <c r="K169" s="170">
        <f>ROUND(E169*J169,2)</f>
        <v>0</v>
      </c>
      <c r="L169" s="170">
        <v>21</v>
      </c>
      <c r="M169" s="170">
        <f>G169*(1+L169/100)</f>
        <v>0</v>
      </c>
      <c r="N169" s="170">
        <v>0</v>
      </c>
      <c r="O169" s="170">
        <f>ROUND(E169*N169,2)</f>
        <v>0</v>
      </c>
      <c r="P169" s="170">
        <v>0</v>
      </c>
      <c r="Q169" s="170">
        <f>ROUND(E169*P169,2)</f>
        <v>0</v>
      </c>
      <c r="R169" s="170"/>
      <c r="S169" s="170" t="s">
        <v>282</v>
      </c>
      <c r="T169" s="171" t="s">
        <v>186</v>
      </c>
      <c r="U169" s="157">
        <v>0</v>
      </c>
      <c r="V169" s="157">
        <f>ROUND(E169*U169,2)</f>
        <v>0</v>
      </c>
      <c r="W169" s="157"/>
      <c r="X169" s="157" t="s">
        <v>350</v>
      </c>
      <c r="Y169" s="148"/>
      <c r="Z169" s="148"/>
      <c r="AA169" s="148"/>
      <c r="AB169" s="148"/>
      <c r="AC169" s="148"/>
      <c r="AD169" s="148"/>
      <c r="AE169" s="148"/>
      <c r="AF169" s="148"/>
      <c r="AG169" s="148" t="s">
        <v>456</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95" t="s">
        <v>595</v>
      </c>
      <c r="D170" s="187"/>
      <c r="E170" s="188"/>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228</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5" t="s">
        <v>596</v>
      </c>
      <c r="D171" s="187"/>
      <c r="E171" s="188">
        <v>155</v>
      </c>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228</v>
      </c>
      <c r="AH171" s="148">
        <v>5</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65">
        <v>31</v>
      </c>
      <c r="B172" s="166" t="s">
        <v>599</v>
      </c>
      <c r="C172" s="183" t="s">
        <v>600</v>
      </c>
      <c r="D172" s="167"/>
      <c r="E172" s="168">
        <v>155</v>
      </c>
      <c r="F172" s="169"/>
      <c r="G172" s="170">
        <f>ROUND(E172*F172,2)</f>
        <v>0</v>
      </c>
      <c r="H172" s="169"/>
      <c r="I172" s="170">
        <f>ROUND(E172*H172,2)</f>
        <v>0</v>
      </c>
      <c r="J172" s="169"/>
      <c r="K172" s="170">
        <f>ROUND(E172*J172,2)</f>
        <v>0</v>
      </c>
      <c r="L172" s="170">
        <v>21</v>
      </c>
      <c r="M172" s="170">
        <f>G172*(1+L172/100)</f>
        <v>0</v>
      </c>
      <c r="N172" s="170">
        <v>0</v>
      </c>
      <c r="O172" s="170">
        <f>ROUND(E172*N172,2)</f>
        <v>0</v>
      </c>
      <c r="P172" s="170">
        <v>0</v>
      </c>
      <c r="Q172" s="170">
        <f>ROUND(E172*P172,2)</f>
        <v>0</v>
      </c>
      <c r="R172" s="170"/>
      <c r="S172" s="170" t="s">
        <v>282</v>
      </c>
      <c r="T172" s="171" t="s">
        <v>186</v>
      </c>
      <c r="U172" s="157">
        <v>0</v>
      </c>
      <c r="V172" s="157">
        <f>ROUND(E172*U172,2)</f>
        <v>0</v>
      </c>
      <c r="W172" s="157"/>
      <c r="X172" s="157" t="s">
        <v>350</v>
      </c>
      <c r="Y172" s="148"/>
      <c r="Z172" s="148"/>
      <c r="AA172" s="148"/>
      <c r="AB172" s="148"/>
      <c r="AC172" s="148"/>
      <c r="AD172" s="148"/>
      <c r="AE172" s="148"/>
      <c r="AF172" s="148"/>
      <c r="AG172" s="148" t="s">
        <v>456</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5" t="s">
        <v>595</v>
      </c>
      <c r="D173" s="187"/>
      <c r="E173" s="188"/>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228</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5" t="s">
        <v>596</v>
      </c>
      <c r="D174" s="187"/>
      <c r="E174" s="188">
        <v>155</v>
      </c>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228</v>
      </c>
      <c r="AH174" s="148">
        <v>5</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2.5" outlineLevel="1" x14ac:dyDescent="0.2">
      <c r="A175" s="165">
        <v>32</v>
      </c>
      <c r="B175" s="166" t="s">
        <v>601</v>
      </c>
      <c r="C175" s="183" t="s">
        <v>602</v>
      </c>
      <c r="D175" s="167"/>
      <c r="E175" s="168">
        <v>155</v>
      </c>
      <c r="F175" s="169"/>
      <c r="G175" s="170">
        <f>ROUND(E175*F175,2)</f>
        <v>0</v>
      </c>
      <c r="H175" s="169"/>
      <c r="I175" s="170">
        <f>ROUND(E175*H175,2)</f>
        <v>0</v>
      </c>
      <c r="J175" s="169"/>
      <c r="K175" s="170">
        <f>ROUND(E175*J175,2)</f>
        <v>0</v>
      </c>
      <c r="L175" s="170">
        <v>21</v>
      </c>
      <c r="M175" s="170">
        <f>G175*(1+L175/100)</f>
        <v>0</v>
      </c>
      <c r="N175" s="170">
        <v>0</v>
      </c>
      <c r="O175" s="170">
        <f>ROUND(E175*N175,2)</f>
        <v>0</v>
      </c>
      <c r="P175" s="170">
        <v>0</v>
      </c>
      <c r="Q175" s="170">
        <f>ROUND(E175*P175,2)</f>
        <v>0</v>
      </c>
      <c r="R175" s="170"/>
      <c r="S175" s="170" t="s">
        <v>282</v>
      </c>
      <c r="T175" s="171" t="s">
        <v>186</v>
      </c>
      <c r="U175" s="157">
        <v>0</v>
      </c>
      <c r="V175" s="157">
        <f>ROUND(E175*U175,2)</f>
        <v>0</v>
      </c>
      <c r="W175" s="157"/>
      <c r="X175" s="157" t="s">
        <v>350</v>
      </c>
      <c r="Y175" s="148"/>
      <c r="Z175" s="148"/>
      <c r="AA175" s="148"/>
      <c r="AB175" s="148"/>
      <c r="AC175" s="148"/>
      <c r="AD175" s="148"/>
      <c r="AE175" s="148"/>
      <c r="AF175" s="148"/>
      <c r="AG175" s="148" t="s">
        <v>456</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5" t="s">
        <v>595</v>
      </c>
      <c r="D176" s="187"/>
      <c r="E176" s="188"/>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228</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5" t="s">
        <v>596</v>
      </c>
      <c r="D177" s="187"/>
      <c r="E177" s="188">
        <v>155</v>
      </c>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228</v>
      </c>
      <c r="AH177" s="148">
        <v>5</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ht="22.5" outlineLevel="1" x14ac:dyDescent="0.2">
      <c r="A178" s="165">
        <v>33</v>
      </c>
      <c r="B178" s="166" t="s">
        <v>603</v>
      </c>
      <c r="C178" s="183" t="s">
        <v>604</v>
      </c>
      <c r="D178" s="167"/>
      <c r="E178" s="168">
        <v>155</v>
      </c>
      <c r="F178" s="169"/>
      <c r="G178" s="170">
        <f>ROUND(E178*F178,2)</f>
        <v>0</v>
      </c>
      <c r="H178" s="169"/>
      <c r="I178" s="170">
        <f>ROUND(E178*H178,2)</f>
        <v>0</v>
      </c>
      <c r="J178" s="169"/>
      <c r="K178" s="170">
        <f>ROUND(E178*J178,2)</f>
        <v>0</v>
      </c>
      <c r="L178" s="170">
        <v>21</v>
      </c>
      <c r="M178" s="170">
        <f>G178*(1+L178/100)</f>
        <v>0</v>
      </c>
      <c r="N178" s="170">
        <v>0</v>
      </c>
      <c r="O178" s="170">
        <f>ROUND(E178*N178,2)</f>
        <v>0</v>
      </c>
      <c r="P178" s="170">
        <v>0</v>
      </c>
      <c r="Q178" s="170">
        <f>ROUND(E178*P178,2)</f>
        <v>0</v>
      </c>
      <c r="R178" s="170"/>
      <c r="S178" s="170" t="s">
        <v>282</v>
      </c>
      <c r="T178" s="171" t="s">
        <v>186</v>
      </c>
      <c r="U178" s="157">
        <v>0</v>
      </c>
      <c r="V178" s="157">
        <f>ROUND(E178*U178,2)</f>
        <v>0</v>
      </c>
      <c r="W178" s="157"/>
      <c r="X178" s="157" t="s">
        <v>350</v>
      </c>
      <c r="Y178" s="148"/>
      <c r="Z178" s="148"/>
      <c r="AA178" s="148"/>
      <c r="AB178" s="148"/>
      <c r="AC178" s="148"/>
      <c r="AD178" s="148"/>
      <c r="AE178" s="148"/>
      <c r="AF178" s="148"/>
      <c r="AG178" s="148" t="s">
        <v>456</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5" t="s">
        <v>595</v>
      </c>
      <c r="D179" s="187"/>
      <c r="E179" s="188"/>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228</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95" t="s">
        <v>596</v>
      </c>
      <c r="D180" s="187"/>
      <c r="E180" s="188">
        <v>155</v>
      </c>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228</v>
      </c>
      <c r="AH180" s="148">
        <v>5</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x14ac:dyDescent="0.2">
      <c r="A181" s="159" t="s">
        <v>180</v>
      </c>
      <c r="B181" s="160" t="s">
        <v>125</v>
      </c>
      <c r="C181" s="181" t="s">
        <v>126</v>
      </c>
      <c r="D181" s="161"/>
      <c r="E181" s="162"/>
      <c r="F181" s="163"/>
      <c r="G181" s="163">
        <f>SUMIF(AG182:AG204,"&lt;&gt;NOR",G182:G204)</f>
        <v>0</v>
      </c>
      <c r="H181" s="163"/>
      <c r="I181" s="163">
        <f>SUM(I182:I204)</f>
        <v>0</v>
      </c>
      <c r="J181" s="163"/>
      <c r="K181" s="163">
        <f>SUM(K182:K204)</f>
        <v>0</v>
      </c>
      <c r="L181" s="163"/>
      <c r="M181" s="163">
        <f>SUM(M182:M204)</f>
        <v>0</v>
      </c>
      <c r="N181" s="163"/>
      <c r="O181" s="163">
        <f>SUM(O182:O204)</f>
        <v>19.27</v>
      </c>
      <c r="P181" s="163"/>
      <c r="Q181" s="163">
        <f>SUM(Q182:Q204)</f>
        <v>0</v>
      </c>
      <c r="R181" s="163"/>
      <c r="S181" s="163"/>
      <c r="T181" s="164"/>
      <c r="U181" s="158"/>
      <c r="V181" s="158">
        <f>SUM(V182:V204)</f>
        <v>0.82</v>
      </c>
      <c r="W181" s="158"/>
      <c r="X181" s="158"/>
      <c r="AG181" t="s">
        <v>181</v>
      </c>
    </row>
    <row r="182" spans="1:60" outlineLevel="1" x14ac:dyDescent="0.2">
      <c r="A182" s="165">
        <v>34</v>
      </c>
      <c r="B182" s="166" t="s">
        <v>605</v>
      </c>
      <c r="C182" s="183" t="s">
        <v>606</v>
      </c>
      <c r="D182" s="167" t="s">
        <v>263</v>
      </c>
      <c r="E182" s="168">
        <v>40.75</v>
      </c>
      <c r="F182" s="169"/>
      <c r="G182" s="170">
        <f>ROUND(E182*F182,2)</f>
        <v>0</v>
      </c>
      <c r="H182" s="169"/>
      <c r="I182" s="170">
        <f>ROUND(E182*H182,2)</f>
        <v>0</v>
      </c>
      <c r="J182" s="169"/>
      <c r="K182" s="170">
        <f>ROUND(E182*J182,2)</f>
        <v>0</v>
      </c>
      <c r="L182" s="170">
        <v>21</v>
      </c>
      <c r="M182" s="170">
        <f>G182*(1+L182/100)</f>
        <v>0</v>
      </c>
      <c r="N182" s="170">
        <v>0</v>
      </c>
      <c r="O182" s="170">
        <f>ROUND(E182*N182,2)</f>
        <v>0</v>
      </c>
      <c r="P182" s="170">
        <v>0</v>
      </c>
      <c r="Q182" s="170">
        <f>ROUND(E182*P182,2)</f>
        <v>0</v>
      </c>
      <c r="R182" s="170" t="s">
        <v>357</v>
      </c>
      <c r="S182" s="170" t="s">
        <v>185</v>
      </c>
      <c r="T182" s="171" t="s">
        <v>185</v>
      </c>
      <c r="U182" s="157">
        <v>0.02</v>
      </c>
      <c r="V182" s="157">
        <f>ROUND(E182*U182,2)</f>
        <v>0.82</v>
      </c>
      <c r="W182" s="157"/>
      <c r="X182" s="157" t="s">
        <v>223</v>
      </c>
      <c r="Y182" s="148"/>
      <c r="Z182" s="148"/>
      <c r="AA182" s="148"/>
      <c r="AB182" s="148"/>
      <c r="AC182" s="148"/>
      <c r="AD182" s="148"/>
      <c r="AE182" s="148"/>
      <c r="AF182" s="148"/>
      <c r="AG182" s="148" t="s">
        <v>224</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266" t="s">
        <v>607</v>
      </c>
      <c r="D183" s="267"/>
      <c r="E183" s="267"/>
      <c r="F183" s="267"/>
      <c r="G183" s="26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226</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ht="22.5" outlineLevel="1" x14ac:dyDescent="0.2">
      <c r="A184" s="155"/>
      <c r="B184" s="156"/>
      <c r="C184" s="195" t="s">
        <v>608</v>
      </c>
      <c r="D184" s="187"/>
      <c r="E184" s="188"/>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228</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5" t="s">
        <v>609</v>
      </c>
      <c r="D185" s="187"/>
      <c r="E185" s="188"/>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228</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5" t="s">
        <v>314</v>
      </c>
      <c r="D186" s="187"/>
      <c r="E186" s="188"/>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228</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95" t="s">
        <v>317</v>
      </c>
      <c r="D187" s="187"/>
      <c r="E187" s="188"/>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228</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5" t="s">
        <v>610</v>
      </c>
      <c r="D188" s="187"/>
      <c r="E188" s="188">
        <v>7.5</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228</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5" t="s">
        <v>611</v>
      </c>
      <c r="D189" s="187"/>
      <c r="E189" s="188">
        <v>33.25</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228</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65">
        <v>35</v>
      </c>
      <c r="B190" s="166" t="s">
        <v>554</v>
      </c>
      <c r="C190" s="183" t="s">
        <v>555</v>
      </c>
      <c r="D190" s="167" t="s">
        <v>221</v>
      </c>
      <c r="E190" s="168">
        <v>2.24125</v>
      </c>
      <c r="F190" s="169"/>
      <c r="G190" s="170">
        <f>ROUND(E190*F190,2)</f>
        <v>0</v>
      </c>
      <c r="H190" s="169"/>
      <c r="I190" s="170">
        <f>ROUND(E190*H190,2)</f>
        <v>0</v>
      </c>
      <c r="J190" s="169"/>
      <c r="K190" s="170">
        <f>ROUND(E190*J190,2)</f>
        <v>0</v>
      </c>
      <c r="L190" s="170">
        <v>21</v>
      </c>
      <c r="M190" s="170">
        <f>G190*(1+L190/100)</f>
        <v>0</v>
      </c>
      <c r="N190" s="170">
        <v>0.6</v>
      </c>
      <c r="O190" s="170">
        <f>ROUND(E190*N190,2)</f>
        <v>1.34</v>
      </c>
      <c r="P190" s="170">
        <v>0</v>
      </c>
      <c r="Q190" s="170">
        <f>ROUND(E190*P190,2)</f>
        <v>0</v>
      </c>
      <c r="R190" s="170" t="s">
        <v>349</v>
      </c>
      <c r="S190" s="170" t="s">
        <v>185</v>
      </c>
      <c r="T190" s="171" t="s">
        <v>185</v>
      </c>
      <c r="U190" s="157">
        <v>0</v>
      </c>
      <c r="V190" s="157">
        <f>ROUND(E190*U190,2)</f>
        <v>0</v>
      </c>
      <c r="W190" s="157"/>
      <c r="X190" s="157" t="s">
        <v>350</v>
      </c>
      <c r="Y190" s="148"/>
      <c r="Z190" s="148"/>
      <c r="AA190" s="148"/>
      <c r="AB190" s="148"/>
      <c r="AC190" s="148"/>
      <c r="AD190" s="148"/>
      <c r="AE190" s="148"/>
      <c r="AF190" s="148"/>
      <c r="AG190" s="148" t="s">
        <v>456</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5" t="s">
        <v>612</v>
      </c>
      <c r="D191" s="187"/>
      <c r="E191" s="188"/>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228</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6" t="s">
        <v>230</v>
      </c>
      <c r="D192" s="189"/>
      <c r="E192" s="190"/>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228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7" t="s">
        <v>613</v>
      </c>
      <c r="D193" s="189"/>
      <c r="E193" s="190">
        <v>5.5E-2</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228</v>
      </c>
      <c r="AH193" s="148">
        <v>2</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6" t="s">
        <v>233</v>
      </c>
      <c r="D194" s="189"/>
      <c r="E194" s="190"/>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228</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95" t="s">
        <v>609</v>
      </c>
      <c r="D195" s="187"/>
      <c r="E195" s="188"/>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228</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95" t="s">
        <v>614</v>
      </c>
      <c r="D196" s="187"/>
      <c r="E196" s="188">
        <v>2.24125</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228</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65">
        <v>36</v>
      </c>
      <c r="B197" s="166" t="s">
        <v>615</v>
      </c>
      <c r="C197" s="183" t="s">
        <v>616</v>
      </c>
      <c r="D197" s="167" t="s">
        <v>449</v>
      </c>
      <c r="E197" s="168">
        <v>17.93</v>
      </c>
      <c r="F197" s="169"/>
      <c r="G197" s="170">
        <f>ROUND(E197*F197,2)</f>
        <v>0</v>
      </c>
      <c r="H197" s="169"/>
      <c r="I197" s="170">
        <f>ROUND(E197*H197,2)</f>
        <v>0</v>
      </c>
      <c r="J197" s="169"/>
      <c r="K197" s="170">
        <f>ROUND(E197*J197,2)</f>
        <v>0</v>
      </c>
      <c r="L197" s="170">
        <v>21</v>
      </c>
      <c r="M197" s="170">
        <f>G197*(1+L197/100)</f>
        <v>0</v>
      </c>
      <c r="N197" s="170">
        <v>1</v>
      </c>
      <c r="O197" s="170">
        <f>ROUND(E197*N197,2)</f>
        <v>17.93</v>
      </c>
      <c r="P197" s="170">
        <v>0</v>
      </c>
      <c r="Q197" s="170">
        <f>ROUND(E197*P197,2)</f>
        <v>0</v>
      </c>
      <c r="R197" s="170" t="s">
        <v>349</v>
      </c>
      <c r="S197" s="170" t="s">
        <v>185</v>
      </c>
      <c r="T197" s="171" t="s">
        <v>185</v>
      </c>
      <c r="U197" s="157">
        <v>0</v>
      </c>
      <c r="V197" s="157">
        <f>ROUND(E197*U197,2)</f>
        <v>0</v>
      </c>
      <c r="W197" s="157"/>
      <c r="X197" s="157" t="s">
        <v>350</v>
      </c>
      <c r="Y197" s="148"/>
      <c r="Z197" s="148"/>
      <c r="AA197" s="148"/>
      <c r="AB197" s="148"/>
      <c r="AC197" s="148"/>
      <c r="AD197" s="148"/>
      <c r="AE197" s="148"/>
      <c r="AF197" s="148"/>
      <c r="AG197" s="148" t="s">
        <v>456</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95" t="s">
        <v>617</v>
      </c>
      <c r="D198" s="187"/>
      <c r="E198" s="188"/>
      <c r="F198" s="157"/>
      <c r="G198" s="157"/>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228</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95" t="s">
        <v>618</v>
      </c>
      <c r="D199" s="187"/>
      <c r="E199" s="188"/>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228</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96" t="s">
        <v>230</v>
      </c>
      <c r="D200" s="189"/>
      <c r="E200" s="190"/>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228</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7" t="s">
        <v>619</v>
      </c>
      <c r="D201" s="189"/>
      <c r="E201" s="190">
        <v>0.44</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228</v>
      </c>
      <c r="AH201" s="148">
        <v>2</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6" t="s">
        <v>233</v>
      </c>
      <c r="D202" s="189"/>
      <c r="E202" s="190"/>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228</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95" t="s">
        <v>609</v>
      </c>
      <c r="D203" s="187"/>
      <c r="E203" s="188"/>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228</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95" t="s">
        <v>620</v>
      </c>
      <c r="D204" s="187"/>
      <c r="E204" s="188">
        <v>17.93</v>
      </c>
      <c r="F204" s="157"/>
      <c r="G204" s="157"/>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228</v>
      </c>
      <c r="AH204" s="148">
        <v>5</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x14ac:dyDescent="0.2">
      <c r="A205" s="159" t="s">
        <v>180</v>
      </c>
      <c r="B205" s="160" t="s">
        <v>131</v>
      </c>
      <c r="C205" s="181" t="s">
        <v>132</v>
      </c>
      <c r="D205" s="161"/>
      <c r="E205" s="162"/>
      <c r="F205" s="163"/>
      <c r="G205" s="163">
        <f>SUMIF(AG206:AG209,"&lt;&gt;NOR",G206:G209)</f>
        <v>0</v>
      </c>
      <c r="H205" s="163"/>
      <c r="I205" s="163">
        <f>SUM(I206:I209)</f>
        <v>0</v>
      </c>
      <c r="J205" s="163"/>
      <c r="K205" s="163">
        <f>SUM(K206:K209)</f>
        <v>0</v>
      </c>
      <c r="L205" s="163"/>
      <c r="M205" s="163">
        <f>SUM(M206:M209)</f>
        <v>0</v>
      </c>
      <c r="N205" s="163"/>
      <c r="O205" s="163">
        <f>SUM(O206:O209)</f>
        <v>0</v>
      </c>
      <c r="P205" s="163"/>
      <c r="Q205" s="163">
        <f>SUM(Q206:Q209)</f>
        <v>0</v>
      </c>
      <c r="R205" s="163"/>
      <c r="S205" s="163"/>
      <c r="T205" s="164"/>
      <c r="U205" s="158"/>
      <c r="V205" s="158">
        <f>SUM(V206:V209)</f>
        <v>50</v>
      </c>
      <c r="W205" s="158"/>
      <c r="X205" s="158"/>
      <c r="AG205" t="s">
        <v>181</v>
      </c>
    </row>
    <row r="206" spans="1:60" ht="22.5" outlineLevel="1" x14ac:dyDescent="0.2">
      <c r="A206" s="165">
        <v>37</v>
      </c>
      <c r="B206" s="166" t="s">
        <v>621</v>
      </c>
      <c r="C206" s="183" t="s">
        <v>622</v>
      </c>
      <c r="D206" s="167" t="s">
        <v>449</v>
      </c>
      <c r="E206" s="168">
        <v>25.976410000000001</v>
      </c>
      <c r="F206" s="169"/>
      <c r="G206" s="170">
        <f>ROUND(E206*F206,2)</f>
        <v>0</v>
      </c>
      <c r="H206" s="169"/>
      <c r="I206" s="170">
        <f>ROUND(E206*H206,2)</f>
        <v>0</v>
      </c>
      <c r="J206" s="169"/>
      <c r="K206" s="170">
        <f>ROUND(E206*J206,2)</f>
        <v>0</v>
      </c>
      <c r="L206" s="170">
        <v>21</v>
      </c>
      <c r="M206" s="170">
        <f>G206*(1+L206/100)</f>
        <v>0</v>
      </c>
      <c r="N206" s="170">
        <v>0</v>
      </c>
      <c r="O206" s="170">
        <f>ROUND(E206*N206,2)</f>
        <v>0</v>
      </c>
      <c r="P206" s="170">
        <v>0</v>
      </c>
      <c r="Q206" s="170">
        <f>ROUND(E206*P206,2)</f>
        <v>0</v>
      </c>
      <c r="R206" s="170" t="s">
        <v>304</v>
      </c>
      <c r="S206" s="170" t="s">
        <v>185</v>
      </c>
      <c r="T206" s="171" t="s">
        <v>185</v>
      </c>
      <c r="U206" s="157">
        <v>1.925</v>
      </c>
      <c r="V206" s="157">
        <f>ROUND(E206*U206,2)</f>
        <v>50</v>
      </c>
      <c r="W206" s="157"/>
      <c r="X206" s="157" t="s">
        <v>477</v>
      </c>
      <c r="Y206" s="148"/>
      <c r="Z206" s="148"/>
      <c r="AA206" s="148"/>
      <c r="AB206" s="148"/>
      <c r="AC206" s="148"/>
      <c r="AD206" s="148"/>
      <c r="AE206" s="148"/>
      <c r="AF206" s="148"/>
      <c r="AG206" s="148" t="s">
        <v>478</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5" t="s">
        <v>480</v>
      </c>
      <c r="D207" s="187"/>
      <c r="E207" s="188"/>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228</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95" t="s">
        <v>623</v>
      </c>
      <c r="D208" s="187"/>
      <c r="E208" s="188"/>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228</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95" t="s">
        <v>624</v>
      </c>
      <c r="D209" s="187"/>
      <c r="E209" s="188">
        <v>25.976410000000001</v>
      </c>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228</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x14ac:dyDescent="0.2">
      <c r="A210" s="159" t="s">
        <v>180</v>
      </c>
      <c r="B210" s="160" t="s">
        <v>133</v>
      </c>
      <c r="C210" s="181" t="s">
        <v>134</v>
      </c>
      <c r="D210" s="161"/>
      <c r="E210" s="162"/>
      <c r="F210" s="163"/>
      <c r="G210" s="163">
        <f>SUMIF(AG211:AG257,"&lt;&gt;NOR",G211:G257)</f>
        <v>0</v>
      </c>
      <c r="H210" s="163"/>
      <c r="I210" s="163">
        <f>SUM(I211:I257)</f>
        <v>0</v>
      </c>
      <c r="J210" s="163"/>
      <c r="K210" s="163">
        <f>SUM(K211:K257)</f>
        <v>0</v>
      </c>
      <c r="L210" s="163"/>
      <c r="M210" s="163">
        <f>SUM(M211:M257)</f>
        <v>0</v>
      </c>
      <c r="N210" s="163"/>
      <c r="O210" s="163">
        <f>SUM(O211:O257)</f>
        <v>0.24</v>
      </c>
      <c r="P210" s="163"/>
      <c r="Q210" s="163">
        <f>SUM(Q211:Q257)</f>
        <v>0</v>
      </c>
      <c r="R210" s="163"/>
      <c r="S210" s="163"/>
      <c r="T210" s="164"/>
      <c r="U210" s="158"/>
      <c r="V210" s="158">
        <f>SUM(V211:V257)</f>
        <v>121.19</v>
      </c>
      <c r="W210" s="158"/>
      <c r="X210" s="158"/>
      <c r="AG210" t="s">
        <v>181</v>
      </c>
    </row>
    <row r="211" spans="1:60" ht="22.5" outlineLevel="1" x14ac:dyDescent="0.2">
      <c r="A211" s="165">
        <v>38</v>
      </c>
      <c r="B211" s="166" t="s">
        <v>625</v>
      </c>
      <c r="C211" s="183" t="s">
        <v>626</v>
      </c>
      <c r="D211" s="167" t="s">
        <v>561</v>
      </c>
      <c r="E211" s="168">
        <v>161</v>
      </c>
      <c r="F211" s="169"/>
      <c r="G211" s="170">
        <f>ROUND(E211*F211,2)</f>
        <v>0</v>
      </c>
      <c r="H211" s="169"/>
      <c r="I211" s="170">
        <f>ROUND(E211*H211,2)</f>
        <v>0</v>
      </c>
      <c r="J211" s="169"/>
      <c r="K211" s="170">
        <f>ROUND(E211*J211,2)</f>
        <v>0</v>
      </c>
      <c r="L211" s="170">
        <v>21</v>
      </c>
      <c r="M211" s="170">
        <f>G211*(1+L211/100)</f>
        <v>0</v>
      </c>
      <c r="N211" s="170">
        <v>2.0000000000000002E-5</v>
      </c>
      <c r="O211" s="170">
        <f>ROUND(E211*N211,2)</f>
        <v>0</v>
      </c>
      <c r="P211" s="170">
        <v>0</v>
      </c>
      <c r="Q211" s="170">
        <f>ROUND(E211*P211,2)</f>
        <v>0</v>
      </c>
      <c r="R211" s="170" t="s">
        <v>304</v>
      </c>
      <c r="S211" s="170" t="s">
        <v>185</v>
      </c>
      <c r="T211" s="171" t="s">
        <v>185</v>
      </c>
      <c r="U211" s="157">
        <v>0.69099999999999995</v>
      </c>
      <c r="V211" s="157">
        <f>ROUND(E211*U211,2)</f>
        <v>111.25</v>
      </c>
      <c r="W211" s="157"/>
      <c r="X211" s="157" t="s">
        <v>223</v>
      </c>
      <c r="Y211" s="148"/>
      <c r="Z211" s="148"/>
      <c r="AA211" s="148"/>
      <c r="AB211" s="148"/>
      <c r="AC211" s="148"/>
      <c r="AD211" s="148"/>
      <c r="AE211" s="148"/>
      <c r="AF211" s="148"/>
      <c r="AG211" s="148" t="s">
        <v>224</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5" t="s">
        <v>627</v>
      </c>
      <c r="D212" s="187"/>
      <c r="E212" s="188"/>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228</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5" t="s">
        <v>628</v>
      </c>
      <c r="D213" s="187"/>
      <c r="E213" s="188"/>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228</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95" t="s">
        <v>629</v>
      </c>
      <c r="D214" s="187"/>
      <c r="E214" s="188"/>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228</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95" t="s">
        <v>314</v>
      </c>
      <c r="D215" s="187"/>
      <c r="E215" s="188"/>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228</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95" t="s">
        <v>315</v>
      </c>
      <c r="D216" s="187"/>
      <c r="E216" s="188"/>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228</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95" t="s">
        <v>630</v>
      </c>
      <c r="D217" s="187"/>
      <c r="E217" s="188">
        <v>25.35</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228</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95" t="s">
        <v>312</v>
      </c>
      <c r="D218" s="187"/>
      <c r="E218" s="188"/>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228</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5" t="s">
        <v>317</v>
      </c>
      <c r="D219" s="187"/>
      <c r="E219" s="188"/>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228</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5" t="s">
        <v>631</v>
      </c>
      <c r="D220" s="187"/>
      <c r="E220" s="188">
        <v>21.7</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228</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95" t="s">
        <v>632</v>
      </c>
      <c r="D221" s="187"/>
      <c r="E221" s="188">
        <v>67.8</v>
      </c>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228</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95" t="s">
        <v>633</v>
      </c>
      <c r="D222" s="187"/>
      <c r="E222" s="188">
        <v>20.350000000000001</v>
      </c>
      <c r="F222" s="157"/>
      <c r="G222" s="157"/>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228</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5" t="s">
        <v>312</v>
      </c>
      <c r="D223" s="187"/>
      <c r="E223" s="188"/>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228</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95" t="s">
        <v>410</v>
      </c>
      <c r="D224" s="187"/>
      <c r="E224" s="188"/>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228</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5" t="s">
        <v>634</v>
      </c>
      <c r="D225" s="187"/>
      <c r="E225" s="188">
        <v>25.5</v>
      </c>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228</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98" t="s">
        <v>419</v>
      </c>
      <c r="D226" s="191"/>
      <c r="E226" s="192">
        <v>160.69999999999999</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228</v>
      </c>
      <c r="AH226" s="148">
        <v>1</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5" t="s">
        <v>635</v>
      </c>
      <c r="D227" s="187"/>
      <c r="E227" s="188">
        <v>0.3</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228</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ht="22.5" outlineLevel="1" x14ac:dyDescent="0.2">
      <c r="A228" s="165">
        <v>39</v>
      </c>
      <c r="B228" s="166" t="s">
        <v>636</v>
      </c>
      <c r="C228" s="183" t="s">
        <v>637</v>
      </c>
      <c r="D228" s="167" t="s">
        <v>561</v>
      </c>
      <c r="E228" s="168">
        <v>93.85</v>
      </c>
      <c r="F228" s="169"/>
      <c r="G228" s="170">
        <f>ROUND(E228*F228,2)</f>
        <v>0</v>
      </c>
      <c r="H228" s="169"/>
      <c r="I228" s="170">
        <f>ROUND(E228*H228,2)</f>
        <v>0</v>
      </c>
      <c r="J228" s="169"/>
      <c r="K228" s="170">
        <f>ROUND(E228*J228,2)</f>
        <v>0</v>
      </c>
      <c r="L228" s="170">
        <v>21</v>
      </c>
      <c r="M228" s="170">
        <f>G228*(1+L228/100)</f>
        <v>0</v>
      </c>
      <c r="N228" s="170">
        <v>2.0000000000000002E-5</v>
      </c>
      <c r="O228" s="170">
        <f>ROUND(E228*N228,2)</f>
        <v>0</v>
      </c>
      <c r="P228" s="170">
        <v>0</v>
      </c>
      <c r="Q228" s="170">
        <f>ROUND(E228*P228,2)</f>
        <v>0</v>
      </c>
      <c r="R228" s="170"/>
      <c r="S228" s="170" t="s">
        <v>282</v>
      </c>
      <c r="T228" s="171" t="s">
        <v>185</v>
      </c>
      <c r="U228" s="157">
        <v>0.1</v>
      </c>
      <c r="V228" s="157">
        <f>ROUND(E228*U228,2)</f>
        <v>9.39</v>
      </c>
      <c r="W228" s="157"/>
      <c r="X228" s="157" t="s">
        <v>223</v>
      </c>
      <c r="Y228" s="148"/>
      <c r="Z228" s="148"/>
      <c r="AA228" s="148"/>
      <c r="AB228" s="148"/>
      <c r="AC228" s="148"/>
      <c r="AD228" s="148"/>
      <c r="AE228" s="148"/>
      <c r="AF228" s="148"/>
      <c r="AG228" s="148" t="s">
        <v>258</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5" t="s">
        <v>629</v>
      </c>
      <c r="D229" s="187"/>
      <c r="E229" s="188"/>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228</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95" t="s">
        <v>314</v>
      </c>
      <c r="D230" s="187"/>
      <c r="E230" s="188"/>
      <c r="F230" s="157"/>
      <c r="G230" s="157"/>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228</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95" t="s">
        <v>315</v>
      </c>
      <c r="D231" s="187"/>
      <c r="E231" s="188"/>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228</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95" t="s">
        <v>638</v>
      </c>
      <c r="D232" s="187"/>
      <c r="E232" s="188">
        <v>21.35</v>
      </c>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228</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5" t="s">
        <v>312</v>
      </c>
      <c r="D233" s="187"/>
      <c r="E233" s="188"/>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228</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5" t="s">
        <v>317</v>
      </c>
      <c r="D234" s="187"/>
      <c r="E234" s="188"/>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228</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95" t="s">
        <v>639</v>
      </c>
      <c r="D235" s="187"/>
      <c r="E235" s="188">
        <v>17.7</v>
      </c>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228</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95" t="s">
        <v>640</v>
      </c>
      <c r="D236" s="187"/>
      <c r="E236" s="188">
        <v>16.95</v>
      </c>
      <c r="F236" s="157"/>
      <c r="G236" s="157"/>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228</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95" t="s">
        <v>641</v>
      </c>
      <c r="D237" s="187"/>
      <c r="E237" s="188">
        <v>16.350000000000001</v>
      </c>
      <c r="F237" s="157"/>
      <c r="G237" s="157"/>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228</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5" t="s">
        <v>312</v>
      </c>
      <c r="D238" s="187"/>
      <c r="E238" s="188"/>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228</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5" t="s">
        <v>410</v>
      </c>
      <c r="D239" s="187"/>
      <c r="E239" s="188"/>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228</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95" t="s">
        <v>642</v>
      </c>
      <c r="D240" s="187"/>
      <c r="E240" s="188">
        <v>21.5</v>
      </c>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228</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65">
        <v>40</v>
      </c>
      <c r="B241" s="166" t="s">
        <v>643</v>
      </c>
      <c r="C241" s="183" t="s">
        <v>644</v>
      </c>
      <c r="D241" s="167" t="s">
        <v>561</v>
      </c>
      <c r="E241" s="168">
        <v>94</v>
      </c>
      <c r="F241" s="169"/>
      <c r="G241" s="170">
        <f>ROUND(E241*F241,2)</f>
        <v>0</v>
      </c>
      <c r="H241" s="169"/>
      <c r="I241" s="170">
        <f>ROUND(E241*H241,2)</f>
        <v>0</v>
      </c>
      <c r="J241" s="169"/>
      <c r="K241" s="170">
        <f>ROUND(E241*J241,2)</f>
        <v>0</v>
      </c>
      <c r="L241" s="170">
        <v>21</v>
      </c>
      <c r="M241" s="170">
        <f>G241*(1+L241/100)</f>
        <v>0</v>
      </c>
      <c r="N241" s="170">
        <v>2.3E-3</v>
      </c>
      <c r="O241" s="170">
        <f>ROUND(E241*N241,2)</f>
        <v>0.22</v>
      </c>
      <c r="P241" s="170">
        <v>0</v>
      </c>
      <c r="Q241" s="170">
        <f>ROUND(E241*P241,2)</f>
        <v>0</v>
      </c>
      <c r="R241" s="170" t="s">
        <v>349</v>
      </c>
      <c r="S241" s="170" t="s">
        <v>185</v>
      </c>
      <c r="T241" s="171" t="s">
        <v>185</v>
      </c>
      <c r="U241" s="157">
        <v>0</v>
      </c>
      <c r="V241" s="157">
        <f>ROUND(E241*U241,2)</f>
        <v>0</v>
      </c>
      <c r="W241" s="157"/>
      <c r="X241" s="157" t="s">
        <v>350</v>
      </c>
      <c r="Y241" s="148"/>
      <c r="Z241" s="148"/>
      <c r="AA241" s="148"/>
      <c r="AB241" s="148"/>
      <c r="AC241" s="148"/>
      <c r="AD241" s="148"/>
      <c r="AE241" s="148"/>
      <c r="AF241" s="148"/>
      <c r="AG241" s="148" t="s">
        <v>585</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5" t="s">
        <v>645</v>
      </c>
      <c r="D242" s="187"/>
      <c r="E242" s="188"/>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228</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95" t="s">
        <v>646</v>
      </c>
      <c r="D243" s="187"/>
      <c r="E243" s="188"/>
      <c r="F243" s="157"/>
      <c r="G243" s="157"/>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228</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95" t="s">
        <v>647</v>
      </c>
      <c r="D244" s="187"/>
      <c r="E244" s="188">
        <v>93.85</v>
      </c>
      <c r="F244" s="157"/>
      <c r="G244" s="157"/>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228</v>
      </c>
      <c r="AH244" s="148">
        <v>5</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95" t="s">
        <v>648</v>
      </c>
      <c r="D245" s="187"/>
      <c r="E245" s="188">
        <v>0.15</v>
      </c>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228</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65">
        <v>41</v>
      </c>
      <c r="B246" s="166" t="s">
        <v>649</v>
      </c>
      <c r="C246" s="183" t="s">
        <v>650</v>
      </c>
      <c r="D246" s="167" t="s">
        <v>651</v>
      </c>
      <c r="E246" s="168">
        <v>1</v>
      </c>
      <c r="F246" s="169"/>
      <c r="G246" s="170">
        <f>ROUND(E246*F246,2)</f>
        <v>0</v>
      </c>
      <c r="H246" s="169"/>
      <c r="I246" s="170">
        <f>ROUND(E246*H246,2)</f>
        <v>0</v>
      </c>
      <c r="J246" s="169"/>
      <c r="K246" s="170">
        <f>ROUND(E246*J246,2)</f>
        <v>0</v>
      </c>
      <c r="L246" s="170">
        <v>21</v>
      </c>
      <c r="M246" s="170">
        <f>G246*(1+L246/100)</f>
        <v>0</v>
      </c>
      <c r="N246" s="170">
        <v>2.1999999999999999E-2</v>
      </c>
      <c r="O246" s="170">
        <f>ROUND(E246*N246,2)</f>
        <v>0.02</v>
      </c>
      <c r="P246" s="170">
        <v>0</v>
      </c>
      <c r="Q246" s="170">
        <f>ROUND(E246*P246,2)</f>
        <v>0</v>
      </c>
      <c r="R246" s="170" t="s">
        <v>349</v>
      </c>
      <c r="S246" s="170" t="s">
        <v>185</v>
      </c>
      <c r="T246" s="171" t="s">
        <v>185</v>
      </c>
      <c r="U246" s="157">
        <v>0</v>
      </c>
      <c r="V246" s="157">
        <f>ROUND(E246*U246,2)</f>
        <v>0</v>
      </c>
      <c r="W246" s="157"/>
      <c r="X246" s="157" t="s">
        <v>350</v>
      </c>
      <c r="Y246" s="148"/>
      <c r="Z246" s="148"/>
      <c r="AA246" s="148"/>
      <c r="AB246" s="148"/>
      <c r="AC246" s="148"/>
      <c r="AD246" s="148"/>
      <c r="AE246" s="148"/>
      <c r="AF246" s="148"/>
      <c r="AG246" s="148" t="s">
        <v>456</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95" t="s">
        <v>652</v>
      </c>
      <c r="D247" s="187"/>
      <c r="E247" s="188"/>
      <c r="F247" s="157"/>
      <c r="G247" s="157"/>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228</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96" t="s">
        <v>230</v>
      </c>
      <c r="D248" s="189"/>
      <c r="E248" s="190"/>
      <c r="F248" s="157"/>
      <c r="G248" s="157"/>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228</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97" t="s">
        <v>653</v>
      </c>
      <c r="D249" s="189"/>
      <c r="E249" s="190">
        <v>6.4700000000000001E-3</v>
      </c>
      <c r="F249" s="157"/>
      <c r="G249" s="157"/>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228</v>
      </c>
      <c r="AH249" s="148">
        <v>2</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96" t="s">
        <v>233</v>
      </c>
      <c r="D250" s="189"/>
      <c r="E250" s="190"/>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228</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5" t="s">
        <v>654</v>
      </c>
      <c r="D251" s="187"/>
      <c r="E251" s="188">
        <v>0.60721000000000003</v>
      </c>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228</v>
      </c>
      <c r="AH251" s="148">
        <v>5</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95" t="s">
        <v>655</v>
      </c>
      <c r="D252" s="187"/>
      <c r="E252" s="188">
        <v>0.39278999999999997</v>
      </c>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228</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65">
        <v>42</v>
      </c>
      <c r="B253" s="166" t="s">
        <v>656</v>
      </c>
      <c r="C253" s="183" t="s">
        <v>657</v>
      </c>
      <c r="D253" s="167" t="s">
        <v>449</v>
      </c>
      <c r="E253" s="168">
        <v>0.24329999999999999</v>
      </c>
      <c r="F253" s="169"/>
      <c r="G253" s="170">
        <f>ROUND(E253*F253,2)</f>
        <v>0</v>
      </c>
      <c r="H253" s="169"/>
      <c r="I253" s="170">
        <f>ROUND(E253*H253,2)</f>
        <v>0</v>
      </c>
      <c r="J253" s="169"/>
      <c r="K253" s="170">
        <f>ROUND(E253*J253,2)</f>
        <v>0</v>
      </c>
      <c r="L253" s="170">
        <v>21</v>
      </c>
      <c r="M253" s="170">
        <f>G253*(1+L253/100)</f>
        <v>0</v>
      </c>
      <c r="N253" s="170">
        <v>0</v>
      </c>
      <c r="O253" s="170">
        <f>ROUND(E253*N253,2)</f>
        <v>0</v>
      </c>
      <c r="P253" s="170">
        <v>0</v>
      </c>
      <c r="Q253" s="170">
        <f>ROUND(E253*P253,2)</f>
        <v>0</v>
      </c>
      <c r="R253" s="170" t="s">
        <v>658</v>
      </c>
      <c r="S253" s="170" t="s">
        <v>185</v>
      </c>
      <c r="T253" s="171" t="s">
        <v>185</v>
      </c>
      <c r="U253" s="157">
        <v>2.2549999999999999</v>
      </c>
      <c r="V253" s="157">
        <f>ROUND(E253*U253,2)</f>
        <v>0.55000000000000004</v>
      </c>
      <c r="W253" s="157"/>
      <c r="X253" s="157" t="s">
        <v>477</v>
      </c>
      <c r="Y253" s="148"/>
      <c r="Z253" s="148"/>
      <c r="AA253" s="148"/>
      <c r="AB253" s="148"/>
      <c r="AC253" s="148"/>
      <c r="AD253" s="148"/>
      <c r="AE253" s="148"/>
      <c r="AF253" s="148"/>
      <c r="AG253" s="148" t="s">
        <v>478</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266" t="s">
        <v>659</v>
      </c>
      <c r="D254" s="267"/>
      <c r="E254" s="267"/>
      <c r="F254" s="267"/>
      <c r="G254" s="26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226</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95" t="s">
        <v>480</v>
      </c>
      <c r="D255" s="187"/>
      <c r="E255" s="188"/>
      <c r="F255" s="157"/>
      <c r="G255" s="157"/>
      <c r="H255" s="157"/>
      <c r="I255" s="157"/>
      <c r="J255" s="157"/>
      <c r="K255" s="157"/>
      <c r="L255" s="157"/>
      <c r="M255" s="157"/>
      <c r="N255" s="157"/>
      <c r="O255" s="157"/>
      <c r="P255" s="157"/>
      <c r="Q255" s="157"/>
      <c r="R255" s="157"/>
      <c r="S255" s="157"/>
      <c r="T255" s="157"/>
      <c r="U255" s="157"/>
      <c r="V255" s="157"/>
      <c r="W255" s="157"/>
      <c r="X255" s="157"/>
      <c r="Y255" s="148"/>
      <c r="Z255" s="148"/>
      <c r="AA255" s="148"/>
      <c r="AB255" s="148"/>
      <c r="AC255" s="148"/>
      <c r="AD255" s="148"/>
      <c r="AE255" s="148"/>
      <c r="AF255" s="148"/>
      <c r="AG255" s="148" t="s">
        <v>228</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95" t="s">
        <v>660</v>
      </c>
      <c r="D256" s="187"/>
      <c r="E256" s="188"/>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228</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95" t="s">
        <v>661</v>
      </c>
      <c r="D257" s="187"/>
      <c r="E257" s="188">
        <v>0.24329999999999999</v>
      </c>
      <c r="F257" s="157"/>
      <c r="G257" s="157"/>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228</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x14ac:dyDescent="0.2">
      <c r="A258" s="159" t="s">
        <v>180</v>
      </c>
      <c r="B258" s="160" t="s">
        <v>135</v>
      </c>
      <c r="C258" s="181" t="s">
        <v>136</v>
      </c>
      <c r="D258" s="161"/>
      <c r="E258" s="162"/>
      <c r="F258" s="163"/>
      <c r="G258" s="163">
        <f>SUMIF(AG259:AG285,"&lt;&gt;NOR",G259:G285)</f>
        <v>0</v>
      </c>
      <c r="H258" s="163"/>
      <c r="I258" s="163">
        <f>SUM(I259:I285)</f>
        <v>0</v>
      </c>
      <c r="J258" s="163"/>
      <c r="K258" s="163">
        <f>SUM(K259:K285)</f>
        <v>0</v>
      </c>
      <c r="L258" s="163"/>
      <c r="M258" s="163">
        <f>SUM(M259:M285)</f>
        <v>0</v>
      </c>
      <c r="N258" s="163"/>
      <c r="O258" s="163">
        <f>SUM(O259:O285)</f>
        <v>12.09</v>
      </c>
      <c r="P258" s="163"/>
      <c r="Q258" s="163">
        <f>SUM(Q259:Q285)</f>
        <v>0</v>
      </c>
      <c r="R258" s="163"/>
      <c r="S258" s="163"/>
      <c r="T258" s="164"/>
      <c r="U258" s="158"/>
      <c r="V258" s="158">
        <f>SUM(V259:V285)</f>
        <v>42.43</v>
      </c>
      <c r="W258" s="158"/>
      <c r="X258" s="158"/>
      <c r="AG258" t="s">
        <v>181</v>
      </c>
    </row>
    <row r="259" spans="1:60" outlineLevel="1" x14ac:dyDescent="0.2">
      <c r="A259" s="165">
        <v>43</v>
      </c>
      <c r="B259" s="166" t="s">
        <v>662</v>
      </c>
      <c r="C259" s="183" t="s">
        <v>663</v>
      </c>
      <c r="D259" s="167" t="s">
        <v>221</v>
      </c>
      <c r="E259" s="168">
        <v>1.4898100000000001</v>
      </c>
      <c r="F259" s="169"/>
      <c r="G259" s="170">
        <f>ROUND(E259*F259,2)</f>
        <v>0</v>
      </c>
      <c r="H259" s="169"/>
      <c r="I259" s="170">
        <f>ROUND(E259*H259,2)</f>
        <v>0</v>
      </c>
      <c r="J259" s="169"/>
      <c r="K259" s="170">
        <f>ROUND(E259*J259,2)</f>
        <v>0</v>
      </c>
      <c r="L259" s="170">
        <v>21</v>
      </c>
      <c r="M259" s="170">
        <f>G259*(1+L259/100)</f>
        <v>0</v>
      </c>
      <c r="N259" s="170">
        <v>0</v>
      </c>
      <c r="O259" s="170">
        <f>ROUND(E259*N259,2)</f>
        <v>0</v>
      </c>
      <c r="P259" s="170">
        <v>0</v>
      </c>
      <c r="Q259" s="170">
        <f>ROUND(E259*P259,2)</f>
        <v>0</v>
      </c>
      <c r="R259" s="170" t="s">
        <v>664</v>
      </c>
      <c r="S259" s="170" t="s">
        <v>185</v>
      </c>
      <c r="T259" s="171" t="s">
        <v>185</v>
      </c>
      <c r="U259" s="157">
        <v>0</v>
      </c>
      <c r="V259" s="157">
        <f>ROUND(E259*U259,2)</f>
        <v>0</v>
      </c>
      <c r="W259" s="157"/>
      <c r="X259" s="157" t="s">
        <v>223</v>
      </c>
      <c r="Y259" s="148"/>
      <c r="Z259" s="148"/>
      <c r="AA259" s="148"/>
      <c r="AB259" s="148"/>
      <c r="AC259" s="148"/>
      <c r="AD259" s="148"/>
      <c r="AE259" s="148"/>
      <c r="AF259" s="148"/>
      <c r="AG259" s="148" t="s">
        <v>224</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5" t="s">
        <v>665</v>
      </c>
      <c r="D260" s="187"/>
      <c r="E260" s="188"/>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228</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95" t="s">
        <v>666</v>
      </c>
      <c r="D261" s="187"/>
      <c r="E261" s="188"/>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228</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95" t="s">
        <v>667</v>
      </c>
      <c r="D262" s="187"/>
      <c r="E262" s="188">
        <v>1.4898100000000001</v>
      </c>
      <c r="F262" s="157"/>
      <c r="G262" s="157"/>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228</v>
      </c>
      <c r="AH262" s="148">
        <v>5</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x14ac:dyDescent="0.2">
      <c r="A263" s="165">
        <v>44</v>
      </c>
      <c r="B263" s="166" t="s">
        <v>668</v>
      </c>
      <c r="C263" s="183" t="s">
        <v>669</v>
      </c>
      <c r="D263" s="167" t="s">
        <v>386</v>
      </c>
      <c r="E263" s="168">
        <v>108.35</v>
      </c>
      <c r="F263" s="169"/>
      <c r="G263" s="170">
        <f>ROUND(E263*F263,2)</f>
        <v>0</v>
      </c>
      <c r="H263" s="169"/>
      <c r="I263" s="170">
        <f>ROUND(E263*H263,2)</f>
        <v>0</v>
      </c>
      <c r="J263" s="169"/>
      <c r="K263" s="170">
        <f>ROUND(E263*J263,2)</f>
        <v>0</v>
      </c>
      <c r="L263" s="170">
        <v>21</v>
      </c>
      <c r="M263" s="170">
        <f>G263*(1+L263/100)</f>
        <v>0</v>
      </c>
      <c r="N263" s="170">
        <v>0.10249999999999999</v>
      </c>
      <c r="O263" s="170">
        <f>ROUND(E263*N263,2)</f>
        <v>11.11</v>
      </c>
      <c r="P263" s="170">
        <v>0</v>
      </c>
      <c r="Q263" s="170">
        <f>ROUND(E263*P263,2)</f>
        <v>0</v>
      </c>
      <c r="R263" s="170"/>
      <c r="S263" s="170" t="s">
        <v>282</v>
      </c>
      <c r="T263" s="171" t="s">
        <v>185</v>
      </c>
      <c r="U263" s="157">
        <v>0.14000000000000001</v>
      </c>
      <c r="V263" s="157">
        <f>ROUND(E263*U263,2)</f>
        <v>15.17</v>
      </c>
      <c r="W263" s="157"/>
      <c r="X263" s="157" t="s">
        <v>223</v>
      </c>
      <c r="Y263" s="148"/>
      <c r="Z263" s="148"/>
      <c r="AA263" s="148"/>
      <c r="AB263" s="148"/>
      <c r="AC263" s="148"/>
      <c r="AD263" s="148"/>
      <c r="AE263" s="148"/>
      <c r="AF263" s="148"/>
      <c r="AG263" s="148" t="s">
        <v>224</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95" t="s">
        <v>670</v>
      </c>
      <c r="D264" s="187"/>
      <c r="E264" s="188"/>
      <c r="F264" s="157"/>
      <c r="G264" s="157"/>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228</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95" t="s">
        <v>671</v>
      </c>
      <c r="D265" s="187"/>
      <c r="E265" s="188"/>
      <c r="F265" s="157"/>
      <c r="G265" s="157"/>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228</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95" t="s">
        <v>647</v>
      </c>
      <c r="D266" s="187"/>
      <c r="E266" s="188">
        <v>93.85</v>
      </c>
      <c r="F266" s="157"/>
      <c r="G266" s="157"/>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228</v>
      </c>
      <c r="AH266" s="148">
        <v>5</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95" t="s">
        <v>672</v>
      </c>
      <c r="D267" s="187"/>
      <c r="E267" s="188"/>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228</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5" t="s">
        <v>314</v>
      </c>
      <c r="D268" s="187"/>
      <c r="E268" s="188"/>
      <c r="F268" s="157"/>
      <c r="G268" s="157"/>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228</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95" t="s">
        <v>317</v>
      </c>
      <c r="D269" s="187"/>
      <c r="E269" s="188"/>
      <c r="F269" s="157"/>
      <c r="G269" s="157"/>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228</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95" t="s">
        <v>673</v>
      </c>
      <c r="D270" s="187"/>
      <c r="E270" s="188">
        <v>1.5</v>
      </c>
      <c r="F270" s="157"/>
      <c r="G270" s="157"/>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228</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95" t="s">
        <v>674</v>
      </c>
      <c r="D271" s="187"/>
      <c r="E271" s="188">
        <v>13</v>
      </c>
      <c r="F271" s="157"/>
      <c r="G271" s="157"/>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228</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65">
        <v>45</v>
      </c>
      <c r="B272" s="166" t="s">
        <v>675</v>
      </c>
      <c r="C272" s="183" t="s">
        <v>676</v>
      </c>
      <c r="D272" s="167" t="s">
        <v>221</v>
      </c>
      <c r="E272" s="168">
        <v>1.4898100000000001</v>
      </c>
      <c r="F272" s="169"/>
      <c r="G272" s="170">
        <f>ROUND(E272*F272,2)</f>
        <v>0</v>
      </c>
      <c r="H272" s="169"/>
      <c r="I272" s="170">
        <f>ROUND(E272*H272,2)</f>
        <v>0</v>
      </c>
      <c r="J272" s="169"/>
      <c r="K272" s="170">
        <f>ROUND(E272*J272,2)</f>
        <v>0</v>
      </c>
      <c r="L272" s="170">
        <v>21</v>
      </c>
      <c r="M272" s="170">
        <f>G272*(1+L272/100)</f>
        <v>0</v>
      </c>
      <c r="N272" s="170">
        <v>0</v>
      </c>
      <c r="O272" s="170">
        <f>ROUND(E272*N272,2)</f>
        <v>0</v>
      </c>
      <c r="P272" s="170">
        <v>0</v>
      </c>
      <c r="Q272" s="170">
        <f>ROUND(E272*P272,2)</f>
        <v>0</v>
      </c>
      <c r="R272" s="170"/>
      <c r="S272" s="170" t="s">
        <v>282</v>
      </c>
      <c r="T272" s="171" t="s">
        <v>186</v>
      </c>
      <c r="U272" s="157">
        <v>0</v>
      </c>
      <c r="V272" s="157">
        <f>ROUND(E272*U272,2)</f>
        <v>0</v>
      </c>
      <c r="W272" s="157"/>
      <c r="X272" s="157" t="s">
        <v>223</v>
      </c>
      <c r="Y272" s="148"/>
      <c r="Z272" s="148"/>
      <c r="AA272" s="148"/>
      <c r="AB272" s="148"/>
      <c r="AC272" s="148"/>
      <c r="AD272" s="148"/>
      <c r="AE272" s="148"/>
      <c r="AF272" s="148"/>
      <c r="AG272" s="148" t="s">
        <v>224</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95" t="s">
        <v>677</v>
      </c>
      <c r="D273" s="187"/>
      <c r="E273" s="188"/>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228</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95" t="s">
        <v>667</v>
      </c>
      <c r="D274" s="187"/>
      <c r="E274" s="188">
        <v>1.4898100000000001</v>
      </c>
      <c r="F274" s="157"/>
      <c r="G274" s="157"/>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228</v>
      </c>
      <c r="AH274" s="148">
        <v>5</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65">
        <v>46</v>
      </c>
      <c r="B275" s="166" t="s">
        <v>678</v>
      </c>
      <c r="C275" s="183" t="s">
        <v>679</v>
      </c>
      <c r="D275" s="167" t="s">
        <v>221</v>
      </c>
      <c r="E275" s="168">
        <v>1.4898100000000001</v>
      </c>
      <c r="F275" s="169"/>
      <c r="G275" s="170">
        <f>ROUND(E275*F275,2)</f>
        <v>0</v>
      </c>
      <c r="H275" s="169"/>
      <c r="I275" s="170">
        <f>ROUND(E275*H275,2)</f>
        <v>0</v>
      </c>
      <c r="J275" s="169"/>
      <c r="K275" s="170">
        <f>ROUND(E275*J275,2)</f>
        <v>0</v>
      </c>
      <c r="L275" s="170">
        <v>21</v>
      </c>
      <c r="M275" s="170">
        <f>G275*(1+L275/100)</f>
        <v>0</v>
      </c>
      <c r="N275" s="170">
        <v>0.66</v>
      </c>
      <c r="O275" s="170">
        <f>ROUND(E275*N275,2)</f>
        <v>0.98</v>
      </c>
      <c r="P275" s="170">
        <v>0</v>
      </c>
      <c r="Q275" s="170">
        <f>ROUND(E275*P275,2)</f>
        <v>0</v>
      </c>
      <c r="R275" s="170" t="s">
        <v>349</v>
      </c>
      <c r="S275" s="170" t="s">
        <v>185</v>
      </c>
      <c r="T275" s="171" t="s">
        <v>185</v>
      </c>
      <c r="U275" s="157">
        <v>0</v>
      </c>
      <c r="V275" s="157">
        <f>ROUND(E275*U275,2)</f>
        <v>0</v>
      </c>
      <c r="W275" s="157"/>
      <c r="X275" s="157" t="s">
        <v>350</v>
      </c>
      <c r="Y275" s="148"/>
      <c r="Z275" s="148"/>
      <c r="AA275" s="148"/>
      <c r="AB275" s="148"/>
      <c r="AC275" s="148"/>
      <c r="AD275" s="148"/>
      <c r="AE275" s="148"/>
      <c r="AF275" s="148"/>
      <c r="AG275" s="148" t="s">
        <v>456</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5" t="s">
        <v>680</v>
      </c>
      <c r="D276" s="187"/>
      <c r="E276" s="188"/>
      <c r="F276" s="157"/>
      <c r="G276" s="157"/>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228</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96" t="s">
        <v>230</v>
      </c>
      <c r="D277" s="189"/>
      <c r="E277" s="190"/>
      <c r="F277" s="157"/>
      <c r="G277" s="157"/>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228</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7" t="s">
        <v>681</v>
      </c>
      <c r="D278" s="189"/>
      <c r="E278" s="190">
        <v>1.375E-2</v>
      </c>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228</v>
      </c>
      <c r="AH278" s="148">
        <v>2</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96" t="s">
        <v>233</v>
      </c>
      <c r="D279" s="189"/>
      <c r="E279" s="190"/>
      <c r="F279" s="157"/>
      <c r="G279" s="157"/>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228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95" t="s">
        <v>682</v>
      </c>
      <c r="D280" s="187"/>
      <c r="E280" s="188">
        <v>1.4898100000000001</v>
      </c>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228</v>
      </c>
      <c r="AH280" s="148">
        <v>5</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65">
        <v>47</v>
      </c>
      <c r="B281" s="166" t="s">
        <v>656</v>
      </c>
      <c r="C281" s="183" t="s">
        <v>657</v>
      </c>
      <c r="D281" s="167" t="s">
        <v>449</v>
      </c>
      <c r="E281" s="168">
        <v>12.08915</v>
      </c>
      <c r="F281" s="169"/>
      <c r="G281" s="170">
        <f>ROUND(E281*F281,2)</f>
        <v>0</v>
      </c>
      <c r="H281" s="169"/>
      <c r="I281" s="170">
        <f>ROUND(E281*H281,2)</f>
        <v>0</v>
      </c>
      <c r="J281" s="169"/>
      <c r="K281" s="170">
        <f>ROUND(E281*J281,2)</f>
        <v>0</v>
      </c>
      <c r="L281" s="170">
        <v>21</v>
      </c>
      <c r="M281" s="170">
        <f>G281*(1+L281/100)</f>
        <v>0</v>
      </c>
      <c r="N281" s="170">
        <v>0</v>
      </c>
      <c r="O281" s="170">
        <f>ROUND(E281*N281,2)</f>
        <v>0</v>
      </c>
      <c r="P281" s="170">
        <v>0</v>
      </c>
      <c r="Q281" s="170">
        <f>ROUND(E281*P281,2)</f>
        <v>0</v>
      </c>
      <c r="R281" s="170" t="s">
        <v>658</v>
      </c>
      <c r="S281" s="170" t="s">
        <v>185</v>
      </c>
      <c r="T281" s="171" t="s">
        <v>185</v>
      </c>
      <c r="U281" s="157">
        <v>2.2549999999999999</v>
      </c>
      <c r="V281" s="157">
        <f>ROUND(E281*U281,2)</f>
        <v>27.26</v>
      </c>
      <c r="W281" s="157"/>
      <c r="X281" s="157" t="s">
        <v>477</v>
      </c>
      <c r="Y281" s="148"/>
      <c r="Z281" s="148"/>
      <c r="AA281" s="148"/>
      <c r="AB281" s="148"/>
      <c r="AC281" s="148"/>
      <c r="AD281" s="148"/>
      <c r="AE281" s="148"/>
      <c r="AF281" s="148"/>
      <c r="AG281" s="148" t="s">
        <v>478</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266" t="s">
        <v>659</v>
      </c>
      <c r="D282" s="267"/>
      <c r="E282" s="267"/>
      <c r="F282" s="267"/>
      <c r="G282" s="267"/>
      <c r="H282" s="157"/>
      <c r="I282" s="157"/>
      <c r="J282" s="157"/>
      <c r="K282" s="157"/>
      <c r="L282" s="157"/>
      <c r="M282" s="157"/>
      <c r="N282" s="157"/>
      <c r="O282" s="157"/>
      <c r="P282" s="157"/>
      <c r="Q282" s="157"/>
      <c r="R282" s="157"/>
      <c r="S282" s="157"/>
      <c r="T282" s="157"/>
      <c r="U282" s="157"/>
      <c r="V282" s="157"/>
      <c r="W282" s="157"/>
      <c r="X282" s="157"/>
      <c r="Y282" s="148"/>
      <c r="Z282" s="148"/>
      <c r="AA282" s="148"/>
      <c r="AB282" s="148"/>
      <c r="AC282" s="148"/>
      <c r="AD282" s="148"/>
      <c r="AE282" s="148"/>
      <c r="AF282" s="148"/>
      <c r="AG282" s="148" t="s">
        <v>226</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95" t="s">
        <v>480</v>
      </c>
      <c r="D283" s="187"/>
      <c r="E283" s="188"/>
      <c r="F283" s="157"/>
      <c r="G283" s="157"/>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228</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95" t="s">
        <v>683</v>
      </c>
      <c r="D284" s="187"/>
      <c r="E284" s="188"/>
      <c r="F284" s="157"/>
      <c r="G284" s="157"/>
      <c r="H284" s="157"/>
      <c r="I284" s="157"/>
      <c r="J284" s="157"/>
      <c r="K284" s="157"/>
      <c r="L284" s="157"/>
      <c r="M284" s="157"/>
      <c r="N284" s="157"/>
      <c r="O284" s="157"/>
      <c r="P284" s="157"/>
      <c r="Q284" s="157"/>
      <c r="R284" s="157"/>
      <c r="S284" s="157"/>
      <c r="T284" s="157"/>
      <c r="U284" s="157"/>
      <c r="V284" s="157"/>
      <c r="W284" s="157"/>
      <c r="X284" s="157"/>
      <c r="Y284" s="148"/>
      <c r="Z284" s="148"/>
      <c r="AA284" s="148"/>
      <c r="AB284" s="148"/>
      <c r="AC284" s="148"/>
      <c r="AD284" s="148"/>
      <c r="AE284" s="148"/>
      <c r="AF284" s="148"/>
      <c r="AG284" s="148" t="s">
        <v>228</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95" t="s">
        <v>684</v>
      </c>
      <c r="D285" s="187"/>
      <c r="E285" s="188">
        <v>12.08915</v>
      </c>
      <c r="F285" s="157"/>
      <c r="G285" s="157"/>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228</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x14ac:dyDescent="0.2">
      <c r="A286" s="159" t="s">
        <v>180</v>
      </c>
      <c r="B286" s="160" t="s">
        <v>139</v>
      </c>
      <c r="C286" s="181" t="s">
        <v>140</v>
      </c>
      <c r="D286" s="161"/>
      <c r="E286" s="162"/>
      <c r="F286" s="163"/>
      <c r="G286" s="163">
        <f>SUMIF(AG287:AG292,"&lt;&gt;NOR",G287:G292)</f>
        <v>0</v>
      </c>
      <c r="H286" s="163"/>
      <c r="I286" s="163">
        <f>SUM(I287:I292)</f>
        <v>0</v>
      </c>
      <c r="J286" s="163"/>
      <c r="K286" s="163">
        <f>SUM(K287:K292)</f>
        <v>0</v>
      </c>
      <c r="L286" s="163"/>
      <c r="M286" s="163">
        <f>SUM(M287:M292)</f>
        <v>0</v>
      </c>
      <c r="N286" s="163"/>
      <c r="O286" s="163">
        <f>SUM(O287:O292)</f>
        <v>0.01</v>
      </c>
      <c r="P286" s="163"/>
      <c r="Q286" s="163">
        <f>SUM(Q287:Q292)</f>
        <v>0</v>
      </c>
      <c r="R286" s="163"/>
      <c r="S286" s="163"/>
      <c r="T286" s="164"/>
      <c r="U286" s="158"/>
      <c r="V286" s="158">
        <f>SUM(V287:V292)</f>
        <v>2.67</v>
      </c>
      <c r="W286" s="158"/>
      <c r="X286" s="158"/>
      <c r="AG286" t="s">
        <v>181</v>
      </c>
    </row>
    <row r="287" spans="1:60" outlineLevel="1" x14ac:dyDescent="0.2">
      <c r="A287" s="165">
        <v>48</v>
      </c>
      <c r="B287" s="166" t="s">
        <v>685</v>
      </c>
      <c r="C287" s="183" t="s">
        <v>686</v>
      </c>
      <c r="D287" s="167" t="s">
        <v>263</v>
      </c>
      <c r="E287" s="168">
        <v>65.010000000000005</v>
      </c>
      <c r="F287" s="169"/>
      <c r="G287" s="170">
        <f>ROUND(E287*F287,2)</f>
        <v>0</v>
      </c>
      <c r="H287" s="169"/>
      <c r="I287" s="170">
        <f>ROUND(E287*H287,2)</f>
        <v>0</v>
      </c>
      <c r="J287" s="169"/>
      <c r="K287" s="170">
        <f>ROUND(E287*J287,2)</f>
        <v>0</v>
      </c>
      <c r="L287" s="170">
        <v>21</v>
      </c>
      <c r="M287" s="170">
        <f>G287*(1+L287/100)</f>
        <v>0</v>
      </c>
      <c r="N287" s="170">
        <v>1.2999999999999999E-4</v>
      </c>
      <c r="O287" s="170">
        <f>ROUND(E287*N287,2)</f>
        <v>0.01</v>
      </c>
      <c r="P287" s="170">
        <v>0</v>
      </c>
      <c r="Q287" s="170">
        <f>ROUND(E287*P287,2)</f>
        <v>0</v>
      </c>
      <c r="R287" s="170" t="s">
        <v>687</v>
      </c>
      <c r="S287" s="170" t="s">
        <v>185</v>
      </c>
      <c r="T287" s="171" t="s">
        <v>185</v>
      </c>
      <c r="U287" s="157">
        <v>4.1000000000000002E-2</v>
      </c>
      <c r="V287" s="157">
        <f>ROUND(E287*U287,2)</f>
        <v>2.67</v>
      </c>
      <c r="W287" s="157"/>
      <c r="X287" s="157" t="s">
        <v>223</v>
      </c>
      <c r="Y287" s="148"/>
      <c r="Z287" s="148"/>
      <c r="AA287" s="148"/>
      <c r="AB287" s="148"/>
      <c r="AC287" s="148"/>
      <c r="AD287" s="148"/>
      <c r="AE287" s="148"/>
      <c r="AF287" s="148"/>
      <c r="AG287" s="148" t="s">
        <v>224</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95" t="s">
        <v>688</v>
      </c>
      <c r="D288" s="187"/>
      <c r="E288" s="188"/>
      <c r="F288" s="157"/>
      <c r="G288" s="157"/>
      <c r="H288" s="157"/>
      <c r="I288" s="157"/>
      <c r="J288" s="157"/>
      <c r="K288" s="157"/>
      <c r="L288" s="157"/>
      <c r="M288" s="157"/>
      <c r="N288" s="157"/>
      <c r="O288" s="157"/>
      <c r="P288" s="157"/>
      <c r="Q288" s="157"/>
      <c r="R288" s="157"/>
      <c r="S288" s="157"/>
      <c r="T288" s="157"/>
      <c r="U288" s="157"/>
      <c r="V288" s="157"/>
      <c r="W288" s="157"/>
      <c r="X288" s="157"/>
      <c r="Y288" s="148"/>
      <c r="Z288" s="148"/>
      <c r="AA288" s="148"/>
      <c r="AB288" s="148"/>
      <c r="AC288" s="148"/>
      <c r="AD288" s="148"/>
      <c r="AE288" s="148"/>
      <c r="AF288" s="148"/>
      <c r="AG288" s="148" t="s">
        <v>228</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96" t="s">
        <v>230</v>
      </c>
      <c r="D289" s="189"/>
      <c r="E289" s="190"/>
      <c r="F289" s="157"/>
      <c r="G289" s="157"/>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228</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97" t="s">
        <v>689</v>
      </c>
      <c r="D290" s="189"/>
      <c r="E290" s="190">
        <v>0.66</v>
      </c>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228</v>
      </c>
      <c r="AH290" s="148">
        <v>2</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96" t="s">
        <v>233</v>
      </c>
      <c r="D291" s="189"/>
      <c r="E291" s="190"/>
      <c r="F291" s="157"/>
      <c r="G291" s="157"/>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228</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95" t="s">
        <v>690</v>
      </c>
      <c r="D292" s="187"/>
      <c r="E292" s="188">
        <v>65.010000000000005</v>
      </c>
      <c r="F292" s="157"/>
      <c r="G292" s="157"/>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228</v>
      </c>
      <c r="AH292" s="148">
        <v>5</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x14ac:dyDescent="0.2">
      <c r="A293" s="159" t="s">
        <v>180</v>
      </c>
      <c r="B293" s="160" t="s">
        <v>141</v>
      </c>
      <c r="C293" s="181" t="s">
        <v>142</v>
      </c>
      <c r="D293" s="161"/>
      <c r="E293" s="162"/>
      <c r="F293" s="163"/>
      <c r="G293" s="163">
        <f>SUMIF(AG294:AG296,"&lt;&gt;NOR",G294:G296)</f>
        <v>0</v>
      </c>
      <c r="H293" s="163"/>
      <c r="I293" s="163">
        <f>SUM(I294:I296)</f>
        <v>0</v>
      </c>
      <c r="J293" s="163"/>
      <c r="K293" s="163">
        <f>SUM(K294:K296)</f>
        <v>0</v>
      </c>
      <c r="L293" s="163"/>
      <c r="M293" s="163">
        <f>SUM(M294:M296)</f>
        <v>0</v>
      </c>
      <c r="N293" s="163"/>
      <c r="O293" s="163">
        <f>SUM(O294:O296)</f>
        <v>0</v>
      </c>
      <c r="P293" s="163"/>
      <c r="Q293" s="163">
        <f>SUM(Q294:Q296)</f>
        <v>0</v>
      </c>
      <c r="R293" s="163"/>
      <c r="S293" s="163"/>
      <c r="T293" s="164"/>
      <c r="U293" s="158"/>
      <c r="V293" s="158">
        <f>SUM(V294:V296)</f>
        <v>6</v>
      </c>
      <c r="W293" s="158"/>
      <c r="X293" s="158"/>
      <c r="AG293" t="s">
        <v>181</v>
      </c>
    </row>
    <row r="294" spans="1:60" outlineLevel="1" x14ac:dyDescent="0.2">
      <c r="A294" s="165">
        <v>49</v>
      </c>
      <c r="B294" s="166" t="s">
        <v>691</v>
      </c>
      <c r="C294" s="183" t="s">
        <v>692</v>
      </c>
      <c r="D294" s="167" t="s">
        <v>693</v>
      </c>
      <c r="E294" s="168">
        <v>6</v>
      </c>
      <c r="F294" s="169"/>
      <c r="G294" s="170">
        <f>ROUND(E294*F294,2)</f>
        <v>0</v>
      </c>
      <c r="H294" s="169"/>
      <c r="I294" s="170">
        <f>ROUND(E294*H294,2)</f>
        <v>0</v>
      </c>
      <c r="J294" s="169"/>
      <c r="K294" s="170">
        <f>ROUND(E294*J294,2)</f>
        <v>0</v>
      </c>
      <c r="L294" s="170">
        <v>21</v>
      </c>
      <c r="M294" s="170">
        <f>G294*(1+L294/100)</f>
        <v>0</v>
      </c>
      <c r="N294" s="170">
        <v>0</v>
      </c>
      <c r="O294" s="170">
        <f>ROUND(E294*N294,2)</f>
        <v>0</v>
      </c>
      <c r="P294" s="170">
        <v>0</v>
      </c>
      <c r="Q294" s="170">
        <f>ROUND(E294*P294,2)</f>
        <v>0</v>
      </c>
      <c r="R294" s="170" t="s">
        <v>694</v>
      </c>
      <c r="S294" s="170" t="s">
        <v>185</v>
      </c>
      <c r="T294" s="171" t="s">
        <v>185</v>
      </c>
      <c r="U294" s="157">
        <v>1</v>
      </c>
      <c r="V294" s="157">
        <f>ROUND(E294*U294,2)</f>
        <v>6</v>
      </c>
      <c r="W294" s="157"/>
      <c r="X294" s="157" t="s">
        <v>695</v>
      </c>
      <c r="Y294" s="148"/>
      <c r="Z294" s="148"/>
      <c r="AA294" s="148"/>
      <c r="AB294" s="148"/>
      <c r="AC294" s="148"/>
      <c r="AD294" s="148"/>
      <c r="AE294" s="148"/>
      <c r="AF294" s="148"/>
      <c r="AG294" s="148" t="s">
        <v>696</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95" t="s">
        <v>697</v>
      </c>
      <c r="D295" s="187"/>
      <c r="E295" s="188"/>
      <c r="F295" s="157"/>
      <c r="G295" s="157"/>
      <c r="H295" s="157"/>
      <c r="I295" s="157"/>
      <c r="J295" s="157"/>
      <c r="K295" s="157"/>
      <c r="L295" s="157"/>
      <c r="M295" s="157"/>
      <c r="N295" s="157"/>
      <c r="O295" s="157"/>
      <c r="P295" s="157"/>
      <c r="Q295" s="157"/>
      <c r="R295" s="157"/>
      <c r="S295" s="157"/>
      <c r="T295" s="157"/>
      <c r="U295" s="157"/>
      <c r="V295" s="157"/>
      <c r="W295" s="157"/>
      <c r="X295" s="157"/>
      <c r="Y295" s="148"/>
      <c r="Z295" s="148"/>
      <c r="AA295" s="148"/>
      <c r="AB295" s="148"/>
      <c r="AC295" s="148"/>
      <c r="AD295" s="148"/>
      <c r="AE295" s="148"/>
      <c r="AF295" s="148"/>
      <c r="AG295" s="148" t="s">
        <v>228</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95" t="s">
        <v>698</v>
      </c>
      <c r="D296" s="187"/>
      <c r="E296" s="188">
        <v>6</v>
      </c>
      <c r="F296" s="157"/>
      <c r="G296" s="157"/>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228</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x14ac:dyDescent="0.2">
      <c r="A297" s="3"/>
      <c r="B297" s="4"/>
      <c r="C297" s="184"/>
      <c r="D297" s="6"/>
      <c r="E297" s="3"/>
      <c r="F297" s="3"/>
      <c r="G297" s="3"/>
      <c r="H297" s="3"/>
      <c r="I297" s="3"/>
      <c r="J297" s="3"/>
      <c r="K297" s="3"/>
      <c r="L297" s="3"/>
      <c r="M297" s="3"/>
      <c r="N297" s="3"/>
      <c r="O297" s="3"/>
      <c r="P297" s="3"/>
      <c r="Q297" s="3"/>
      <c r="R297" s="3"/>
      <c r="S297" s="3"/>
      <c r="T297" s="3"/>
      <c r="U297" s="3"/>
      <c r="V297" s="3"/>
      <c r="W297" s="3"/>
      <c r="X297" s="3"/>
      <c r="AE297">
        <v>15</v>
      </c>
      <c r="AF297">
        <v>21</v>
      </c>
      <c r="AG297" t="s">
        <v>167</v>
      </c>
    </row>
    <row r="298" spans="1:60" x14ac:dyDescent="0.2">
      <c r="A298" s="151"/>
      <c r="B298" s="152" t="s">
        <v>29</v>
      </c>
      <c r="C298" s="185"/>
      <c r="D298" s="153"/>
      <c r="E298" s="154"/>
      <c r="F298" s="154"/>
      <c r="G298" s="180">
        <f>G8+G54+G102+G132+G181+G205+G210+G258+G286+G293</f>
        <v>0</v>
      </c>
      <c r="H298" s="3"/>
      <c r="I298" s="3"/>
      <c r="J298" s="3"/>
      <c r="K298" s="3"/>
      <c r="L298" s="3"/>
      <c r="M298" s="3"/>
      <c r="N298" s="3"/>
      <c r="O298" s="3"/>
      <c r="P298" s="3"/>
      <c r="Q298" s="3"/>
      <c r="R298" s="3"/>
      <c r="S298" s="3"/>
      <c r="T298" s="3"/>
      <c r="U298" s="3"/>
      <c r="V298" s="3"/>
      <c r="W298" s="3"/>
      <c r="X298" s="3"/>
      <c r="AE298">
        <f>SUMIF(L7:L296,AE297,G7:G296)</f>
        <v>0</v>
      </c>
      <c r="AF298">
        <f>SUMIF(L7:L296,AF297,G7:G296)</f>
        <v>0</v>
      </c>
      <c r="AG298" t="s">
        <v>216</v>
      </c>
    </row>
    <row r="299" spans="1:60" x14ac:dyDescent="0.2">
      <c r="C299" s="186"/>
      <c r="D299" s="10"/>
      <c r="AG299" t="s">
        <v>217</v>
      </c>
    </row>
    <row r="300" spans="1:60" x14ac:dyDescent="0.2">
      <c r="D300" s="10"/>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MkuYMVj/s+Z5UehTaxxLjzhAKYKa/DwIa7MSfpyTWdN87UTKA4ogs2qB8/m3bChfp5pCFRZjOqEn8STFzCeEg==" saltValue="9Pt1AjNI6j6NSmJkn0pz+Q==" spinCount="100000" sheet="1"/>
  <mergeCells count="25">
    <mergeCell ref="C20:G20"/>
    <mergeCell ref="A1:G1"/>
    <mergeCell ref="C2:G2"/>
    <mergeCell ref="C3:G3"/>
    <mergeCell ref="C4:G4"/>
    <mergeCell ref="C10:G10"/>
    <mergeCell ref="C86:G86"/>
    <mergeCell ref="C25:G25"/>
    <mergeCell ref="C38:G38"/>
    <mergeCell ref="C56:G56"/>
    <mergeCell ref="C57:G57"/>
    <mergeCell ref="C58:G58"/>
    <mergeCell ref="C59:G59"/>
    <mergeCell ref="C60:G60"/>
    <mergeCell ref="C65:G65"/>
    <mergeCell ref="C69:G69"/>
    <mergeCell ref="C75:G75"/>
    <mergeCell ref="C79:G79"/>
    <mergeCell ref="C282:G282"/>
    <mergeCell ref="C93:G93"/>
    <mergeCell ref="C104:G104"/>
    <mergeCell ref="C109:G109"/>
    <mergeCell ref="C134:G134"/>
    <mergeCell ref="C183:G183"/>
    <mergeCell ref="C254:G25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CAD57-7BE4-4318-BAB0-FB075A57613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9" t="s">
        <v>218</v>
      </c>
      <c r="B1" s="259"/>
      <c r="C1" s="259"/>
      <c r="D1" s="259"/>
      <c r="E1" s="259"/>
      <c r="F1" s="259"/>
      <c r="G1" s="259"/>
      <c r="AG1" t="s">
        <v>153</v>
      </c>
    </row>
    <row r="2" spans="1:60" ht="24.95" customHeight="1" x14ac:dyDescent="0.2">
      <c r="A2" s="140" t="s">
        <v>7</v>
      </c>
      <c r="B2" s="49" t="s">
        <v>44</v>
      </c>
      <c r="C2" s="260" t="s">
        <v>45</v>
      </c>
      <c r="D2" s="261"/>
      <c r="E2" s="261"/>
      <c r="F2" s="261"/>
      <c r="G2" s="262"/>
      <c r="AG2" t="s">
        <v>154</v>
      </c>
    </row>
    <row r="3" spans="1:60" ht="24.95" customHeight="1" x14ac:dyDescent="0.2">
      <c r="A3" s="140" t="s">
        <v>8</v>
      </c>
      <c r="B3" s="49" t="s">
        <v>57</v>
      </c>
      <c r="C3" s="260" t="s">
        <v>58</v>
      </c>
      <c r="D3" s="261"/>
      <c r="E3" s="261"/>
      <c r="F3" s="261"/>
      <c r="G3" s="262"/>
      <c r="AC3" s="122" t="s">
        <v>154</v>
      </c>
      <c r="AG3" t="s">
        <v>157</v>
      </c>
    </row>
    <row r="4" spans="1:60" ht="24.95" customHeight="1" x14ac:dyDescent="0.2">
      <c r="A4" s="141" t="s">
        <v>9</v>
      </c>
      <c r="B4" s="142" t="s">
        <v>63</v>
      </c>
      <c r="C4" s="263" t="s">
        <v>64</v>
      </c>
      <c r="D4" s="264"/>
      <c r="E4" s="264"/>
      <c r="F4" s="264"/>
      <c r="G4" s="265"/>
      <c r="AG4" t="s">
        <v>158</v>
      </c>
    </row>
    <row r="5" spans="1:60" x14ac:dyDescent="0.2">
      <c r="D5" s="10"/>
    </row>
    <row r="6" spans="1:60" ht="38.25" x14ac:dyDescent="0.2">
      <c r="A6" s="144" t="s">
        <v>159</v>
      </c>
      <c r="B6" s="146" t="s">
        <v>160</v>
      </c>
      <c r="C6" s="146" t="s">
        <v>161</v>
      </c>
      <c r="D6" s="145" t="s">
        <v>162</v>
      </c>
      <c r="E6" s="144" t="s">
        <v>163</v>
      </c>
      <c r="F6" s="143" t="s">
        <v>164</v>
      </c>
      <c r="G6" s="144" t="s">
        <v>29</v>
      </c>
      <c r="H6" s="147" t="s">
        <v>30</v>
      </c>
      <c r="I6" s="147" t="s">
        <v>165</v>
      </c>
      <c r="J6" s="147" t="s">
        <v>31</v>
      </c>
      <c r="K6" s="147" t="s">
        <v>166</v>
      </c>
      <c r="L6" s="147" t="s">
        <v>167</v>
      </c>
      <c r="M6" s="147" t="s">
        <v>168</v>
      </c>
      <c r="N6" s="147" t="s">
        <v>169</v>
      </c>
      <c r="O6" s="147" t="s">
        <v>170</v>
      </c>
      <c r="P6" s="147" t="s">
        <v>171</v>
      </c>
      <c r="Q6" s="147" t="s">
        <v>172</v>
      </c>
      <c r="R6" s="147" t="s">
        <v>173</v>
      </c>
      <c r="S6" s="147" t="s">
        <v>174</v>
      </c>
      <c r="T6" s="147" t="s">
        <v>175</v>
      </c>
      <c r="U6" s="147" t="s">
        <v>176</v>
      </c>
      <c r="V6" s="147" t="s">
        <v>177</v>
      </c>
      <c r="W6" s="147" t="s">
        <v>178</v>
      </c>
      <c r="X6" s="147" t="s">
        <v>179</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180</v>
      </c>
      <c r="B8" s="160" t="s">
        <v>129</v>
      </c>
      <c r="C8" s="181" t="s">
        <v>130</v>
      </c>
      <c r="D8" s="161"/>
      <c r="E8" s="162"/>
      <c r="F8" s="163"/>
      <c r="G8" s="163">
        <f>SUMIF(AG9:AG13,"&lt;&gt;NOR",G9:G13)</f>
        <v>0</v>
      </c>
      <c r="H8" s="163"/>
      <c r="I8" s="163">
        <f>SUM(I9:I13)</f>
        <v>0</v>
      </c>
      <c r="J8" s="163"/>
      <c r="K8" s="163">
        <f>SUM(K9:K13)</f>
        <v>0</v>
      </c>
      <c r="L8" s="163"/>
      <c r="M8" s="163">
        <f>SUM(M9:M13)</f>
        <v>0</v>
      </c>
      <c r="N8" s="163"/>
      <c r="O8" s="163">
        <f>SUM(O9:O13)</f>
        <v>0</v>
      </c>
      <c r="P8" s="163"/>
      <c r="Q8" s="163">
        <f>SUM(Q9:Q13)</f>
        <v>0.25</v>
      </c>
      <c r="R8" s="163"/>
      <c r="S8" s="163"/>
      <c r="T8" s="164"/>
      <c r="U8" s="158"/>
      <c r="V8" s="158">
        <f>SUM(V9:V13)</f>
        <v>0.8</v>
      </c>
      <c r="W8" s="158"/>
      <c r="X8" s="158"/>
      <c r="AG8" t="s">
        <v>181</v>
      </c>
    </row>
    <row r="9" spans="1:60" outlineLevel="1" x14ac:dyDescent="0.2">
      <c r="A9" s="165">
        <v>1</v>
      </c>
      <c r="B9" s="166" t="s">
        <v>699</v>
      </c>
      <c r="C9" s="183" t="s">
        <v>700</v>
      </c>
      <c r="D9" s="167" t="s">
        <v>221</v>
      </c>
      <c r="E9" s="168">
        <v>0.125</v>
      </c>
      <c r="F9" s="169"/>
      <c r="G9" s="170">
        <f>ROUND(E9*F9,2)</f>
        <v>0</v>
      </c>
      <c r="H9" s="169"/>
      <c r="I9" s="170">
        <f>ROUND(E9*H9,2)</f>
        <v>0</v>
      </c>
      <c r="J9" s="169"/>
      <c r="K9" s="170">
        <f>ROUND(E9*J9,2)</f>
        <v>0</v>
      </c>
      <c r="L9" s="170">
        <v>21</v>
      </c>
      <c r="M9" s="170">
        <f>G9*(1+L9/100)</f>
        <v>0</v>
      </c>
      <c r="N9" s="170">
        <v>0</v>
      </c>
      <c r="O9" s="170">
        <f>ROUND(E9*N9,2)</f>
        <v>0</v>
      </c>
      <c r="P9" s="170">
        <v>2</v>
      </c>
      <c r="Q9" s="170">
        <f>ROUND(E9*P9,2)</f>
        <v>0.25</v>
      </c>
      <c r="R9" s="170" t="s">
        <v>494</v>
      </c>
      <c r="S9" s="170" t="s">
        <v>185</v>
      </c>
      <c r="T9" s="171" t="s">
        <v>185</v>
      </c>
      <c r="U9" s="157">
        <v>6.4359999999999999</v>
      </c>
      <c r="V9" s="157">
        <f>ROUND(E9*U9,2)</f>
        <v>0.8</v>
      </c>
      <c r="W9" s="157"/>
      <c r="X9" s="157" t="s">
        <v>223</v>
      </c>
      <c r="Y9" s="148"/>
      <c r="Z9" s="148"/>
      <c r="AA9" s="148"/>
      <c r="AB9" s="148"/>
      <c r="AC9" s="148"/>
      <c r="AD9" s="148"/>
      <c r="AE9" s="148"/>
      <c r="AF9" s="148"/>
      <c r="AG9" s="148" t="s">
        <v>224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66" t="s">
        <v>701</v>
      </c>
      <c r="D10" s="267"/>
      <c r="E10" s="267"/>
      <c r="F10" s="267"/>
      <c r="G10" s="267"/>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226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5" t="s">
        <v>702</v>
      </c>
      <c r="D11" s="187"/>
      <c r="E11" s="188"/>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228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5" t="s">
        <v>703</v>
      </c>
      <c r="D12" s="187"/>
      <c r="E12" s="188"/>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228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5" t="s">
        <v>704</v>
      </c>
      <c r="D13" s="187"/>
      <c r="E13" s="188">
        <v>0.125</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228</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x14ac:dyDescent="0.2">
      <c r="A14" s="159" t="s">
        <v>180</v>
      </c>
      <c r="B14" s="160" t="s">
        <v>137</v>
      </c>
      <c r="C14" s="181" t="s">
        <v>138</v>
      </c>
      <c r="D14" s="161"/>
      <c r="E14" s="162"/>
      <c r="F14" s="163"/>
      <c r="G14" s="163">
        <f>SUMIF(AG15:AG17,"&lt;&gt;NOR",G15:G17)</f>
        <v>0</v>
      </c>
      <c r="H14" s="163"/>
      <c r="I14" s="163">
        <f>SUM(I15:I17)</f>
        <v>0</v>
      </c>
      <c r="J14" s="163"/>
      <c r="K14" s="163">
        <f>SUM(K15:K17)</f>
        <v>0</v>
      </c>
      <c r="L14" s="163"/>
      <c r="M14" s="163">
        <f>SUM(M15:M17)</f>
        <v>0</v>
      </c>
      <c r="N14" s="163"/>
      <c r="O14" s="163">
        <f>SUM(O15:O17)</f>
        <v>0</v>
      </c>
      <c r="P14" s="163"/>
      <c r="Q14" s="163">
        <f>SUM(Q15:Q17)</f>
        <v>0.01</v>
      </c>
      <c r="R14" s="163"/>
      <c r="S14" s="163"/>
      <c r="T14" s="164"/>
      <c r="U14" s="158"/>
      <c r="V14" s="158">
        <f>SUM(V15:V17)</f>
        <v>0.97</v>
      </c>
      <c r="W14" s="158"/>
      <c r="X14" s="158"/>
      <c r="AG14" t="s">
        <v>181</v>
      </c>
    </row>
    <row r="15" spans="1:60" ht="22.5" outlineLevel="1" x14ac:dyDescent="0.2">
      <c r="A15" s="165">
        <v>2</v>
      </c>
      <c r="B15" s="166" t="s">
        <v>705</v>
      </c>
      <c r="C15" s="183" t="s">
        <v>706</v>
      </c>
      <c r="D15" s="167" t="s">
        <v>348</v>
      </c>
      <c r="E15" s="168">
        <v>10</v>
      </c>
      <c r="F15" s="169"/>
      <c r="G15" s="170">
        <f>ROUND(E15*F15,2)</f>
        <v>0</v>
      </c>
      <c r="H15" s="169"/>
      <c r="I15" s="170">
        <f>ROUND(E15*H15,2)</f>
        <v>0</v>
      </c>
      <c r="J15" s="169"/>
      <c r="K15" s="170">
        <f>ROUND(E15*J15,2)</f>
        <v>0</v>
      </c>
      <c r="L15" s="170">
        <v>21</v>
      </c>
      <c r="M15" s="170">
        <f>G15*(1+L15/100)</f>
        <v>0</v>
      </c>
      <c r="N15" s="170">
        <v>6.0000000000000002E-5</v>
      </c>
      <c r="O15" s="170">
        <f>ROUND(E15*N15,2)</f>
        <v>0</v>
      </c>
      <c r="P15" s="170">
        <v>1E-3</v>
      </c>
      <c r="Q15" s="170">
        <f>ROUND(E15*P15,2)</f>
        <v>0.01</v>
      </c>
      <c r="R15" s="170" t="s">
        <v>707</v>
      </c>
      <c r="S15" s="170" t="s">
        <v>185</v>
      </c>
      <c r="T15" s="171" t="s">
        <v>185</v>
      </c>
      <c r="U15" s="157">
        <v>9.7000000000000003E-2</v>
      </c>
      <c r="V15" s="157">
        <f>ROUND(E15*U15,2)</f>
        <v>0.97</v>
      </c>
      <c r="W15" s="157"/>
      <c r="X15" s="157" t="s">
        <v>223</v>
      </c>
      <c r="Y15" s="148"/>
      <c r="Z15" s="148"/>
      <c r="AA15" s="148"/>
      <c r="AB15" s="148"/>
      <c r="AC15" s="148"/>
      <c r="AD15" s="148"/>
      <c r="AE15" s="148"/>
      <c r="AF15" s="148"/>
      <c r="AG15" s="148" t="s">
        <v>224</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5" t="s">
        <v>708</v>
      </c>
      <c r="D16" s="187"/>
      <c r="E16" s="188"/>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228</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5" t="s">
        <v>709</v>
      </c>
      <c r="D17" s="187"/>
      <c r="E17" s="188">
        <v>10</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228</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x14ac:dyDescent="0.2">
      <c r="A18" s="159" t="s">
        <v>180</v>
      </c>
      <c r="B18" s="160" t="s">
        <v>143</v>
      </c>
      <c r="C18" s="181" t="s">
        <v>144</v>
      </c>
      <c r="D18" s="161"/>
      <c r="E18" s="162"/>
      <c r="F18" s="163"/>
      <c r="G18" s="163">
        <f>SUMIF(AG19:AG28,"&lt;&gt;NOR",G19:G28)</f>
        <v>0</v>
      </c>
      <c r="H18" s="163"/>
      <c r="I18" s="163">
        <f>SUM(I19:I28)</f>
        <v>0</v>
      </c>
      <c r="J18" s="163"/>
      <c r="K18" s="163">
        <f>SUM(K19:K28)</f>
        <v>0</v>
      </c>
      <c r="L18" s="163"/>
      <c r="M18" s="163">
        <f>SUM(M19:M28)</f>
        <v>0</v>
      </c>
      <c r="N18" s="163"/>
      <c r="O18" s="163">
        <f>SUM(O19:O28)</f>
        <v>0</v>
      </c>
      <c r="P18" s="163"/>
      <c r="Q18" s="163">
        <f>SUM(Q19:Q28)</f>
        <v>0</v>
      </c>
      <c r="R18" s="163"/>
      <c r="S18" s="163"/>
      <c r="T18" s="164"/>
      <c r="U18" s="158"/>
      <c r="V18" s="158">
        <f>SUM(V19:V28)</f>
        <v>0.31999999999999995</v>
      </c>
      <c r="W18" s="158"/>
      <c r="X18" s="158"/>
      <c r="AG18" t="s">
        <v>181</v>
      </c>
    </row>
    <row r="19" spans="1:60" outlineLevel="1" x14ac:dyDescent="0.2">
      <c r="A19" s="165">
        <v>3</v>
      </c>
      <c r="B19" s="166" t="s">
        <v>483</v>
      </c>
      <c r="C19" s="183" t="s">
        <v>484</v>
      </c>
      <c r="D19" s="167" t="s">
        <v>449</v>
      </c>
      <c r="E19" s="168">
        <v>0.26</v>
      </c>
      <c r="F19" s="169"/>
      <c r="G19" s="170">
        <f>ROUND(E19*F19,2)</f>
        <v>0</v>
      </c>
      <c r="H19" s="169"/>
      <c r="I19" s="170">
        <f>ROUND(E19*H19,2)</f>
        <v>0</v>
      </c>
      <c r="J19" s="169"/>
      <c r="K19" s="170">
        <f>ROUND(E19*J19,2)</f>
        <v>0</v>
      </c>
      <c r="L19" s="170">
        <v>21</v>
      </c>
      <c r="M19" s="170">
        <f>G19*(1+L19/100)</f>
        <v>0</v>
      </c>
      <c r="N19" s="170">
        <v>0</v>
      </c>
      <c r="O19" s="170">
        <f>ROUND(E19*N19,2)</f>
        <v>0</v>
      </c>
      <c r="P19" s="170">
        <v>0</v>
      </c>
      <c r="Q19" s="170">
        <f>ROUND(E19*P19,2)</f>
        <v>0</v>
      </c>
      <c r="R19" s="170" t="s">
        <v>485</v>
      </c>
      <c r="S19" s="170" t="s">
        <v>185</v>
      </c>
      <c r="T19" s="171" t="s">
        <v>185</v>
      </c>
      <c r="U19" s="157">
        <v>0.16400000000000001</v>
      </c>
      <c r="V19" s="157">
        <f>ROUND(E19*U19,2)</f>
        <v>0.04</v>
      </c>
      <c r="W19" s="157"/>
      <c r="X19" s="157" t="s">
        <v>486</v>
      </c>
      <c r="Y19" s="148"/>
      <c r="Z19" s="148"/>
      <c r="AA19" s="148"/>
      <c r="AB19" s="148"/>
      <c r="AC19" s="148"/>
      <c r="AD19" s="148"/>
      <c r="AE19" s="148"/>
      <c r="AF19" s="148"/>
      <c r="AG19" s="148" t="s">
        <v>487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55"/>
      <c r="B20" s="156"/>
      <c r="C20" s="266" t="s">
        <v>488</v>
      </c>
      <c r="D20" s="267"/>
      <c r="E20" s="267"/>
      <c r="F20" s="267"/>
      <c r="G20" s="26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226</v>
      </c>
      <c r="AH20" s="148"/>
      <c r="AI20" s="148"/>
      <c r="AJ20" s="148"/>
      <c r="AK20" s="148"/>
      <c r="AL20" s="148"/>
      <c r="AM20" s="148"/>
      <c r="AN20" s="148"/>
      <c r="AO20" s="148"/>
      <c r="AP20" s="148"/>
      <c r="AQ20" s="148"/>
      <c r="AR20" s="148"/>
      <c r="AS20" s="148"/>
      <c r="AT20" s="148"/>
      <c r="AU20" s="148"/>
      <c r="AV20" s="148"/>
      <c r="AW20" s="148"/>
      <c r="AX20" s="148"/>
      <c r="AY20" s="148"/>
      <c r="AZ20" s="148"/>
      <c r="BA20" s="179" t="str">
        <f>C20</f>
        <v>se složením a hrubým urovnáním nebo s přeložením na jiný dopravní prostředek kromě lodi, vč. příplatku za každých dalších i započatých 1000 m přes 1000 m,</v>
      </c>
      <c r="BB20" s="148"/>
      <c r="BC20" s="148"/>
      <c r="BD20" s="148"/>
      <c r="BE20" s="148"/>
      <c r="BF20" s="148"/>
      <c r="BG20" s="148"/>
      <c r="BH20" s="148"/>
    </row>
    <row r="21" spans="1:60" outlineLevel="1" x14ac:dyDescent="0.2">
      <c r="A21" s="172">
        <v>4</v>
      </c>
      <c r="B21" s="173" t="s">
        <v>492</v>
      </c>
      <c r="C21" s="182" t="s">
        <v>493</v>
      </c>
      <c r="D21" s="174" t="s">
        <v>449</v>
      </c>
      <c r="E21" s="175">
        <v>0.26</v>
      </c>
      <c r="F21" s="176"/>
      <c r="G21" s="177">
        <f>ROUND(E21*F21,2)</f>
        <v>0</v>
      </c>
      <c r="H21" s="176"/>
      <c r="I21" s="177">
        <f>ROUND(E21*H21,2)</f>
        <v>0</v>
      </c>
      <c r="J21" s="176"/>
      <c r="K21" s="177">
        <f>ROUND(E21*J21,2)</f>
        <v>0</v>
      </c>
      <c r="L21" s="177">
        <v>21</v>
      </c>
      <c r="M21" s="177">
        <f>G21*(1+L21/100)</f>
        <v>0</v>
      </c>
      <c r="N21" s="177">
        <v>0</v>
      </c>
      <c r="O21" s="177">
        <f>ROUND(E21*N21,2)</f>
        <v>0</v>
      </c>
      <c r="P21" s="177">
        <v>0</v>
      </c>
      <c r="Q21" s="177">
        <f>ROUND(E21*P21,2)</f>
        <v>0</v>
      </c>
      <c r="R21" s="177" t="s">
        <v>494</v>
      </c>
      <c r="S21" s="177" t="s">
        <v>185</v>
      </c>
      <c r="T21" s="178" t="s">
        <v>185</v>
      </c>
      <c r="U21" s="157">
        <v>0.94199999999999995</v>
      </c>
      <c r="V21" s="157">
        <f>ROUND(E21*U21,2)</f>
        <v>0.24</v>
      </c>
      <c r="W21" s="157"/>
      <c r="X21" s="157" t="s">
        <v>486</v>
      </c>
      <c r="Y21" s="148"/>
      <c r="Z21" s="148"/>
      <c r="AA21" s="148"/>
      <c r="AB21" s="148"/>
      <c r="AC21" s="148"/>
      <c r="AD21" s="148"/>
      <c r="AE21" s="148"/>
      <c r="AF21" s="148"/>
      <c r="AG21" s="148" t="s">
        <v>487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72">
        <v>5</v>
      </c>
      <c r="B22" s="173" t="s">
        <v>495</v>
      </c>
      <c r="C22" s="182" t="s">
        <v>496</v>
      </c>
      <c r="D22" s="174" t="s">
        <v>449</v>
      </c>
      <c r="E22" s="175">
        <v>0.26</v>
      </c>
      <c r="F22" s="176"/>
      <c r="G22" s="177">
        <f>ROUND(E22*F22,2)</f>
        <v>0</v>
      </c>
      <c r="H22" s="176"/>
      <c r="I22" s="177">
        <f>ROUND(E22*H22,2)</f>
        <v>0</v>
      </c>
      <c r="J22" s="176"/>
      <c r="K22" s="177">
        <f>ROUND(E22*J22,2)</f>
        <v>0</v>
      </c>
      <c r="L22" s="177">
        <v>21</v>
      </c>
      <c r="M22" s="177">
        <f>G22*(1+L22/100)</f>
        <v>0</v>
      </c>
      <c r="N22" s="177">
        <v>0</v>
      </c>
      <c r="O22" s="177">
        <f>ROUND(E22*N22,2)</f>
        <v>0</v>
      </c>
      <c r="P22" s="177">
        <v>0</v>
      </c>
      <c r="Q22" s="177">
        <f>ROUND(E22*P22,2)</f>
        <v>0</v>
      </c>
      <c r="R22" s="177" t="s">
        <v>494</v>
      </c>
      <c r="S22" s="177" t="s">
        <v>185</v>
      </c>
      <c r="T22" s="178" t="s">
        <v>185</v>
      </c>
      <c r="U22" s="157">
        <v>0.105</v>
      </c>
      <c r="V22" s="157">
        <f>ROUND(E22*U22,2)</f>
        <v>0.03</v>
      </c>
      <c r="W22" s="157"/>
      <c r="X22" s="157" t="s">
        <v>486</v>
      </c>
      <c r="Y22" s="148"/>
      <c r="Z22" s="148"/>
      <c r="AA22" s="148"/>
      <c r="AB22" s="148"/>
      <c r="AC22" s="148"/>
      <c r="AD22" s="148"/>
      <c r="AE22" s="148"/>
      <c r="AF22" s="148"/>
      <c r="AG22" s="148" t="s">
        <v>487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5">
        <v>6</v>
      </c>
      <c r="B23" s="166" t="s">
        <v>497</v>
      </c>
      <c r="C23" s="183" t="s">
        <v>498</v>
      </c>
      <c r="D23" s="167" t="s">
        <v>449</v>
      </c>
      <c r="E23" s="168">
        <v>0.26</v>
      </c>
      <c r="F23" s="169"/>
      <c r="G23" s="170">
        <f>ROUND(E23*F23,2)</f>
        <v>0</v>
      </c>
      <c r="H23" s="169"/>
      <c r="I23" s="170">
        <f>ROUND(E23*H23,2)</f>
        <v>0</v>
      </c>
      <c r="J23" s="169"/>
      <c r="K23" s="170">
        <f>ROUND(E23*J23,2)</f>
        <v>0</v>
      </c>
      <c r="L23" s="170">
        <v>21</v>
      </c>
      <c r="M23" s="170">
        <f>G23*(1+L23/100)</f>
        <v>0</v>
      </c>
      <c r="N23" s="170">
        <v>0</v>
      </c>
      <c r="O23" s="170">
        <f>ROUND(E23*N23,2)</f>
        <v>0</v>
      </c>
      <c r="P23" s="170">
        <v>0</v>
      </c>
      <c r="Q23" s="170">
        <f>ROUND(E23*P23,2)</f>
        <v>0</v>
      </c>
      <c r="R23" s="170" t="s">
        <v>499</v>
      </c>
      <c r="S23" s="170" t="s">
        <v>185</v>
      </c>
      <c r="T23" s="171" t="s">
        <v>185</v>
      </c>
      <c r="U23" s="157">
        <v>4.2000000000000003E-2</v>
      </c>
      <c r="V23" s="157">
        <f>ROUND(E23*U23,2)</f>
        <v>0.01</v>
      </c>
      <c r="W23" s="157"/>
      <c r="X23" s="157" t="s">
        <v>486</v>
      </c>
      <c r="Y23" s="148"/>
      <c r="Z23" s="148"/>
      <c r="AA23" s="148"/>
      <c r="AB23" s="148"/>
      <c r="AC23" s="148"/>
      <c r="AD23" s="148"/>
      <c r="AE23" s="148"/>
      <c r="AF23" s="148"/>
      <c r="AG23" s="148" t="s">
        <v>487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266" t="s">
        <v>500</v>
      </c>
      <c r="D24" s="267"/>
      <c r="E24" s="267"/>
      <c r="F24" s="267"/>
      <c r="G24" s="26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226</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5">
        <v>7</v>
      </c>
      <c r="B25" s="166" t="s">
        <v>501</v>
      </c>
      <c r="C25" s="183" t="s">
        <v>502</v>
      </c>
      <c r="D25" s="167" t="s">
        <v>449</v>
      </c>
      <c r="E25" s="168">
        <v>1.04</v>
      </c>
      <c r="F25" s="169"/>
      <c r="G25" s="170">
        <f>ROUND(E25*F25,2)</f>
        <v>0</v>
      </c>
      <c r="H25" s="169"/>
      <c r="I25" s="170">
        <f>ROUND(E25*H25,2)</f>
        <v>0</v>
      </c>
      <c r="J25" s="169"/>
      <c r="K25" s="170">
        <f>ROUND(E25*J25,2)</f>
        <v>0</v>
      </c>
      <c r="L25" s="170">
        <v>21</v>
      </c>
      <c r="M25" s="170">
        <f>G25*(1+L25/100)</f>
        <v>0</v>
      </c>
      <c r="N25" s="170">
        <v>0</v>
      </c>
      <c r="O25" s="170">
        <f>ROUND(E25*N25,2)</f>
        <v>0</v>
      </c>
      <c r="P25" s="170">
        <v>0</v>
      </c>
      <c r="Q25" s="170">
        <f>ROUND(E25*P25,2)</f>
        <v>0</v>
      </c>
      <c r="R25" s="170" t="s">
        <v>499</v>
      </c>
      <c r="S25" s="170" t="s">
        <v>185</v>
      </c>
      <c r="T25" s="171" t="s">
        <v>185</v>
      </c>
      <c r="U25" s="157">
        <v>0</v>
      </c>
      <c r="V25" s="157">
        <f>ROUND(E25*U25,2)</f>
        <v>0</v>
      </c>
      <c r="W25" s="157"/>
      <c r="X25" s="157" t="s">
        <v>486</v>
      </c>
      <c r="Y25" s="148"/>
      <c r="Z25" s="148"/>
      <c r="AA25" s="148"/>
      <c r="AB25" s="148"/>
      <c r="AC25" s="148"/>
      <c r="AD25" s="148"/>
      <c r="AE25" s="148"/>
      <c r="AF25" s="148"/>
      <c r="AG25" s="148" t="s">
        <v>487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66" t="s">
        <v>500</v>
      </c>
      <c r="D26" s="267"/>
      <c r="E26" s="267"/>
      <c r="F26" s="267"/>
      <c r="G26" s="26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226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5">
        <v>8</v>
      </c>
      <c r="B27" s="166" t="s">
        <v>504</v>
      </c>
      <c r="C27" s="183" t="s">
        <v>505</v>
      </c>
      <c r="D27" s="167" t="s">
        <v>449</v>
      </c>
      <c r="E27" s="168">
        <v>0.26</v>
      </c>
      <c r="F27" s="169"/>
      <c r="G27" s="170">
        <f>ROUND(E27*F27,2)</f>
        <v>0</v>
      </c>
      <c r="H27" s="169"/>
      <c r="I27" s="170">
        <f>ROUND(E27*H27,2)</f>
        <v>0</v>
      </c>
      <c r="J27" s="169"/>
      <c r="K27" s="170">
        <f>ROUND(E27*J27,2)</f>
        <v>0</v>
      </c>
      <c r="L27" s="170">
        <v>21</v>
      </c>
      <c r="M27" s="170">
        <f>G27*(1+L27/100)</f>
        <v>0</v>
      </c>
      <c r="N27" s="170">
        <v>0</v>
      </c>
      <c r="O27" s="170">
        <f>ROUND(E27*N27,2)</f>
        <v>0</v>
      </c>
      <c r="P27" s="170">
        <v>0</v>
      </c>
      <c r="Q27" s="170">
        <f>ROUND(E27*P27,2)</f>
        <v>0</v>
      </c>
      <c r="R27" s="170" t="s">
        <v>499</v>
      </c>
      <c r="S27" s="170" t="s">
        <v>185</v>
      </c>
      <c r="T27" s="171" t="s">
        <v>185</v>
      </c>
      <c r="U27" s="157">
        <v>6.0000000000000001E-3</v>
      </c>
      <c r="V27" s="157">
        <f>ROUND(E27*U27,2)</f>
        <v>0</v>
      </c>
      <c r="W27" s="157"/>
      <c r="X27" s="157" t="s">
        <v>486</v>
      </c>
      <c r="Y27" s="148"/>
      <c r="Z27" s="148"/>
      <c r="AA27" s="148"/>
      <c r="AB27" s="148"/>
      <c r="AC27" s="148"/>
      <c r="AD27" s="148"/>
      <c r="AE27" s="148"/>
      <c r="AF27" s="148"/>
      <c r="AG27" s="148" t="s">
        <v>487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266" t="s">
        <v>506</v>
      </c>
      <c r="D28" s="267"/>
      <c r="E28" s="267"/>
      <c r="F28" s="267"/>
      <c r="G28" s="26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226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x14ac:dyDescent="0.2">
      <c r="A29" s="159" t="s">
        <v>180</v>
      </c>
      <c r="B29" s="160" t="s">
        <v>146</v>
      </c>
      <c r="C29" s="181" t="s">
        <v>147</v>
      </c>
      <c r="D29" s="161"/>
      <c r="E29" s="162"/>
      <c r="F29" s="163"/>
      <c r="G29" s="163">
        <f>SUMIF(AG30:AG32,"&lt;&gt;NOR",G30:G32)</f>
        <v>0</v>
      </c>
      <c r="H29" s="163"/>
      <c r="I29" s="163">
        <f>SUM(I30:I32)</f>
        <v>0</v>
      </c>
      <c r="J29" s="163"/>
      <c r="K29" s="163">
        <f>SUM(K30:K32)</f>
        <v>0</v>
      </c>
      <c r="L29" s="163"/>
      <c r="M29" s="163">
        <f>SUM(M30:M32)</f>
        <v>0</v>
      </c>
      <c r="N29" s="163"/>
      <c r="O29" s="163">
        <f>SUM(O30:O32)</f>
        <v>0</v>
      </c>
      <c r="P29" s="163"/>
      <c r="Q29" s="163">
        <f>SUM(Q30:Q32)</f>
        <v>0</v>
      </c>
      <c r="R29" s="163"/>
      <c r="S29" s="163"/>
      <c r="T29" s="164"/>
      <c r="U29" s="158"/>
      <c r="V29" s="158">
        <f>SUM(V30:V32)</f>
        <v>0</v>
      </c>
      <c r="W29" s="158"/>
      <c r="X29" s="158"/>
      <c r="AG29" t="s">
        <v>181</v>
      </c>
    </row>
    <row r="30" spans="1:60" outlineLevel="1" x14ac:dyDescent="0.2">
      <c r="A30" s="165">
        <v>9</v>
      </c>
      <c r="B30" s="166" t="s">
        <v>710</v>
      </c>
      <c r="C30" s="183" t="s">
        <v>711</v>
      </c>
      <c r="D30" s="167" t="s">
        <v>449</v>
      </c>
      <c r="E30" s="168">
        <v>0.25</v>
      </c>
      <c r="F30" s="169"/>
      <c r="G30" s="170">
        <f>ROUND(E30*F30,2)</f>
        <v>0</v>
      </c>
      <c r="H30" s="169"/>
      <c r="I30" s="170">
        <f>ROUND(E30*H30,2)</f>
        <v>0</v>
      </c>
      <c r="J30" s="169"/>
      <c r="K30" s="170">
        <f>ROUND(E30*J30,2)</f>
        <v>0</v>
      </c>
      <c r="L30" s="170">
        <v>21</v>
      </c>
      <c r="M30" s="170">
        <f>G30*(1+L30/100)</f>
        <v>0</v>
      </c>
      <c r="N30" s="170">
        <v>0</v>
      </c>
      <c r="O30" s="170">
        <f>ROUND(E30*N30,2)</f>
        <v>0</v>
      </c>
      <c r="P30" s="170">
        <v>0</v>
      </c>
      <c r="Q30" s="170">
        <f>ROUND(E30*P30,2)</f>
        <v>0</v>
      </c>
      <c r="R30" s="170" t="s">
        <v>494</v>
      </c>
      <c r="S30" s="170" t="s">
        <v>185</v>
      </c>
      <c r="T30" s="171" t="s">
        <v>185</v>
      </c>
      <c r="U30" s="157">
        <v>0</v>
      </c>
      <c r="V30" s="157">
        <f>ROUND(E30*U30,2)</f>
        <v>0</v>
      </c>
      <c r="W30" s="157"/>
      <c r="X30" s="157" t="s">
        <v>223</v>
      </c>
      <c r="Y30" s="148"/>
      <c r="Z30" s="148"/>
      <c r="AA30" s="148"/>
      <c r="AB30" s="148"/>
      <c r="AC30" s="148"/>
      <c r="AD30" s="148"/>
      <c r="AE30" s="148"/>
      <c r="AF30" s="148"/>
      <c r="AG30" s="148" t="s">
        <v>224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5" t="s">
        <v>712</v>
      </c>
      <c r="D31" s="187"/>
      <c r="E31" s="188"/>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228</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5" t="s">
        <v>713</v>
      </c>
      <c r="D32" s="187"/>
      <c r="E32" s="188">
        <v>0.25</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228</v>
      </c>
      <c r="AH32" s="148">
        <v>7</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x14ac:dyDescent="0.2">
      <c r="A33" s="159" t="s">
        <v>180</v>
      </c>
      <c r="B33" s="160" t="s">
        <v>148</v>
      </c>
      <c r="C33" s="181" t="s">
        <v>149</v>
      </c>
      <c r="D33" s="161"/>
      <c r="E33" s="162"/>
      <c r="F33" s="163"/>
      <c r="G33" s="163">
        <f>SUMIF(AG34:AG36,"&lt;&gt;NOR",G34:G36)</f>
        <v>0</v>
      </c>
      <c r="H33" s="163"/>
      <c r="I33" s="163">
        <f>SUM(I34:I36)</f>
        <v>0</v>
      </c>
      <c r="J33" s="163"/>
      <c r="K33" s="163">
        <f>SUM(K34:K36)</f>
        <v>0</v>
      </c>
      <c r="L33" s="163"/>
      <c r="M33" s="163">
        <f>SUM(M34:M36)</f>
        <v>0</v>
      </c>
      <c r="N33" s="163"/>
      <c r="O33" s="163">
        <f>SUM(O34:O36)</f>
        <v>0</v>
      </c>
      <c r="P33" s="163"/>
      <c r="Q33" s="163">
        <f>SUM(Q34:Q36)</f>
        <v>0</v>
      </c>
      <c r="R33" s="163"/>
      <c r="S33" s="163"/>
      <c r="T33" s="164"/>
      <c r="U33" s="158"/>
      <c r="V33" s="158">
        <f>SUM(V34:V36)</f>
        <v>0</v>
      </c>
      <c r="W33" s="158"/>
      <c r="X33" s="158"/>
      <c r="AG33" t="s">
        <v>181</v>
      </c>
    </row>
    <row r="34" spans="1:60" outlineLevel="1" x14ac:dyDescent="0.2">
      <c r="A34" s="165">
        <v>10</v>
      </c>
      <c r="B34" s="166" t="s">
        <v>714</v>
      </c>
      <c r="C34" s="183" t="s">
        <v>715</v>
      </c>
      <c r="D34" s="167" t="s">
        <v>449</v>
      </c>
      <c r="E34" s="168">
        <v>0.01</v>
      </c>
      <c r="F34" s="169"/>
      <c r="G34" s="170">
        <f>ROUND(E34*F34,2)</f>
        <v>0</v>
      </c>
      <c r="H34" s="169"/>
      <c r="I34" s="170">
        <f>ROUND(E34*H34,2)</f>
        <v>0</v>
      </c>
      <c r="J34" s="169"/>
      <c r="K34" s="170">
        <f>ROUND(E34*J34,2)</f>
        <v>0</v>
      </c>
      <c r="L34" s="170">
        <v>21</v>
      </c>
      <c r="M34" s="170">
        <f>G34*(1+L34/100)</f>
        <v>0</v>
      </c>
      <c r="N34" s="170">
        <v>0</v>
      </c>
      <c r="O34" s="170">
        <f>ROUND(E34*N34,2)</f>
        <v>0</v>
      </c>
      <c r="P34" s="170">
        <v>0</v>
      </c>
      <c r="Q34" s="170">
        <f>ROUND(E34*P34,2)</f>
        <v>0</v>
      </c>
      <c r="R34" s="170" t="s">
        <v>494</v>
      </c>
      <c r="S34" s="170" t="s">
        <v>185</v>
      </c>
      <c r="T34" s="171" t="s">
        <v>185</v>
      </c>
      <c r="U34" s="157">
        <v>0</v>
      </c>
      <c r="V34" s="157">
        <f>ROUND(E34*U34,2)</f>
        <v>0</v>
      </c>
      <c r="W34" s="157"/>
      <c r="X34" s="157" t="s">
        <v>223</v>
      </c>
      <c r="Y34" s="148"/>
      <c r="Z34" s="148"/>
      <c r="AA34" s="148"/>
      <c r="AB34" s="148"/>
      <c r="AC34" s="148"/>
      <c r="AD34" s="148"/>
      <c r="AE34" s="148"/>
      <c r="AF34" s="148"/>
      <c r="AG34" s="148" t="s">
        <v>224</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5" t="s">
        <v>716</v>
      </c>
      <c r="D35" s="187"/>
      <c r="E35" s="188"/>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228</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5" t="s">
        <v>717</v>
      </c>
      <c r="D36" s="187"/>
      <c r="E36" s="188">
        <v>0.01</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228</v>
      </c>
      <c r="AH36" s="148">
        <v>7</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3"/>
      <c r="B37" s="4"/>
      <c r="C37" s="184"/>
      <c r="D37" s="6"/>
      <c r="E37" s="3"/>
      <c r="F37" s="3"/>
      <c r="G37" s="3"/>
      <c r="H37" s="3"/>
      <c r="I37" s="3"/>
      <c r="J37" s="3"/>
      <c r="K37" s="3"/>
      <c r="L37" s="3"/>
      <c r="M37" s="3"/>
      <c r="N37" s="3"/>
      <c r="O37" s="3"/>
      <c r="P37" s="3"/>
      <c r="Q37" s="3"/>
      <c r="R37" s="3"/>
      <c r="S37" s="3"/>
      <c r="T37" s="3"/>
      <c r="U37" s="3"/>
      <c r="V37" s="3"/>
      <c r="W37" s="3"/>
      <c r="X37" s="3"/>
      <c r="AE37">
        <v>15</v>
      </c>
      <c r="AF37">
        <v>21</v>
      </c>
      <c r="AG37" t="s">
        <v>167</v>
      </c>
    </row>
    <row r="38" spans="1:60" x14ac:dyDescent="0.2">
      <c r="A38" s="151"/>
      <c r="B38" s="152" t="s">
        <v>29</v>
      </c>
      <c r="C38" s="185"/>
      <c r="D38" s="153"/>
      <c r="E38" s="154"/>
      <c r="F38" s="154"/>
      <c r="G38" s="180">
        <f>G8+G14+G18+G29+G33</f>
        <v>0</v>
      </c>
      <c r="H38" s="3"/>
      <c r="I38" s="3"/>
      <c r="J38" s="3"/>
      <c r="K38" s="3"/>
      <c r="L38" s="3"/>
      <c r="M38" s="3"/>
      <c r="N38" s="3"/>
      <c r="O38" s="3"/>
      <c r="P38" s="3"/>
      <c r="Q38" s="3"/>
      <c r="R38" s="3"/>
      <c r="S38" s="3"/>
      <c r="T38" s="3"/>
      <c r="U38" s="3"/>
      <c r="V38" s="3"/>
      <c r="W38" s="3"/>
      <c r="X38" s="3"/>
      <c r="AE38">
        <f>SUMIF(L7:L36,AE37,G7:G36)</f>
        <v>0</v>
      </c>
      <c r="AF38">
        <f>SUMIF(L7:L36,AF37,G7:G36)</f>
        <v>0</v>
      </c>
      <c r="AG38" t="s">
        <v>216</v>
      </c>
    </row>
    <row r="39" spans="1:60" x14ac:dyDescent="0.2">
      <c r="C39" s="186"/>
      <c r="D39" s="10"/>
      <c r="AG39" t="s">
        <v>217</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sqa6Z+Prte9NSYAWTYWus65APfEBVLPDeZma0m743iwLwx+XzVjc+rI/QUewE80zMV/7mbYMytdQG5UZa0wg==" saltValue="YEjHy83FzGOb7YhWULd10g==" spinCount="100000" sheet="1"/>
  <mergeCells count="9">
    <mergeCell ref="C24:G24"/>
    <mergeCell ref="C26:G26"/>
    <mergeCell ref="C28:G28"/>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VN01 R443.VN.1 Naklady</vt:lpstr>
      <vt:lpstr>SO01 R443.1.01 Pol</vt:lpstr>
      <vt:lpstr>SO01 R443.1.02 Pol</vt:lpstr>
      <vt:lpstr>SO01 R443.1.03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R443.1.01 Pol'!Názvy_tisku</vt:lpstr>
      <vt:lpstr>'SO01 R443.1.02 Pol'!Názvy_tisku</vt:lpstr>
      <vt:lpstr>'SO01 R443.1.03 Pol'!Názvy_tisku</vt:lpstr>
      <vt:lpstr>'VN01 R443.VN.1 Naklady'!Názvy_tisku</vt:lpstr>
      <vt:lpstr>oadresa</vt:lpstr>
      <vt:lpstr>Stavba!Objednatel</vt:lpstr>
      <vt:lpstr>Stavba!Objekt</vt:lpstr>
      <vt:lpstr>'SO01 R443.1.01 Pol'!Oblast_tisku</vt:lpstr>
      <vt:lpstr>'SO01 R443.1.02 Pol'!Oblast_tisku</vt:lpstr>
      <vt:lpstr>'SO01 R443.1.03 Pol'!Oblast_tisku</vt:lpstr>
      <vt:lpstr>Stavba!Oblast_tisku</vt:lpstr>
      <vt:lpstr>'VN01 R443.VN.1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ComputeR</cp:lastModifiedBy>
  <cp:lastPrinted>2019-03-19T12:27:02Z</cp:lastPrinted>
  <dcterms:created xsi:type="dcterms:W3CDTF">2009-04-08T07:15:50Z</dcterms:created>
  <dcterms:modified xsi:type="dcterms:W3CDTF">2021-09-01T12:56:57Z</dcterms:modified>
</cp:coreProperties>
</file>