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 K C E  2 0 2 2\V Ý B Ě R O V Á  Ř Í Z E N Í  2 0 2 2\Komunikace ulice Potoční, Žilina u Nového Jičína vč. odvodnění\ROZPOČET\"/>
    </mc:Choice>
  </mc:AlternateContent>
  <bookViews>
    <workbookView xWindow="0" yWindow="0" windowWidth="28800" windowHeight="12435"/>
  </bookViews>
  <sheets>
    <sheet name="Rekapitulace stavby" sheetId="1" r:id="rId1"/>
    <sheet name="1 - I.ETAPA - odvodnění a..." sheetId="2" r:id="rId2"/>
    <sheet name="2 - II.ETAPA - komunikace" sheetId="3" r:id="rId3"/>
  </sheets>
  <definedNames>
    <definedName name="_xlnm._FilterDatabase" localSheetId="1" hidden="1">'1 - I.ETAPA - odvodnění a...'!$C$86:$K$194</definedName>
    <definedName name="_xlnm._FilterDatabase" localSheetId="2" hidden="1">'2 - II.ETAPA - komunikace'!$C$90:$K$236</definedName>
    <definedName name="_xlnm.Print_Titles" localSheetId="1">'1 - I.ETAPA - odvodnění a...'!$86:$86</definedName>
    <definedName name="_xlnm.Print_Titles" localSheetId="2">'2 - II.ETAPA - komunikace'!$90:$90</definedName>
    <definedName name="_xlnm.Print_Titles" localSheetId="0">'Rekapitulace stavby'!$52:$52</definedName>
    <definedName name="_xlnm.Print_Area" localSheetId="1">'1 - I.ETAPA - odvodnění a...'!$C$45:$J$68,'1 - I.ETAPA - odvodnění a...'!$C$74:$K$194</definedName>
    <definedName name="_xlnm.Print_Area" localSheetId="2">'2 - II.ETAPA - komunikace'!$C$45:$J$72,'2 - II.ETAPA - komunikace'!$C$78:$K$236</definedName>
    <definedName name="_xlnm.Print_Area" localSheetId="0">'Rekapitulace stavby'!$D$4:$AO$36,'Rekapitulace stavby'!$C$42:$AQ$57</definedName>
  </definedNames>
  <calcPr calcId="152511"/>
</workbook>
</file>

<file path=xl/calcChain.xml><?xml version="1.0" encoding="utf-8"?>
<calcChain xmlns="http://schemas.openxmlformats.org/spreadsheetml/2006/main">
  <c r="J215" i="3" l="1"/>
  <c r="J37" i="3"/>
  <c r="J36" i="3"/>
  <c r="AY56" i="1"/>
  <c r="J35" i="3"/>
  <c r="AX56" i="1"/>
  <c r="BI236" i="3"/>
  <c r="BH236" i="3"/>
  <c r="BG236" i="3"/>
  <c r="BF236" i="3"/>
  <c r="T236" i="3"/>
  <c r="T235" i="3"/>
  <c r="R236" i="3"/>
  <c r="R235" i="3"/>
  <c r="P236" i="3"/>
  <c r="P235" i="3"/>
  <c r="BI234" i="3"/>
  <c r="BH234" i="3"/>
  <c r="BG234" i="3"/>
  <c r="BF234" i="3"/>
  <c r="T234" i="3"/>
  <c r="R234" i="3"/>
  <c r="P234" i="3"/>
  <c r="BI233" i="3"/>
  <c r="BH233" i="3"/>
  <c r="BG233" i="3"/>
  <c r="BF233" i="3"/>
  <c r="T233" i="3"/>
  <c r="R233" i="3"/>
  <c r="P233" i="3"/>
  <c r="BI230" i="3"/>
  <c r="BH230" i="3"/>
  <c r="BG230" i="3"/>
  <c r="BF230" i="3"/>
  <c r="T230" i="3"/>
  <c r="R230" i="3"/>
  <c r="P230" i="3"/>
  <c r="BI227" i="3"/>
  <c r="BH227" i="3"/>
  <c r="BG227" i="3"/>
  <c r="BF227" i="3"/>
  <c r="T227" i="3"/>
  <c r="T226" i="3"/>
  <c r="R227" i="3"/>
  <c r="R226" i="3" s="1"/>
  <c r="P227" i="3"/>
  <c r="P226" i="3"/>
  <c r="BI223" i="3"/>
  <c r="BH223" i="3"/>
  <c r="BG223" i="3"/>
  <c r="BF223" i="3"/>
  <c r="T223" i="3"/>
  <c r="R223" i="3"/>
  <c r="P223" i="3"/>
  <c r="BI220" i="3"/>
  <c r="BH220" i="3"/>
  <c r="BG220" i="3"/>
  <c r="BF220" i="3"/>
  <c r="T220" i="3"/>
  <c r="R220" i="3"/>
  <c r="P220" i="3"/>
  <c r="BI218" i="3"/>
  <c r="BH218" i="3"/>
  <c r="BG218" i="3"/>
  <c r="BF218" i="3"/>
  <c r="T218" i="3"/>
  <c r="R218" i="3"/>
  <c r="P218" i="3"/>
  <c r="BI217" i="3"/>
  <c r="BH217" i="3"/>
  <c r="BG217" i="3"/>
  <c r="BF217" i="3"/>
  <c r="T217" i="3"/>
  <c r="R217" i="3"/>
  <c r="P217" i="3"/>
  <c r="J66" i="3"/>
  <c r="BI213" i="3"/>
  <c r="BH213" i="3"/>
  <c r="BG213" i="3"/>
  <c r="BF213" i="3"/>
  <c r="T213" i="3"/>
  <c r="R213" i="3"/>
  <c r="P213" i="3"/>
  <c r="BI212" i="3"/>
  <c r="BH212" i="3"/>
  <c r="BG212" i="3"/>
  <c r="BF212" i="3"/>
  <c r="T212" i="3"/>
  <c r="R212" i="3"/>
  <c r="P212" i="3"/>
  <c r="BI211" i="3"/>
  <c r="BH211" i="3"/>
  <c r="BG211" i="3"/>
  <c r="BF211" i="3"/>
  <c r="T211" i="3"/>
  <c r="R211" i="3"/>
  <c r="P211" i="3"/>
  <c r="BI208" i="3"/>
  <c r="BH208" i="3"/>
  <c r="BG208" i="3"/>
  <c r="BF208" i="3"/>
  <c r="T208" i="3"/>
  <c r="R208" i="3"/>
  <c r="P208" i="3"/>
  <c r="BI205" i="3"/>
  <c r="BH205" i="3"/>
  <c r="BG205" i="3"/>
  <c r="BF205" i="3"/>
  <c r="T205" i="3"/>
  <c r="R205" i="3"/>
  <c r="P205" i="3"/>
  <c r="BI201" i="3"/>
  <c r="BH201" i="3"/>
  <c r="BG201" i="3"/>
  <c r="BF201" i="3"/>
  <c r="T201" i="3"/>
  <c r="R201" i="3"/>
  <c r="P201" i="3"/>
  <c r="BI198" i="3"/>
  <c r="BH198" i="3"/>
  <c r="BG198" i="3"/>
  <c r="BF198" i="3"/>
  <c r="T198" i="3"/>
  <c r="R198" i="3"/>
  <c r="P198" i="3"/>
  <c r="BI195" i="3"/>
  <c r="BH195" i="3"/>
  <c r="BG195" i="3"/>
  <c r="BF195" i="3"/>
  <c r="T195" i="3"/>
  <c r="R195" i="3"/>
  <c r="P195" i="3"/>
  <c r="BI191" i="3"/>
  <c r="BH191" i="3"/>
  <c r="BG191" i="3"/>
  <c r="BF191" i="3"/>
  <c r="T191" i="3"/>
  <c r="R191" i="3"/>
  <c r="P191" i="3"/>
  <c r="BI189" i="3"/>
  <c r="BH189" i="3"/>
  <c r="BG189" i="3"/>
  <c r="BF189" i="3"/>
  <c r="T189" i="3"/>
  <c r="R189" i="3"/>
  <c r="P189" i="3"/>
  <c r="BI188" i="3"/>
  <c r="BH188" i="3"/>
  <c r="BG188" i="3"/>
  <c r="BF188" i="3"/>
  <c r="T188" i="3"/>
  <c r="R188" i="3"/>
  <c r="P188" i="3"/>
  <c r="BI187" i="3"/>
  <c r="BH187" i="3"/>
  <c r="BG187" i="3"/>
  <c r="BF187" i="3"/>
  <c r="T187" i="3"/>
  <c r="R187" i="3"/>
  <c r="P187" i="3"/>
  <c r="BI186" i="3"/>
  <c r="BH186" i="3"/>
  <c r="BG186" i="3"/>
  <c r="BF186" i="3"/>
  <c r="T186" i="3"/>
  <c r="R186" i="3"/>
  <c r="P186" i="3"/>
  <c r="BI185" i="3"/>
  <c r="BH185" i="3"/>
  <c r="BG185" i="3"/>
  <c r="BF185" i="3"/>
  <c r="T185" i="3"/>
  <c r="R185" i="3"/>
  <c r="P185" i="3"/>
  <c r="BI182" i="3"/>
  <c r="BH182" i="3"/>
  <c r="BG182" i="3"/>
  <c r="BF182" i="3"/>
  <c r="T182" i="3"/>
  <c r="R182" i="3"/>
  <c r="P182" i="3"/>
  <c r="BI181" i="3"/>
  <c r="BH181" i="3"/>
  <c r="BG181" i="3"/>
  <c r="BF181" i="3"/>
  <c r="T181" i="3"/>
  <c r="R181" i="3"/>
  <c r="P181" i="3"/>
  <c r="BI179" i="3"/>
  <c r="BH179" i="3"/>
  <c r="BG179" i="3"/>
  <c r="BF179" i="3"/>
  <c r="T179" i="3"/>
  <c r="R179" i="3"/>
  <c r="P179" i="3"/>
  <c r="BI178" i="3"/>
  <c r="BH178" i="3"/>
  <c r="BG178" i="3"/>
  <c r="BF178" i="3"/>
  <c r="T178" i="3"/>
  <c r="R178" i="3"/>
  <c r="P178" i="3"/>
  <c r="BI177" i="3"/>
  <c r="BH177" i="3"/>
  <c r="BG177" i="3"/>
  <c r="BF177" i="3"/>
  <c r="T177" i="3"/>
  <c r="R177" i="3"/>
  <c r="P177" i="3"/>
  <c r="BI176" i="3"/>
  <c r="BH176" i="3"/>
  <c r="BG176" i="3"/>
  <c r="BF176" i="3"/>
  <c r="T176" i="3"/>
  <c r="R176" i="3"/>
  <c r="P176" i="3"/>
  <c r="BI175" i="3"/>
  <c r="BH175" i="3"/>
  <c r="BG175" i="3"/>
  <c r="BF175" i="3"/>
  <c r="T175" i="3"/>
  <c r="R175" i="3"/>
  <c r="P175" i="3"/>
  <c r="BI173" i="3"/>
  <c r="BH173" i="3"/>
  <c r="BG173" i="3"/>
  <c r="BF173" i="3"/>
  <c r="T173" i="3"/>
  <c r="R173" i="3"/>
  <c r="P173" i="3"/>
  <c r="BI171" i="3"/>
  <c r="BH171" i="3"/>
  <c r="BG171" i="3"/>
  <c r="BF171" i="3"/>
  <c r="T171" i="3"/>
  <c r="R171" i="3"/>
  <c r="P171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4" i="3"/>
  <c r="BH164" i="3"/>
  <c r="BG164" i="3"/>
  <c r="BF164" i="3"/>
  <c r="T164" i="3"/>
  <c r="R164" i="3"/>
  <c r="P164" i="3"/>
  <c r="BI161" i="3"/>
  <c r="BH161" i="3"/>
  <c r="BG161" i="3"/>
  <c r="BF161" i="3"/>
  <c r="T161" i="3"/>
  <c r="R161" i="3"/>
  <c r="P161" i="3"/>
  <c r="BI158" i="3"/>
  <c r="BH158" i="3"/>
  <c r="BG158" i="3"/>
  <c r="BF158" i="3"/>
  <c r="T158" i="3"/>
  <c r="R158" i="3"/>
  <c r="P158" i="3"/>
  <c r="BI155" i="3"/>
  <c r="BH155" i="3"/>
  <c r="BG155" i="3"/>
  <c r="BF155" i="3"/>
  <c r="T155" i="3"/>
  <c r="R155" i="3"/>
  <c r="P155" i="3"/>
  <c r="BI151" i="3"/>
  <c r="BH151" i="3"/>
  <c r="BG151" i="3"/>
  <c r="BF151" i="3"/>
  <c r="T151" i="3"/>
  <c r="R151" i="3"/>
  <c r="P151" i="3"/>
  <c r="BI149" i="3"/>
  <c r="BH149" i="3"/>
  <c r="BG149" i="3"/>
  <c r="BF149" i="3"/>
  <c r="T149" i="3"/>
  <c r="R149" i="3"/>
  <c r="P149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3" i="3"/>
  <c r="BH143" i="3"/>
  <c r="BG143" i="3"/>
  <c r="BF143" i="3"/>
  <c r="T143" i="3"/>
  <c r="R143" i="3"/>
  <c r="P143" i="3"/>
  <c r="BI140" i="3"/>
  <c r="BH140" i="3"/>
  <c r="BG140" i="3"/>
  <c r="BF140" i="3"/>
  <c r="T140" i="3"/>
  <c r="R140" i="3"/>
  <c r="P140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2" i="3"/>
  <c r="BH132" i="3"/>
  <c r="BG132" i="3"/>
  <c r="BF132" i="3"/>
  <c r="T132" i="3"/>
  <c r="R132" i="3"/>
  <c r="P132" i="3"/>
  <c r="BI127" i="3"/>
  <c r="BH127" i="3"/>
  <c r="BG127" i="3"/>
  <c r="BF127" i="3"/>
  <c r="T127" i="3"/>
  <c r="R127" i="3"/>
  <c r="P127" i="3"/>
  <c r="BI124" i="3"/>
  <c r="BH124" i="3"/>
  <c r="BG124" i="3"/>
  <c r="BF124" i="3"/>
  <c r="T124" i="3"/>
  <c r="R124" i="3"/>
  <c r="P124" i="3"/>
  <c r="BI120" i="3"/>
  <c r="BH120" i="3"/>
  <c r="BG120" i="3"/>
  <c r="BF120" i="3"/>
  <c r="T120" i="3"/>
  <c r="R120" i="3"/>
  <c r="P120" i="3"/>
  <c r="BI116" i="3"/>
  <c r="BH116" i="3"/>
  <c r="BG116" i="3"/>
  <c r="BF116" i="3"/>
  <c r="T116" i="3"/>
  <c r="R116" i="3"/>
  <c r="P116" i="3"/>
  <c r="BI112" i="3"/>
  <c r="BH112" i="3"/>
  <c r="BG112" i="3"/>
  <c r="BF112" i="3"/>
  <c r="T112" i="3"/>
  <c r="R112" i="3"/>
  <c r="P112" i="3"/>
  <c r="BI111" i="3"/>
  <c r="BH111" i="3"/>
  <c r="BG111" i="3"/>
  <c r="BF111" i="3"/>
  <c r="T111" i="3"/>
  <c r="R111" i="3"/>
  <c r="P111" i="3"/>
  <c r="BI108" i="3"/>
  <c r="BH108" i="3"/>
  <c r="BG108" i="3"/>
  <c r="BF108" i="3"/>
  <c r="T108" i="3"/>
  <c r="R108" i="3"/>
  <c r="P108" i="3"/>
  <c r="BI105" i="3"/>
  <c r="BH105" i="3"/>
  <c r="BG105" i="3"/>
  <c r="BF105" i="3"/>
  <c r="T105" i="3"/>
  <c r="R105" i="3"/>
  <c r="P105" i="3"/>
  <c r="BI104" i="3"/>
  <c r="BH104" i="3"/>
  <c r="BG104" i="3"/>
  <c r="BF104" i="3"/>
  <c r="T104" i="3"/>
  <c r="R104" i="3"/>
  <c r="P104" i="3"/>
  <c r="BI103" i="3"/>
  <c r="BH103" i="3"/>
  <c r="BG103" i="3"/>
  <c r="BF103" i="3"/>
  <c r="T103" i="3"/>
  <c r="R103" i="3"/>
  <c r="P103" i="3"/>
  <c r="BI100" i="3"/>
  <c r="BH100" i="3"/>
  <c r="BG100" i="3"/>
  <c r="BF100" i="3"/>
  <c r="T100" i="3"/>
  <c r="R100" i="3"/>
  <c r="P100" i="3"/>
  <c r="BI99" i="3"/>
  <c r="BH99" i="3"/>
  <c r="BG99" i="3"/>
  <c r="BF99" i="3"/>
  <c r="T99" i="3"/>
  <c r="R99" i="3"/>
  <c r="P99" i="3"/>
  <c r="BI98" i="3"/>
  <c r="BH98" i="3"/>
  <c r="BG98" i="3"/>
  <c r="BF98" i="3"/>
  <c r="T98" i="3"/>
  <c r="R98" i="3"/>
  <c r="P98" i="3"/>
  <c r="BI96" i="3"/>
  <c r="BH96" i="3"/>
  <c r="BG96" i="3"/>
  <c r="BF96" i="3"/>
  <c r="T96" i="3"/>
  <c r="R96" i="3"/>
  <c r="P96" i="3"/>
  <c r="BI95" i="3"/>
  <c r="BH95" i="3"/>
  <c r="BG95" i="3"/>
  <c r="BF95" i="3"/>
  <c r="T95" i="3"/>
  <c r="R95" i="3"/>
  <c r="P95" i="3"/>
  <c r="BI94" i="3"/>
  <c r="BH94" i="3"/>
  <c r="BG94" i="3"/>
  <c r="BF94" i="3"/>
  <c r="T94" i="3"/>
  <c r="R94" i="3"/>
  <c r="P94" i="3"/>
  <c r="J87" i="3"/>
  <c r="F87" i="3"/>
  <c r="F85" i="3"/>
  <c r="E83" i="3"/>
  <c r="J54" i="3"/>
  <c r="F54" i="3"/>
  <c r="F52" i="3"/>
  <c r="E50" i="3"/>
  <c r="J24" i="3"/>
  <c r="E24" i="3"/>
  <c r="J88" i="3" s="1"/>
  <c r="J23" i="3"/>
  <c r="J18" i="3"/>
  <c r="E18" i="3"/>
  <c r="F88" i="3" s="1"/>
  <c r="J17" i="3"/>
  <c r="J12" i="3"/>
  <c r="J52" i="3"/>
  <c r="E7" i="3"/>
  <c r="E48" i="3" s="1"/>
  <c r="J37" i="2"/>
  <c r="J36" i="2"/>
  <c r="AY55" i="1" s="1"/>
  <c r="J35" i="2"/>
  <c r="AX55" i="1"/>
  <c r="BI194" i="2"/>
  <c r="BH194" i="2"/>
  <c r="BG194" i="2"/>
  <c r="BF194" i="2"/>
  <c r="T194" i="2"/>
  <c r="T193" i="2" s="1"/>
  <c r="R194" i="2"/>
  <c r="R193" i="2"/>
  <c r="P194" i="2"/>
  <c r="P193" i="2" s="1"/>
  <c r="BI192" i="2"/>
  <c r="BH192" i="2"/>
  <c r="BG192" i="2"/>
  <c r="BF192" i="2"/>
  <c r="T192" i="2"/>
  <c r="T191" i="2"/>
  <c r="R192" i="2"/>
  <c r="R191" i="2" s="1"/>
  <c r="P192" i="2"/>
  <c r="P191" i="2"/>
  <c r="BI188" i="2"/>
  <c r="BH188" i="2"/>
  <c r="BG188" i="2"/>
  <c r="BF188" i="2"/>
  <c r="T188" i="2"/>
  <c r="R188" i="2"/>
  <c r="P188" i="2"/>
  <c r="BI185" i="2"/>
  <c r="BH185" i="2"/>
  <c r="BG185" i="2"/>
  <c r="BF185" i="2"/>
  <c r="T185" i="2"/>
  <c r="R185" i="2"/>
  <c r="P185" i="2"/>
  <c r="BI183" i="2"/>
  <c r="BH183" i="2"/>
  <c r="BG183" i="2"/>
  <c r="BF183" i="2"/>
  <c r="T183" i="2"/>
  <c r="R183" i="2"/>
  <c r="P183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5" i="2"/>
  <c r="BH175" i="2"/>
  <c r="BG175" i="2"/>
  <c r="BF175" i="2"/>
  <c r="T175" i="2"/>
  <c r="R175" i="2"/>
  <c r="P175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4" i="2"/>
  <c r="BH164" i="2"/>
  <c r="BG164" i="2"/>
  <c r="BF164" i="2"/>
  <c r="T164" i="2"/>
  <c r="R164" i="2"/>
  <c r="P164" i="2"/>
  <c r="BI160" i="2"/>
  <c r="BH160" i="2"/>
  <c r="BG160" i="2"/>
  <c r="BF160" i="2"/>
  <c r="T160" i="2"/>
  <c r="T159" i="2" s="1"/>
  <c r="R160" i="2"/>
  <c r="R159" i="2"/>
  <c r="P160" i="2"/>
  <c r="P159" i="2" s="1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R152" i="2"/>
  <c r="P152" i="2"/>
  <c r="BI148" i="2"/>
  <c r="BH148" i="2"/>
  <c r="BG148" i="2"/>
  <c r="BF148" i="2"/>
  <c r="T148" i="2"/>
  <c r="R148" i="2"/>
  <c r="P148" i="2"/>
  <c r="BI144" i="2"/>
  <c r="BH144" i="2"/>
  <c r="BG144" i="2"/>
  <c r="BF144" i="2"/>
  <c r="T144" i="2"/>
  <c r="R144" i="2"/>
  <c r="P144" i="2"/>
  <c r="BI139" i="2"/>
  <c r="BH139" i="2"/>
  <c r="BG139" i="2"/>
  <c r="BF139" i="2"/>
  <c r="T139" i="2"/>
  <c r="R139" i="2"/>
  <c r="P139" i="2"/>
  <c r="BI134" i="2"/>
  <c r="BH134" i="2"/>
  <c r="BG134" i="2"/>
  <c r="BF134" i="2"/>
  <c r="T134" i="2"/>
  <c r="R134" i="2"/>
  <c r="P134" i="2"/>
  <c r="BI131" i="2"/>
  <c r="BH131" i="2"/>
  <c r="BG131" i="2"/>
  <c r="BF131" i="2"/>
  <c r="T131" i="2"/>
  <c r="R131" i="2"/>
  <c r="P131" i="2"/>
  <c r="BI127" i="2"/>
  <c r="BH127" i="2"/>
  <c r="BG127" i="2"/>
  <c r="BF127" i="2"/>
  <c r="T127" i="2"/>
  <c r="R127" i="2"/>
  <c r="P127" i="2"/>
  <c r="BI124" i="2"/>
  <c r="BH124" i="2"/>
  <c r="BG124" i="2"/>
  <c r="BF124" i="2"/>
  <c r="T124" i="2"/>
  <c r="R124" i="2"/>
  <c r="P124" i="2"/>
  <c r="BI121" i="2"/>
  <c r="BH121" i="2"/>
  <c r="BG121" i="2"/>
  <c r="BF121" i="2"/>
  <c r="T121" i="2"/>
  <c r="R121" i="2"/>
  <c r="P121" i="2"/>
  <c r="BI118" i="2"/>
  <c r="BH118" i="2"/>
  <c r="BG118" i="2"/>
  <c r="BF118" i="2"/>
  <c r="T118" i="2"/>
  <c r="R118" i="2"/>
  <c r="P118" i="2"/>
  <c r="BI114" i="2"/>
  <c r="BH114" i="2"/>
  <c r="BG114" i="2"/>
  <c r="BF114" i="2"/>
  <c r="T114" i="2"/>
  <c r="R114" i="2"/>
  <c r="P114" i="2"/>
  <c r="BI110" i="2"/>
  <c r="BH110" i="2"/>
  <c r="BG110" i="2"/>
  <c r="BF110" i="2"/>
  <c r="T110" i="2"/>
  <c r="R110" i="2"/>
  <c r="P110" i="2"/>
  <c r="BI106" i="2"/>
  <c r="BH106" i="2"/>
  <c r="BG106" i="2"/>
  <c r="BF106" i="2"/>
  <c r="T106" i="2"/>
  <c r="R106" i="2"/>
  <c r="P106" i="2"/>
  <c r="BI103" i="2"/>
  <c r="BH103" i="2"/>
  <c r="BG103" i="2"/>
  <c r="BF103" i="2"/>
  <c r="T103" i="2"/>
  <c r="R103" i="2"/>
  <c r="P103" i="2"/>
  <c r="BI102" i="2"/>
  <c r="BH102" i="2"/>
  <c r="BG102" i="2"/>
  <c r="BF102" i="2"/>
  <c r="T102" i="2"/>
  <c r="R102" i="2"/>
  <c r="P102" i="2"/>
  <c r="BI98" i="2"/>
  <c r="BH98" i="2"/>
  <c r="BG98" i="2"/>
  <c r="BF98" i="2"/>
  <c r="T98" i="2"/>
  <c r="R98" i="2"/>
  <c r="P98" i="2"/>
  <c r="BI94" i="2"/>
  <c r="BH94" i="2"/>
  <c r="BG94" i="2"/>
  <c r="BF94" i="2"/>
  <c r="T94" i="2"/>
  <c r="R94" i="2"/>
  <c r="P94" i="2"/>
  <c r="BI90" i="2"/>
  <c r="BH90" i="2"/>
  <c r="BG90" i="2"/>
  <c r="BF90" i="2"/>
  <c r="T90" i="2"/>
  <c r="R90" i="2"/>
  <c r="P90" i="2"/>
  <c r="J83" i="2"/>
  <c r="F83" i="2"/>
  <c r="F81" i="2"/>
  <c r="E79" i="2"/>
  <c r="J54" i="2"/>
  <c r="F54" i="2"/>
  <c r="F52" i="2"/>
  <c r="E50" i="2"/>
  <c r="J24" i="2"/>
  <c r="E24" i="2"/>
  <c r="J84" i="2"/>
  <c r="J23" i="2"/>
  <c r="J18" i="2"/>
  <c r="E18" i="2"/>
  <c r="F84" i="2"/>
  <c r="J17" i="2"/>
  <c r="J12" i="2"/>
  <c r="J52" i="2"/>
  <c r="E7" i="2"/>
  <c r="E77" i="2" s="1"/>
  <c r="L50" i="1"/>
  <c r="AM50" i="1"/>
  <c r="AM49" i="1"/>
  <c r="L49" i="1"/>
  <c r="AM47" i="1"/>
  <c r="L47" i="1"/>
  <c r="L45" i="1"/>
  <c r="L44" i="1"/>
  <c r="BK183" i="2"/>
  <c r="BK174" i="2"/>
  <c r="BK134" i="2"/>
  <c r="BK90" i="2"/>
  <c r="J183" i="2"/>
  <c r="J178" i="2"/>
  <c r="J167" i="2"/>
  <c r="J152" i="2"/>
  <c r="BK102" i="2"/>
  <c r="BK94" i="2"/>
  <c r="J188" i="2"/>
  <c r="J179" i="2"/>
  <c r="J155" i="2"/>
  <c r="J139" i="2"/>
  <c r="J121" i="2"/>
  <c r="BK103" i="2"/>
  <c r="BK185" i="2"/>
  <c r="BK175" i="2"/>
  <c r="J144" i="2"/>
  <c r="BK118" i="2"/>
  <c r="BK98" i="2"/>
  <c r="J227" i="3"/>
  <c r="BK217" i="3"/>
  <c r="BK201" i="3"/>
  <c r="J182" i="3"/>
  <c r="BK175" i="3"/>
  <c r="J155" i="3"/>
  <c r="BK140" i="3"/>
  <c r="BK124" i="3"/>
  <c r="J112" i="3"/>
  <c r="BK95" i="3"/>
  <c r="J218" i="3"/>
  <c r="BK205" i="3"/>
  <c r="J187" i="3"/>
  <c r="BK173" i="3"/>
  <c r="BK168" i="3"/>
  <c r="J137" i="3"/>
  <c r="BK112" i="3"/>
  <c r="BK96" i="3"/>
  <c r="J233" i="3"/>
  <c r="J212" i="3"/>
  <c r="J191" i="3"/>
  <c r="J146" i="3"/>
  <c r="J105" i="3"/>
  <c r="BK99" i="3"/>
  <c r="J195" i="3"/>
  <c r="J188" i="3"/>
  <c r="BK179" i="3"/>
  <c r="BK176" i="3"/>
  <c r="J158" i="3"/>
  <c r="J136" i="3"/>
  <c r="BK105" i="3"/>
  <c r="J100" i="3"/>
  <c r="J182" i="2"/>
  <c r="BK173" i="2"/>
  <c r="BK139" i="2"/>
  <c r="BK110" i="2"/>
  <c r="AS54" i="1"/>
  <c r="BK169" i="2"/>
  <c r="BK148" i="2"/>
  <c r="J90" i="2"/>
  <c r="BK181" i="2"/>
  <c r="J164" i="2"/>
  <c r="J148" i="2"/>
  <c r="J134" i="2"/>
  <c r="BK124" i="2"/>
  <c r="BK106" i="2"/>
  <c r="BK192" i="2"/>
  <c r="J176" i="2"/>
  <c r="J168" i="2"/>
  <c r="J124" i="2"/>
  <c r="J230" i="3"/>
  <c r="J211" i="3"/>
  <c r="BK188" i="3"/>
  <c r="BK181" i="3"/>
  <c r="J171" i="3"/>
  <c r="J147" i="3"/>
  <c r="J120" i="3"/>
  <c r="BK111" i="3"/>
  <c r="BK98" i="3"/>
  <c r="BK227" i="3"/>
  <c r="BK212" i="3"/>
  <c r="J189" i="3"/>
  <c r="J179" i="3"/>
  <c r="J169" i="3"/>
  <c r="BK149" i="3"/>
  <c r="BK120" i="3"/>
  <c r="J99" i="3"/>
  <c r="J236" i="3"/>
  <c r="J217" i="3"/>
  <c r="J201" i="3"/>
  <c r="BK169" i="3"/>
  <c r="J140" i="3"/>
  <c r="J104" i="3"/>
  <c r="BK182" i="3"/>
  <c r="J173" i="3"/>
  <c r="J151" i="3"/>
  <c r="J132" i="3"/>
  <c r="J103" i="3"/>
  <c r="J177" i="2"/>
  <c r="BK176" i="2"/>
  <c r="BK160" i="2"/>
  <c r="BK114" i="2"/>
  <c r="J194" i="2"/>
  <c r="BK177" i="2"/>
  <c r="BK164" i="2"/>
  <c r="BK155" i="2"/>
  <c r="BK127" i="2"/>
  <c r="J98" i="2"/>
  <c r="J192" i="2"/>
  <c r="J174" i="2"/>
  <c r="BK156" i="2"/>
  <c r="BK144" i="2"/>
  <c r="BK131" i="2"/>
  <c r="J118" i="2"/>
  <c r="J94" i="2"/>
  <c r="BK178" i="2"/>
  <c r="J160" i="2"/>
  <c r="J110" i="2"/>
  <c r="BK236" i="3"/>
  <c r="BK223" i="3"/>
  <c r="BK213" i="3"/>
  <c r="BK187" i="3"/>
  <c r="J185" i="3"/>
  <c r="J176" i="3"/>
  <c r="J164" i="3"/>
  <c r="BK146" i="3"/>
  <c r="BK127" i="3"/>
  <c r="BK100" i="3"/>
  <c r="BK233" i="3"/>
  <c r="BK220" i="3"/>
  <c r="BK198" i="3"/>
  <c r="BK186" i="3"/>
  <c r="BK171" i="3"/>
  <c r="BK158" i="3"/>
  <c r="BK136" i="3"/>
  <c r="BK108" i="3"/>
  <c r="J95" i="3"/>
  <c r="BK218" i="3"/>
  <c r="BK208" i="3"/>
  <c r="J177" i="3"/>
  <c r="BK143" i="3"/>
  <c r="J127" i="3"/>
  <c r="J94" i="3"/>
  <c r="BK191" i="3"/>
  <c r="BK185" i="3"/>
  <c r="BK178" i="3"/>
  <c r="BK164" i="3"/>
  <c r="J149" i="3"/>
  <c r="J124" i="3"/>
  <c r="BK104" i="3"/>
  <c r="BK94" i="3"/>
  <c r="BK188" i="2"/>
  <c r="BK168" i="2"/>
  <c r="BK121" i="2"/>
  <c r="J102" i="2"/>
  <c r="J185" i="2"/>
  <c r="J181" i="2"/>
  <c r="J175" i="2"/>
  <c r="J156" i="2"/>
  <c r="J106" i="2"/>
  <c r="BK194" i="2"/>
  <c r="BK182" i="2"/>
  <c r="J173" i="2"/>
  <c r="BK152" i="2"/>
  <c r="J127" i="2"/>
  <c r="J114" i="2"/>
  <c r="BK179" i="2"/>
  <c r="J169" i="2"/>
  <c r="BK167" i="2"/>
  <c r="J131" i="2"/>
  <c r="J103" i="2"/>
  <c r="BK230" i="3"/>
  <c r="J220" i="3"/>
  <c r="J208" i="3"/>
  <c r="J186" i="3"/>
  <c r="J178" i="3"/>
  <c r="J168" i="3"/>
  <c r="BK151" i="3"/>
  <c r="BK132" i="3"/>
  <c r="J116" i="3"/>
  <c r="J108" i="3"/>
  <c r="J234" i="3"/>
  <c r="J223" i="3"/>
  <c r="BK211" i="3"/>
  <c r="BK195" i="3"/>
  <c r="J175" i="3"/>
  <c r="BK161" i="3"/>
  <c r="J143" i="3"/>
  <c r="BK116" i="3"/>
  <c r="J98" i="3"/>
  <c r="BK234" i="3"/>
  <c r="J213" i="3"/>
  <c r="J198" i="3"/>
  <c r="BK155" i="3"/>
  <c r="BK137" i="3"/>
  <c r="BK103" i="3"/>
  <c r="J205" i="3"/>
  <c r="BK189" i="3"/>
  <c r="J181" i="3"/>
  <c r="BK177" i="3"/>
  <c r="J161" i="3"/>
  <c r="BK147" i="3"/>
  <c r="J111" i="3"/>
  <c r="J96" i="3"/>
  <c r="P89" i="2" l="1"/>
  <c r="P163" i="2"/>
  <c r="BK172" i="2"/>
  <c r="J172" i="2"/>
  <c r="J64" i="2" s="1"/>
  <c r="T180" i="2"/>
  <c r="T93" i="3"/>
  <c r="T150" i="3"/>
  <c r="BK180" i="3"/>
  <c r="J180" i="3" s="1"/>
  <c r="J64" i="3" s="1"/>
  <c r="R180" i="3"/>
  <c r="BK216" i="3"/>
  <c r="J216" i="3" s="1"/>
  <c r="J67" i="3" s="1"/>
  <c r="T89" i="2"/>
  <c r="T163" i="2"/>
  <c r="P172" i="2"/>
  <c r="R180" i="2"/>
  <c r="P93" i="3"/>
  <c r="P150" i="3"/>
  <c r="P167" i="3"/>
  <c r="P180" i="3"/>
  <c r="T180" i="3"/>
  <c r="P216" i="3"/>
  <c r="R89" i="2"/>
  <c r="R163" i="2"/>
  <c r="T172" i="2"/>
  <c r="BK180" i="2"/>
  <c r="J180" i="2" s="1"/>
  <c r="J65" i="2" s="1"/>
  <c r="R93" i="3"/>
  <c r="BK167" i="3"/>
  <c r="J167" i="3" s="1"/>
  <c r="J63" i="3" s="1"/>
  <c r="T167" i="3"/>
  <c r="P190" i="3"/>
  <c r="T190" i="3"/>
  <c r="R216" i="3"/>
  <c r="P229" i="3"/>
  <c r="P228" i="3" s="1"/>
  <c r="T229" i="3"/>
  <c r="T228" i="3"/>
  <c r="BK89" i="2"/>
  <c r="J89" i="2" s="1"/>
  <c r="J61" i="2" s="1"/>
  <c r="BK163" i="2"/>
  <c r="J163" i="2"/>
  <c r="J63" i="2" s="1"/>
  <c r="R172" i="2"/>
  <c r="P180" i="2"/>
  <c r="BK93" i="3"/>
  <c r="J93" i="3" s="1"/>
  <c r="J61" i="3" s="1"/>
  <c r="BK150" i="3"/>
  <c r="J150" i="3"/>
  <c r="J62" i="3" s="1"/>
  <c r="R150" i="3"/>
  <c r="R167" i="3"/>
  <c r="BK190" i="3"/>
  <c r="J190" i="3" s="1"/>
  <c r="J65" i="3" s="1"/>
  <c r="R190" i="3"/>
  <c r="T216" i="3"/>
  <c r="BK229" i="3"/>
  <c r="J229" i="3" s="1"/>
  <c r="J70" i="3" s="1"/>
  <c r="R229" i="3"/>
  <c r="R228" i="3" s="1"/>
  <c r="BK191" i="2"/>
  <c r="J191" i="2"/>
  <c r="J66" i="2"/>
  <c r="BK193" i="2"/>
  <c r="J193" i="2" s="1"/>
  <c r="J67" i="2" s="1"/>
  <c r="BK159" i="2"/>
  <c r="J159" i="2" s="1"/>
  <c r="J62" i="2" s="1"/>
  <c r="BK226" i="3"/>
  <c r="J226" i="3"/>
  <c r="J68" i="3" s="1"/>
  <c r="BK235" i="3"/>
  <c r="J235" i="3"/>
  <c r="J71" i="3"/>
  <c r="J55" i="3"/>
  <c r="BE96" i="3"/>
  <c r="BE108" i="3"/>
  <c r="BE111" i="3"/>
  <c r="BE116" i="3"/>
  <c r="BE124" i="3"/>
  <c r="BE127" i="3"/>
  <c r="BE146" i="3"/>
  <c r="BE169" i="3"/>
  <c r="BE178" i="3"/>
  <c r="BE182" i="3"/>
  <c r="BE186" i="3"/>
  <c r="BE198" i="3"/>
  <c r="BE208" i="3"/>
  <c r="E81" i="3"/>
  <c r="J85" i="3"/>
  <c r="BE94" i="3"/>
  <c r="BE95" i="3"/>
  <c r="BE99" i="3"/>
  <c r="BE100" i="3"/>
  <c r="BE105" i="3"/>
  <c r="BE112" i="3"/>
  <c r="BE120" i="3"/>
  <c r="BE140" i="3"/>
  <c r="BE147" i="3"/>
  <c r="BE149" i="3"/>
  <c r="BE151" i="3"/>
  <c r="BE161" i="3"/>
  <c r="BE164" i="3"/>
  <c r="BE171" i="3"/>
  <c r="BE173" i="3"/>
  <c r="BE175" i="3"/>
  <c r="BE187" i="3"/>
  <c r="BE201" i="3"/>
  <c r="BE205" i="3"/>
  <c r="BE223" i="3"/>
  <c r="F55" i="3"/>
  <c r="BE103" i="3"/>
  <c r="BE104" i="3"/>
  <c r="BE132" i="3"/>
  <c r="BE137" i="3"/>
  <c r="BE143" i="3"/>
  <c r="BE155" i="3"/>
  <c r="BE181" i="3"/>
  <c r="BE185" i="3"/>
  <c r="BE188" i="3"/>
  <c r="BE217" i="3"/>
  <c r="BE98" i="3"/>
  <c r="BE136" i="3"/>
  <c r="BE158" i="3"/>
  <c r="BE168" i="3"/>
  <c r="BE176" i="3"/>
  <c r="BE177" i="3"/>
  <c r="BE179" i="3"/>
  <c r="BE189" i="3"/>
  <c r="BE191" i="3"/>
  <c r="BE195" i="3"/>
  <c r="BE211" i="3"/>
  <c r="BE212" i="3"/>
  <c r="BE213" i="3"/>
  <c r="BE218" i="3"/>
  <c r="BE220" i="3"/>
  <c r="BE227" i="3"/>
  <c r="BE230" i="3"/>
  <c r="BE233" i="3"/>
  <c r="BE234" i="3"/>
  <c r="BE236" i="3"/>
  <c r="E48" i="2"/>
  <c r="BE90" i="2"/>
  <c r="BE106" i="2"/>
  <c r="BE110" i="2"/>
  <c r="BE131" i="2"/>
  <c r="BE148" i="2"/>
  <c r="BE160" i="2"/>
  <c r="BE167" i="2"/>
  <c r="BE174" i="2"/>
  <c r="BE175" i="2"/>
  <c r="BE176" i="2"/>
  <c r="BE177" i="2"/>
  <c r="BE182" i="2"/>
  <c r="BE188" i="2"/>
  <c r="F55" i="2"/>
  <c r="J81" i="2"/>
  <c r="BE118" i="2"/>
  <c r="BE124" i="2"/>
  <c r="BE164" i="2"/>
  <c r="BE169" i="2"/>
  <c r="BE173" i="2"/>
  <c r="BE183" i="2"/>
  <c r="BE185" i="2"/>
  <c r="J55" i="2"/>
  <c r="BE98" i="2"/>
  <c r="BE102" i="2"/>
  <c r="BE114" i="2"/>
  <c r="BE121" i="2"/>
  <c r="BE134" i="2"/>
  <c r="BE139" i="2"/>
  <c r="BE156" i="2"/>
  <c r="BE168" i="2"/>
  <c r="BE178" i="2"/>
  <c r="BE181" i="2"/>
  <c r="BE192" i="2"/>
  <c r="BE194" i="2"/>
  <c r="BE94" i="2"/>
  <c r="BE103" i="2"/>
  <c r="BE127" i="2"/>
  <c r="BE144" i="2"/>
  <c r="BE152" i="2"/>
  <c r="BE155" i="2"/>
  <c r="BE179" i="2"/>
  <c r="F37" i="2"/>
  <c r="BD55" i="1"/>
  <c r="F34" i="2"/>
  <c r="BA55" i="1" s="1"/>
  <c r="F37" i="3"/>
  <c r="BD56" i="1"/>
  <c r="F36" i="3"/>
  <c r="BC56" i="1" s="1"/>
  <c r="F36" i="2"/>
  <c r="BC55" i="1"/>
  <c r="F35" i="2"/>
  <c r="BB55" i="1" s="1"/>
  <c r="F34" i="3"/>
  <c r="BA56" i="1"/>
  <c r="J34" i="2"/>
  <c r="AW55" i="1" s="1"/>
  <c r="F35" i="3"/>
  <c r="BB56" i="1"/>
  <c r="J34" i="3"/>
  <c r="AW56" i="1" s="1"/>
  <c r="P92" i="3" l="1"/>
  <c r="P91" i="3" s="1"/>
  <c r="AU56" i="1" s="1"/>
  <c r="R88" i="2"/>
  <c r="R87" i="2" s="1"/>
  <c r="T92" i="3"/>
  <c r="T91" i="3"/>
  <c r="R92" i="3"/>
  <c r="R91" i="3" s="1"/>
  <c r="T88" i="2"/>
  <c r="T87" i="2"/>
  <c r="P88" i="2"/>
  <c r="P87" i="2" s="1"/>
  <c r="AU55" i="1" s="1"/>
  <c r="BK92" i="3"/>
  <c r="J92" i="3"/>
  <c r="J60" i="3" s="1"/>
  <c r="BK88" i="2"/>
  <c r="J88" i="2"/>
  <c r="J60" i="2"/>
  <c r="BK228" i="3"/>
  <c r="J228" i="3" s="1"/>
  <c r="J69" i="3" s="1"/>
  <c r="F33" i="2"/>
  <c r="AZ55" i="1" s="1"/>
  <c r="BC54" i="1"/>
  <c r="AY54" i="1"/>
  <c r="BB54" i="1"/>
  <c r="W31" i="1" s="1"/>
  <c r="BA54" i="1"/>
  <c r="W30" i="1"/>
  <c r="BD54" i="1"/>
  <c r="W33" i="1" s="1"/>
  <c r="F33" i="3"/>
  <c r="AZ56" i="1" s="1"/>
  <c r="J33" i="2"/>
  <c r="AV55" i="1" s="1"/>
  <c r="AT55" i="1" s="1"/>
  <c r="J33" i="3"/>
  <c r="AV56" i="1"/>
  <c r="AT56" i="1" s="1"/>
  <c r="BK87" i="2" l="1"/>
  <c r="J87" i="2" s="1"/>
  <c r="J30" i="2" s="1"/>
  <c r="AG55" i="1" s="1"/>
  <c r="BK91" i="3"/>
  <c r="J91" i="3"/>
  <c r="AU54" i="1"/>
  <c r="J30" i="3"/>
  <c r="AG56" i="1"/>
  <c r="AX54" i="1"/>
  <c r="W32" i="1"/>
  <c r="AW54" i="1"/>
  <c r="AK30" i="1"/>
  <c r="AZ54" i="1"/>
  <c r="AV54" i="1"/>
  <c r="AK29" i="1"/>
  <c r="J39" i="2" l="1"/>
  <c r="J39" i="3"/>
  <c r="J59" i="3"/>
  <c r="J59" i="2"/>
  <c r="AN55" i="1"/>
  <c r="AN56" i="1"/>
  <c r="AT54" i="1"/>
  <c r="W29" i="1"/>
  <c r="AG54" i="1"/>
  <c r="AK26" i="1"/>
  <c r="AK35" i="1" s="1"/>
  <c r="AN54" i="1" l="1"/>
</calcChain>
</file>

<file path=xl/sharedStrings.xml><?xml version="1.0" encoding="utf-8"?>
<sst xmlns="http://schemas.openxmlformats.org/spreadsheetml/2006/main" count="3072" uniqueCount="567">
  <si>
    <t>Export Komplet</t>
  </si>
  <si>
    <t>VZ</t>
  </si>
  <si>
    <t>2.0</t>
  </si>
  <si>
    <t>ZAMOK</t>
  </si>
  <si>
    <t>False</t>
  </si>
  <si>
    <t>{3a2d44ee-8488-41eb-979f-f8b96dab8f9f}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</si>
  <si>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</si>
  <si>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</si>
  <si>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</si>
  <si>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</si>
  <si>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</si>
  <si>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</si>
  <si>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</si>
  <si>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</si>
  <si>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2022-017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</si>
  <si>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</si>
  <si>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</si>
  <si>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Komunikace ul. Potoční Žilina u Nového Jičína vč odkanalizování</t>
  </si>
  <si>
    <t>KSO:</t>
  </si>
  <si>
    <t/>
  </si>
  <si>
    <t>CC-CZ:</t>
  </si>
  <si>
    <t>Místo:</t>
  </si>
  <si>
    <t xml:space="preserve"> </t>
  </si>
  <si>
    <t>Datum:</t>
  </si>
  <si>
    <t>9. 4. 2022</t>
  </si>
  <si>
    <t>Zadavatel:</t>
  </si>
  <si>
    <t>IČ:</t>
  </si>
  <si>
    <t>Město Nový Jičín, Masarykovo nám. 1 , 741 01 NJ</t>
  </si>
  <si>
    <t>DIČ:</t>
  </si>
  <si>
    <t>Uchazeč:</t>
  </si>
  <si>
    <t>Vyplň údaj</t>
  </si>
  <si>
    <t>Projektant:</t>
  </si>
  <si>
    <t>UNIPROJEKT projekční kancelář, Divadelní 849/8, NJ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</si>
  <si>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</si>
  <si>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</si>
  <si>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</si>
  <si>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</si>
  <si>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</si>
  <si>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</si>
  <si>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</si>
  <si>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</si>
  <si>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</si>
  <si>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</si>
  <si>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</si>
  <si>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</si>
  <si>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</si>
  <si>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</si>
  <si>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</si>
  <si>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</si>
  <si>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</si>
  <si>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</si>
  <si>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</si>
  <si>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</si>
  <si>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</si>
  <si>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</si>
  <si>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</si>
  <si>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</si>
  <si>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</si>
  <si>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</si>
  <si>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</si>
  <si>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</si>
  <si>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</si>
  <si>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</si>
  <si>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</si>
  <si>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</si>
  <si>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</si>
  <si>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</si>
  <si>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</si>
  <si>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</si>
  <si>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</si>
  <si>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</si>
  <si>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</si>
  <si>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</si>
  <si>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</si>
  <si>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</si>
  <si>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</si>
  <si>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</si>
  <si>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I.ETAPA - odvodnění a odbočka pro par.č. 1035/2</t>
  </si>
  <si>
    <t>STA</t>
  </si>
  <si>
    <t>{58827d57-852b-4962-b035-1b7e7c66d123}</t>
  </si>
  <si>
    <t>2</t>
  </si>
  <si>
    <t>II.ETAPA - komunikace</t>
  </si>
  <si>
    <t>{70c8b0d0-4996-4de9-922f-edc0f0924e2c}</t>
  </si>
  <si>
    <t>KRYCÍ LIST SOUPISU PRACÍ</t>
  </si>
  <si>
    <t>Objekt:</t>
  </si>
  <si>
    <t>1 - I.ETAPA - odvodnění a odbočka pro par.č. 1035/2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</si>
  <si>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</si>
  <si>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</si>
  <si>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</si>
  <si>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</si>
  <si>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</si>
  <si>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</si>
  <si>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</si>
  <si>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</si>
  <si>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</si>
  <si>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</si>
  <si>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</si>
  <si>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</si>
  <si>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</si>
  <si>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</si>
  <si>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</si>
  <si>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</si>
  <si>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</si>
  <si>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</si>
  <si>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</si>
  <si>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</si>
  <si>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</si>
  <si>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</si>
  <si>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</si>
  <si>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</si>
  <si>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</si>
  <si>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</si>
  <si>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</si>
  <si>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</si>
  <si>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</si>
  <si>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</si>
  <si>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971042451</t>
  </si>
  <si>
    <t>Vybourání otvorů v betonových příčkách a zdech pl do 0,25 m2 tl do 450 mm</t>
  </si>
  <si>
    <t>kus</t>
  </si>
  <si>
    <t>4</t>
  </si>
  <si>
    <t>736623693</t>
  </si>
  <si>
    <t>P</t>
  </si>
  <si>
    <t>Poznámka k položce:_x000D_
prostup základem podezídky oplocení</t>
  </si>
  <si>
    <t>VV</t>
  </si>
  <si>
    <t>Součet</t>
  </si>
  <si>
    <t>113107530</t>
  </si>
  <si>
    <t>Odstranění podkladu z betonu prostého tl 100 mm při překopech strojně pl přes 15 m2</t>
  </si>
  <si>
    <t>m2</t>
  </si>
  <si>
    <t>-1547752854</t>
  </si>
  <si>
    <t>Poznámka k položce:_x000D_
parkovací stání zbytky betonu, štěrk</t>
  </si>
  <si>
    <t>0,6*9*2</t>
  </si>
  <si>
    <t>3</t>
  </si>
  <si>
    <t>113107443</t>
  </si>
  <si>
    <t>Odstranění podkladu živičných tl 150 mm při překopech strojně pl do 15 m2</t>
  </si>
  <si>
    <t>-215582974</t>
  </si>
  <si>
    <t>Poznámka k položce:_x000D_
napojení v komunikaci</t>
  </si>
  <si>
    <t>3*1,5</t>
  </si>
  <si>
    <t>113107513</t>
  </si>
  <si>
    <t>Odstranění podkladu z kameniva těženého tl 300 mm při překopech strojně pl přes 15 m2</t>
  </si>
  <si>
    <t>1587713022</t>
  </si>
  <si>
    <t>5</t>
  </si>
  <si>
    <t>919735112</t>
  </si>
  <si>
    <t>Řezání stávajícího živičného krytu hl do 100 mm</t>
  </si>
  <si>
    <t>m</t>
  </si>
  <si>
    <t>-1534093258</t>
  </si>
  <si>
    <t>3,0*2+1,5</t>
  </si>
  <si>
    <t>6</t>
  </si>
  <si>
    <t>129001101</t>
  </si>
  <si>
    <t>Příplatek za ztížení odkopávky nebo prokopávky v blízkosti inženýrských sítí</t>
  </si>
  <si>
    <t>m3</t>
  </si>
  <si>
    <t>1151234224</t>
  </si>
  <si>
    <t>Poznámka k položce:_x000D_
křížení IS, obnažení stávajícíh sítí</t>
  </si>
  <si>
    <t>0,6*1,2*(2,0+1,0)</t>
  </si>
  <si>
    <t>7</t>
  </si>
  <si>
    <t>122253501</t>
  </si>
  <si>
    <t>Odkopávky a prokopávky zapažené v hornině třídy těžitelnosti I, skupiny 3 objem do 20 m3 strojně v o</t>
  </si>
  <si>
    <t>1282820267</t>
  </si>
  <si>
    <t>Poznámka k položce:_x000D_
úprava parkovacího stání</t>
  </si>
  <si>
    <t>0,2*45</t>
  </si>
  <si>
    <t>8</t>
  </si>
  <si>
    <t>132212121</t>
  </si>
  <si>
    <t>Hloubení zapažených rýh šířky do 800 mm ručně s urovnáním dna do předepsaného profilu a spádu v hornině třídy těžitelnosti I skupiny 3 soudržných</t>
  </si>
  <si>
    <t>CS ÚRS 2022 01</t>
  </si>
  <si>
    <t>-1363340925</t>
  </si>
  <si>
    <t>Online PSC</t>
  </si>
  <si>
    <t>https://podminky.urs.cz/item/CS_URS_2022_01/132212121</t>
  </si>
  <si>
    <t>15*0,6*1,2</t>
  </si>
  <si>
    <t>9</t>
  </si>
  <si>
    <t>132251101</t>
  </si>
  <si>
    <t>Hloubení rýh nezapažených š do 800 mm v hornině třídy těžitelnosti I, skupiny 3 objem do 20 m3 stro</t>
  </si>
  <si>
    <t>999564489</t>
  </si>
  <si>
    <t>0,6*1,2*39</t>
  </si>
  <si>
    <t>10</t>
  </si>
  <si>
    <t>175151101</t>
  </si>
  <si>
    <t>Obsypání potrubí strojně sypaninou bez prohození, uloženou do 3 m</t>
  </si>
  <si>
    <t>2037835345</t>
  </si>
  <si>
    <t>0,6*0,4*39</t>
  </si>
  <si>
    <t>11</t>
  </si>
  <si>
    <t>M</t>
  </si>
  <si>
    <t>58333625</t>
  </si>
  <si>
    <t>kamenivo těžené hrubé frakce 4/8</t>
  </si>
  <si>
    <t>t</t>
  </si>
  <si>
    <t>1603079763</t>
  </si>
  <si>
    <t>0,6*0,4*39*2,0</t>
  </si>
  <si>
    <t>12</t>
  </si>
  <si>
    <t>174152101</t>
  </si>
  <si>
    <t>Zásyp jam, šachet a rýh do 30 m3 sypaninou se zhutněním při překopech inženýrských sítí</t>
  </si>
  <si>
    <t>1409599239</t>
  </si>
  <si>
    <t>28,08-9,36-2,34</t>
  </si>
  <si>
    <t>10,8</t>
  </si>
  <si>
    <t>13</t>
  </si>
  <si>
    <t>132201200</t>
  </si>
  <si>
    <t>Odvoz zeminy na skládku , kontejner včetně poplatku</t>
  </si>
  <si>
    <t>336252989</t>
  </si>
  <si>
    <t>9,36+2,34+9,0</t>
  </si>
  <si>
    <t>14</t>
  </si>
  <si>
    <t>171151111</t>
  </si>
  <si>
    <t>Uložení sypaniny z hornin nesoudržných sypkých do násypů zhutněných</t>
  </si>
  <si>
    <t>-1037933756</t>
  </si>
  <si>
    <t>Poznámka k položce:_x000D_
náyp dodatečného krytí kanálu, uvedení zahrad do původního stavu</t>
  </si>
  <si>
    <t>(10*(7,0+4,0)*0,5+10*(7,0+5,0)*0,5)*0,4</t>
  </si>
  <si>
    <t>(8,0+7,0)*1,0*0,2</t>
  </si>
  <si>
    <t>181311103</t>
  </si>
  <si>
    <t>Rozprostření ornice v rovině nebo ve svahu do 1:5 ručně</t>
  </si>
  <si>
    <t>87500222</t>
  </si>
  <si>
    <t>Poznámka k položce:_x000D_
srovnání návozu</t>
  </si>
  <si>
    <t>(10*(7,0+4,0)*0,5+10*(7,0+5,0)*0,5)</t>
  </si>
  <si>
    <t>(8,0+7,0)*1,0</t>
  </si>
  <si>
    <t>16</t>
  </si>
  <si>
    <t>181311999</t>
  </si>
  <si>
    <t>Pořízení, nakládka, dovoz ornice</t>
  </si>
  <si>
    <t>1341271076</t>
  </si>
  <si>
    <t>17</t>
  </si>
  <si>
    <t>181411132</t>
  </si>
  <si>
    <t>Založení parkového trávníku výsevem plochy do 1000 m2 ve svahu do 1:2</t>
  </si>
  <si>
    <t>422709914</t>
  </si>
  <si>
    <t>18</t>
  </si>
  <si>
    <t>00572410</t>
  </si>
  <si>
    <t>osivo směs travní parková</t>
  </si>
  <si>
    <t>kg</t>
  </si>
  <si>
    <t>385908277</t>
  </si>
  <si>
    <t>130*0,03*1,03</t>
  </si>
  <si>
    <t>19</t>
  </si>
  <si>
    <t>18141999</t>
  </si>
  <si>
    <t>Drobné úpravy při poškození stávající výsadby a ochrana stávající brány</t>
  </si>
  <si>
    <t>komplet</t>
  </si>
  <si>
    <t>-230995316</t>
  </si>
  <si>
    <t>20</t>
  </si>
  <si>
    <t>18141998</t>
  </si>
  <si>
    <t>Rozebrání a zpětná montáž oplocení dle potřeby</t>
  </si>
  <si>
    <t>-1734903573</t>
  </si>
  <si>
    <t>15+6</t>
  </si>
  <si>
    <t>Vodorovné konstrukce</t>
  </si>
  <si>
    <t>451573111</t>
  </si>
  <si>
    <t>Lože pod potrubí otevřený výkop ze štěrkopísku</t>
  </si>
  <si>
    <t>898628686</t>
  </si>
  <si>
    <t>0,6*0,1*39</t>
  </si>
  <si>
    <t>Komunikace pozemní</t>
  </si>
  <si>
    <t>22</t>
  </si>
  <si>
    <t>566901144</t>
  </si>
  <si>
    <t>Vyspravení podkladu po překopech ing sítí plochy do 15 m2 kamenivem hrubým drceným tl. 250 mm</t>
  </si>
  <si>
    <t>993295917</t>
  </si>
  <si>
    <t>23</t>
  </si>
  <si>
    <t>566901151</t>
  </si>
  <si>
    <t>Vyspravení podkladu po překopech ing sítí plochy do 15 m2 recyklátem tl. 100 mm</t>
  </si>
  <si>
    <t>1302555256</t>
  </si>
  <si>
    <t>24</t>
  </si>
  <si>
    <t>566901161</t>
  </si>
  <si>
    <t>Vyspravení podkladu po překopech ing sítí plochy do 15 m2 obalovaným kamenivem ACP (OK) tl. 100 mm</t>
  </si>
  <si>
    <t>-1706983276</t>
  </si>
  <si>
    <t>25</t>
  </si>
  <si>
    <t>919731121</t>
  </si>
  <si>
    <t>Zarovnání styčné plochy podkladu nebo krytu živičného tl do 50 mm</t>
  </si>
  <si>
    <t>-1198410267</t>
  </si>
  <si>
    <t>Trubní vedení</t>
  </si>
  <si>
    <t>26</t>
  </si>
  <si>
    <t>871365211</t>
  </si>
  <si>
    <t>Kanalizační potrubí z tvrdého PVC jednovrstvé tuhost třídy SN4 DN 250</t>
  </si>
  <si>
    <t>-1852710106</t>
  </si>
  <si>
    <t>27</t>
  </si>
  <si>
    <t>896290110</t>
  </si>
  <si>
    <t>Napojení na stávající betonové potrubí</t>
  </si>
  <si>
    <t>570830921</t>
  </si>
  <si>
    <t>28</t>
  </si>
  <si>
    <t>230230181</t>
  </si>
  <si>
    <t>geodetické zaměření</t>
  </si>
  <si>
    <t>-558831787</t>
  </si>
  <si>
    <t>29</t>
  </si>
  <si>
    <t>892362121</t>
  </si>
  <si>
    <t>Tlaková zkouška vzduchem potrubí DN 250 těsnícím vakem ucpávkovým</t>
  </si>
  <si>
    <t>úsek</t>
  </si>
  <si>
    <t>-720411739</t>
  </si>
  <si>
    <t>30</t>
  </si>
  <si>
    <t>894812207</t>
  </si>
  <si>
    <t>Revizní a čistící šachta z PP šachtové dno DN 425/200 s přítokem tvaru T</t>
  </si>
  <si>
    <t>1177664634</t>
  </si>
  <si>
    <t>31</t>
  </si>
  <si>
    <t>894812231</t>
  </si>
  <si>
    <t>Revizní a čistící šachta z PP DN 425 šachtová roura korugovaná bez hrdla světlé hloubky 1500 mm</t>
  </si>
  <si>
    <t>8486011</t>
  </si>
  <si>
    <t>32</t>
  </si>
  <si>
    <t>894812262</t>
  </si>
  <si>
    <t>Revizní a čistící šachta z PP DN 425 poklop litinový plný do teleskopické trubky pro třídu zatížení</t>
  </si>
  <si>
    <t>287227820</t>
  </si>
  <si>
    <t>997</t>
  </si>
  <si>
    <t>Přesun sutě</t>
  </si>
  <si>
    <t>33</t>
  </si>
  <si>
    <t>997221612</t>
  </si>
  <si>
    <t>Nakládání vybouraných hmot na dopravní prostředky pro vodorovnou dopravu</t>
  </si>
  <si>
    <t>-1035590772</t>
  </si>
  <si>
    <t>34</t>
  </si>
  <si>
    <t>997221561</t>
  </si>
  <si>
    <t>Vodorovná doprava suti z kusových materiálů do 1 km</t>
  </si>
  <si>
    <t>-1985987017</t>
  </si>
  <si>
    <t>35</t>
  </si>
  <si>
    <t>997221569</t>
  </si>
  <si>
    <t>Příplatek ZKD 1 km u vodorovné dopravy suti z kusových materiálů</t>
  </si>
  <si>
    <t>-544767065</t>
  </si>
  <si>
    <t>6,758*20 'Přepočtené koeficientem množství</t>
  </si>
  <si>
    <t>36</t>
  </si>
  <si>
    <t>997221825</t>
  </si>
  <si>
    <t>Poplatek za uložení na skládce (skládkovné) stavebního odpadu</t>
  </si>
  <si>
    <t>1942719741</t>
  </si>
  <si>
    <t>6,758-1,422</t>
  </si>
  <si>
    <t>37</t>
  </si>
  <si>
    <t>979093110</t>
  </si>
  <si>
    <t>Příplatek za asfaltové směsi</t>
  </si>
  <si>
    <t>733513093</t>
  </si>
  <si>
    <t>4,5*0,316</t>
  </si>
  <si>
    <t>998</t>
  </si>
  <si>
    <t>Přesun hmot</t>
  </si>
  <si>
    <t>38</t>
  </si>
  <si>
    <t>998276101</t>
  </si>
  <si>
    <t>Přesun hmot pro trubní vedení z trub z plastických hmot otevřený výkop</t>
  </si>
  <si>
    <t>1721796275</t>
  </si>
  <si>
    <t>VRN</t>
  </si>
  <si>
    <t>Vedlejší rozpočtové náklady</t>
  </si>
  <si>
    <t>39</t>
  </si>
  <si>
    <t>030001000</t>
  </si>
  <si>
    <t>Zařízení staveniště + pronájem a umístění buňky a mobilního WC</t>
  </si>
  <si>
    <t>Kč</t>
  </si>
  <si>
    <t>-639670140</t>
  </si>
  <si>
    <t>2 - II.ETAPA - komunikace</t>
  </si>
  <si>
    <t xml:space="preserve">    2 - Zakládání</t>
  </si>
  <si>
    <t xml:space="preserve">    9 - Ostatní konstrukce a práce, bourání</t>
  </si>
  <si>
    <t xml:space="preserve">    996 - Odpad s asfaltem, dřevo</t>
  </si>
  <si>
    <t>PSV - Práce a dodávky PSV</t>
  </si>
  <si>
    <t xml:space="preserve">    711 - Izolace proti vodě, vlhkosti a plynům</t>
  </si>
  <si>
    <t>11000</t>
  </si>
  <si>
    <t>Vytýčení stavby včetně pomocných konstrukcí , vytýčení sítí</t>
  </si>
  <si>
    <t>hod</t>
  </si>
  <si>
    <t>1816334747</t>
  </si>
  <si>
    <t>113107242</t>
  </si>
  <si>
    <t>Odstranění podkladu živičného tl 100 mm strojně pl přes 200 m2</t>
  </si>
  <si>
    <t>-589824951</t>
  </si>
  <si>
    <t>113107222</t>
  </si>
  <si>
    <t>Odstranění podkladu z kameniva drceného tl 200 mm strojně pl přes 200 m2</t>
  </si>
  <si>
    <t>550907674</t>
  </si>
  <si>
    <t>Poznámka k položce:_x000D_
do 150mm</t>
  </si>
  <si>
    <t>938909111</t>
  </si>
  <si>
    <t>Čištění vozovek metením strojně podkladu nebo krytu štěrkového</t>
  </si>
  <si>
    <t>606597133</t>
  </si>
  <si>
    <t>919735111</t>
  </si>
  <si>
    <t>Řezání stávajícího živičného krytu hl do 50 mm</t>
  </si>
  <si>
    <t>-454086343</t>
  </si>
  <si>
    <t>966008212</t>
  </si>
  <si>
    <t>Bourání odvodňovacího žlabu z betonových příkopových tvárnic š do 800 mm</t>
  </si>
  <si>
    <t>286484594</t>
  </si>
  <si>
    <t>11,5+2,8+3</t>
  </si>
  <si>
    <t>899201211</t>
  </si>
  <si>
    <t>Demontáž mříží litinových včetně rámů hmotnosti do 50 kg</t>
  </si>
  <si>
    <t>959304976</t>
  </si>
  <si>
    <t>899101211</t>
  </si>
  <si>
    <t>Demontáž poklopů litinových nebo ocelových včetně rámů hmotnosti do 50 kg</t>
  </si>
  <si>
    <t>-921428785</t>
  </si>
  <si>
    <t>890411811</t>
  </si>
  <si>
    <t>Bourání šachet z prefabrikovaných skruží ručně obestavěného prostoru do 1,5 m3</t>
  </si>
  <si>
    <t>795345629</t>
  </si>
  <si>
    <t>0,6*0,6*1,2</t>
  </si>
  <si>
    <t>113107430</t>
  </si>
  <si>
    <t>Odstranění podkladu z betonu prostého tl 100 mm při překopech strojně pl do 15 m2</t>
  </si>
  <si>
    <t>-947335213</t>
  </si>
  <si>
    <t>17,3*0,6</t>
  </si>
  <si>
    <t>113107411</t>
  </si>
  <si>
    <t>Odstranění podkladu z kameniva těženého tl 100 mm při překopech strojně pl do 15 m2</t>
  </si>
  <si>
    <t>106741044</t>
  </si>
  <si>
    <t>-462620889</t>
  </si>
  <si>
    <t>Poznámka k položce:_x000D_
rýha pro vpusti a žlab</t>
  </si>
  <si>
    <t>0,8*0,8*1,0*2+0,6*0,3*(3,5+3,0+3,5)+0,4*0,3*30+0,8*0,3*24</t>
  </si>
  <si>
    <t>146102160</t>
  </si>
  <si>
    <t>Poznámka k položce:_x000D_
rýha pro základ opěrné zídky</t>
  </si>
  <si>
    <t>0,9*0,3*18</t>
  </si>
  <si>
    <t>1486681061</t>
  </si>
  <si>
    <t>Poznámka k položce:_x000D_
odkop břehu pro opěrnou zídku</t>
  </si>
  <si>
    <t>20*1,2*1,2*0,5</t>
  </si>
  <si>
    <t>-797879621</t>
  </si>
  <si>
    <t>12,44+4,86+14,4-14,22</t>
  </si>
  <si>
    <t>175101201</t>
  </si>
  <si>
    <t>Obsypání objektu nad přilehlým původním terénem sypaninou bez prohození, uloženou do 3 m</t>
  </si>
  <si>
    <t>307915052</t>
  </si>
  <si>
    <t>Poznámka k položce:_x000D_
úprava kolem odkopů, doplnění - kolem nového žlabu a opěrné zídky - srovnání</t>
  </si>
  <si>
    <t>34*1,0*0,15</t>
  </si>
  <si>
    <t>19*1,2*0,4</t>
  </si>
  <si>
    <t>181111111</t>
  </si>
  <si>
    <t>Plošná úprava terénu do 500 m2 zemina tř 1 až 4 nerovnosti do 100 mm v rovinně a svahu do 1:5</t>
  </si>
  <si>
    <t>-560983942</t>
  </si>
  <si>
    <t>(31+3,0)*1,0</t>
  </si>
  <si>
    <t>19*1,2</t>
  </si>
  <si>
    <t>181411131</t>
  </si>
  <si>
    <t>Založení parkového trávníku výsevem plochy do 1000 m2 v rovině a ve svahu do 1:5</t>
  </si>
  <si>
    <t>-162255242</t>
  </si>
  <si>
    <t>976280167</t>
  </si>
  <si>
    <t>56,8*0,03</t>
  </si>
  <si>
    <t>181301103</t>
  </si>
  <si>
    <t>267673292</t>
  </si>
  <si>
    <t>56,8*0,2</t>
  </si>
  <si>
    <t>181152302</t>
  </si>
  <si>
    <t>Úprava pláně pro silnice a dálnice v zářezech se zhutněním</t>
  </si>
  <si>
    <t>629723542</t>
  </si>
  <si>
    <t>510</t>
  </si>
  <si>
    <t>1811000</t>
  </si>
  <si>
    <t>Statická zátěžová zkouška 1ks/50bm</t>
  </si>
  <si>
    <t>591358771</t>
  </si>
  <si>
    <t>430520585</t>
  </si>
  <si>
    <t>Poznámka k položce:_x000D_
srovnání stávajícího terénu pro zaštěrkování plochy dle PD</t>
  </si>
  <si>
    <t>-1740487427</t>
  </si>
  <si>
    <t>Zakládání</t>
  </si>
  <si>
    <t>271532213</t>
  </si>
  <si>
    <t>Podsyp pod základové konstrukce se zhutněním z hrubého kameniva frakce 8 až 16 mm</t>
  </si>
  <si>
    <t>-1408610046</t>
  </si>
  <si>
    <t>Poznámka k položce:_x000D_
pod základ opěrné zídky</t>
  </si>
  <si>
    <t>0,3*0,1*18</t>
  </si>
  <si>
    <t>274313711</t>
  </si>
  <si>
    <t>Základové pásy z betonu tř. C 20/25</t>
  </si>
  <si>
    <t>394281122</t>
  </si>
  <si>
    <t>0,3*0,75*18</t>
  </si>
  <si>
    <t>279361821</t>
  </si>
  <si>
    <t>Výztuž základových zdí nosných betonářskou ocelí 10 505</t>
  </si>
  <si>
    <t>244463230</t>
  </si>
  <si>
    <t>0,00093*1,2*18*2*1,15</t>
  </si>
  <si>
    <t>348272153</t>
  </si>
  <si>
    <t>Plotová zeď tl 195 mm z betonových tvarovek jednostranně štípaných přírodních na MC vč spárování</t>
  </si>
  <si>
    <t>-1811569031</t>
  </si>
  <si>
    <t>0,57*18</t>
  </si>
  <si>
    <t>348321218</t>
  </si>
  <si>
    <t>Příplatek za zálivku dutin tvárnic štípaných beton tř. C 20/25</t>
  </si>
  <si>
    <t>-1531491710</t>
  </si>
  <si>
    <t>18*0,57*0,195*0,7</t>
  </si>
  <si>
    <t>564851111</t>
  </si>
  <si>
    <t>Podklad ze štěrkodrtě ŠD tl 150 mm</t>
  </si>
  <si>
    <t>763049951</t>
  </si>
  <si>
    <t>564750111</t>
  </si>
  <si>
    <t>Podklad z kameniva hrubého drceného vel. 16-32 mm tl 150 mm</t>
  </si>
  <si>
    <t>-380924886</t>
  </si>
  <si>
    <t>Poznámka k položce:_x000D_
štěrková plocha dle PD</t>
  </si>
  <si>
    <t>564762111</t>
  </si>
  <si>
    <t>Podklad z vibrovaného štěrku VŠ tl 200 mm</t>
  </si>
  <si>
    <t>-1471082382</t>
  </si>
  <si>
    <t>919731122</t>
  </si>
  <si>
    <t>Zarovnání styčné plochy podkladu nebo krytu živičného tl do 100 mm</t>
  </si>
  <si>
    <t>687501116</t>
  </si>
  <si>
    <t>Poznámka k položce:_x000D_
navázání na stávající komunikaci</t>
  </si>
  <si>
    <t>572581112</t>
  </si>
  <si>
    <t>Vyspravení trhlin živičným polymerovým páskem š 30 mm tl 4 mm</t>
  </si>
  <si>
    <t>-506001020</t>
  </si>
  <si>
    <t>573311511</t>
  </si>
  <si>
    <t>Postřik podkladu asfaltem v množství 1,5 kg/m2</t>
  </si>
  <si>
    <t>-1642324497</t>
  </si>
  <si>
    <t>577155122</t>
  </si>
  <si>
    <t>Asfaltový beton vrstva ložní ACL 16 (ABH) tl 60 mm š přes 3 m z nemodifikovaného asfaltu</t>
  </si>
  <si>
    <t>-53229653</t>
  </si>
  <si>
    <t>577134121</t>
  </si>
  <si>
    <t>Asfaltový beton vrstva obrusná ACO 11 (ABS) tř. I tl 40 mm š přes 3 m z nemodifikovaného asfaltu</t>
  </si>
  <si>
    <t>1708189756</t>
  </si>
  <si>
    <t>577134119</t>
  </si>
  <si>
    <t>Příplatek za ztížený nájezd techniky - spád. členitý tvar, malá mechanizace</t>
  </si>
  <si>
    <t>-1362184911</t>
  </si>
  <si>
    <t>894812300</t>
  </si>
  <si>
    <t>Uliční vpusť plastová vč mříže a kalového koše</t>
  </si>
  <si>
    <t>-1109457033</t>
  </si>
  <si>
    <t>40</t>
  </si>
  <si>
    <t>935113111</t>
  </si>
  <si>
    <t>Osazení odvodňovacího polymerbetonového žlabu s krycím roštem šířky do 200 mm</t>
  </si>
  <si>
    <t>2104747268</t>
  </si>
  <si>
    <t>3,225+2,85+3,3</t>
  </si>
  <si>
    <t>41</t>
  </si>
  <si>
    <t>56241028</t>
  </si>
  <si>
    <t>žlab PE vyztužený skelnými vlákny zátěž B125-E 600kN světlá š 200mm</t>
  </si>
  <si>
    <t>685157375</t>
  </si>
  <si>
    <t>42</t>
  </si>
  <si>
    <t>56241023</t>
  </si>
  <si>
    <t>rošt mřížkový B125 Pz dl 1m oka 30/10 pro žlab PE š 150mm</t>
  </si>
  <si>
    <t>1160537858</t>
  </si>
  <si>
    <t>43</t>
  </si>
  <si>
    <t>56241214</t>
  </si>
  <si>
    <t>čelní stěna žlabu PE-HD 150/151 průměr 100 mm</t>
  </si>
  <si>
    <t>1570773812</t>
  </si>
  <si>
    <t>44</t>
  </si>
  <si>
    <t>56241413</t>
  </si>
  <si>
    <t>sifon+sítko pro žlab z PE š 100mm</t>
  </si>
  <si>
    <t>-1616687874</t>
  </si>
  <si>
    <t>45</t>
  </si>
  <si>
    <t>Napojení vpusti na kanalizaci</t>
  </si>
  <si>
    <t>1321642921</t>
  </si>
  <si>
    <t>Ostatní konstrukce a práce, bourání</t>
  </si>
  <si>
    <t>46</t>
  </si>
  <si>
    <t>916111123</t>
  </si>
  <si>
    <t>Osazení obruby z drobných kostek s boční opěrou do lože z betonu prostého</t>
  </si>
  <si>
    <t>547360145</t>
  </si>
  <si>
    <t>Poznámka k položce:_x000D_
dvojřádek</t>
  </si>
  <si>
    <t>(25,56+3,3+3,3+2,85)*2</t>
  </si>
  <si>
    <t>47</t>
  </si>
  <si>
    <t>58381015</t>
  </si>
  <si>
    <t>kostka řezanoštípaná dlažební žula 10x10x10cm</t>
  </si>
  <si>
    <t>-1278256302</t>
  </si>
  <si>
    <t>(25,56+3,3+3,3+2,85)*2*0,1*1,02</t>
  </si>
  <si>
    <t>48</t>
  </si>
  <si>
    <t>916991121</t>
  </si>
  <si>
    <t>Lože pod obruby z dlažebních kostek a vyspravení vozovky z betonu prostého</t>
  </si>
  <si>
    <t>179487462</t>
  </si>
  <si>
    <t>70,02*0,3*0,15</t>
  </si>
  <si>
    <t>49</t>
  </si>
  <si>
    <t>597961111</t>
  </si>
  <si>
    <t>Rigol dlážděný do lože z betonu tl 100 mm z prefabrikátů - šířka 300mm</t>
  </si>
  <si>
    <t>410735001</t>
  </si>
  <si>
    <t>Poznámka k položce:_x000D_
včetně dodávky prefa</t>
  </si>
  <si>
    <t>28,5</t>
  </si>
  <si>
    <t>50</t>
  </si>
  <si>
    <t>597761111</t>
  </si>
  <si>
    <t>Rigol dlážděný do lože z betonu tl 100 mm z betonových prefa - montáž - šířky 600mm</t>
  </si>
  <si>
    <t>-2060317712</t>
  </si>
  <si>
    <t>22,3*0,6</t>
  </si>
  <si>
    <t>51</t>
  </si>
  <si>
    <t>59227029</t>
  </si>
  <si>
    <t>žlabovka příkopová betonová 500x600x60mm</t>
  </si>
  <si>
    <t>273053164</t>
  </si>
  <si>
    <t>22,3*1,02</t>
  </si>
  <si>
    <t>52</t>
  </si>
  <si>
    <t>899231111</t>
  </si>
  <si>
    <t>Výšková úprava uličního vstupu nebo vpusti do 200 mm zvýšením mříže</t>
  </si>
  <si>
    <t>663277695</t>
  </si>
  <si>
    <t>53</t>
  </si>
  <si>
    <t>899331111</t>
  </si>
  <si>
    <t>Výšková úprava uličního vstupu nebo vpusti do 200 mm zvýšením poklopu</t>
  </si>
  <si>
    <t>1092932631</t>
  </si>
  <si>
    <t>54</t>
  </si>
  <si>
    <t>012002000</t>
  </si>
  <si>
    <t>Geodetické práce - geodetické zaměření skutečného stavu a geometrický plán</t>
  </si>
  <si>
    <t>611899802</t>
  </si>
  <si>
    <t>Poznámka k položce:_x000D_
pro uzavření věcných břemen</t>
  </si>
  <si>
    <t>996</t>
  </si>
  <si>
    <t>Odpad s asfaltem, dřevo</t>
  </si>
  <si>
    <t>55</t>
  </si>
  <si>
    <t>2098426517</t>
  </si>
  <si>
    <t>56</t>
  </si>
  <si>
    <t>1151527481</t>
  </si>
  <si>
    <t>281,994*20 'Přepočtené koeficientem množství</t>
  </si>
  <si>
    <t>57</t>
  </si>
  <si>
    <t>1739412229</t>
  </si>
  <si>
    <t>281,994-114,268</t>
  </si>
  <si>
    <t>58</t>
  </si>
  <si>
    <t>-1509115524</t>
  </si>
  <si>
    <t>519,4*0,22</t>
  </si>
  <si>
    <t>59</t>
  </si>
  <si>
    <t>998225111</t>
  </si>
  <si>
    <t>Přesun hmot pro pozemní komunikace s krytem z kamene, monolitickým betonovým nebo živičným</t>
  </si>
  <si>
    <t>-168673307</t>
  </si>
  <si>
    <t>PSV</t>
  </si>
  <si>
    <t>Práce a dodávky PSV</t>
  </si>
  <si>
    <t>711</t>
  </si>
  <si>
    <t>Izolace proti vodě, vlhkosti a plynům</t>
  </si>
  <si>
    <t>60</t>
  </si>
  <si>
    <t>711161212</t>
  </si>
  <si>
    <t>Izolace proti zemní vlhkosti nopovou fólií svislá, nopek v 8,0 mm, tl do 0,6 mm</t>
  </si>
  <si>
    <t>1050259860</t>
  </si>
  <si>
    <t>19*(0,57+0,15+0,75)</t>
  </si>
  <si>
    <t>61</t>
  </si>
  <si>
    <t>711161383</t>
  </si>
  <si>
    <t>Izolace proti zemní vlhkosti nopovou fólií ukončení horní lištou</t>
  </si>
  <si>
    <t>-561648937</t>
  </si>
  <si>
    <t>62</t>
  </si>
  <si>
    <t>998711201</t>
  </si>
  <si>
    <t>Přesun hmot procentní pro izolace proti vodě, vlhkosti a plynům v objektech v do 6 m</t>
  </si>
  <si>
    <t>%</t>
  </si>
  <si>
    <t>-1072032221</t>
  </si>
  <si>
    <t>63</t>
  </si>
  <si>
    <t>-996240110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</si>
</sst>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8" xfId="0" applyFont="1" applyFill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35" fillId="0" borderId="0" xfId="1" applyFont="1" applyAlignment="1" applyProtection="1">
      <alignment vertical="center" wrapText="1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6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7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podminky.urs.cz/item/CS_URS_2022_01/13221212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topLeftCell="A34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50000000000003" customHeight="1"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33" t="s">
        <v>14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1"/>
      <c r="AQ5" s="21"/>
      <c r="AR5" s="19"/>
      <c r="BE5" s="230" t="s">
        <v>15</v>
      </c>
      <c r="BS5" s="16" t="s">
        <v>6</v>
      </c>
    </row>
    <row r="6" spans="1:74" s="1" customFormat="1" ht="36.950000000000003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35" t="s">
        <v>17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1"/>
      <c r="AQ6" s="21"/>
      <c r="AR6" s="19"/>
      <c r="BE6" s="231"/>
      <c r="BS6" s="16" t="s">
        <v>6</v>
      </c>
    </row>
    <row r="7" spans="1:74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31"/>
      <c r="BS7" s="16" t="s">
        <v>6</v>
      </c>
    </row>
    <row r="8" spans="1:74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231"/>
      <c r="BS8" s="16" t="s">
        <v>6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31"/>
      <c r="BS9" s="16" t="s">
        <v>6</v>
      </c>
    </row>
    <row r="10" spans="1:74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231"/>
      <c r="BS10" s="16" t="s">
        <v>6</v>
      </c>
    </row>
    <row r="11" spans="1:74" s="1" customFormat="1" ht="18.399999999999999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231"/>
      <c r="BS11" s="16" t="s">
        <v>6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31"/>
      <c r="BS12" s="16" t="s">
        <v>6</v>
      </c>
    </row>
    <row r="13" spans="1:74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231"/>
      <c r="BS13" s="16" t="s">
        <v>6</v>
      </c>
    </row>
    <row r="14" spans="1:74" ht="12.75">
      <c r="B14" s="20"/>
      <c r="C14" s="21"/>
      <c r="D14" s="21"/>
      <c r="E14" s="236" t="s">
        <v>30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31"/>
      <c r="BS14" s="16" t="s">
        <v>6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31"/>
      <c r="BS15" s="16" t="s">
        <v>4</v>
      </c>
    </row>
    <row r="16" spans="1:74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231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231"/>
      <c r="BS17" s="16" t="s">
        <v>33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31"/>
      <c r="BS18" s="16" t="s">
        <v>6</v>
      </c>
    </row>
    <row r="19" spans="1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231"/>
      <c r="BS19" s="16" t="s">
        <v>6</v>
      </c>
    </row>
    <row r="20" spans="1:71" s="1" customFormat="1" ht="18.399999999999999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231"/>
      <c r="BS20" s="16" t="s">
        <v>4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31"/>
    </row>
    <row r="22" spans="1:71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31"/>
    </row>
    <row r="23" spans="1:71" s="1" customFormat="1" ht="47.25" customHeight="1">
      <c r="B23" s="20"/>
      <c r="C23" s="21"/>
      <c r="D23" s="21"/>
      <c r="E23" s="238" t="s">
        <v>36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1"/>
      <c r="AP23" s="21"/>
      <c r="AQ23" s="21"/>
      <c r="AR23" s="19"/>
      <c r="BE23" s="231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31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31"/>
    </row>
    <row r="26" spans="1:71" s="2" customFormat="1" ht="25.9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39">
        <f>ROUND(AG54,2)</f>
        <v>0</v>
      </c>
      <c r="AL26" s="240"/>
      <c r="AM26" s="240"/>
      <c r="AN26" s="240"/>
      <c r="AO26" s="240"/>
      <c r="AP26" s="35"/>
      <c r="AQ26" s="35"/>
      <c r="AR26" s="38"/>
      <c r="BE26" s="231"/>
    </row>
    <row r="27" spans="1:71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31"/>
    </row>
    <row r="28" spans="1:71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41" t="s">
        <v>38</v>
      </c>
      <c r="M28" s="241"/>
      <c r="N28" s="241"/>
      <c r="O28" s="241"/>
      <c r="P28" s="241"/>
      <c r="Q28" s="35"/>
      <c r="R28" s="35"/>
      <c r="S28" s="35"/>
      <c r="T28" s="35"/>
      <c r="U28" s="35"/>
      <c r="V28" s="35"/>
      <c r="W28" s="241" t="s">
        <v>39</v>
      </c>
      <c r="X28" s="241"/>
      <c r="Y28" s="241"/>
      <c r="Z28" s="241"/>
      <c r="AA28" s="241"/>
      <c r="AB28" s="241"/>
      <c r="AC28" s="241"/>
      <c r="AD28" s="241"/>
      <c r="AE28" s="241"/>
      <c r="AF28" s="35"/>
      <c r="AG28" s="35"/>
      <c r="AH28" s="35"/>
      <c r="AI28" s="35"/>
      <c r="AJ28" s="35"/>
      <c r="AK28" s="241" t="s">
        <v>40</v>
      </c>
      <c r="AL28" s="241"/>
      <c r="AM28" s="241"/>
      <c r="AN28" s="241"/>
      <c r="AO28" s="241"/>
      <c r="AP28" s="35"/>
      <c r="AQ28" s="35"/>
      <c r="AR28" s="38"/>
      <c r="BE28" s="231"/>
    </row>
    <row r="29" spans="1:71" s="3" customFormat="1" ht="14.45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244">
        <v>0.21</v>
      </c>
      <c r="M29" s="243"/>
      <c r="N29" s="243"/>
      <c r="O29" s="243"/>
      <c r="P29" s="243"/>
      <c r="Q29" s="40"/>
      <c r="R29" s="40"/>
      <c r="S29" s="40"/>
      <c r="T29" s="40"/>
      <c r="U29" s="40"/>
      <c r="V29" s="40"/>
      <c r="W29" s="242">
        <f>ROUND(AZ54, 2)</f>
        <v>0</v>
      </c>
      <c r="X29" s="243"/>
      <c r="Y29" s="243"/>
      <c r="Z29" s="243"/>
      <c r="AA29" s="243"/>
      <c r="AB29" s="243"/>
      <c r="AC29" s="243"/>
      <c r="AD29" s="243"/>
      <c r="AE29" s="243"/>
      <c r="AF29" s="40"/>
      <c r="AG29" s="40"/>
      <c r="AH29" s="40"/>
      <c r="AI29" s="40"/>
      <c r="AJ29" s="40"/>
      <c r="AK29" s="242">
        <f>ROUND(AV54, 2)</f>
        <v>0</v>
      </c>
      <c r="AL29" s="243"/>
      <c r="AM29" s="243"/>
      <c r="AN29" s="243"/>
      <c r="AO29" s="243"/>
      <c r="AP29" s="40"/>
      <c r="AQ29" s="40"/>
      <c r="AR29" s="41"/>
      <c r="BE29" s="232"/>
    </row>
    <row r="30" spans="1:71" s="3" customFormat="1" ht="14.45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244">
        <v>0.15</v>
      </c>
      <c r="M30" s="243"/>
      <c r="N30" s="243"/>
      <c r="O30" s="243"/>
      <c r="P30" s="243"/>
      <c r="Q30" s="40"/>
      <c r="R30" s="40"/>
      <c r="S30" s="40"/>
      <c r="T30" s="40"/>
      <c r="U30" s="40"/>
      <c r="V30" s="40"/>
      <c r="W30" s="242">
        <f>ROUND(BA54, 2)</f>
        <v>0</v>
      </c>
      <c r="X30" s="243"/>
      <c r="Y30" s="243"/>
      <c r="Z30" s="243"/>
      <c r="AA30" s="243"/>
      <c r="AB30" s="243"/>
      <c r="AC30" s="243"/>
      <c r="AD30" s="243"/>
      <c r="AE30" s="243"/>
      <c r="AF30" s="40"/>
      <c r="AG30" s="40"/>
      <c r="AH30" s="40"/>
      <c r="AI30" s="40"/>
      <c r="AJ30" s="40"/>
      <c r="AK30" s="242">
        <f>ROUND(AW54, 2)</f>
        <v>0</v>
      </c>
      <c r="AL30" s="243"/>
      <c r="AM30" s="243"/>
      <c r="AN30" s="243"/>
      <c r="AO30" s="243"/>
      <c r="AP30" s="40"/>
      <c r="AQ30" s="40"/>
      <c r="AR30" s="41"/>
      <c r="BE30" s="232"/>
    </row>
    <row r="31" spans="1:71" s="3" customFormat="1" ht="14.45" hidden="1" customHeight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244">
        <v>0.21</v>
      </c>
      <c r="M31" s="243"/>
      <c r="N31" s="243"/>
      <c r="O31" s="243"/>
      <c r="P31" s="243"/>
      <c r="Q31" s="40"/>
      <c r="R31" s="40"/>
      <c r="S31" s="40"/>
      <c r="T31" s="40"/>
      <c r="U31" s="40"/>
      <c r="V31" s="40"/>
      <c r="W31" s="242">
        <f>ROUND(BB54, 2)</f>
        <v>0</v>
      </c>
      <c r="X31" s="243"/>
      <c r="Y31" s="243"/>
      <c r="Z31" s="243"/>
      <c r="AA31" s="243"/>
      <c r="AB31" s="243"/>
      <c r="AC31" s="243"/>
      <c r="AD31" s="243"/>
      <c r="AE31" s="243"/>
      <c r="AF31" s="40"/>
      <c r="AG31" s="40"/>
      <c r="AH31" s="40"/>
      <c r="AI31" s="40"/>
      <c r="AJ31" s="40"/>
      <c r="AK31" s="242">
        <v>0</v>
      </c>
      <c r="AL31" s="243"/>
      <c r="AM31" s="243"/>
      <c r="AN31" s="243"/>
      <c r="AO31" s="243"/>
      <c r="AP31" s="40"/>
      <c r="AQ31" s="40"/>
      <c r="AR31" s="41"/>
      <c r="BE31" s="232"/>
    </row>
    <row r="32" spans="1:71" s="3" customFormat="1" ht="14.45" hidden="1" customHeight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244">
        <v>0.15</v>
      </c>
      <c r="M32" s="243"/>
      <c r="N32" s="243"/>
      <c r="O32" s="243"/>
      <c r="P32" s="243"/>
      <c r="Q32" s="40"/>
      <c r="R32" s="40"/>
      <c r="S32" s="40"/>
      <c r="T32" s="40"/>
      <c r="U32" s="40"/>
      <c r="V32" s="40"/>
      <c r="W32" s="242">
        <f>ROUND(BC54, 2)</f>
        <v>0</v>
      </c>
      <c r="X32" s="243"/>
      <c r="Y32" s="243"/>
      <c r="Z32" s="243"/>
      <c r="AA32" s="243"/>
      <c r="AB32" s="243"/>
      <c r="AC32" s="243"/>
      <c r="AD32" s="243"/>
      <c r="AE32" s="243"/>
      <c r="AF32" s="40"/>
      <c r="AG32" s="40"/>
      <c r="AH32" s="40"/>
      <c r="AI32" s="40"/>
      <c r="AJ32" s="40"/>
      <c r="AK32" s="242">
        <v>0</v>
      </c>
      <c r="AL32" s="243"/>
      <c r="AM32" s="243"/>
      <c r="AN32" s="243"/>
      <c r="AO32" s="243"/>
      <c r="AP32" s="40"/>
      <c r="AQ32" s="40"/>
      <c r="AR32" s="41"/>
      <c r="BE32" s="232"/>
    </row>
    <row r="33" spans="1:57" s="3" customFormat="1" ht="14.45" hidden="1" customHeight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244">
        <v>0</v>
      </c>
      <c r="M33" s="243"/>
      <c r="N33" s="243"/>
      <c r="O33" s="243"/>
      <c r="P33" s="243"/>
      <c r="Q33" s="40"/>
      <c r="R33" s="40"/>
      <c r="S33" s="40"/>
      <c r="T33" s="40"/>
      <c r="U33" s="40"/>
      <c r="V33" s="40"/>
      <c r="W33" s="242">
        <f>ROUND(BD54, 2)</f>
        <v>0</v>
      </c>
      <c r="X33" s="243"/>
      <c r="Y33" s="243"/>
      <c r="Z33" s="243"/>
      <c r="AA33" s="243"/>
      <c r="AB33" s="243"/>
      <c r="AC33" s="243"/>
      <c r="AD33" s="243"/>
      <c r="AE33" s="243"/>
      <c r="AF33" s="40"/>
      <c r="AG33" s="40"/>
      <c r="AH33" s="40"/>
      <c r="AI33" s="40"/>
      <c r="AJ33" s="40"/>
      <c r="AK33" s="242">
        <v>0</v>
      </c>
      <c r="AL33" s="243"/>
      <c r="AM33" s="243"/>
      <c r="AN33" s="243"/>
      <c r="AO33" s="243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245" t="s">
        <v>49</v>
      </c>
      <c r="Y35" s="246"/>
      <c r="Z35" s="246"/>
      <c r="AA35" s="246"/>
      <c r="AB35" s="246"/>
      <c r="AC35" s="44"/>
      <c r="AD35" s="44"/>
      <c r="AE35" s="44"/>
      <c r="AF35" s="44"/>
      <c r="AG35" s="44"/>
      <c r="AH35" s="44"/>
      <c r="AI35" s="44"/>
      <c r="AJ35" s="44"/>
      <c r="AK35" s="247">
        <f>SUM(AK26:AK33)</f>
        <v>0</v>
      </c>
      <c r="AL35" s="246"/>
      <c r="AM35" s="246"/>
      <c r="AN35" s="246"/>
      <c r="AO35" s="248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1:57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2022-017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1:57" s="5" customFormat="1" ht="36.950000000000003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249" t="str">
        <f>K6</f>
        <v>Komunikace ul. Potoční Žilina u Nového Jičína vč odkanalizování</v>
      </c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251" t="str">
        <f>IF(AN8= "","",AN8)</f>
        <v>9. 4. 2022</v>
      </c>
      <c r="AN47" s="251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91" s="2" customFormat="1" ht="40.15" customHeight="1">
      <c r="A49" s="33"/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51" t="str">
        <f>IF(E11= "","",E11)</f>
        <v>Město Nový Jičín, Masarykovo nám. 1 , 741 01 NJ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252" t="str">
        <f>IF(E17="","",E17)</f>
        <v>UNIPROJEKT projekční kancelář, Divadelní 849/8, NJ</v>
      </c>
      <c r="AN49" s="253"/>
      <c r="AO49" s="253"/>
      <c r="AP49" s="253"/>
      <c r="AQ49" s="35"/>
      <c r="AR49" s="38"/>
      <c r="AS49" s="254" t="s">
        <v>51</v>
      </c>
      <c r="AT49" s="255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91" s="2" customFormat="1" ht="15.2" customHeight="1">
      <c r="A50" s="33"/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51" t="str">
        <f>IF(E14= 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34</v>
      </c>
      <c r="AJ50" s="35"/>
      <c r="AK50" s="35"/>
      <c r="AL50" s="35"/>
      <c r="AM50" s="252" t="str">
        <f>IF(E20="","",E20)</f>
        <v xml:space="preserve"> </v>
      </c>
      <c r="AN50" s="253"/>
      <c r="AO50" s="253"/>
      <c r="AP50" s="253"/>
      <c r="AQ50" s="35"/>
      <c r="AR50" s="38"/>
      <c r="AS50" s="256"/>
      <c r="AT50" s="257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91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258"/>
      <c r="AT51" s="259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91" s="2" customFormat="1" ht="29.25" customHeight="1">
      <c r="A52" s="33"/>
      <c r="B52" s="34"/>
      <c r="C52" s="260" t="s">
        <v>52</v>
      </c>
      <c r="D52" s="261"/>
      <c r="E52" s="261"/>
      <c r="F52" s="261"/>
      <c r="G52" s="261"/>
      <c r="H52" s="65"/>
      <c r="I52" s="262" t="s">
        <v>53</v>
      </c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3" t="s">
        <v>54</v>
      </c>
      <c r="AH52" s="261"/>
      <c r="AI52" s="261"/>
      <c r="AJ52" s="261"/>
      <c r="AK52" s="261"/>
      <c r="AL52" s="261"/>
      <c r="AM52" s="261"/>
      <c r="AN52" s="262" t="s">
        <v>55</v>
      </c>
      <c r="AO52" s="261"/>
      <c r="AP52" s="261"/>
      <c r="AQ52" s="66" t="s">
        <v>56</v>
      </c>
      <c r="AR52" s="38"/>
      <c r="AS52" s="67" t="s">
        <v>57</v>
      </c>
      <c r="AT52" s="68" t="s">
        <v>58</v>
      </c>
      <c r="AU52" s="68" t="s">
        <v>59</v>
      </c>
      <c r="AV52" s="68" t="s">
        <v>60</v>
      </c>
      <c r="AW52" s="68" t="s">
        <v>61</v>
      </c>
      <c r="AX52" s="68" t="s">
        <v>62</v>
      </c>
      <c r="AY52" s="68" t="s">
        <v>63</v>
      </c>
      <c r="AZ52" s="68" t="s">
        <v>64</v>
      </c>
      <c r="BA52" s="68" t="s">
        <v>65</v>
      </c>
      <c r="BB52" s="68" t="s">
        <v>66</v>
      </c>
      <c r="BC52" s="68" t="s">
        <v>67</v>
      </c>
      <c r="BD52" s="69" t="s">
        <v>68</v>
      </c>
      <c r="BE52" s="33"/>
    </row>
    <row r="53" spans="1:91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1:91" s="6" customFormat="1" ht="32.450000000000003" customHeight="1">
      <c r="B54" s="73"/>
      <c r="C54" s="74" t="s">
        <v>69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267">
        <f>ROUND(SUM(AG55:AG56),2)</f>
        <v>0</v>
      </c>
      <c r="AH54" s="267"/>
      <c r="AI54" s="267"/>
      <c r="AJ54" s="267"/>
      <c r="AK54" s="267"/>
      <c r="AL54" s="267"/>
      <c r="AM54" s="267"/>
      <c r="AN54" s="268">
        <f>SUM(AG54,AT54)</f>
        <v>0</v>
      </c>
      <c r="AO54" s="268"/>
      <c r="AP54" s="268"/>
      <c r="AQ54" s="77" t="s">
        <v>19</v>
      </c>
      <c r="AR54" s="78"/>
      <c r="AS54" s="79">
        <f>ROUND(SUM(AS55:AS56),2)</f>
        <v>0</v>
      </c>
      <c r="AT54" s="80">
        <f>ROUND(SUM(AV54:AW54),2)</f>
        <v>0</v>
      </c>
      <c r="AU54" s="81">
        <f>ROUND(SUM(AU55:AU56),5)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ROUND(SUM(AZ55:AZ56),2)</f>
        <v>0</v>
      </c>
      <c r="BA54" s="80">
        <f>ROUND(SUM(BA55:BA56),2)</f>
        <v>0</v>
      </c>
      <c r="BB54" s="80">
        <f>ROUND(SUM(BB55:BB56),2)</f>
        <v>0</v>
      </c>
      <c r="BC54" s="80">
        <f>ROUND(SUM(BC55:BC56),2)</f>
        <v>0</v>
      </c>
      <c r="BD54" s="82">
        <f>ROUND(SUM(BD55:BD56),2)</f>
        <v>0</v>
      </c>
      <c r="BS54" s="83" t="s">
        <v>70</v>
      </c>
      <c r="BT54" s="83" t="s">
        <v>71</v>
      </c>
      <c r="BU54" s="84" t="s">
        <v>72</v>
      </c>
      <c r="BV54" s="83" t="s">
        <v>73</v>
      </c>
      <c r="BW54" s="83" t="s">
        <v>5</v>
      </c>
      <c r="BX54" s="83" t="s">
        <v>74</v>
      </c>
      <c r="CL54" s="83" t="s">
        <v>19</v>
      </c>
    </row>
    <row r="55" spans="1:91" s="7" customFormat="1" ht="24.75" customHeight="1">
      <c r="A55" s="85" t="s">
        <v>75</v>
      </c>
      <c r="B55" s="86"/>
      <c r="C55" s="87"/>
      <c r="D55" s="266" t="s">
        <v>76</v>
      </c>
      <c r="E55" s="266"/>
      <c r="F55" s="266"/>
      <c r="G55" s="266"/>
      <c r="H55" s="266"/>
      <c r="I55" s="88"/>
      <c r="J55" s="266" t="s">
        <v>77</v>
      </c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4">
        <f>'1 - I.ETAPA - odvodnění a...'!J30</f>
        <v>0</v>
      </c>
      <c r="AH55" s="265"/>
      <c r="AI55" s="265"/>
      <c r="AJ55" s="265"/>
      <c r="AK55" s="265"/>
      <c r="AL55" s="265"/>
      <c r="AM55" s="265"/>
      <c r="AN55" s="264">
        <f>SUM(AG55,AT55)</f>
        <v>0</v>
      </c>
      <c r="AO55" s="265"/>
      <c r="AP55" s="265"/>
      <c r="AQ55" s="89" t="s">
        <v>78</v>
      </c>
      <c r="AR55" s="90"/>
      <c r="AS55" s="91">
        <v>0</v>
      </c>
      <c r="AT55" s="92">
        <f>ROUND(SUM(AV55:AW55),2)</f>
        <v>0</v>
      </c>
      <c r="AU55" s="93">
        <f>'1 - I.ETAPA - odvodnění a...'!P87</f>
        <v>0</v>
      </c>
      <c r="AV55" s="92">
        <f>'1 - I.ETAPA - odvodnění a...'!J33</f>
        <v>0</v>
      </c>
      <c r="AW55" s="92">
        <f>'1 - I.ETAPA - odvodnění a...'!J34</f>
        <v>0</v>
      </c>
      <c r="AX55" s="92">
        <f>'1 - I.ETAPA - odvodnění a...'!J35</f>
        <v>0</v>
      </c>
      <c r="AY55" s="92">
        <f>'1 - I.ETAPA - odvodnění a...'!J36</f>
        <v>0</v>
      </c>
      <c r="AZ55" s="92">
        <f>'1 - I.ETAPA - odvodnění a...'!F33</f>
        <v>0</v>
      </c>
      <c r="BA55" s="92">
        <f>'1 - I.ETAPA - odvodnění a...'!F34</f>
        <v>0</v>
      </c>
      <c r="BB55" s="92">
        <f>'1 - I.ETAPA - odvodnění a...'!F35</f>
        <v>0</v>
      </c>
      <c r="BC55" s="92">
        <f>'1 - I.ETAPA - odvodnění a...'!F36</f>
        <v>0</v>
      </c>
      <c r="BD55" s="94">
        <f>'1 - I.ETAPA - odvodnění a...'!F37</f>
        <v>0</v>
      </c>
      <c r="BT55" s="95" t="s">
        <v>76</v>
      </c>
      <c r="BV55" s="95" t="s">
        <v>73</v>
      </c>
      <c r="BW55" s="95" t="s">
        <v>79</v>
      </c>
      <c r="BX55" s="95" t="s">
        <v>5</v>
      </c>
      <c r="CL55" s="95" t="s">
        <v>19</v>
      </c>
      <c r="CM55" s="95" t="s">
        <v>80</v>
      </c>
    </row>
    <row r="56" spans="1:91" s="7" customFormat="1" ht="16.5" customHeight="1">
      <c r="A56" s="85" t="s">
        <v>75</v>
      </c>
      <c r="B56" s="86"/>
      <c r="C56" s="87"/>
      <c r="D56" s="266" t="s">
        <v>80</v>
      </c>
      <c r="E56" s="266"/>
      <c r="F56" s="266"/>
      <c r="G56" s="266"/>
      <c r="H56" s="266"/>
      <c r="I56" s="88"/>
      <c r="J56" s="266" t="s">
        <v>81</v>
      </c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4">
        <f>'2 - II.ETAPA - komunikace'!J30</f>
        <v>0</v>
      </c>
      <c r="AH56" s="265"/>
      <c r="AI56" s="265"/>
      <c r="AJ56" s="265"/>
      <c r="AK56" s="265"/>
      <c r="AL56" s="265"/>
      <c r="AM56" s="265"/>
      <c r="AN56" s="264">
        <f>SUM(AG56,AT56)</f>
        <v>0</v>
      </c>
      <c r="AO56" s="265"/>
      <c r="AP56" s="265"/>
      <c r="AQ56" s="89" t="s">
        <v>78</v>
      </c>
      <c r="AR56" s="90"/>
      <c r="AS56" s="96">
        <v>0</v>
      </c>
      <c r="AT56" s="97">
        <f>ROUND(SUM(AV56:AW56),2)</f>
        <v>0</v>
      </c>
      <c r="AU56" s="98">
        <f>'2 - II.ETAPA - komunikace'!P91</f>
        <v>0</v>
      </c>
      <c r="AV56" s="97">
        <f>'2 - II.ETAPA - komunikace'!J33</f>
        <v>0</v>
      </c>
      <c r="AW56" s="97">
        <f>'2 - II.ETAPA - komunikace'!J34</f>
        <v>0</v>
      </c>
      <c r="AX56" s="97">
        <f>'2 - II.ETAPA - komunikace'!J35</f>
        <v>0</v>
      </c>
      <c r="AY56" s="97">
        <f>'2 - II.ETAPA - komunikace'!J36</f>
        <v>0</v>
      </c>
      <c r="AZ56" s="97">
        <f>'2 - II.ETAPA - komunikace'!F33</f>
        <v>0</v>
      </c>
      <c r="BA56" s="97">
        <f>'2 - II.ETAPA - komunikace'!F34</f>
        <v>0</v>
      </c>
      <c r="BB56" s="97">
        <f>'2 - II.ETAPA - komunikace'!F35</f>
        <v>0</v>
      </c>
      <c r="BC56" s="97">
        <f>'2 - II.ETAPA - komunikace'!F36</f>
        <v>0</v>
      </c>
      <c r="BD56" s="99">
        <f>'2 - II.ETAPA - komunikace'!F37</f>
        <v>0</v>
      </c>
      <c r="BT56" s="95" t="s">
        <v>76</v>
      </c>
      <c r="BV56" s="95" t="s">
        <v>73</v>
      </c>
      <c r="BW56" s="95" t="s">
        <v>82</v>
      </c>
      <c r="BX56" s="95" t="s">
        <v>5</v>
      </c>
      <c r="CL56" s="95" t="s">
        <v>19</v>
      </c>
      <c r="CM56" s="95" t="s">
        <v>80</v>
      </c>
    </row>
    <row r="57" spans="1:91" s="2" customFormat="1" ht="30" customHeight="1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91" s="2" customFormat="1" ht="6.95" customHeight="1">
      <c r="A58" s="33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38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</sheetData>
  <sheetProtection algorithmName="SHA-512" hashValue="/uh64vC6LKcQPVmDLTG+wROs74vO2AoVI+mjX3Sjo169N1D7rCk9gP9QbzP4ZSfn+VzCZOI9HFNUMrJQ14od5w==" saltValue="tN3ituUNIzaIGq/RqIfHmR6y0gVqNqMvouwdvE95fSkmmdE/sxwu+tz3BswXwDrdk8Ctd2JsV+uMCSdzbTvIlg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I.ETAPA - odvodnění a...'!C2" display="/"/>
    <hyperlink ref="A56" location="'2 - II.ETAPA - komunikac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6" t="s">
        <v>79</v>
      </c>
    </row>
    <row r="3" spans="1:46" s="1" customFormat="1" ht="6.95" hidden="1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1:46" s="1" customFormat="1" ht="24.95" hidden="1" customHeight="1">
      <c r="B4" s="19"/>
      <c r="D4" s="102" t="s">
        <v>83</v>
      </c>
      <c r="L4" s="19"/>
      <c r="M4" s="103" t="s">
        <v>10</v>
      </c>
      <c r="AT4" s="16" t="s">
        <v>4</v>
      </c>
    </row>
    <row r="5" spans="1:46" s="1" customFormat="1" ht="6.95" hidden="1" customHeight="1">
      <c r="B5" s="19"/>
      <c r="L5" s="19"/>
    </row>
    <row r="6" spans="1:46" s="1" customFormat="1" ht="12" hidden="1" customHeight="1">
      <c r="B6" s="19"/>
      <c r="D6" s="104" t="s">
        <v>16</v>
      </c>
      <c r="L6" s="19"/>
    </row>
    <row r="7" spans="1:46" s="1" customFormat="1" ht="16.5" hidden="1" customHeight="1">
      <c r="B7" s="19"/>
      <c r="E7" s="270" t="str">
        <f>'Rekapitulace stavby'!K6</f>
        <v>Komunikace ul. Potoční Žilina u Nového Jičína vč odkanalizování</v>
      </c>
      <c r="F7" s="271"/>
      <c r="G7" s="271"/>
      <c r="H7" s="271"/>
      <c r="L7" s="19"/>
    </row>
    <row r="8" spans="1:46" s="2" customFormat="1" ht="12" hidden="1" customHeight="1">
      <c r="A8" s="33"/>
      <c r="B8" s="38"/>
      <c r="C8" s="33"/>
      <c r="D8" s="104" t="s">
        <v>84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hidden="1" customHeight="1">
      <c r="A9" s="33"/>
      <c r="B9" s="38"/>
      <c r="C9" s="33"/>
      <c r="D9" s="33"/>
      <c r="E9" s="272" t="s">
        <v>85</v>
      </c>
      <c r="F9" s="273"/>
      <c r="G9" s="273"/>
      <c r="H9" s="273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hidden="1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hidden="1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9. 4. 2022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hidden="1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hidden="1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hidden="1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hidden="1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hidden="1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hidden="1" customHeight="1">
      <c r="A18" s="33"/>
      <c r="B18" s="38"/>
      <c r="C18" s="33"/>
      <c r="D18" s="33"/>
      <c r="E18" s="274" t="str">
        <f>'Rekapitulace stavby'!E14</f>
        <v>Vyplň údaj</v>
      </c>
      <c r="F18" s="275"/>
      <c r="G18" s="275"/>
      <c r="H18" s="275"/>
      <c r="I18" s="104" t="s">
        <v>28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hidden="1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hidden="1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hidden="1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hidden="1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hidden="1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hidden="1" customHeight="1">
      <c r="A24" s="33"/>
      <c r="B24" s="38"/>
      <c r="C24" s="33"/>
      <c r="D24" s="33"/>
      <c r="E24" s="106" t="str">
        <f>IF('Rekapitulace stavby'!E20="","",'Rekapitulace stavby'!E20)</f>
        <v xml:space="preserve"> </v>
      </c>
      <c r="F24" s="33"/>
      <c r="G24" s="33"/>
      <c r="H24" s="33"/>
      <c r="I24" s="104" t="s">
        <v>28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hidden="1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hidden="1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hidden="1" customHeight="1">
      <c r="A27" s="108"/>
      <c r="B27" s="109"/>
      <c r="C27" s="108"/>
      <c r="D27" s="108"/>
      <c r="E27" s="276" t="s">
        <v>19</v>
      </c>
      <c r="F27" s="276"/>
      <c r="G27" s="276"/>
      <c r="H27" s="276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hidden="1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hidden="1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hidden="1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ROUND(J87, 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hidden="1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hidden="1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hidden="1" customHeight="1">
      <c r="A33" s="33"/>
      <c r="B33" s="38"/>
      <c r="C33" s="33"/>
      <c r="D33" s="115" t="s">
        <v>41</v>
      </c>
      <c r="E33" s="104" t="s">
        <v>42</v>
      </c>
      <c r="F33" s="116">
        <f>ROUND((SUM(BE87:BE194)),  2)</f>
        <v>0</v>
      </c>
      <c r="G33" s="33"/>
      <c r="H33" s="33"/>
      <c r="I33" s="117">
        <v>0.21</v>
      </c>
      <c r="J33" s="116">
        <f>ROUND(((SUM(BE87:BE194))*I33),  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hidden="1" customHeight="1">
      <c r="A34" s="33"/>
      <c r="B34" s="38"/>
      <c r="C34" s="33"/>
      <c r="D34" s="33"/>
      <c r="E34" s="104" t="s">
        <v>43</v>
      </c>
      <c r="F34" s="116">
        <f>ROUND((SUM(BF87:BF194)),  2)</f>
        <v>0</v>
      </c>
      <c r="G34" s="33"/>
      <c r="H34" s="33"/>
      <c r="I34" s="117">
        <v>0.15</v>
      </c>
      <c r="J34" s="116">
        <f>ROUND(((SUM(BF87:BF194))*I34),  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8"/>
      <c r="C35" s="33"/>
      <c r="D35" s="33"/>
      <c r="E35" s="104" t="s">
        <v>44</v>
      </c>
      <c r="F35" s="116">
        <f>ROUND((SUM(BG87:BG194)),  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8"/>
      <c r="C36" s="33"/>
      <c r="D36" s="33"/>
      <c r="E36" s="104" t="s">
        <v>45</v>
      </c>
      <c r="F36" s="116">
        <f>ROUND((SUM(BH87:BH194)),  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04" t="s">
        <v>46</v>
      </c>
      <c r="F37" s="116">
        <f>ROUND((SUM(BI87:BI194)),  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hidden="1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hidden="1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ht="11.25" hidden="1"/>
    <row r="42" spans="1:31" ht="11.25" hidden="1"/>
    <row r="43" spans="1:31" ht="11.25" hidden="1"/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86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277" t="str">
        <f>E7</f>
        <v>Komunikace ul. Potoční Žilina u Nového Jičína vč odkanalizování</v>
      </c>
      <c r="F48" s="278"/>
      <c r="G48" s="278"/>
      <c r="H48" s="278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12" customHeight="1">
      <c r="A49" s="33"/>
      <c r="B49" s="34"/>
      <c r="C49" s="28" t="s">
        <v>84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6.5" customHeight="1">
      <c r="A50" s="33"/>
      <c r="B50" s="34"/>
      <c r="C50" s="35"/>
      <c r="D50" s="35"/>
      <c r="E50" s="249" t="str">
        <f>E9</f>
        <v>1 - I.ETAPA - odvodnění a odbočka pro par.č. 1035/2</v>
      </c>
      <c r="F50" s="279"/>
      <c r="G50" s="279"/>
      <c r="H50" s="279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9. 4. 2022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40.15" customHeight="1">
      <c r="A54" s="33"/>
      <c r="B54" s="34"/>
      <c r="C54" s="28" t="s">
        <v>25</v>
      </c>
      <c r="D54" s="35"/>
      <c r="E54" s="35"/>
      <c r="F54" s="26" t="str">
        <f>E15</f>
        <v>Město Nový Jičín, Masarykovo nám. 1 , 741 01 NJ</v>
      </c>
      <c r="G54" s="35"/>
      <c r="H54" s="35"/>
      <c r="I54" s="28" t="s">
        <v>31</v>
      </c>
      <c r="J54" s="31" t="str">
        <f>E21</f>
        <v>UNIPROJEKT projekční kancelář, Divadelní 849/8, NJ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15.2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9.25" customHeight="1">
      <c r="A57" s="33"/>
      <c r="B57" s="34"/>
      <c r="C57" s="129" t="s">
        <v>87</v>
      </c>
      <c r="D57" s="130"/>
      <c r="E57" s="130"/>
      <c r="F57" s="130"/>
      <c r="G57" s="130"/>
      <c r="H57" s="130"/>
      <c r="I57" s="130"/>
      <c r="J57" s="131" t="s">
        <v>88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7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J87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89</v>
      </c>
    </row>
    <row r="60" spans="1:47" s="9" customFormat="1" ht="24.95" customHeight="1">
      <c r="B60" s="133"/>
      <c r="C60" s="134"/>
      <c r="D60" s="135" t="s">
        <v>90</v>
      </c>
      <c r="E60" s="136"/>
      <c r="F60" s="136"/>
      <c r="G60" s="136"/>
      <c r="H60" s="136"/>
      <c r="I60" s="136"/>
      <c r="J60" s="137">
        <f>J88</f>
        <v>0</v>
      </c>
      <c r="K60" s="134"/>
      <c r="L60" s="138"/>
    </row>
    <row r="61" spans="1:47" s="10" customFormat="1" ht="19.899999999999999" customHeight="1">
      <c r="B61" s="139"/>
      <c r="C61" s="140"/>
      <c r="D61" s="141" t="s">
        <v>91</v>
      </c>
      <c r="E61" s="142"/>
      <c r="F61" s="142"/>
      <c r="G61" s="142"/>
      <c r="H61" s="142"/>
      <c r="I61" s="142"/>
      <c r="J61" s="143">
        <f>J89</f>
        <v>0</v>
      </c>
      <c r="K61" s="140"/>
      <c r="L61" s="144"/>
    </row>
    <row r="62" spans="1:47" s="10" customFormat="1" ht="19.899999999999999" customHeight="1">
      <c r="B62" s="139"/>
      <c r="C62" s="140"/>
      <c r="D62" s="141" t="s">
        <v>92</v>
      </c>
      <c r="E62" s="142"/>
      <c r="F62" s="142"/>
      <c r="G62" s="142"/>
      <c r="H62" s="142"/>
      <c r="I62" s="142"/>
      <c r="J62" s="143">
        <f>J159</f>
        <v>0</v>
      </c>
      <c r="K62" s="140"/>
      <c r="L62" s="144"/>
    </row>
    <row r="63" spans="1:47" s="10" customFormat="1" ht="19.899999999999999" customHeight="1">
      <c r="B63" s="139"/>
      <c r="C63" s="140"/>
      <c r="D63" s="141" t="s">
        <v>93</v>
      </c>
      <c r="E63" s="142"/>
      <c r="F63" s="142"/>
      <c r="G63" s="142"/>
      <c r="H63" s="142"/>
      <c r="I63" s="142"/>
      <c r="J63" s="143">
        <f>J163</f>
        <v>0</v>
      </c>
      <c r="K63" s="140"/>
      <c r="L63" s="144"/>
    </row>
    <row r="64" spans="1:47" s="10" customFormat="1" ht="19.899999999999999" customHeight="1">
      <c r="B64" s="139"/>
      <c r="C64" s="140"/>
      <c r="D64" s="141" t="s">
        <v>94</v>
      </c>
      <c r="E64" s="142"/>
      <c r="F64" s="142"/>
      <c r="G64" s="142"/>
      <c r="H64" s="142"/>
      <c r="I64" s="142"/>
      <c r="J64" s="143">
        <f>J172</f>
        <v>0</v>
      </c>
      <c r="K64" s="140"/>
      <c r="L64" s="144"/>
    </row>
    <row r="65" spans="1:31" s="10" customFormat="1" ht="19.899999999999999" customHeight="1">
      <c r="B65" s="139"/>
      <c r="C65" s="140"/>
      <c r="D65" s="141" t="s">
        <v>95</v>
      </c>
      <c r="E65" s="142"/>
      <c r="F65" s="142"/>
      <c r="G65" s="142"/>
      <c r="H65" s="142"/>
      <c r="I65" s="142"/>
      <c r="J65" s="143">
        <f>J180</f>
        <v>0</v>
      </c>
      <c r="K65" s="140"/>
      <c r="L65" s="144"/>
    </row>
    <row r="66" spans="1:31" s="10" customFormat="1" ht="19.899999999999999" customHeight="1">
      <c r="B66" s="139"/>
      <c r="C66" s="140"/>
      <c r="D66" s="141" t="s">
        <v>96</v>
      </c>
      <c r="E66" s="142"/>
      <c r="F66" s="142"/>
      <c r="G66" s="142"/>
      <c r="H66" s="142"/>
      <c r="I66" s="142"/>
      <c r="J66" s="143">
        <f>J191</f>
        <v>0</v>
      </c>
      <c r="K66" s="140"/>
      <c r="L66" s="144"/>
    </row>
    <row r="67" spans="1:31" s="9" customFormat="1" ht="24.95" customHeight="1">
      <c r="B67" s="133"/>
      <c r="C67" s="134"/>
      <c r="D67" s="135" t="s">
        <v>97</v>
      </c>
      <c r="E67" s="136"/>
      <c r="F67" s="136"/>
      <c r="G67" s="136"/>
      <c r="H67" s="136"/>
      <c r="I67" s="136"/>
      <c r="J67" s="137">
        <f>J193</f>
        <v>0</v>
      </c>
      <c r="K67" s="134"/>
      <c r="L67" s="138"/>
    </row>
    <row r="68" spans="1:31" s="2" customFormat="1" ht="21.75" customHeight="1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3" spans="1:31" s="2" customFormat="1" ht="6.95" customHeight="1">
      <c r="A73" s="33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24.95" customHeight="1">
      <c r="A74" s="33"/>
      <c r="B74" s="34"/>
      <c r="C74" s="22" t="s">
        <v>98</v>
      </c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6.95" customHeight="1">
      <c r="A75" s="33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2" customHeight="1">
      <c r="A76" s="33"/>
      <c r="B76" s="34"/>
      <c r="C76" s="28" t="s">
        <v>16</v>
      </c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6.5" customHeight="1">
      <c r="A77" s="33"/>
      <c r="B77" s="34"/>
      <c r="C77" s="35"/>
      <c r="D77" s="35"/>
      <c r="E77" s="277" t="str">
        <f>E7</f>
        <v>Komunikace ul. Potoční Žilina u Nového Jičína vč odkanalizování</v>
      </c>
      <c r="F77" s="278"/>
      <c r="G77" s="278"/>
      <c r="H77" s="278"/>
      <c r="I77" s="35"/>
      <c r="J77" s="35"/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84</v>
      </c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6.5" customHeight="1">
      <c r="A79" s="33"/>
      <c r="B79" s="34"/>
      <c r="C79" s="35"/>
      <c r="D79" s="35"/>
      <c r="E79" s="249" t="str">
        <f>E9</f>
        <v>1 - I.ETAPA - odvodnění a odbočka pro par.č. 1035/2</v>
      </c>
      <c r="F79" s="279"/>
      <c r="G79" s="279"/>
      <c r="H79" s="279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6.95" customHeight="1">
      <c r="A80" s="33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65" s="2" customFormat="1" ht="12" customHeight="1">
      <c r="A81" s="33"/>
      <c r="B81" s="34"/>
      <c r="C81" s="28" t="s">
        <v>21</v>
      </c>
      <c r="D81" s="35"/>
      <c r="E81" s="35"/>
      <c r="F81" s="26" t="str">
        <f>F12</f>
        <v xml:space="preserve"> </v>
      </c>
      <c r="G81" s="35"/>
      <c r="H81" s="35"/>
      <c r="I81" s="28" t="s">
        <v>23</v>
      </c>
      <c r="J81" s="58" t="str">
        <f>IF(J12="","",J12)</f>
        <v>9. 4. 2022</v>
      </c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65" s="2" customFormat="1" ht="6.95" customHeight="1">
      <c r="A82" s="33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10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65" s="2" customFormat="1" ht="40.15" customHeight="1">
      <c r="A83" s="33"/>
      <c r="B83" s="34"/>
      <c r="C83" s="28" t="s">
        <v>25</v>
      </c>
      <c r="D83" s="35"/>
      <c r="E83" s="35"/>
      <c r="F83" s="26" t="str">
        <f>E15</f>
        <v>Město Nový Jičín, Masarykovo nám. 1 , 741 01 NJ</v>
      </c>
      <c r="G83" s="35"/>
      <c r="H83" s="35"/>
      <c r="I83" s="28" t="s">
        <v>31</v>
      </c>
      <c r="J83" s="31" t="str">
        <f>E21</f>
        <v>UNIPROJEKT projekční kancelář, Divadelní 849/8, NJ</v>
      </c>
      <c r="K83" s="35"/>
      <c r="L83" s="10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65" s="2" customFormat="1" ht="15.2" customHeight="1">
      <c r="A84" s="33"/>
      <c r="B84" s="34"/>
      <c r="C84" s="28" t="s">
        <v>29</v>
      </c>
      <c r="D84" s="35"/>
      <c r="E84" s="35"/>
      <c r="F84" s="26" t="str">
        <f>IF(E18="","",E18)</f>
        <v>Vyplň údaj</v>
      </c>
      <c r="G84" s="35"/>
      <c r="H84" s="35"/>
      <c r="I84" s="28" t="s">
        <v>34</v>
      </c>
      <c r="J84" s="31" t="str">
        <f>E24</f>
        <v xml:space="preserve"> </v>
      </c>
      <c r="K84" s="35"/>
      <c r="L84" s="10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65" s="2" customFormat="1" ht="10.35" customHeight="1">
      <c r="A85" s="33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10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65" s="11" customFormat="1" ht="29.25" customHeight="1">
      <c r="A86" s="145"/>
      <c r="B86" s="146"/>
      <c r="C86" s="147" t="s">
        <v>99</v>
      </c>
      <c r="D86" s="148" t="s">
        <v>56</v>
      </c>
      <c r="E86" s="148" t="s">
        <v>52</v>
      </c>
      <c r="F86" s="148" t="s">
        <v>53</v>
      </c>
      <c r="G86" s="148" t="s">
        <v>100</v>
      </c>
      <c r="H86" s="148" t="s">
        <v>101</v>
      </c>
      <c r="I86" s="148" t="s">
        <v>102</v>
      </c>
      <c r="J86" s="148" t="s">
        <v>88</v>
      </c>
      <c r="K86" s="149" t="s">
        <v>103</v>
      </c>
      <c r="L86" s="150"/>
      <c r="M86" s="67" t="s">
        <v>19</v>
      </c>
      <c r="N86" s="68" t="s">
        <v>41</v>
      </c>
      <c r="O86" s="68" t="s">
        <v>104</v>
      </c>
      <c r="P86" s="68" t="s">
        <v>105</v>
      </c>
      <c r="Q86" s="68" t="s">
        <v>106</v>
      </c>
      <c r="R86" s="68" t="s">
        <v>107</v>
      </c>
      <c r="S86" s="68" t="s">
        <v>108</v>
      </c>
      <c r="T86" s="69" t="s">
        <v>109</v>
      </c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</row>
    <row r="87" spans="1:65" s="2" customFormat="1" ht="22.9" customHeight="1">
      <c r="A87" s="33"/>
      <c r="B87" s="34"/>
      <c r="C87" s="74" t="s">
        <v>110</v>
      </c>
      <c r="D87" s="35"/>
      <c r="E87" s="35"/>
      <c r="F87" s="35"/>
      <c r="G87" s="35"/>
      <c r="H87" s="35"/>
      <c r="I87" s="35"/>
      <c r="J87" s="151">
        <f>BK87</f>
        <v>0</v>
      </c>
      <c r="K87" s="35"/>
      <c r="L87" s="38"/>
      <c r="M87" s="70"/>
      <c r="N87" s="152"/>
      <c r="O87" s="71"/>
      <c r="P87" s="153">
        <f>P88+P193</f>
        <v>0</v>
      </c>
      <c r="Q87" s="71"/>
      <c r="R87" s="153">
        <f>R88+R193</f>
        <v>28.6061938</v>
      </c>
      <c r="S87" s="71"/>
      <c r="T87" s="154">
        <f>T88+T193</f>
        <v>6.758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70</v>
      </c>
      <c r="AU87" s="16" t="s">
        <v>89</v>
      </c>
      <c r="BK87" s="155">
        <f>BK88+BK193</f>
        <v>0</v>
      </c>
    </row>
    <row r="88" spans="1:65" s="12" customFormat="1" ht="25.9" customHeight="1">
      <c r="B88" s="156"/>
      <c r="C88" s="157"/>
      <c r="D88" s="158" t="s">
        <v>70</v>
      </c>
      <c r="E88" s="159" t="s">
        <v>111</v>
      </c>
      <c r="F88" s="159" t="s">
        <v>112</v>
      </c>
      <c r="G88" s="157"/>
      <c r="H88" s="157"/>
      <c r="I88" s="160"/>
      <c r="J88" s="161">
        <f>BK88</f>
        <v>0</v>
      </c>
      <c r="K88" s="157"/>
      <c r="L88" s="162"/>
      <c r="M88" s="163"/>
      <c r="N88" s="164"/>
      <c r="O88" s="164"/>
      <c r="P88" s="165">
        <f>P89+P159+P163+P172+P180+P191</f>
        <v>0</v>
      </c>
      <c r="Q88" s="164"/>
      <c r="R88" s="165">
        <f>R89+R159+R163+R172+R180+R191</f>
        <v>28.6061938</v>
      </c>
      <c r="S88" s="164"/>
      <c r="T88" s="166">
        <f>T89+T159+T163+T172+T180+T191</f>
        <v>6.758</v>
      </c>
      <c r="AR88" s="167" t="s">
        <v>76</v>
      </c>
      <c r="AT88" s="168" t="s">
        <v>70</v>
      </c>
      <c r="AU88" s="168" t="s">
        <v>71</v>
      </c>
      <c r="AY88" s="167" t="s">
        <v>113</v>
      </c>
      <c r="BK88" s="169">
        <f>BK89+BK159+BK163+BK172+BK180+BK191</f>
        <v>0</v>
      </c>
    </row>
    <row r="89" spans="1:65" s="12" customFormat="1" ht="22.9" customHeight="1">
      <c r="B89" s="156"/>
      <c r="C89" s="157"/>
      <c r="D89" s="158" t="s">
        <v>70</v>
      </c>
      <c r="E89" s="170" t="s">
        <v>76</v>
      </c>
      <c r="F89" s="170" t="s">
        <v>114</v>
      </c>
      <c r="G89" s="157"/>
      <c r="H89" s="157"/>
      <c r="I89" s="160"/>
      <c r="J89" s="171">
        <f>BK89</f>
        <v>0</v>
      </c>
      <c r="K89" s="157"/>
      <c r="L89" s="162"/>
      <c r="M89" s="163"/>
      <c r="N89" s="164"/>
      <c r="O89" s="164"/>
      <c r="P89" s="165">
        <f>SUM(P90:P158)</f>
        <v>0</v>
      </c>
      <c r="Q89" s="164"/>
      <c r="R89" s="165">
        <f>SUM(R90:R158)</f>
        <v>18.724017</v>
      </c>
      <c r="S89" s="164"/>
      <c r="T89" s="166">
        <f>SUM(T90:T158)</f>
        <v>6.758</v>
      </c>
      <c r="AR89" s="167" t="s">
        <v>76</v>
      </c>
      <c r="AT89" s="168" t="s">
        <v>70</v>
      </c>
      <c r="AU89" s="168" t="s">
        <v>76</v>
      </c>
      <c r="AY89" s="167" t="s">
        <v>113</v>
      </c>
      <c r="BK89" s="169">
        <f>SUM(BK90:BK158)</f>
        <v>0</v>
      </c>
    </row>
    <row r="90" spans="1:65" s="2" customFormat="1" ht="24.2" customHeight="1">
      <c r="A90" s="33"/>
      <c r="B90" s="34"/>
      <c r="C90" s="172" t="s">
        <v>76</v>
      </c>
      <c r="D90" s="172" t="s">
        <v>115</v>
      </c>
      <c r="E90" s="173" t="s">
        <v>116</v>
      </c>
      <c r="F90" s="174" t="s">
        <v>117</v>
      </c>
      <c r="G90" s="175" t="s">
        <v>118</v>
      </c>
      <c r="H90" s="176">
        <v>2</v>
      </c>
      <c r="I90" s="177"/>
      <c r="J90" s="178">
        <f>ROUND(I90*H90,2)</f>
        <v>0</v>
      </c>
      <c r="K90" s="174" t="s">
        <v>19</v>
      </c>
      <c r="L90" s="38"/>
      <c r="M90" s="179" t="s">
        <v>19</v>
      </c>
      <c r="N90" s="180" t="s">
        <v>42</v>
      </c>
      <c r="O90" s="63"/>
      <c r="P90" s="181">
        <f>O90*H90</f>
        <v>0</v>
      </c>
      <c r="Q90" s="181">
        <v>0</v>
      </c>
      <c r="R90" s="181">
        <f>Q90*H90</f>
        <v>0</v>
      </c>
      <c r="S90" s="181">
        <v>0.247</v>
      </c>
      <c r="T90" s="182">
        <f>S90*H90</f>
        <v>0.49399999999999999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83" t="s">
        <v>119</v>
      </c>
      <c r="AT90" s="183" t="s">
        <v>115</v>
      </c>
      <c r="AU90" s="183" t="s">
        <v>80</v>
      </c>
      <c r="AY90" s="16" t="s">
        <v>113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6" t="s">
        <v>76</v>
      </c>
      <c r="BK90" s="184">
        <f>ROUND(I90*H90,2)</f>
        <v>0</v>
      </c>
      <c r="BL90" s="16" t="s">
        <v>119</v>
      </c>
      <c r="BM90" s="183" t="s">
        <v>120</v>
      </c>
    </row>
    <row r="91" spans="1:65" s="2" customFormat="1" ht="19.5">
      <c r="A91" s="33"/>
      <c r="B91" s="34"/>
      <c r="C91" s="35"/>
      <c r="D91" s="185" t="s">
        <v>121</v>
      </c>
      <c r="E91" s="35"/>
      <c r="F91" s="186" t="s">
        <v>122</v>
      </c>
      <c r="G91" s="35"/>
      <c r="H91" s="35"/>
      <c r="I91" s="187"/>
      <c r="J91" s="35"/>
      <c r="K91" s="35"/>
      <c r="L91" s="38"/>
      <c r="M91" s="188"/>
      <c r="N91" s="189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121</v>
      </c>
      <c r="AU91" s="16" t="s">
        <v>80</v>
      </c>
    </row>
    <row r="92" spans="1:65" s="13" customFormat="1" ht="11.25">
      <c r="B92" s="190"/>
      <c r="C92" s="191"/>
      <c r="D92" s="185" t="s">
        <v>123</v>
      </c>
      <c r="E92" s="192" t="s">
        <v>19</v>
      </c>
      <c r="F92" s="193" t="s">
        <v>80</v>
      </c>
      <c r="G92" s="191"/>
      <c r="H92" s="194">
        <v>2</v>
      </c>
      <c r="I92" s="195"/>
      <c r="J92" s="191"/>
      <c r="K92" s="191"/>
      <c r="L92" s="196"/>
      <c r="M92" s="197"/>
      <c r="N92" s="198"/>
      <c r="O92" s="198"/>
      <c r="P92" s="198"/>
      <c r="Q92" s="198"/>
      <c r="R92" s="198"/>
      <c r="S92" s="198"/>
      <c r="T92" s="199"/>
      <c r="AT92" s="200" t="s">
        <v>123</v>
      </c>
      <c r="AU92" s="200" t="s">
        <v>80</v>
      </c>
      <c r="AV92" s="13" t="s">
        <v>80</v>
      </c>
      <c r="AW92" s="13" t="s">
        <v>33</v>
      </c>
      <c r="AX92" s="13" t="s">
        <v>71</v>
      </c>
      <c r="AY92" s="200" t="s">
        <v>113</v>
      </c>
    </row>
    <row r="93" spans="1:65" s="14" customFormat="1" ht="11.25">
      <c r="B93" s="201"/>
      <c r="C93" s="202"/>
      <c r="D93" s="185" t="s">
        <v>123</v>
      </c>
      <c r="E93" s="203" t="s">
        <v>19</v>
      </c>
      <c r="F93" s="204" t="s">
        <v>124</v>
      </c>
      <c r="G93" s="202"/>
      <c r="H93" s="205">
        <v>2</v>
      </c>
      <c r="I93" s="206"/>
      <c r="J93" s="202"/>
      <c r="K93" s="202"/>
      <c r="L93" s="207"/>
      <c r="M93" s="208"/>
      <c r="N93" s="209"/>
      <c r="O93" s="209"/>
      <c r="P93" s="209"/>
      <c r="Q93" s="209"/>
      <c r="R93" s="209"/>
      <c r="S93" s="209"/>
      <c r="T93" s="210"/>
      <c r="AT93" s="211" t="s">
        <v>123</v>
      </c>
      <c r="AU93" s="211" t="s">
        <v>80</v>
      </c>
      <c r="AV93" s="14" t="s">
        <v>119</v>
      </c>
      <c r="AW93" s="14" t="s">
        <v>33</v>
      </c>
      <c r="AX93" s="14" t="s">
        <v>76</v>
      </c>
      <c r="AY93" s="211" t="s">
        <v>113</v>
      </c>
    </row>
    <row r="94" spans="1:65" s="2" customFormat="1" ht="24.2" customHeight="1">
      <c r="A94" s="33"/>
      <c r="B94" s="34"/>
      <c r="C94" s="172" t="s">
        <v>80</v>
      </c>
      <c r="D94" s="172" t="s">
        <v>115</v>
      </c>
      <c r="E94" s="173" t="s">
        <v>125</v>
      </c>
      <c r="F94" s="174" t="s">
        <v>126</v>
      </c>
      <c r="G94" s="175" t="s">
        <v>127</v>
      </c>
      <c r="H94" s="176">
        <v>10.8</v>
      </c>
      <c r="I94" s="177"/>
      <c r="J94" s="178">
        <f>ROUND(I94*H94,2)</f>
        <v>0</v>
      </c>
      <c r="K94" s="174" t="s">
        <v>19</v>
      </c>
      <c r="L94" s="38"/>
      <c r="M94" s="179" t="s">
        <v>19</v>
      </c>
      <c r="N94" s="180" t="s">
        <v>42</v>
      </c>
      <c r="O94" s="63"/>
      <c r="P94" s="181">
        <f>O94*H94</f>
        <v>0</v>
      </c>
      <c r="Q94" s="181">
        <v>0</v>
      </c>
      <c r="R94" s="181">
        <f>Q94*H94</f>
        <v>0</v>
      </c>
      <c r="S94" s="181">
        <v>0.24</v>
      </c>
      <c r="T94" s="182">
        <f>S94*H94</f>
        <v>2.5920000000000001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119</v>
      </c>
      <c r="AT94" s="183" t="s">
        <v>115</v>
      </c>
      <c r="AU94" s="183" t="s">
        <v>80</v>
      </c>
      <c r="AY94" s="16" t="s">
        <v>113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76</v>
      </c>
      <c r="BK94" s="184">
        <f>ROUND(I94*H94,2)</f>
        <v>0</v>
      </c>
      <c r="BL94" s="16" t="s">
        <v>119</v>
      </c>
      <c r="BM94" s="183" t="s">
        <v>128</v>
      </c>
    </row>
    <row r="95" spans="1:65" s="2" customFormat="1" ht="19.5">
      <c r="A95" s="33"/>
      <c r="B95" s="34"/>
      <c r="C95" s="35"/>
      <c r="D95" s="185" t="s">
        <v>121</v>
      </c>
      <c r="E95" s="35"/>
      <c r="F95" s="186" t="s">
        <v>129</v>
      </c>
      <c r="G95" s="35"/>
      <c r="H95" s="35"/>
      <c r="I95" s="187"/>
      <c r="J95" s="35"/>
      <c r="K95" s="35"/>
      <c r="L95" s="38"/>
      <c r="M95" s="188"/>
      <c r="N95" s="189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121</v>
      </c>
      <c r="AU95" s="16" t="s">
        <v>80</v>
      </c>
    </row>
    <row r="96" spans="1:65" s="13" customFormat="1" ht="11.25">
      <c r="B96" s="190"/>
      <c r="C96" s="191"/>
      <c r="D96" s="185" t="s">
        <v>123</v>
      </c>
      <c r="E96" s="192" t="s">
        <v>19</v>
      </c>
      <c r="F96" s="193" t="s">
        <v>130</v>
      </c>
      <c r="G96" s="191"/>
      <c r="H96" s="194">
        <v>10.8</v>
      </c>
      <c r="I96" s="195"/>
      <c r="J96" s="191"/>
      <c r="K96" s="191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123</v>
      </c>
      <c r="AU96" s="200" t="s">
        <v>80</v>
      </c>
      <c r="AV96" s="13" t="s">
        <v>80</v>
      </c>
      <c r="AW96" s="13" t="s">
        <v>33</v>
      </c>
      <c r="AX96" s="13" t="s">
        <v>71</v>
      </c>
      <c r="AY96" s="200" t="s">
        <v>113</v>
      </c>
    </row>
    <row r="97" spans="1:65" s="14" customFormat="1" ht="11.25">
      <c r="B97" s="201"/>
      <c r="C97" s="202"/>
      <c r="D97" s="185" t="s">
        <v>123</v>
      </c>
      <c r="E97" s="203" t="s">
        <v>19</v>
      </c>
      <c r="F97" s="204" t="s">
        <v>124</v>
      </c>
      <c r="G97" s="202"/>
      <c r="H97" s="205">
        <v>10.8</v>
      </c>
      <c r="I97" s="206"/>
      <c r="J97" s="202"/>
      <c r="K97" s="202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123</v>
      </c>
      <c r="AU97" s="211" t="s">
        <v>80</v>
      </c>
      <c r="AV97" s="14" t="s">
        <v>119</v>
      </c>
      <c r="AW97" s="14" t="s">
        <v>33</v>
      </c>
      <c r="AX97" s="14" t="s">
        <v>76</v>
      </c>
      <c r="AY97" s="211" t="s">
        <v>113</v>
      </c>
    </row>
    <row r="98" spans="1:65" s="2" customFormat="1" ht="24.2" customHeight="1">
      <c r="A98" s="33"/>
      <c r="B98" s="34"/>
      <c r="C98" s="172" t="s">
        <v>131</v>
      </c>
      <c r="D98" s="172" t="s">
        <v>115</v>
      </c>
      <c r="E98" s="173" t="s">
        <v>132</v>
      </c>
      <c r="F98" s="174" t="s">
        <v>133</v>
      </c>
      <c r="G98" s="175" t="s">
        <v>127</v>
      </c>
      <c r="H98" s="176">
        <v>4.5</v>
      </c>
      <c r="I98" s="177"/>
      <c r="J98" s="178">
        <f>ROUND(I98*H98,2)</f>
        <v>0</v>
      </c>
      <c r="K98" s="174" t="s">
        <v>19</v>
      </c>
      <c r="L98" s="38"/>
      <c r="M98" s="179" t="s">
        <v>19</v>
      </c>
      <c r="N98" s="180" t="s">
        <v>42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0.316</v>
      </c>
      <c r="T98" s="182">
        <f>S98*H98</f>
        <v>1.4219999999999999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119</v>
      </c>
      <c r="AT98" s="183" t="s">
        <v>115</v>
      </c>
      <c r="AU98" s="183" t="s">
        <v>80</v>
      </c>
      <c r="AY98" s="16" t="s">
        <v>113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76</v>
      </c>
      <c r="BK98" s="184">
        <f>ROUND(I98*H98,2)</f>
        <v>0</v>
      </c>
      <c r="BL98" s="16" t="s">
        <v>119</v>
      </c>
      <c r="BM98" s="183" t="s">
        <v>134</v>
      </c>
    </row>
    <row r="99" spans="1:65" s="2" customFormat="1" ht="19.5">
      <c r="A99" s="33"/>
      <c r="B99" s="34"/>
      <c r="C99" s="35"/>
      <c r="D99" s="185" t="s">
        <v>121</v>
      </c>
      <c r="E99" s="35"/>
      <c r="F99" s="186" t="s">
        <v>135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121</v>
      </c>
      <c r="AU99" s="16" t="s">
        <v>80</v>
      </c>
    </row>
    <row r="100" spans="1:65" s="13" customFormat="1" ht="11.25">
      <c r="B100" s="190"/>
      <c r="C100" s="191"/>
      <c r="D100" s="185" t="s">
        <v>123</v>
      </c>
      <c r="E100" s="192" t="s">
        <v>19</v>
      </c>
      <c r="F100" s="193" t="s">
        <v>136</v>
      </c>
      <c r="G100" s="191"/>
      <c r="H100" s="194">
        <v>4.5</v>
      </c>
      <c r="I100" s="195"/>
      <c r="J100" s="191"/>
      <c r="K100" s="191"/>
      <c r="L100" s="196"/>
      <c r="M100" s="197"/>
      <c r="N100" s="198"/>
      <c r="O100" s="198"/>
      <c r="P100" s="198"/>
      <c r="Q100" s="198"/>
      <c r="R100" s="198"/>
      <c r="S100" s="198"/>
      <c r="T100" s="199"/>
      <c r="AT100" s="200" t="s">
        <v>123</v>
      </c>
      <c r="AU100" s="200" t="s">
        <v>80</v>
      </c>
      <c r="AV100" s="13" t="s">
        <v>80</v>
      </c>
      <c r="AW100" s="13" t="s">
        <v>33</v>
      </c>
      <c r="AX100" s="13" t="s">
        <v>71</v>
      </c>
      <c r="AY100" s="200" t="s">
        <v>113</v>
      </c>
    </row>
    <row r="101" spans="1:65" s="14" customFormat="1" ht="11.25">
      <c r="B101" s="201"/>
      <c r="C101" s="202"/>
      <c r="D101" s="185" t="s">
        <v>123</v>
      </c>
      <c r="E101" s="203" t="s">
        <v>19</v>
      </c>
      <c r="F101" s="204" t="s">
        <v>124</v>
      </c>
      <c r="G101" s="202"/>
      <c r="H101" s="205">
        <v>4.5</v>
      </c>
      <c r="I101" s="206"/>
      <c r="J101" s="202"/>
      <c r="K101" s="202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123</v>
      </c>
      <c r="AU101" s="211" t="s">
        <v>80</v>
      </c>
      <c r="AV101" s="14" t="s">
        <v>119</v>
      </c>
      <c r="AW101" s="14" t="s">
        <v>33</v>
      </c>
      <c r="AX101" s="14" t="s">
        <v>76</v>
      </c>
      <c r="AY101" s="211" t="s">
        <v>113</v>
      </c>
    </row>
    <row r="102" spans="1:65" s="2" customFormat="1" ht="24.2" customHeight="1">
      <c r="A102" s="33"/>
      <c r="B102" s="34"/>
      <c r="C102" s="172" t="s">
        <v>119</v>
      </c>
      <c r="D102" s="172" t="s">
        <v>115</v>
      </c>
      <c r="E102" s="173" t="s">
        <v>137</v>
      </c>
      <c r="F102" s="174" t="s">
        <v>138</v>
      </c>
      <c r="G102" s="175" t="s">
        <v>127</v>
      </c>
      <c r="H102" s="176">
        <v>4.5</v>
      </c>
      <c r="I102" s="177"/>
      <c r="J102" s="178">
        <f>ROUND(I102*H102,2)</f>
        <v>0</v>
      </c>
      <c r="K102" s="174" t="s">
        <v>19</v>
      </c>
      <c r="L102" s="38"/>
      <c r="M102" s="179" t="s">
        <v>19</v>
      </c>
      <c r="N102" s="180" t="s">
        <v>42</v>
      </c>
      <c r="O102" s="63"/>
      <c r="P102" s="181">
        <f>O102*H102</f>
        <v>0</v>
      </c>
      <c r="Q102" s="181">
        <v>0</v>
      </c>
      <c r="R102" s="181">
        <f>Q102*H102</f>
        <v>0</v>
      </c>
      <c r="S102" s="181">
        <v>0.5</v>
      </c>
      <c r="T102" s="182">
        <f>S102*H102</f>
        <v>2.25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83" t="s">
        <v>119</v>
      </c>
      <c r="AT102" s="183" t="s">
        <v>115</v>
      </c>
      <c r="AU102" s="183" t="s">
        <v>80</v>
      </c>
      <c r="AY102" s="16" t="s">
        <v>113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6" t="s">
        <v>76</v>
      </c>
      <c r="BK102" s="184">
        <f>ROUND(I102*H102,2)</f>
        <v>0</v>
      </c>
      <c r="BL102" s="16" t="s">
        <v>119</v>
      </c>
      <c r="BM102" s="183" t="s">
        <v>139</v>
      </c>
    </row>
    <row r="103" spans="1:65" s="2" customFormat="1" ht="21.75" customHeight="1">
      <c r="A103" s="33"/>
      <c r="B103" s="34"/>
      <c r="C103" s="172" t="s">
        <v>140</v>
      </c>
      <c r="D103" s="172" t="s">
        <v>115</v>
      </c>
      <c r="E103" s="173" t="s">
        <v>141</v>
      </c>
      <c r="F103" s="174" t="s">
        <v>142</v>
      </c>
      <c r="G103" s="175" t="s">
        <v>143</v>
      </c>
      <c r="H103" s="176">
        <v>7.5</v>
      </c>
      <c r="I103" s="177"/>
      <c r="J103" s="178">
        <f>ROUND(I103*H103,2)</f>
        <v>0</v>
      </c>
      <c r="K103" s="174" t="s">
        <v>19</v>
      </c>
      <c r="L103" s="38"/>
      <c r="M103" s="179" t="s">
        <v>19</v>
      </c>
      <c r="N103" s="180" t="s">
        <v>42</v>
      </c>
      <c r="O103" s="63"/>
      <c r="P103" s="181">
        <f>O103*H103</f>
        <v>0</v>
      </c>
      <c r="Q103" s="181">
        <v>0</v>
      </c>
      <c r="R103" s="181">
        <f>Q103*H103</f>
        <v>0</v>
      </c>
      <c r="S103" s="181">
        <v>0</v>
      </c>
      <c r="T103" s="182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83" t="s">
        <v>119</v>
      </c>
      <c r="AT103" s="183" t="s">
        <v>115</v>
      </c>
      <c r="AU103" s="183" t="s">
        <v>80</v>
      </c>
      <c r="AY103" s="16" t="s">
        <v>113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6" t="s">
        <v>76</v>
      </c>
      <c r="BK103" s="184">
        <f>ROUND(I103*H103,2)</f>
        <v>0</v>
      </c>
      <c r="BL103" s="16" t="s">
        <v>119</v>
      </c>
      <c r="BM103" s="183" t="s">
        <v>144</v>
      </c>
    </row>
    <row r="104" spans="1:65" s="13" customFormat="1" ht="11.25">
      <c r="B104" s="190"/>
      <c r="C104" s="191"/>
      <c r="D104" s="185" t="s">
        <v>123</v>
      </c>
      <c r="E104" s="192" t="s">
        <v>19</v>
      </c>
      <c r="F104" s="193" t="s">
        <v>145</v>
      </c>
      <c r="G104" s="191"/>
      <c r="H104" s="194">
        <v>7.5</v>
      </c>
      <c r="I104" s="195"/>
      <c r="J104" s="191"/>
      <c r="K104" s="191"/>
      <c r="L104" s="196"/>
      <c r="M104" s="197"/>
      <c r="N104" s="198"/>
      <c r="O104" s="198"/>
      <c r="P104" s="198"/>
      <c r="Q104" s="198"/>
      <c r="R104" s="198"/>
      <c r="S104" s="198"/>
      <c r="T104" s="199"/>
      <c r="AT104" s="200" t="s">
        <v>123</v>
      </c>
      <c r="AU104" s="200" t="s">
        <v>80</v>
      </c>
      <c r="AV104" s="13" t="s">
        <v>80</v>
      </c>
      <c r="AW104" s="13" t="s">
        <v>33</v>
      </c>
      <c r="AX104" s="13" t="s">
        <v>71</v>
      </c>
      <c r="AY104" s="200" t="s">
        <v>113</v>
      </c>
    </row>
    <row r="105" spans="1:65" s="14" customFormat="1" ht="11.25">
      <c r="B105" s="201"/>
      <c r="C105" s="202"/>
      <c r="D105" s="185" t="s">
        <v>123</v>
      </c>
      <c r="E105" s="203" t="s">
        <v>19</v>
      </c>
      <c r="F105" s="204" t="s">
        <v>124</v>
      </c>
      <c r="G105" s="202"/>
      <c r="H105" s="205">
        <v>7.5</v>
      </c>
      <c r="I105" s="206"/>
      <c r="J105" s="202"/>
      <c r="K105" s="202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123</v>
      </c>
      <c r="AU105" s="211" t="s">
        <v>80</v>
      </c>
      <c r="AV105" s="14" t="s">
        <v>119</v>
      </c>
      <c r="AW105" s="14" t="s">
        <v>33</v>
      </c>
      <c r="AX105" s="14" t="s">
        <v>76</v>
      </c>
      <c r="AY105" s="211" t="s">
        <v>113</v>
      </c>
    </row>
    <row r="106" spans="1:65" s="2" customFormat="1" ht="24.2" customHeight="1">
      <c r="A106" s="33"/>
      <c r="B106" s="34"/>
      <c r="C106" s="172" t="s">
        <v>146</v>
      </c>
      <c r="D106" s="172" t="s">
        <v>115</v>
      </c>
      <c r="E106" s="173" t="s">
        <v>147</v>
      </c>
      <c r="F106" s="174" t="s">
        <v>148</v>
      </c>
      <c r="G106" s="175" t="s">
        <v>149</v>
      </c>
      <c r="H106" s="176">
        <v>2.16</v>
      </c>
      <c r="I106" s="177"/>
      <c r="J106" s="178">
        <f>ROUND(I106*H106,2)</f>
        <v>0</v>
      </c>
      <c r="K106" s="174" t="s">
        <v>19</v>
      </c>
      <c r="L106" s="38"/>
      <c r="M106" s="179" t="s">
        <v>19</v>
      </c>
      <c r="N106" s="180" t="s">
        <v>42</v>
      </c>
      <c r="O106" s="63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83" t="s">
        <v>119</v>
      </c>
      <c r="AT106" s="183" t="s">
        <v>115</v>
      </c>
      <c r="AU106" s="183" t="s">
        <v>80</v>
      </c>
      <c r="AY106" s="16" t="s">
        <v>113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16" t="s">
        <v>76</v>
      </c>
      <c r="BK106" s="184">
        <f>ROUND(I106*H106,2)</f>
        <v>0</v>
      </c>
      <c r="BL106" s="16" t="s">
        <v>119</v>
      </c>
      <c r="BM106" s="183" t="s">
        <v>150</v>
      </c>
    </row>
    <row r="107" spans="1:65" s="2" customFormat="1" ht="19.5">
      <c r="A107" s="33"/>
      <c r="B107" s="34"/>
      <c r="C107" s="35"/>
      <c r="D107" s="185" t="s">
        <v>121</v>
      </c>
      <c r="E107" s="35"/>
      <c r="F107" s="186" t="s">
        <v>151</v>
      </c>
      <c r="G107" s="35"/>
      <c r="H107" s="35"/>
      <c r="I107" s="187"/>
      <c r="J107" s="35"/>
      <c r="K107" s="35"/>
      <c r="L107" s="38"/>
      <c r="M107" s="188"/>
      <c r="N107" s="189"/>
      <c r="O107" s="63"/>
      <c r="P107" s="63"/>
      <c r="Q107" s="63"/>
      <c r="R107" s="63"/>
      <c r="S107" s="63"/>
      <c r="T107" s="64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6" t="s">
        <v>121</v>
      </c>
      <c r="AU107" s="16" t="s">
        <v>80</v>
      </c>
    </row>
    <row r="108" spans="1:65" s="13" customFormat="1" ht="11.25">
      <c r="B108" s="190"/>
      <c r="C108" s="191"/>
      <c r="D108" s="185" t="s">
        <v>123</v>
      </c>
      <c r="E108" s="192" t="s">
        <v>19</v>
      </c>
      <c r="F108" s="193" t="s">
        <v>152</v>
      </c>
      <c r="G108" s="191"/>
      <c r="H108" s="194">
        <v>2.16</v>
      </c>
      <c r="I108" s="195"/>
      <c r="J108" s="191"/>
      <c r="K108" s="191"/>
      <c r="L108" s="196"/>
      <c r="M108" s="197"/>
      <c r="N108" s="198"/>
      <c r="O108" s="198"/>
      <c r="P108" s="198"/>
      <c r="Q108" s="198"/>
      <c r="R108" s="198"/>
      <c r="S108" s="198"/>
      <c r="T108" s="199"/>
      <c r="AT108" s="200" t="s">
        <v>123</v>
      </c>
      <c r="AU108" s="200" t="s">
        <v>80</v>
      </c>
      <c r="AV108" s="13" t="s">
        <v>80</v>
      </c>
      <c r="AW108" s="13" t="s">
        <v>33</v>
      </c>
      <c r="AX108" s="13" t="s">
        <v>71</v>
      </c>
      <c r="AY108" s="200" t="s">
        <v>113</v>
      </c>
    </row>
    <row r="109" spans="1:65" s="14" customFormat="1" ht="11.25">
      <c r="B109" s="201"/>
      <c r="C109" s="202"/>
      <c r="D109" s="185" t="s">
        <v>123</v>
      </c>
      <c r="E109" s="203" t="s">
        <v>19</v>
      </c>
      <c r="F109" s="204" t="s">
        <v>124</v>
      </c>
      <c r="G109" s="202"/>
      <c r="H109" s="205">
        <v>2.16</v>
      </c>
      <c r="I109" s="206"/>
      <c r="J109" s="202"/>
      <c r="K109" s="202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123</v>
      </c>
      <c r="AU109" s="211" t="s">
        <v>80</v>
      </c>
      <c r="AV109" s="14" t="s">
        <v>119</v>
      </c>
      <c r="AW109" s="14" t="s">
        <v>33</v>
      </c>
      <c r="AX109" s="14" t="s">
        <v>76</v>
      </c>
      <c r="AY109" s="211" t="s">
        <v>113</v>
      </c>
    </row>
    <row r="110" spans="1:65" s="2" customFormat="1" ht="33" customHeight="1">
      <c r="A110" s="33"/>
      <c r="B110" s="34"/>
      <c r="C110" s="172" t="s">
        <v>153</v>
      </c>
      <c r="D110" s="172" t="s">
        <v>115</v>
      </c>
      <c r="E110" s="173" t="s">
        <v>154</v>
      </c>
      <c r="F110" s="174" t="s">
        <v>155</v>
      </c>
      <c r="G110" s="175" t="s">
        <v>149</v>
      </c>
      <c r="H110" s="176">
        <v>9</v>
      </c>
      <c r="I110" s="177"/>
      <c r="J110" s="178">
        <f>ROUND(I110*H110,2)</f>
        <v>0</v>
      </c>
      <c r="K110" s="174" t="s">
        <v>19</v>
      </c>
      <c r="L110" s="38"/>
      <c r="M110" s="179" t="s">
        <v>19</v>
      </c>
      <c r="N110" s="180" t="s">
        <v>42</v>
      </c>
      <c r="O110" s="63"/>
      <c r="P110" s="181">
        <f>O110*H110</f>
        <v>0</v>
      </c>
      <c r="Q110" s="181">
        <v>0</v>
      </c>
      <c r="R110" s="181">
        <f>Q110*H110</f>
        <v>0</v>
      </c>
      <c r="S110" s="181">
        <v>0</v>
      </c>
      <c r="T110" s="182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83" t="s">
        <v>119</v>
      </c>
      <c r="AT110" s="183" t="s">
        <v>115</v>
      </c>
      <c r="AU110" s="183" t="s">
        <v>80</v>
      </c>
      <c r="AY110" s="16" t="s">
        <v>113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16" t="s">
        <v>76</v>
      </c>
      <c r="BK110" s="184">
        <f>ROUND(I110*H110,2)</f>
        <v>0</v>
      </c>
      <c r="BL110" s="16" t="s">
        <v>119</v>
      </c>
      <c r="BM110" s="183" t="s">
        <v>156</v>
      </c>
    </row>
    <row r="111" spans="1:65" s="2" customFormat="1" ht="19.5">
      <c r="A111" s="33"/>
      <c r="B111" s="34"/>
      <c r="C111" s="35"/>
      <c r="D111" s="185" t="s">
        <v>121</v>
      </c>
      <c r="E111" s="35"/>
      <c r="F111" s="186" t="s">
        <v>157</v>
      </c>
      <c r="G111" s="35"/>
      <c r="H111" s="35"/>
      <c r="I111" s="187"/>
      <c r="J111" s="35"/>
      <c r="K111" s="35"/>
      <c r="L111" s="38"/>
      <c r="M111" s="188"/>
      <c r="N111" s="189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121</v>
      </c>
      <c r="AU111" s="16" t="s">
        <v>80</v>
      </c>
    </row>
    <row r="112" spans="1:65" s="13" customFormat="1" ht="11.25">
      <c r="B112" s="190"/>
      <c r="C112" s="191"/>
      <c r="D112" s="185" t="s">
        <v>123</v>
      </c>
      <c r="E112" s="192" t="s">
        <v>19</v>
      </c>
      <c r="F112" s="193" t="s">
        <v>158</v>
      </c>
      <c r="G112" s="191"/>
      <c r="H112" s="194">
        <v>9</v>
      </c>
      <c r="I112" s="195"/>
      <c r="J112" s="191"/>
      <c r="K112" s="191"/>
      <c r="L112" s="196"/>
      <c r="M112" s="197"/>
      <c r="N112" s="198"/>
      <c r="O112" s="198"/>
      <c r="P112" s="198"/>
      <c r="Q112" s="198"/>
      <c r="R112" s="198"/>
      <c r="S112" s="198"/>
      <c r="T112" s="199"/>
      <c r="AT112" s="200" t="s">
        <v>123</v>
      </c>
      <c r="AU112" s="200" t="s">
        <v>80</v>
      </c>
      <c r="AV112" s="13" t="s">
        <v>80</v>
      </c>
      <c r="AW112" s="13" t="s">
        <v>33</v>
      </c>
      <c r="AX112" s="13" t="s">
        <v>71</v>
      </c>
      <c r="AY112" s="200" t="s">
        <v>113</v>
      </c>
    </row>
    <row r="113" spans="1:65" s="14" customFormat="1" ht="11.25">
      <c r="B113" s="201"/>
      <c r="C113" s="202"/>
      <c r="D113" s="185" t="s">
        <v>123</v>
      </c>
      <c r="E113" s="203" t="s">
        <v>19</v>
      </c>
      <c r="F113" s="204" t="s">
        <v>124</v>
      </c>
      <c r="G113" s="202"/>
      <c r="H113" s="205">
        <v>9</v>
      </c>
      <c r="I113" s="206"/>
      <c r="J113" s="202"/>
      <c r="K113" s="202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123</v>
      </c>
      <c r="AU113" s="211" t="s">
        <v>80</v>
      </c>
      <c r="AV113" s="14" t="s">
        <v>119</v>
      </c>
      <c r="AW113" s="14" t="s">
        <v>33</v>
      </c>
      <c r="AX113" s="14" t="s">
        <v>76</v>
      </c>
      <c r="AY113" s="211" t="s">
        <v>113</v>
      </c>
    </row>
    <row r="114" spans="1:65" s="2" customFormat="1" ht="44.25" customHeight="1">
      <c r="A114" s="33"/>
      <c r="B114" s="34"/>
      <c r="C114" s="172" t="s">
        <v>159</v>
      </c>
      <c r="D114" s="172" t="s">
        <v>115</v>
      </c>
      <c r="E114" s="173" t="s">
        <v>160</v>
      </c>
      <c r="F114" s="174" t="s">
        <v>161</v>
      </c>
      <c r="G114" s="175" t="s">
        <v>149</v>
      </c>
      <c r="H114" s="176">
        <v>10.8</v>
      </c>
      <c r="I114" s="177"/>
      <c r="J114" s="178">
        <f>ROUND(I114*H114,2)</f>
        <v>0</v>
      </c>
      <c r="K114" s="174" t="s">
        <v>162</v>
      </c>
      <c r="L114" s="38"/>
      <c r="M114" s="179" t="s">
        <v>19</v>
      </c>
      <c r="N114" s="180" t="s">
        <v>42</v>
      </c>
      <c r="O114" s="63"/>
      <c r="P114" s="181">
        <f>O114*H114</f>
        <v>0</v>
      </c>
      <c r="Q114" s="181">
        <v>0</v>
      </c>
      <c r="R114" s="181">
        <f>Q114*H114</f>
        <v>0</v>
      </c>
      <c r="S114" s="181">
        <v>0</v>
      </c>
      <c r="T114" s="182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83" t="s">
        <v>119</v>
      </c>
      <c r="AT114" s="183" t="s">
        <v>115</v>
      </c>
      <c r="AU114" s="183" t="s">
        <v>80</v>
      </c>
      <c r="AY114" s="16" t="s">
        <v>113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16" t="s">
        <v>76</v>
      </c>
      <c r="BK114" s="184">
        <f>ROUND(I114*H114,2)</f>
        <v>0</v>
      </c>
      <c r="BL114" s="16" t="s">
        <v>119</v>
      </c>
      <c r="BM114" s="183" t="s">
        <v>163</v>
      </c>
    </row>
    <row r="115" spans="1:65" s="2" customFormat="1" ht="11.25">
      <c r="A115" s="33"/>
      <c r="B115" s="34"/>
      <c r="C115" s="35"/>
      <c r="D115" s="212" t="s">
        <v>164</v>
      </c>
      <c r="E115" s="35"/>
      <c r="F115" s="213" t="s">
        <v>165</v>
      </c>
      <c r="G115" s="35"/>
      <c r="H115" s="35"/>
      <c r="I115" s="187"/>
      <c r="J115" s="35"/>
      <c r="K115" s="35"/>
      <c r="L115" s="38"/>
      <c r="M115" s="188"/>
      <c r="N115" s="189"/>
      <c r="O115" s="63"/>
      <c r="P115" s="63"/>
      <c r="Q115" s="63"/>
      <c r="R115" s="63"/>
      <c r="S115" s="63"/>
      <c r="T115" s="64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6" t="s">
        <v>164</v>
      </c>
      <c r="AU115" s="16" t="s">
        <v>80</v>
      </c>
    </row>
    <row r="116" spans="1:65" s="13" customFormat="1" ht="11.25">
      <c r="B116" s="190"/>
      <c r="C116" s="191"/>
      <c r="D116" s="185" t="s">
        <v>123</v>
      </c>
      <c r="E116" s="192" t="s">
        <v>19</v>
      </c>
      <c r="F116" s="193" t="s">
        <v>166</v>
      </c>
      <c r="G116" s="191"/>
      <c r="H116" s="194">
        <v>10.8</v>
      </c>
      <c r="I116" s="195"/>
      <c r="J116" s="191"/>
      <c r="K116" s="191"/>
      <c r="L116" s="196"/>
      <c r="M116" s="197"/>
      <c r="N116" s="198"/>
      <c r="O116" s="198"/>
      <c r="P116" s="198"/>
      <c r="Q116" s="198"/>
      <c r="R116" s="198"/>
      <c r="S116" s="198"/>
      <c r="T116" s="199"/>
      <c r="AT116" s="200" t="s">
        <v>123</v>
      </c>
      <c r="AU116" s="200" t="s">
        <v>80</v>
      </c>
      <c r="AV116" s="13" t="s">
        <v>80</v>
      </c>
      <c r="AW116" s="13" t="s">
        <v>33</v>
      </c>
      <c r="AX116" s="13" t="s">
        <v>71</v>
      </c>
      <c r="AY116" s="200" t="s">
        <v>113</v>
      </c>
    </row>
    <row r="117" spans="1:65" s="14" customFormat="1" ht="11.25">
      <c r="B117" s="201"/>
      <c r="C117" s="202"/>
      <c r="D117" s="185" t="s">
        <v>123</v>
      </c>
      <c r="E117" s="203" t="s">
        <v>19</v>
      </c>
      <c r="F117" s="204" t="s">
        <v>124</v>
      </c>
      <c r="G117" s="202"/>
      <c r="H117" s="205">
        <v>10.8</v>
      </c>
      <c r="I117" s="206"/>
      <c r="J117" s="202"/>
      <c r="K117" s="202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123</v>
      </c>
      <c r="AU117" s="211" t="s">
        <v>80</v>
      </c>
      <c r="AV117" s="14" t="s">
        <v>119</v>
      </c>
      <c r="AW117" s="14" t="s">
        <v>33</v>
      </c>
      <c r="AX117" s="14" t="s">
        <v>76</v>
      </c>
      <c r="AY117" s="211" t="s">
        <v>113</v>
      </c>
    </row>
    <row r="118" spans="1:65" s="2" customFormat="1" ht="33" customHeight="1">
      <c r="A118" s="33"/>
      <c r="B118" s="34"/>
      <c r="C118" s="172" t="s">
        <v>167</v>
      </c>
      <c r="D118" s="172" t="s">
        <v>115</v>
      </c>
      <c r="E118" s="173" t="s">
        <v>168</v>
      </c>
      <c r="F118" s="174" t="s">
        <v>169</v>
      </c>
      <c r="G118" s="175" t="s">
        <v>149</v>
      </c>
      <c r="H118" s="176">
        <v>28.08</v>
      </c>
      <c r="I118" s="177"/>
      <c r="J118" s="178">
        <f>ROUND(I118*H118,2)</f>
        <v>0</v>
      </c>
      <c r="K118" s="174" t="s">
        <v>19</v>
      </c>
      <c r="L118" s="38"/>
      <c r="M118" s="179" t="s">
        <v>19</v>
      </c>
      <c r="N118" s="180" t="s">
        <v>42</v>
      </c>
      <c r="O118" s="63"/>
      <c r="P118" s="181">
        <f>O118*H118</f>
        <v>0</v>
      </c>
      <c r="Q118" s="181">
        <v>0</v>
      </c>
      <c r="R118" s="181">
        <f>Q118*H118</f>
        <v>0</v>
      </c>
      <c r="S118" s="181">
        <v>0</v>
      </c>
      <c r="T118" s="182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83" t="s">
        <v>119</v>
      </c>
      <c r="AT118" s="183" t="s">
        <v>115</v>
      </c>
      <c r="AU118" s="183" t="s">
        <v>80</v>
      </c>
      <c r="AY118" s="16" t="s">
        <v>113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16" t="s">
        <v>76</v>
      </c>
      <c r="BK118" s="184">
        <f>ROUND(I118*H118,2)</f>
        <v>0</v>
      </c>
      <c r="BL118" s="16" t="s">
        <v>119</v>
      </c>
      <c r="BM118" s="183" t="s">
        <v>170</v>
      </c>
    </row>
    <row r="119" spans="1:65" s="13" customFormat="1" ht="11.25">
      <c r="B119" s="190"/>
      <c r="C119" s="191"/>
      <c r="D119" s="185" t="s">
        <v>123</v>
      </c>
      <c r="E119" s="192" t="s">
        <v>19</v>
      </c>
      <c r="F119" s="193" t="s">
        <v>171</v>
      </c>
      <c r="G119" s="191"/>
      <c r="H119" s="194">
        <v>28.08</v>
      </c>
      <c r="I119" s="195"/>
      <c r="J119" s="191"/>
      <c r="K119" s="191"/>
      <c r="L119" s="196"/>
      <c r="M119" s="197"/>
      <c r="N119" s="198"/>
      <c r="O119" s="198"/>
      <c r="P119" s="198"/>
      <c r="Q119" s="198"/>
      <c r="R119" s="198"/>
      <c r="S119" s="198"/>
      <c r="T119" s="199"/>
      <c r="AT119" s="200" t="s">
        <v>123</v>
      </c>
      <c r="AU119" s="200" t="s">
        <v>80</v>
      </c>
      <c r="AV119" s="13" t="s">
        <v>80</v>
      </c>
      <c r="AW119" s="13" t="s">
        <v>33</v>
      </c>
      <c r="AX119" s="13" t="s">
        <v>71</v>
      </c>
      <c r="AY119" s="200" t="s">
        <v>113</v>
      </c>
    </row>
    <row r="120" spans="1:65" s="14" customFormat="1" ht="11.25">
      <c r="B120" s="201"/>
      <c r="C120" s="202"/>
      <c r="D120" s="185" t="s">
        <v>123</v>
      </c>
      <c r="E120" s="203" t="s">
        <v>19</v>
      </c>
      <c r="F120" s="204" t="s">
        <v>124</v>
      </c>
      <c r="G120" s="202"/>
      <c r="H120" s="205">
        <v>28.08</v>
      </c>
      <c r="I120" s="206"/>
      <c r="J120" s="202"/>
      <c r="K120" s="202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123</v>
      </c>
      <c r="AU120" s="211" t="s">
        <v>80</v>
      </c>
      <c r="AV120" s="14" t="s">
        <v>119</v>
      </c>
      <c r="AW120" s="14" t="s">
        <v>33</v>
      </c>
      <c r="AX120" s="14" t="s">
        <v>76</v>
      </c>
      <c r="AY120" s="211" t="s">
        <v>113</v>
      </c>
    </row>
    <row r="121" spans="1:65" s="2" customFormat="1" ht="24.2" customHeight="1">
      <c r="A121" s="33"/>
      <c r="B121" s="34"/>
      <c r="C121" s="172" t="s">
        <v>172</v>
      </c>
      <c r="D121" s="172" t="s">
        <v>115</v>
      </c>
      <c r="E121" s="173" t="s">
        <v>173</v>
      </c>
      <c r="F121" s="174" t="s">
        <v>174</v>
      </c>
      <c r="G121" s="175" t="s">
        <v>149</v>
      </c>
      <c r="H121" s="176">
        <v>9.36</v>
      </c>
      <c r="I121" s="177"/>
      <c r="J121" s="178">
        <f>ROUND(I121*H121,2)</f>
        <v>0</v>
      </c>
      <c r="K121" s="174" t="s">
        <v>19</v>
      </c>
      <c r="L121" s="38"/>
      <c r="M121" s="179" t="s">
        <v>19</v>
      </c>
      <c r="N121" s="180" t="s">
        <v>42</v>
      </c>
      <c r="O121" s="63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83" t="s">
        <v>119</v>
      </c>
      <c r="AT121" s="183" t="s">
        <v>115</v>
      </c>
      <c r="AU121" s="183" t="s">
        <v>80</v>
      </c>
      <c r="AY121" s="16" t="s">
        <v>113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6" t="s">
        <v>76</v>
      </c>
      <c r="BK121" s="184">
        <f>ROUND(I121*H121,2)</f>
        <v>0</v>
      </c>
      <c r="BL121" s="16" t="s">
        <v>119</v>
      </c>
      <c r="BM121" s="183" t="s">
        <v>175</v>
      </c>
    </row>
    <row r="122" spans="1:65" s="13" customFormat="1" ht="11.25">
      <c r="B122" s="190"/>
      <c r="C122" s="191"/>
      <c r="D122" s="185" t="s">
        <v>123</v>
      </c>
      <c r="E122" s="192" t="s">
        <v>19</v>
      </c>
      <c r="F122" s="193" t="s">
        <v>176</v>
      </c>
      <c r="G122" s="191"/>
      <c r="H122" s="194">
        <v>9.36</v>
      </c>
      <c r="I122" s="195"/>
      <c r="J122" s="191"/>
      <c r="K122" s="191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123</v>
      </c>
      <c r="AU122" s="200" t="s">
        <v>80</v>
      </c>
      <c r="AV122" s="13" t="s">
        <v>80</v>
      </c>
      <c r="AW122" s="13" t="s">
        <v>33</v>
      </c>
      <c r="AX122" s="13" t="s">
        <v>71</v>
      </c>
      <c r="AY122" s="200" t="s">
        <v>113</v>
      </c>
    </row>
    <row r="123" spans="1:65" s="14" customFormat="1" ht="11.25">
      <c r="B123" s="201"/>
      <c r="C123" s="202"/>
      <c r="D123" s="185" t="s">
        <v>123</v>
      </c>
      <c r="E123" s="203" t="s">
        <v>19</v>
      </c>
      <c r="F123" s="204" t="s">
        <v>124</v>
      </c>
      <c r="G123" s="202"/>
      <c r="H123" s="205">
        <v>9.36</v>
      </c>
      <c r="I123" s="206"/>
      <c r="J123" s="202"/>
      <c r="K123" s="202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123</v>
      </c>
      <c r="AU123" s="211" t="s">
        <v>80</v>
      </c>
      <c r="AV123" s="14" t="s">
        <v>119</v>
      </c>
      <c r="AW123" s="14" t="s">
        <v>33</v>
      </c>
      <c r="AX123" s="14" t="s">
        <v>76</v>
      </c>
      <c r="AY123" s="211" t="s">
        <v>113</v>
      </c>
    </row>
    <row r="124" spans="1:65" s="2" customFormat="1" ht="16.5" customHeight="1">
      <c r="A124" s="33"/>
      <c r="B124" s="34"/>
      <c r="C124" s="214" t="s">
        <v>177</v>
      </c>
      <c r="D124" s="214" t="s">
        <v>178</v>
      </c>
      <c r="E124" s="215" t="s">
        <v>179</v>
      </c>
      <c r="F124" s="216" t="s">
        <v>180</v>
      </c>
      <c r="G124" s="217" t="s">
        <v>181</v>
      </c>
      <c r="H124" s="218">
        <v>18.72</v>
      </c>
      <c r="I124" s="219"/>
      <c r="J124" s="220">
        <f>ROUND(I124*H124,2)</f>
        <v>0</v>
      </c>
      <c r="K124" s="216" t="s">
        <v>19</v>
      </c>
      <c r="L124" s="221"/>
      <c r="M124" s="222" t="s">
        <v>19</v>
      </c>
      <c r="N124" s="223" t="s">
        <v>42</v>
      </c>
      <c r="O124" s="63"/>
      <c r="P124" s="181">
        <f>O124*H124</f>
        <v>0</v>
      </c>
      <c r="Q124" s="181">
        <v>1</v>
      </c>
      <c r="R124" s="181">
        <f>Q124*H124</f>
        <v>18.72</v>
      </c>
      <c r="S124" s="181">
        <v>0</v>
      </c>
      <c r="T124" s="182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83" t="s">
        <v>159</v>
      </c>
      <c r="AT124" s="183" t="s">
        <v>178</v>
      </c>
      <c r="AU124" s="183" t="s">
        <v>80</v>
      </c>
      <c r="AY124" s="16" t="s">
        <v>113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16" t="s">
        <v>76</v>
      </c>
      <c r="BK124" s="184">
        <f>ROUND(I124*H124,2)</f>
        <v>0</v>
      </c>
      <c r="BL124" s="16" t="s">
        <v>119</v>
      </c>
      <c r="BM124" s="183" t="s">
        <v>182</v>
      </c>
    </row>
    <row r="125" spans="1:65" s="13" customFormat="1" ht="11.25">
      <c r="B125" s="190"/>
      <c r="C125" s="191"/>
      <c r="D125" s="185" t="s">
        <v>123</v>
      </c>
      <c r="E125" s="192" t="s">
        <v>19</v>
      </c>
      <c r="F125" s="193" t="s">
        <v>183</v>
      </c>
      <c r="G125" s="191"/>
      <c r="H125" s="194">
        <v>18.72</v>
      </c>
      <c r="I125" s="195"/>
      <c r="J125" s="191"/>
      <c r="K125" s="191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123</v>
      </c>
      <c r="AU125" s="200" t="s">
        <v>80</v>
      </c>
      <c r="AV125" s="13" t="s">
        <v>80</v>
      </c>
      <c r="AW125" s="13" t="s">
        <v>33</v>
      </c>
      <c r="AX125" s="13" t="s">
        <v>71</v>
      </c>
      <c r="AY125" s="200" t="s">
        <v>113</v>
      </c>
    </row>
    <row r="126" spans="1:65" s="14" customFormat="1" ht="11.25">
      <c r="B126" s="201"/>
      <c r="C126" s="202"/>
      <c r="D126" s="185" t="s">
        <v>123</v>
      </c>
      <c r="E126" s="203" t="s">
        <v>19</v>
      </c>
      <c r="F126" s="204" t="s">
        <v>124</v>
      </c>
      <c r="G126" s="202"/>
      <c r="H126" s="205">
        <v>18.72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123</v>
      </c>
      <c r="AU126" s="211" t="s">
        <v>80</v>
      </c>
      <c r="AV126" s="14" t="s">
        <v>119</v>
      </c>
      <c r="AW126" s="14" t="s">
        <v>33</v>
      </c>
      <c r="AX126" s="14" t="s">
        <v>76</v>
      </c>
      <c r="AY126" s="211" t="s">
        <v>113</v>
      </c>
    </row>
    <row r="127" spans="1:65" s="2" customFormat="1" ht="24.2" customHeight="1">
      <c r="A127" s="33"/>
      <c r="B127" s="34"/>
      <c r="C127" s="172" t="s">
        <v>184</v>
      </c>
      <c r="D127" s="172" t="s">
        <v>115</v>
      </c>
      <c r="E127" s="173" t="s">
        <v>185</v>
      </c>
      <c r="F127" s="174" t="s">
        <v>186</v>
      </c>
      <c r="G127" s="175" t="s">
        <v>149</v>
      </c>
      <c r="H127" s="176">
        <v>27.18</v>
      </c>
      <c r="I127" s="177"/>
      <c r="J127" s="178">
        <f>ROUND(I127*H127,2)</f>
        <v>0</v>
      </c>
      <c r="K127" s="174" t="s">
        <v>19</v>
      </c>
      <c r="L127" s="38"/>
      <c r="M127" s="179" t="s">
        <v>19</v>
      </c>
      <c r="N127" s="180" t="s">
        <v>42</v>
      </c>
      <c r="O127" s="63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83" t="s">
        <v>119</v>
      </c>
      <c r="AT127" s="183" t="s">
        <v>115</v>
      </c>
      <c r="AU127" s="183" t="s">
        <v>80</v>
      </c>
      <c r="AY127" s="16" t="s">
        <v>113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6" t="s">
        <v>76</v>
      </c>
      <c r="BK127" s="184">
        <f>ROUND(I127*H127,2)</f>
        <v>0</v>
      </c>
      <c r="BL127" s="16" t="s">
        <v>119</v>
      </c>
      <c r="BM127" s="183" t="s">
        <v>187</v>
      </c>
    </row>
    <row r="128" spans="1:65" s="13" customFormat="1" ht="11.25">
      <c r="B128" s="190"/>
      <c r="C128" s="191"/>
      <c r="D128" s="185" t="s">
        <v>123</v>
      </c>
      <c r="E128" s="192" t="s">
        <v>19</v>
      </c>
      <c r="F128" s="193" t="s">
        <v>188</v>
      </c>
      <c r="G128" s="191"/>
      <c r="H128" s="194">
        <v>16.38</v>
      </c>
      <c r="I128" s="195"/>
      <c r="J128" s="191"/>
      <c r="K128" s="191"/>
      <c r="L128" s="196"/>
      <c r="M128" s="197"/>
      <c r="N128" s="198"/>
      <c r="O128" s="198"/>
      <c r="P128" s="198"/>
      <c r="Q128" s="198"/>
      <c r="R128" s="198"/>
      <c r="S128" s="198"/>
      <c r="T128" s="199"/>
      <c r="AT128" s="200" t="s">
        <v>123</v>
      </c>
      <c r="AU128" s="200" t="s">
        <v>80</v>
      </c>
      <c r="AV128" s="13" t="s">
        <v>80</v>
      </c>
      <c r="AW128" s="13" t="s">
        <v>33</v>
      </c>
      <c r="AX128" s="13" t="s">
        <v>71</v>
      </c>
      <c r="AY128" s="200" t="s">
        <v>113</v>
      </c>
    </row>
    <row r="129" spans="1:65" s="13" customFormat="1" ht="11.25">
      <c r="B129" s="190"/>
      <c r="C129" s="191"/>
      <c r="D129" s="185" t="s">
        <v>123</v>
      </c>
      <c r="E129" s="192" t="s">
        <v>19</v>
      </c>
      <c r="F129" s="193" t="s">
        <v>189</v>
      </c>
      <c r="G129" s="191"/>
      <c r="H129" s="194">
        <v>10.8</v>
      </c>
      <c r="I129" s="195"/>
      <c r="J129" s="191"/>
      <c r="K129" s="191"/>
      <c r="L129" s="196"/>
      <c r="M129" s="197"/>
      <c r="N129" s="198"/>
      <c r="O129" s="198"/>
      <c r="P129" s="198"/>
      <c r="Q129" s="198"/>
      <c r="R129" s="198"/>
      <c r="S129" s="198"/>
      <c r="T129" s="199"/>
      <c r="AT129" s="200" t="s">
        <v>123</v>
      </c>
      <c r="AU129" s="200" t="s">
        <v>80</v>
      </c>
      <c r="AV129" s="13" t="s">
        <v>80</v>
      </c>
      <c r="AW129" s="13" t="s">
        <v>33</v>
      </c>
      <c r="AX129" s="13" t="s">
        <v>71</v>
      </c>
      <c r="AY129" s="200" t="s">
        <v>113</v>
      </c>
    </row>
    <row r="130" spans="1:65" s="14" customFormat="1" ht="11.25">
      <c r="B130" s="201"/>
      <c r="C130" s="202"/>
      <c r="D130" s="185" t="s">
        <v>123</v>
      </c>
      <c r="E130" s="203" t="s">
        <v>19</v>
      </c>
      <c r="F130" s="204" t="s">
        <v>124</v>
      </c>
      <c r="G130" s="202"/>
      <c r="H130" s="205">
        <v>27.18</v>
      </c>
      <c r="I130" s="206"/>
      <c r="J130" s="202"/>
      <c r="K130" s="202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123</v>
      </c>
      <c r="AU130" s="211" t="s">
        <v>80</v>
      </c>
      <c r="AV130" s="14" t="s">
        <v>119</v>
      </c>
      <c r="AW130" s="14" t="s">
        <v>33</v>
      </c>
      <c r="AX130" s="14" t="s">
        <v>76</v>
      </c>
      <c r="AY130" s="211" t="s">
        <v>113</v>
      </c>
    </row>
    <row r="131" spans="1:65" s="2" customFormat="1" ht="21.75" customHeight="1">
      <c r="A131" s="33"/>
      <c r="B131" s="34"/>
      <c r="C131" s="172" t="s">
        <v>190</v>
      </c>
      <c r="D131" s="172" t="s">
        <v>115</v>
      </c>
      <c r="E131" s="173" t="s">
        <v>191</v>
      </c>
      <c r="F131" s="174" t="s">
        <v>192</v>
      </c>
      <c r="G131" s="175" t="s">
        <v>149</v>
      </c>
      <c r="H131" s="176">
        <v>20.7</v>
      </c>
      <c r="I131" s="177"/>
      <c r="J131" s="178">
        <f>ROUND(I131*H131,2)</f>
        <v>0</v>
      </c>
      <c r="K131" s="174" t="s">
        <v>19</v>
      </c>
      <c r="L131" s="38"/>
      <c r="M131" s="179" t="s">
        <v>19</v>
      </c>
      <c r="N131" s="180" t="s">
        <v>42</v>
      </c>
      <c r="O131" s="63"/>
      <c r="P131" s="181">
        <f>O131*H131</f>
        <v>0</v>
      </c>
      <c r="Q131" s="181">
        <v>0</v>
      </c>
      <c r="R131" s="181">
        <f>Q131*H131</f>
        <v>0</v>
      </c>
      <c r="S131" s="181">
        <v>0</v>
      </c>
      <c r="T131" s="18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83" t="s">
        <v>119</v>
      </c>
      <c r="AT131" s="183" t="s">
        <v>115</v>
      </c>
      <c r="AU131" s="183" t="s">
        <v>80</v>
      </c>
      <c r="AY131" s="16" t="s">
        <v>113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16" t="s">
        <v>76</v>
      </c>
      <c r="BK131" s="184">
        <f>ROUND(I131*H131,2)</f>
        <v>0</v>
      </c>
      <c r="BL131" s="16" t="s">
        <v>119</v>
      </c>
      <c r="BM131" s="183" t="s">
        <v>193</v>
      </c>
    </row>
    <row r="132" spans="1:65" s="13" customFormat="1" ht="11.25">
      <c r="B132" s="190"/>
      <c r="C132" s="191"/>
      <c r="D132" s="185" t="s">
        <v>123</v>
      </c>
      <c r="E132" s="192" t="s">
        <v>19</v>
      </c>
      <c r="F132" s="193" t="s">
        <v>194</v>
      </c>
      <c r="G132" s="191"/>
      <c r="H132" s="194">
        <v>20.7</v>
      </c>
      <c r="I132" s="195"/>
      <c r="J132" s="191"/>
      <c r="K132" s="191"/>
      <c r="L132" s="196"/>
      <c r="M132" s="197"/>
      <c r="N132" s="198"/>
      <c r="O132" s="198"/>
      <c r="P132" s="198"/>
      <c r="Q132" s="198"/>
      <c r="R132" s="198"/>
      <c r="S132" s="198"/>
      <c r="T132" s="199"/>
      <c r="AT132" s="200" t="s">
        <v>123</v>
      </c>
      <c r="AU132" s="200" t="s">
        <v>80</v>
      </c>
      <c r="AV132" s="13" t="s">
        <v>80</v>
      </c>
      <c r="AW132" s="13" t="s">
        <v>33</v>
      </c>
      <c r="AX132" s="13" t="s">
        <v>71</v>
      </c>
      <c r="AY132" s="200" t="s">
        <v>113</v>
      </c>
    </row>
    <row r="133" spans="1:65" s="14" customFormat="1" ht="11.25">
      <c r="B133" s="201"/>
      <c r="C133" s="202"/>
      <c r="D133" s="185" t="s">
        <v>123</v>
      </c>
      <c r="E133" s="203" t="s">
        <v>19</v>
      </c>
      <c r="F133" s="204" t="s">
        <v>124</v>
      </c>
      <c r="G133" s="202"/>
      <c r="H133" s="205">
        <v>20.7</v>
      </c>
      <c r="I133" s="206"/>
      <c r="J133" s="202"/>
      <c r="K133" s="202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123</v>
      </c>
      <c r="AU133" s="211" t="s">
        <v>80</v>
      </c>
      <c r="AV133" s="14" t="s">
        <v>119</v>
      </c>
      <c r="AW133" s="14" t="s">
        <v>33</v>
      </c>
      <c r="AX133" s="14" t="s">
        <v>76</v>
      </c>
      <c r="AY133" s="211" t="s">
        <v>113</v>
      </c>
    </row>
    <row r="134" spans="1:65" s="2" customFormat="1" ht="24.2" customHeight="1">
      <c r="A134" s="33"/>
      <c r="B134" s="34"/>
      <c r="C134" s="172" t="s">
        <v>195</v>
      </c>
      <c r="D134" s="172" t="s">
        <v>115</v>
      </c>
      <c r="E134" s="173" t="s">
        <v>196</v>
      </c>
      <c r="F134" s="174" t="s">
        <v>197</v>
      </c>
      <c r="G134" s="175" t="s">
        <v>149</v>
      </c>
      <c r="H134" s="176">
        <v>49</v>
      </c>
      <c r="I134" s="177"/>
      <c r="J134" s="178">
        <f>ROUND(I134*H134,2)</f>
        <v>0</v>
      </c>
      <c r="K134" s="174" t="s">
        <v>19</v>
      </c>
      <c r="L134" s="38"/>
      <c r="M134" s="179" t="s">
        <v>19</v>
      </c>
      <c r="N134" s="180" t="s">
        <v>42</v>
      </c>
      <c r="O134" s="63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3" t="s">
        <v>119</v>
      </c>
      <c r="AT134" s="183" t="s">
        <v>115</v>
      </c>
      <c r="AU134" s="183" t="s">
        <v>80</v>
      </c>
      <c r="AY134" s="16" t="s">
        <v>113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6" t="s">
        <v>76</v>
      </c>
      <c r="BK134" s="184">
        <f>ROUND(I134*H134,2)</f>
        <v>0</v>
      </c>
      <c r="BL134" s="16" t="s">
        <v>119</v>
      </c>
      <c r="BM134" s="183" t="s">
        <v>198</v>
      </c>
    </row>
    <row r="135" spans="1:65" s="2" customFormat="1" ht="19.5">
      <c r="A135" s="33"/>
      <c r="B135" s="34"/>
      <c r="C135" s="35"/>
      <c r="D135" s="185" t="s">
        <v>121</v>
      </c>
      <c r="E135" s="35"/>
      <c r="F135" s="186" t="s">
        <v>199</v>
      </c>
      <c r="G135" s="35"/>
      <c r="H135" s="35"/>
      <c r="I135" s="187"/>
      <c r="J135" s="35"/>
      <c r="K135" s="35"/>
      <c r="L135" s="38"/>
      <c r="M135" s="188"/>
      <c r="N135" s="189"/>
      <c r="O135" s="63"/>
      <c r="P135" s="63"/>
      <c r="Q135" s="63"/>
      <c r="R135" s="63"/>
      <c r="S135" s="63"/>
      <c r="T135" s="64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121</v>
      </c>
      <c r="AU135" s="16" t="s">
        <v>80</v>
      </c>
    </row>
    <row r="136" spans="1:65" s="13" customFormat="1" ht="11.25">
      <c r="B136" s="190"/>
      <c r="C136" s="191"/>
      <c r="D136" s="185" t="s">
        <v>123</v>
      </c>
      <c r="E136" s="192" t="s">
        <v>19</v>
      </c>
      <c r="F136" s="193" t="s">
        <v>200</v>
      </c>
      <c r="G136" s="191"/>
      <c r="H136" s="194">
        <v>46</v>
      </c>
      <c r="I136" s="195"/>
      <c r="J136" s="191"/>
      <c r="K136" s="191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123</v>
      </c>
      <c r="AU136" s="200" t="s">
        <v>80</v>
      </c>
      <c r="AV136" s="13" t="s">
        <v>80</v>
      </c>
      <c r="AW136" s="13" t="s">
        <v>33</v>
      </c>
      <c r="AX136" s="13" t="s">
        <v>71</v>
      </c>
      <c r="AY136" s="200" t="s">
        <v>113</v>
      </c>
    </row>
    <row r="137" spans="1:65" s="13" customFormat="1" ht="11.25">
      <c r="B137" s="190"/>
      <c r="C137" s="191"/>
      <c r="D137" s="185" t="s">
        <v>123</v>
      </c>
      <c r="E137" s="192" t="s">
        <v>19</v>
      </c>
      <c r="F137" s="193" t="s">
        <v>201</v>
      </c>
      <c r="G137" s="191"/>
      <c r="H137" s="194">
        <v>3</v>
      </c>
      <c r="I137" s="195"/>
      <c r="J137" s="191"/>
      <c r="K137" s="191"/>
      <c r="L137" s="196"/>
      <c r="M137" s="197"/>
      <c r="N137" s="198"/>
      <c r="O137" s="198"/>
      <c r="P137" s="198"/>
      <c r="Q137" s="198"/>
      <c r="R137" s="198"/>
      <c r="S137" s="198"/>
      <c r="T137" s="199"/>
      <c r="AT137" s="200" t="s">
        <v>123</v>
      </c>
      <c r="AU137" s="200" t="s">
        <v>80</v>
      </c>
      <c r="AV137" s="13" t="s">
        <v>80</v>
      </c>
      <c r="AW137" s="13" t="s">
        <v>33</v>
      </c>
      <c r="AX137" s="13" t="s">
        <v>71</v>
      </c>
      <c r="AY137" s="200" t="s">
        <v>113</v>
      </c>
    </row>
    <row r="138" spans="1:65" s="14" customFormat="1" ht="11.25">
      <c r="B138" s="201"/>
      <c r="C138" s="202"/>
      <c r="D138" s="185" t="s">
        <v>123</v>
      </c>
      <c r="E138" s="203" t="s">
        <v>19</v>
      </c>
      <c r="F138" s="204" t="s">
        <v>124</v>
      </c>
      <c r="G138" s="202"/>
      <c r="H138" s="205">
        <v>49</v>
      </c>
      <c r="I138" s="206"/>
      <c r="J138" s="202"/>
      <c r="K138" s="202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123</v>
      </c>
      <c r="AU138" s="211" t="s">
        <v>80</v>
      </c>
      <c r="AV138" s="14" t="s">
        <v>119</v>
      </c>
      <c r="AW138" s="14" t="s">
        <v>33</v>
      </c>
      <c r="AX138" s="14" t="s">
        <v>76</v>
      </c>
      <c r="AY138" s="211" t="s">
        <v>113</v>
      </c>
    </row>
    <row r="139" spans="1:65" s="2" customFormat="1" ht="24.2" customHeight="1">
      <c r="A139" s="33"/>
      <c r="B139" s="34"/>
      <c r="C139" s="172" t="s">
        <v>8</v>
      </c>
      <c r="D139" s="172" t="s">
        <v>115</v>
      </c>
      <c r="E139" s="173" t="s">
        <v>202</v>
      </c>
      <c r="F139" s="174" t="s">
        <v>203</v>
      </c>
      <c r="G139" s="175" t="s">
        <v>127</v>
      </c>
      <c r="H139" s="176">
        <v>130</v>
      </c>
      <c r="I139" s="177"/>
      <c r="J139" s="178">
        <f>ROUND(I139*H139,2)</f>
        <v>0</v>
      </c>
      <c r="K139" s="174" t="s">
        <v>19</v>
      </c>
      <c r="L139" s="38"/>
      <c r="M139" s="179" t="s">
        <v>19</v>
      </c>
      <c r="N139" s="180" t="s">
        <v>42</v>
      </c>
      <c r="O139" s="63"/>
      <c r="P139" s="181">
        <f>O139*H139</f>
        <v>0</v>
      </c>
      <c r="Q139" s="181">
        <v>0</v>
      </c>
      <c r="R139" s="181">
        <f>Q139*H139</f>
        <v>0</v>
      </c>
      <c r="S139" s="181">
        <v>0</v>
      </c>
      <c r="T139" s="18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83" t="s">
        <v>119</v>
      </c>
      <c r="AT139" s="183" t="s">
        <v>115</v>
      </c>
      <c r="AU139" s="183" t="s">
        <v>80</v>
      </c>
      <c r="AY139" s="16" t="s">
        <v>113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6" t="s">
        <v>76</v>
      </c>
      <c r="BK139" s="184">
        <f>ROUND(I139*H139,2)</f>
        <v>0</v>
      </c>
      <c r="BL139" s="16" t="s">
        <v>119</v>
      </c>
      <c r="BM139" s="183" t="s">
        <v>204</v>
      </c>
    </row>
    <row r="140" spans="1:65" s="2" customFormat="1" ht="19.5">
      <c r="A140" s="33"/>
      <c r="B140" s="34"/>
      <c r="C140" s="35"/>
      <c r="D140" s="185" t="s">
        <v>121</v>
      </c>
      <c r="E140" s="35"/>
      <c r="F140" s="186" t="s">
        <v>205</v>
      </c>
      <c r="G140" s="35"/>
      <c r="H140" s="35"/>
      <c r="I140" s="187"/>
      <c r="J140" s="35"/>
      <c r="K140" s="35"/>
      <c r="L140" s="38"/>
      <c r="M140" s="188"/>
      <c r="N140" s="189"/>
      <c r="O140" s="63"/>
      <c r="P140" s="63"/>
      <c r="Q140" s="63"/>
      <c r="R140" s="63"/>
      <c r="S140" s="63"/>
      <c r="T140" s="64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121</v>
      </c>
      <c r="AU140" s="16" t="s">
        <v>80</v>
      </c>
    </row>
    <row r="141" spans="1:65" s="13" customFormat="1" ht="11.25">
      <c r="B141" s="190"/>
      <c r="C141" s="191"/>
      <c r="D141" s="185" t="s">
        <v>123</v>
      </c>
      <c r="E141" s="192" t="s">
        <v>19</v>
      </c>
      <c r="F141" s="193" t="s">
        <v>206</v>
      </c>
      <c r="G141" s="191"/>
      <c r="H141" s="194">
        <v>115</v>
      </c>
      <c r="I141" s="195"/>
      <c r="J141" s="191"/>
      <c r="K141" s="191"/>
      <c r="L141" s="196"/>
      <c r="M141" s="197"/>
      <c r="N141" s="198"/>
      <c r="O141" s="198"/>
      <c r="P141" s="198"/>
      <c r="Q141" s="198"/>
      <c r="R141" s="198"/>
      <c r="S141" s="198"/>
      <c r="T141" s="199"/>
      <c r="AT141" s="200" t="s">
        <v>123</v>
      </c>
      <c r="AU141" s="200" t="s">
        <v>80</v>
      </c>
      <c r="AV141" s="13" t="s">
        <v>80</v>
      </c>
      <c r="AW141" s="13" t="s">
        <v>33</v>
      </c>
      <c r="AX141" s="13" t="s">
        <v>71</v>
      </c>
      <c r="AY141" s="200" t="s">
        <v>113</v>
      </c>
    </row>
    <row r="142" spans="1:65" s="13" customFormat="1" ht="11.25">
      <c r="B142" s="190"/>
      <c r="C142" s="191"/>
      <c r="D142" s="185" t="s">
        <v>123</v>
      </c>
      <c r="E142" s="192" t="s">
        <v>19</v>
      </c>
      <c r="F142" s="193" t="s">
        <v>207</v>
      </c>
      <c r="G142" s="191"/>
      <c r="H142" s="194">
        <v>15</v>
      </c>
      <c r="I142" s="195"/>
      <c r="J142" s="191"/>
      <c r="K142" s="191"/>
      <c r="L142" s="196"/>
      <c r="M142" s="197"/>
      <c r="N142" s="198"/>
      <c r="O142" s="198"/>
      <c r="P142" s="198"/>
      <c r="Q142" s="198"/>
      <c r="R142" s="198"/>
      <c r="S142" s="198"/>
      <c r="T142" s="199"/>
      <c r="AT142" s="200" t="s">
        <v>123</v>
      </c>
      <c r="AU142" s="200" t="s">
        <v>80</v>
      </c>
      <c r="AV142" s="13" t="s">
        <v>80</v>
      </c>
      <c r="AW142" s="13" t="s">
        <v>33</v>
      </c>
      <c r="AX142" s="13" t="s">
        <v>71</v>
      </c>
      <c r="AY142" s="200" t="s">
        <v>113</v>
      </c>
    </row>
    <row r="143" spans="1:65" s="14" customFormat="1" ht="11.25">
      <c r="B143" s="201"/>
      <c r="C143" s="202"/>
      <c r="D143" s="185" t="s">
        <v>123</v>
      </c>
      <c r="E143" s="203" t="s">
        <v>19</v>
      </c>
      <c r="F143" s="204" t="s">
        <v>124</v>
      </c>
      <c r="G143" s="202"/>
      <c r="H143" s="205">
        <v>130</v>
      </c>
      <c r="I143" s="206"/>
      <c r="J143" s="202"/>
      <c r="K143" s="202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123</v>
      </c>
      <c r="AU143" s="211" t="s">
        <v>80</v>
      </c>
      <c r="AV143" s="14" t="s">
        <v>119</v>
      </c>
      <c r="AW143" s="14" t="s">
        <v>33</v>
      </c>
      <c r="AX143" s="14" t="s">
        <v>76</v>
      </c>
      <c r="AY143" s="211" t="s">
        <v>113</v>
      </c>
    </row>
    <row r="144" spans="1:65" s="2" customFormat="1" ht="16.5" customHeight="1">
      <c r="A144" s="33"/>
      <c r="B144" s="34"/>
      <c r="C144" s="172" t="s">
        <v>208</v>
      </c>
      <c r="D144" s="172" t="s">
        <v>115</v>
      </c>
      <c r="E144" s="173" t="s">
        <v>209</v>
      </c>
      <c r="F144" s="174" t="s">
        <v>210</v>
      </c>
      <c r="G144" s="175" t="s">
        <v>149</v>
      </c>
      <c r="H144" s="176">
        <v>49</v>
      </c>
      <c r="I144" s="177"/>
      <c r="J144" s="178">
        <f>ROUND(I144*H144,2)</f>
        <v>0</v>
      </c>
      <c r="K144" s="174" t="s">
        <v>19</v>
      </c>
      <c r="L144" s="38"/>
      <c r="M144" s="179" t="s">
        <v>19</v>
      </c>
      <c r="N144" s="180" t="s">
        <v>42</v>
      </c>
      <c r="O144" s="63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83" t="s">
        <v>119</v>
      </c>
      <c r="AT144" s="183" t="s">
        <v>115</v>
      </c>
      <c r="AU144" s="183" t="s">
        <v>80</v>
      </c>
      <c r="AY144" s="16" t="s">
        <v>113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16" t="s">
        <v>76</v>
      </c>
      <c r="BK144" s="184">
        <f>ROUND(I144*H144,2)</f>
        <v>0</v>
      </c>
      <c r="BL144" s="16" t="s">
        <v>119</v>
      </c>
      <c r="BM144" s="183" t="s">
        <v>211</v>
      </c>
    </row>
    <row r="145" spans="1:65" s="13" customFormat="1" ht="11.25">
      <c r="B145" s="190"/>
      <c r="C145" s="191"/>
      <c r="D145" s="185" t="s">
        <v>123</v>
      </c>
      <c r="E145" s="192" t="s">
        <v>19</v>
      </c>
      <c r="F145" s="193" t="s">
        <v>200</v>
      </c>
      <c r="G145" s="191"/>
      <c r="H145" s="194">
        <v>46</v>
      </c>
      <c r="I145" s="195"/>
      <c r="J145" s="191"/>
      <c r="K145" s="191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123</v>
      </c>
      <c r="AU145" s="200" t="s">
        <v>80</v>
      </c>
      <c r="AV145" s="13" t="s">
        <v>80</v>
      </c>
      <c r="AW145" s="13" t="s">
        <v>33</v>
      </c>
      <c r="AX145" s="13" t="s">
        <v>71</v>
      </c>
      <c r="AY145" s="200" t="s">
        <v>113</v>
      </c>
    </row>
    <row r="146" spans="1:65" s="13" customFormat="1" ht="11.25">
      <c r="B146" s="190"/>
      <c r="C146" s="191"/>
      <c r="D146" s="185" t="s">
        <v>123</v>
      </c>
      <c r="E146" s="192" t="s">
        <v>19</v>
      </c>
      <c r="F146" s="193" t="s">
        <v>201</v>
      </c>
      <c r="G146" s="191"/>
      <c r="H146" s="194">
        <v>3</v>
      </c>
      <c r="I146" s="195"/>
      <c r="J146" s="191"/>
      <c r="K146" s="191"/>
      <c r="L146" s="196"/>
      <c r="M146" s="197"/>
      <c r="N146" s="198"/>
      <c r="O146" s="198"/>
      <c r="P146" s="198"/>
      <c r="Q146" s="198"/>
      <c r="R146" s="198"/>
      <c r="S146" s="198"/>
      <c r="T146" s="199"/>
      <c r="AT146" s="200" t="s">
        <v>123</v>
      </c>
      <c r="AU146" s="200" t="s">
        <v>80</v>
      </c>
      <c r="AV146" s="13" t="s">
        <v>80</v>
      </c>
      <c r="AW146" s="13" t="s">
        <v>33</v>
      </c>
      <c r="AX146" s="13" t="s">
        <v>71</v>
      </c>
      <c r="AY146" s="200" t="s">
        <v>113</v>
      </c>
    </row>
    <row r="147" spans="1:65" s="14" customFormat="1" ht="11.25">
      <c r="B147" s="201"/>
      <c r="C147" s="202"/>
      <c r="D147" s="185" t="s">
        <v>123</v>
      </c>
      <c r="E147" s="203" t="s">
        <v>19</v>
      </c>
      <c r="F147" s="204" t="s">
        <v>124</v>
      </c>
      <c r="G147" s="202"/>
      <c r="H147" s="205">
        <v>49</v>
      </c>
      <c r="I147" s="206"/>
      <c r="J147" s="202"/>
      <c r="K147" s="202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123</v>
      </c>
      <c r="AU147" s="211" t="s">
        <v>80</v>
      </c>
      <c r="AV147" s="14" t="s">
        <v>119</v>
      </c>
      <c r="AW147" s="14" t="s">
        <v>33</v>
      </c>
      <c r="AX147" s="14" t="s">
        <v>76</v>
      </c>
      <c r="AY147" s="211" t="s">
        <v>113</v>
      </c>
    </row>
    <row r="148" spans="1:65" s="2" customFormat="1" ht="24.2" customHeight="1">
      <c r="A148" s="33"/>
      <c r="B148" s="34"/>
      <c r="C148" s="172" t="s">
        <v>212</v>
      </c>
      <c r="D148" s="172" t="s">
        <v>115</v>
      </c>
      <c r="E148" s="173" t="s">
        <v>213</v>
      </c>
      <c r="F148" s="174" t="s">
        <v>214</v>
      </c>
      <c r="G148" s="175" t="s">
        <v>127</v>
      </c>
      <c r="H148" s="176">
        <v>130</v>
      </c>
      <c r="I148" s="177"/>
      <c r="J148" s="178">
        <f>ROUND(I148*H148,2)</f>
        <v>0</v>
      </c>
      <c r="K148" s="174" t="s">
        <v>19</v>
      </c>
      <c r="L148" s="38"/>
      <c r="M148" s="179" t="s">
        <v>19</v>
      </c>
      <c r="N148" s="180" t="s">
        <v>42</v>
      </c>
      <c r="O148" s="63"/>
      <c r="P148" s="181">
        <f>O148*H148</f>
        <v>0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3" t="s">
        <v>119</v>
      </c>
      <c r="AT148" s="183" t="s">
        <v>115</v>
      </c>
      <c r="AU148" s="183" t="s">
        <v>80</v>
      </c>
      <c r="AY148" s="16" t="s">
        <v>113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6" t="s">
        <v>76</v>
      </c>
      <c r="BK148" s="184">
        <f>ROUND(I148*H148,2)</f>
        <v>0</v>
      </c>
      <c r="BL148" s="16" t="s">
        <v>119</v>
      </c>
      <c r="BM148" s="183" t="s">
        <v>215</v>
      </c>
    </row>
    <row r="149" spans="1:65" s="13" customFormat="1" ht="11.25">
      <c r="B149" s="190"/>
      <c r="C149" s="191"/>
      <c r="D149" s="185" t="s">
        <v>123</v>
      </c>
      <c r="E149" s="192" t="s">
        <v>19</v>
      </c>
      <c r="F149" s="193" t="s">
        <v>206</v>
      </c>
      <c r="G149" s="191"/>
      <c r="H149" s="194">
        <v>115</v>
      </c>
      <c r="I149" s="195"/>
      <c r="J149" s="191"/>
      <c r="K149" s="191"/>
      <c r="L149" s="196"/>
      <c r="M149" s="197"/>
      <c r="N149" s="198"/>
      <c r="O149" s="198"/>
      <c r="P149" s="198"/>
      <c r="Q149" s="198"/>
      <c r="R149" s="198"/>
      <c r="S149" s="198"/>
      <c r="T149" s="199"/>
      <c r="AT149" s="200" t="s">
        <v>123</v>
      </c>
      <c r="AU149" s="200" t="s">
        <v>80</v>
      </c>
      <c r="AV149" s="13" t="s">
        <v>80</v>
      </c>
      <c r="AW149" s="13" t="s">
        <v>33</v>
      </c>
      <c r="AX149" s="13" t="s">
        <v>71</v>
      </c>
      <c r="AY149" s="200" t="s">
        <v>113</v>
      </c>
    </row>
    <row r="150" spans="1:65" s="13" customFormat="1" ht="11.25">
      <c r="B150" s="190"/>
      <c r="C150" s="191"/>
      <c r="D150" s="185" t="s">
        <v>123</v>
      </c>
      <c r="E150" s="192" t="s">
        <v>19</v>
      </c>
      <c r="F150" s="193" t="s">
        <v>207</v>
      </c>
      <c r="G150" s="191"/>
      <c r="H150" s="194">
        <v>15</v>
      </c>
      <c r="I150" s="195"/>
      <c r="J150" s="191"/>
      <c r="K150" s="191"/>
      <c r="L150" s="196"/>
      <c r="M150" s="197"/>
      <c r="N150" s="198"/>
      <c r="O150" s="198"/>
      <c r="P150" s="198"/>
      <c r="Q150" s="198"/>
      <c r="R150" s="198"/>
      <c r="S150" s="198"/>
      <c r="T150" s="199"/>
      <c r="AT150" s="200" t="s">
        <v>123</v>
      </c>
      <c r="AU150" s="200" t="s">
        <v>80</v>
      </c>
      <c r="AV150" s="13" t="s">
        <v>80</v>
      </c>
      <c r="AW150" s="13" t="s">
        <v>33</v>
      </c>
      <c r="AX150" s="13" t="s">
        <v>71</v>
      </c>
      <c r="AY150" s="200" t="s">
        <v>113</v>
      </c>
    </row>
    <row r="151" spans="1:65" s="14" customFormat="1" ht="11.25">
      <c r="B151" s="201"/>
      <c r="C151" s="202"/>
      <c r="D151" s="185" t="s">
        <v>123</v>
      </c>
      <c r="E151" s="203" t="s">
        <v>19</v>
      </c>
      <c r="F151" s="204" t="s">
        <v>124</v>
      </c>
      <c r="G151" s="202"/>
      <c r="H151" s="205">
        <v>130</v>
      </c>
      <c r="I151" s="206"/>
      <c r="J151" s="202"/>
      <c r="K151" s="202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123</v>
      </c>
      <c r="AU151" s="211" t="s">
        <v>80</v>
      </c>
      <c r="AV151" s="14" t="s">
        <v>119</v>
      </c>
      <c r="AW151" s="14" t="s">
        <v>33</v>
      </c>
      <c r="AX151" s="14" t="s">
        <v>76</v>
      </c>
      <c r="AY151" s="211" t="s">
        <v>113</v>
      </c>
    </row>
    <row r="152" spans="1:65" s="2" customFormat="1" ht="16.5" customHeight="1">
      <c r="A152" s="33"/>
      <c r="B152" s="34"/>
      <c r="C152" s="214" t="s">
        <v>216</v>
      </c>
      <c r="D152" s="214" t="s">
        <v>178</v>
      </c>
      <c r="E152" s="215" t="s">
        <v>217</v>
      </c>
      <c r="F152" s="216" t="s">
        <v>218</v>
      </c>
      <c r="G152" s="217" t="s">
        <v>219</v>
      </c>
      <c r="H152" s="218">
        <v>4.0170000000000003</v>
      </c>
      <c r="I152" s="219"/>
      <c r="J152" s="220">
        <f>ROUND(I152*H152,2)</f>
        <v>0</v>
      </c>
      <c r="K152" s="216" t="s">
        <v>19</v>
      </c>
      <c r="L152" s="221"/>
      <c r="M152" s="222" t="s">
        <v>19</v>
      </c>
      <c r="N152" s="223" t="s">
        <v>42</v>
      </c>
      <c r="O152" s="63"/>
      <c r="P152" s="181">
        <f>O152*H152</f>
        <v>0</v>
      </c>
      <c r="Q152" s="181">
        <v>1E-3</v>
      </c>
      <c r="R152" s="181">
        <f>Q152*H152</f>
        <v>4.0170000000000006E-3</v>
      </c>
      <c r="S152" s="181">
        <v>0</v>
      </c>
      <c r="T152" s="18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3" t="s">
        <v>159</v>
      </c>
      <c r="AT152" s="183" t="s">
        <v>178</v>
      </c>
      <c r="AU152" s="183" t="s">
        <v>80</v>
      </c>
      <c r="AY152" s="16" t="s">
        <v>113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6" t="s">
        <v>76</v>
      </c>
      <c r="BK152" s="184">
        <f>ROUND(I152*H152,2)</f>
        <v>0</v>
      </c>
      <c r="BL152" s="16" t="s">
        <v>119</v>
      </c>
      <c r="BM152" s="183" t="s">
        <v>220</v>
      </c>
    </row>
    <row r="153" spans="1:65" s="13" customFormat="1" ht="11.25">
      <c r="B153" s="190"/>
      <c r="C153" s="191"/>
      <c r="D153" s="185" t="s">
        <v>123</v>
      </c>
      <c r="E153" s="192" t="s">
        <v>19</v>
      </c>
      <c r="F153" s="193" t="s">
        <v>221</v>
      </c>
      <c r="G153" s="191"/>
      <c r="H153" s="194">
        <v>4.0170000000000003</v>
      </c>
      <c r="I153" s="195"/>
      <c r="J153" s="191"/>
      <c r="K153" s="191"/>
      <c r="L153" s="196"/>
      <c r="M153" s="197"/>
      <c r="N153" s="198"/>
      <c r="O153" s="198"/>
      <c r="P153" s="198"/>
      <c r="Q153" s="198"/>
      <c r="R153" s="198"/>
      <c r="S153" s="198"/>
      <c r="T153" s="199"/>
      <c r="AT153" s="200" t="s">
        <v>123</v>
      </c>
      <c r="AU153" s="200" t="s">
        <v>80</v>
      </c>
      <c r="AV153" s="13" t="s">
        <v>80</v>
      </c>
      <c r="AW153" s="13" t="s">
        <v>33</v>
      </c>
      <c r="AX153" s="13" t="s">
        <v>71</v>
      </c>
      <c r="AY153" s="200" t="s">
        <v>113</v>
      </c>
    </row>
    <row r="154" spans="1:65" s="14" customFormat="1" ht="11.25">
      <c r="B154" s="201"/>
      <c r="C154" s="202"/>
      <c r="D154" s="185" t="s">
        <v>123</v>
      </c>
      <c r="E154" s="203" t="s">
        <v>19</v>
      </c>
      <c r="F154" s="204" t="s">
        <v>124</v>
      </c>
      <c r="G154" s="202"/>
      <c r="H154" s="205">
        <v>4.0170000000000003</v>
      </c>
      <c r="I154" s="206"/>
      <c r="J154" s="202"/>
      <c r="K154" s="202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123</v>
      </c>
      <c r="AU154" s="211" t="s">
        <v>80</v>
      </c>
      <c r="AV154" s="14" t="s">
        <v>119</v>
      </c>
      <c r="AW154" s="14" t="s">
        <v>33</v>
      </c>
      <c r="AX154" s="14" t="s">
        <v>76</v>
      </c>
      <c r="AY154" s="211" t="s">
        <v>113</v>
      </c>
    </row>
    <row r="155" spans="1:65" s="2" customFormat="1" ht="24.2" customHeight="1">
      <c r="A155" s="33"/>
      <c r="B155" s="34"/>
      <c r="C155" s="172" t="s">
        <v>222</v>
      </c>
      <c r="D155" s="172" t="s">
        <v>115</v>
      </c>
      <c r="E155" s="173" t="s">
        <v>223</v>
      </c>
      <c r="F155" s="174" t="s">
        <v>224</v>
      </c>
      <c r="G155" s="175" t="s">
        <v>225</v>
      </c>
      <c r="H155" s="176">
        <v>1</v>
      </c>
      <c r="I155" s="177"/>
      <c r="J155" s="178">
        <f>ROUND(I155*H155,2)</f>
        <v>0</v>
      </c>
      <c r="K155" s="174" t="s">
        <v>19</v>
      </c>
      <c r="L155" s="38"/>
      <c r="M155" s="179" t="s">
        <v>19</v>
      </c>
      <c r="N155" s="180" t="s">
        <v>42</v>
      </c>
      <c r="O155" s="63"/>
      <c r="P155" s="181">
        <f>O155*H155</f>
        <v>0</v>
      </c>
      <c r="Q155" s="181">
        <v>0</v>
      </c>
      <c r="R155" s="181">
        <f>Q155*H155</f>
        <v>0</v>
      </c>
      <c r="S155" s="181">
        <v>0</v>
      </c>
      <c r="T155" s="18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3" t="s">
        <v>119</v>
      </c>
      <c r="AT155" s="183" t="s">
        <v>115</v>
      </c>
      <c r="AU155" s="183" t="s">
        <v>80</v>
      </c>
      <c r="AY155" s="16" t="s">
        <v>113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6" t="s">
        <v>76</v>
      </c>
      <c r="BK155" s="184">
        <f>ROUND(I155*H155,2)</f>
        <v>0</v>
      </c>
      <c r="BL155" s="16" t="s">
        <v>119</v>
      </c>
      <c r="BM155" s="183" t="s">
        <v>226</v>
      </c>
    </row>
    <row r="156" spans="1:65" s="2" customFormat="1" ht="16.5" customHeight="1">
      <c r="A156" s="33"/>
      <c r="B156" s="34"/>
      <c r="C156" s="172" t="s">
        <v>227</v>
      </c>
      <c r="D156" s="172" t="s">
        <v>115</v>
      </c>
      <c r="E156" s="173" t="s">
        <v>228</v>
      </c>
      <c r="F156" s="174" t="s">
        <v>229</v>
      </c>
      <c r="G156" s="175" t="s">
        <v>143</v>
      </c>
      <c r="H156" s="176">
        <v>21</v>
      </c>
      <c r="I156" s="177"/>
      <c r="J156" s="178">
        <f>ROUND(I156*H156,2)</f>
        <v>0</v>
      </c>
      <c r="K156" s="174" t="s">
        <v>19</v>
      </c>
      <c r="L156" s="38"/>
      <c r="M156" s="179" t="s">
        <v>19</v>
      </c>
      <c r="N156" s="180" t="s">
        <v>42</v>
      </c>
      <c r="O156" s="63"/>
      <c r="P156" s="181">
        <f>O156*H156</f>
        <v>0</v>
      </c>
      <c r="Q156" s="181">
        <v>0</v>
      </c>
      <c r="R156" s="181">
        <f>Q156*H156</f>
        <v>0</v>
      </c>
      <c r="S156" s="181">
        <v>0</v>
      </c>
      <c r="T156" s="18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3" t="s">
        <v>119</v>
      </c>
      <c r="AT156" s="183" t="s">
        <v>115</v>
      </c>
      <c r="AU156" s="183" t="s">
        <v>80</v>
      </c>
      <c r="AY156" s="16" t="s">
        <v>113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6" t="s">
        <v>76</v>
      </c>
      <c r="BK156" s="184">
        <f>ROUND(I156*H156,2)</f>
        <v>0</v>
      </c>
      <c r="BL156" s="16" t="s">
        <v>119</v>
      </c>
      <c r="BM156" s="183" t="s">
        <v>230</v>
      </c>
    </row>
    <row r="157" spans="1:65" s="13" customFormat="1" ht="11.25">
      <c r="B157" s="190"/>
      <c r="C157" s="191"/>
      <c r="D157" s="185" t="s">
        <v>123</v>
      </c>
      <c r="E157" s="192" t="s">
        <v>19</v>
      </c>
      <c r="F157" s="193" t="s">
        <v>231</v>
      </c>
      <c r="G157" s="191"/>
      <c r="H157" s="194">
        <v>21</v>
      </c>
      <c r="I157" s="195"/>
      <c r="J157" s="191"/>
      <c r="K157" s="191"/>
      <c r="L157" s="196"/>
      <c r="M157" s="197"/>
      <c r="N157" s="198"/>
      <c r="O157" s="198"/>
      <c r="P157" s="198"/>
      <c r="Q157" s="198"/>
      <c r="R157" s="198"/>
      <c r="S157" s="198"/>
      <c r="T157" s="199"/>
      <c r="AT157" s="200" t="s">
        <v>123</v>
      </c>
      <c r="AU157" s="200" t="s">
        <v>80</v>
      </c>
      <c r="AV157" s="13" t="s">
        <v>80</v>
      </c>
      <c r="AW157" s="13" t="s">
        <v>33</v>
      </c>
      <c r="AX157" s="13" t="s">
        <v>71</v>
      </c>
      <c r="AY157" s="200" t="s">
        <v>113</v>
      </c>
    </row>
    <row r="158" spans="1:65" s="14" customFormat="1" ht="11.25">
      <c r="B158" s="201"/>
      <c r="C158" s="202"/>
      <c r="D158" s="185" t="s">
        <v>123</v>
      </c>
      <c r="E158" s="203" t="s">
        <v>19</v>
      </c>
      <c r="F158" s="204" t="s">
        <v>124</v>
      </c>
      <c r="G158" s="202"/>
      <c r="H158" s="205">
        <v>21</v>
      </c>
      <c r="I158" s="206"/>
      <c r="J158" s="202"/>
      <c r="K158" s="202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123</v>
      </c>
      <c r="AU158" s="211" t="s">
        <v>80</v>
      </c>
      <c r="AV158" s="14" t="s">
        <v>119</v>
      </c>
      <c r="AW158" s="14" t="s">
        <v>33</v>
      </c>
      <c r="AX158" s="14" t="s">
        <v>76</v>
      </c>
      <c r="AY158" s="211" t="s">
        <v>113</v>
      </c>
    </row>
    <row r="159" spans="1:65" s="12" customFormat="1" ht="22.9" customHeight="1">
      <c r="B159" s="156"/>
      <c r="C159" s="157"/>
      <c r="D159" s="158" t="s">
        <v>70</v>
      </c>
      <c r="E159" s="170" t="s">
        <v>119</v>
      </c>
      <c r="F159" s="170" t="s">
        <v>232</v>
      </c>
      <c r="G159" s="157"/>
      <c r="H159" s="157"/>
      <c r="I159" s="160"/>
      <c r="J159" s="171">
        <f>BK159</f>
        <v>0</v>
      </c>
      <c r="K159" s="157"/>
      <c r="L159" s="162"/>
      <c r="M159" s="163"/>
      <c r="N159" s="164"/>
      <c r="O159" s="164"/>
      <c r="P159" s="165">
        <f>SUM(P160:P162)</f>
        <v>0</v>
      </c>
      <c r="Q159" s="164"/>
      <c r="R159" s="165">
        <f>SUM(R160:R162)</f>
        <v>4.4244018000000001</v>
      </c>
      <c r="S159" s="164"/>
      <c r="T159" s="166">
        <f>SUM(T160:T162)</f>
        <v>0</v>
      </c>
      <c r="AR159" s="167" t="s">
        <v>76</v>
      </c>
      <c r="AT159" s="168" t="s">
        <v>70</v>
      </c>
      <c r="AU159" s="168" t="s">
        <v>76</v>
      </c>
      <c r="AY159" s="167" t="s">
        <v>113</v>
      </c>
      <c r="BK159" s="169">
        <f>SUM(BK160:BK162)</f>
        <v>0</v>
      </c>
    </row>
    <row r="160" spans="1:65" s="2" customFormat="1" ht="16.5" customHeight="1">
      <c r="A160" s="33"/>
      <c r="B160" s="34"/>
      <c r="C160" s="172" t="s">
        <v>7</v>
      </c>
      <c r="D160" s="172" t="s">
        <v>115</v>
      </c>
      <c r="E160" s="173" t="s">
        <v>233</v>
      </c>
      <c r="F160" s="174" t="s">
        <v>234</v>
      </c>
      <c r="G160" s="175" t="s">
        <v>149</v>
      </c>
      <c r="H160" s="176">
        <v>2.34</v>
      </c>
      <c r="I160" s="177"/>
      <c r="J160" s="178">
        <f>ROUND(I160*H160,2)</f>
        <v>0</v>
      </c>
      <c r="K160" s="174" t="s">
        <v>19</v>
      </c>
      <c r="L160" s="38"/>
      <c r="M160" s="179" t="s">
        <v>19</v>
      </c>
      <c r="N160" s="180" t="s">
        <v>42</v>
      </c>
      <c r="O160" s="63"/>
      <c r="P160" s="181">
        <f>O160*H160</f>
        <v>0</v>
      </c>
      <c r="Q160" s="181">
        <v>1.8907700000000001</v>
      </c>
      <c r="R160" s="181">
        <f>Q160*H160</f>
        <v>4.4244018000000001</v>
      </c>
      <c r="S160" s="181">
        <v>0</v>
      </c>
      <c r="T160" s="18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83" t="s">
        <v>119</v>
      </c>
      <c r="AT160" s="183" t="s">
        <v>115</v>
      </c>
      <c r="AU160" s="183" t="s">
        <v>80</v>
      </c>
      <c r="AY160" s="16" t="s">
        <v>113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6" t="s">
        <v>76</v>
      </c>
      <c r="BK160" s="184">
        <f>ROUND(I160*H160,2)</f>
        <v>0</v>
      </c>
      <c r="BL160" s="16" t="s">
        <v>119</v>
      </c>
      <c r="BM160" s="183" t="s">
        <v>235</v>
      </c>
    </row>
    <row r="161" spans="1:65" s="13" customFormat="1" ht="11.25">
      <c r="B161" s="190"/>
      <c r="C161" s="191"/>
      <c r="D161" s="185" t="s">
        <v>123</v>
      </c>
      <c r="E161" s="192" t="s">
        <v>19</v>
      </c>
      <c r="F161" s="193" t="s">
        <v>236</v>
      </c>
      <c r="G161" s="191"/>
      <c r="H161" s="194">
        <v>2.34</v>
      </c>
      <c r="I161" s="195"/>
      <c r="J161" s="191"/>
      <c r="K161" s="191"/>
      <c r="L161" s="196"/>
      <c r="M161" s="197"/>
      <c r="N161" s="198"/>
      <c r="O161" s="198"/>
      <c r="P161" s="198"/>
      <c r="Q161" s="198"/>
      <c r="R161" s="198"/>
      <c r="S161" s="198"/>
      <c r="T161" s="199"/>
      <c r="AT161" s="200" t="s">
        <v>123</v>
      </c>
      <c r="AU161" s="200" t="s">
        <v>80</v>
      </c>
      <c r="AV161" s="13" t="s">
        <v>80</v>
      </c>
      <c r="AW161" s="13" t="s">
        <v>33</v>
      </c>
      <c r="AX161" s="13" t="s">
        <v>71</v>
      </c>
      <c r="AY161" s="200" t="s">
        <v>113</v>
      </c>
    </row>
    <row r="162" spans="1:65" s="14" customFormat="1" ht="11.25">
      <c r="B162" s="201"/>
      <c r="C162" s="202"/>
      <c r="D162" s="185" t="s">
        <v>123</v>
      </c>
      <c r="E162" s="203" t="s">
        <v>19</v>
      </c>
      <c r="F162" s="204" t="s">
        <v>124</v>
      </c>
      <c r="G162" s="202"/>
      <c r="H162" s="205">
        <v>2.34</v>
      </c>
      <c r="I162" s="206"/>
      <c r="J162" s="202"/>
      <c r="K162" s="202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123</v>
      </c>
      <c r="AU162" s="211" t="s">
        <v>80</v>
      </c>
      <c r="AV162" s="14" t="s">
        <v>119</v>
      </c>
      <c r="AW162" s="14" t="s">
        <v>33</v>
      </c>
      <c r="AX162" s="14" t="s">
        <v>76</v>
      </c>
      <c r="AY162" s="211" t="s">
        <v>113</v>
      </c>
    </row>
    <row r="163" spans="1:65" s="12" customFormat="1" ht="22.9" customHeight="1">
      <c r="B163" s="156"/>
      <c r="C163" s="157"/>
      <c r="D163" s="158" t="s">
        <v>70</v>
      </c>
      <c r="E163" s="170" t="s">
        <v>140</v>
      </c>
      <c r="F163" s="170" t="s">
        <v>237</v>
      </c>
      <c r="G163" s="157"/>
      <c r="H163" s="157"/>
      <c r="I163" s="160"/>
      <c r="J163" s="171">
        <f>BK163</f>
        <v>0</v>
      </c>
      <c r="K163" s="157"/>
      <c r="L163" s="162"/>
      <c r="M163" s="163"/>
      <c r="N163" s="164"/>
      <c r="O163" s="164"/>
      <c r="P163" s="165">
        <f>SUM(P164:P171)</f>
        <v>0</v>
      </c>
      <c r="Q163" s="164"/>
      <c r="R163" s="165">
        <f>SUM(R164:R171)</f>
        <v>4.183065</v>
      </c>
      <c r="S163" s="164"/>
      <c r="T163" s="166">
        <f>SUM(T164:T171)</f>
        <v>0</v>
      </c>
      <c r="AR163" s="167" t="s">
        <v>76</v>
      </c>
      <c r="AT163" s="168" t="s">
        <v>70</v>
      </c>
      <c r="AU163" s="168" t="s">
        <v>76</v>
      </c>
      <c r="AY163" s="167" t="s">
        <v>113</v>
      </c>
      <c r="BK163" s="169">
        <f>SUM(BK164:BK171)</f>
        <v>0</v>
      </c>
    </row>
    <row r="164" spans="1:65" s="2" customFormat="1" ht="33" customHeight="1">
      <c r="A164" s="33"/>
      <c r="B164" s="34"/>
      <c r="C164" s="172" t="s">
        <v>238</v>
      </c>
      <c r="D164" s="172" t="s">
        <v>115</v>
      </c>
      <c r="E164" s="173" t="s">
        <v>239</v>
      </c>
      <c r="F164" s="174" t="s">
        <v>240</v>
      </c>
      <c r="G164" s="175" t="s">
        <v>127</v>
      </c>
      <c r="H164" s="176">
        <v>4.5</v>
      </c>
      <c r="I164" s="177"/>
      <c r="J164" s="178">
        <f>ROUND(I164*H164,2)</f>
        <v>0</v>
      </c>
      <c r="K164" s="174" t="s">
        <v>19</v>
      </c>
      <c r="L164" s="38"/>
      <c r="M164" s="179" t="s">
        <v>19</v>
      </c>
      <c r="N164" s="180" t="s">
        <v>42</v>
      </c>
      <c r="O164" s="63"/>
      <c r="P164" s="181">
        <f>O164*H164</f>
        <v>0</v>
      </c>
      <c r="Q164" s="181">
        <v>0.48081000000000002</v>
      </c>
      <c r="R164" s="181">
        <f>Q164*H164</f>
        <v>2.1636450000000003</v>
      </c>
      <c r="S164" s="181">
        <v>0</v>
      </c>
      <c r="T164" s="18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83" t="s">
        <v>119</v>
      </c>
      <c r="AT164" s="183" t="s">
        <v>115</v>
      </c>
      <c r="AU164" s="183" t="s">
        <v>80</v>
      </c>
      <c r="AY164" s="16" t="s">
        <v>113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6" t="s">
        <v>76</v>
      </c>
      <c r="BK164" s="184">
        <f>ROUND(I164*H164,2)</f>
        <v>0</v>
      </c>
      <c r="BL164" s="16" t="s">
        <v>119</v>
      </c>
      <c r="BM164" s="183" t="s">
        <v>241</v>
      </c>
    </row>
    <row r="165" spans="1:65" s="13" customFormat="1" ht="11.25">
      <c r="B165" s="190"/>
      <c r="C165" s="191"/>
      <c r="D165" s="185" t="s">
        <v>123</v>
      </c>
      <c r="E165" s="192" t="s">
        <v>19</v>
      </c>
      <c r="F165" s="193" t="s">
        <v>136</v>
      </c>
      <c r="G165" s="191"/>
      <c r="H165" s="194">
        <v>4.5</v>
      </c>
      <c r="I165" s="195"/>
      <c r="J165" s="191"/>
      <c r="K165" s="191"/>
      <c r="L165" s="196"/>
      <c r="M165" s="197"/>
      <c r="N165" s="198"/>
      <c r="O165" s="198"/>
      <c r="P165" s="198"/>
      <c r="Q165" s="198"/>
      <c r="R165" s="198"/>
      <c r="S165" s="198"/>
      <c r="T165" s="199"/>
      <c r="AT165" s="200" t="s">
        <v>123</v>
      </c>
      <c r="AU165" s="200" t="s">
        <v>80</v>
      </c>
      <c r="AV165" s="13" t="s">
        <v>80</v>
      </c>
      <c r="AW165" s="13" t="s">
        <v>33</v>
      </c>
      <c r="AX165" s="13" t="s">
        <v>71</v>
      </c>
      <c r="AY165" s="200" t="s">
        <v>113</v>
      </c>
    </row>
    <row r="166" spans="1:65" s="14" customFormat="1" ht="11.25">
      <c r="B166" s="201"/>
      <c r="C166" s="202"/>
      <c r="D166" s="185" t="s">
        <v>123</v>
      </c>
      <c r="E166" s="203" t="s">
        <v>19</v>
      </c>
      <c r="F166" s="204" t="s">
        <v>124</v>
      </c>
      <c r="G166" s="202"/>
      <c r="H166" s="205">
        <v>4.5</v>
      </c>
      <c r="I166" s="206"/>
      <c r="J166" s="202"/>
      <c r="K166" s="202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123</v>
      </c>
      <c r="AU166" s="211" t="s">
        <v>80</v>
      </c>
      <c r="AV166" s="14" t="s">
        <v>119</v>
      </c>
      <c r="AW166" s="14" t="s">
        <v>33</v>
      </c>
      <c r="AX166" s="14" t="s">
        <v>76</v>
      </c>
      <c r="AY166" s="211" t="s">
        <v>113</v>
      </c>
    </row>
    <row r="167" spans="1:65" s="2" customFormat="1" ht="24.2" customHeight="1">
      <c r="A167" s="33"/>
      <c r="B167" s="34"/>
      <c r="C167" s="172" t="s">
        <v>242</v>
      </c>
      <c r="D167" s="172" t="s">
        <v>115</v>
      </c>
      <c r="E167" s="173" t="s">
        <v>243</v>
      </c>
      <c r="F167" s="174" t="s">
        <v>244</v>
      </c>
      <c r="G167" s="175" t="s">
        <v>127</v>
      </c>
      <c r="H167" s="176">
        <v>4.5</v>
      </c>
      <c r="I167" s="177"/>
      <c r="J167" s="178">
        <f>ROUND(I167*H167,2)</f>
        <v>0</v>
      </c>
      <c r="K167" s="174" t="s">
        <v>19</v>
      </c>
      <c r="L167" s="38"/>
      <c r="M167" s="179" t="s">
        <v>19</v>
      </c>
      <c r="N167" s="180" t="s">
        <v>42</v>
      </c>
      <c r="O167" s="63"/>
      <c r="P167" s="181">
        <f>O167*H167</f>
        <v>0</v>
      </c>
      <c r="Q167" s="181">
        <v>0.185</v>
      </c>
      <c r="R167" s="181">
        <f>Q167*H167</f>
        <v>0.83250000000000002</v>
      </c>
      <c r="S167" s="181">
        <v>0</v>
      </c>
      <c r="T167" s="18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83" t="s">
        <v>119</v>
      </c>
      <c r="AT167" s="183" t="s">
        <v>115</v>
      </c>
      <c r="AU167" s="183" t="s">
        <v>80</v>
      </c>
      <c r="AY167" s="16" t="s">
        <v>113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16" t="s">
        <v>76</v>
      </c>
      <c r="BK167" s="184">
        <f>ROUND(I167*H167,2)</f>
        <v>0</v>
      </c>
      <c r="BL167" s="16" t="s">
        <v>119</v>
      </c>
      <c r="BM167" s="183" t="s">
        <v>245</v>
      </c>
    </row>
    <row r="168" spans="1:65" s="2" customFormat="1" ht="33" customHeight="1">
      <c r="A168" s="33"/>
      <c r="B168" s="34"/>
      <c r="C168" s="172" t="s">
        <v>246</v>
      </c>
      <c r="D168" s="172" t="s">
        <v>115</v>
      </c>
      <c r="E168" s="173" t="s">
        <v>247</v>
      </c>
      <c r="F168" s="174" t="s">
        <v>248</v>
      </c>
      <c r="G168" s="175" t="s">
        <v>127</v>
      </c>
      <c r="H168" s="176">
        <v>4.5</v>
      </c>
      <c r="I168" s="177"/>
      <c r="J168" s="178">
        <f>ROUND(I168*H168,2)</f>
        <v>0</v>
      </c>
      <c r="K168" s="174" t="s">
        <v>19</v>
      </c>
      <c r="L168" s="38"/>
      <c r="M168" s="179" t="s">
        <v>19</v>
      </c>
      <c r="N168" s="180" t="s">
        <v>42</v>
      </c>
      <c r="O168" s="63"/>
      <c r="P168" s="181">
        <f>O168*H168</f>
        <v>0</v>
      </c>
      <c r="Q168" s="181">
        <v>0.26375999999999999</v>
      </c>
      <c r="R168" s="181">
        <f>Q168*H168</f>
        <v>1.18692</v>
      </c>
      <c r="S168" s="181">
        <v>0</v>
      </c>
      <c r="T168" s="18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83" t="s">
        <v>119</v>
      </c>
      <c r="AT168" s="183" t="s">
        <v>115</v>
      </c>
      <c r="AU168" s="183" t="s">
        <v>80</v>
      </c>
      <c r="AY168" s="16" t="s">
        <v>113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6" t="s">
        <v>76</v>
      </c>
      <c r="BK168" s="184">
        <f>ROUND(I168*H168,2)</f>
        <v>0</v>
      </c>
      <c r="BL168" s="16" t="s">
        <v>119</v>
      </c>
      <c r="BM168" s="183" t="s">
        <v>249</v>
      </c>
    </row>
    <row r="169" spans="1:65" s="2" customFormat="1" ht="24.2" customHeight="1">
      <c r="A169" s="33"/>
      <c r="B169" s="34"/>
      <c r="C169" s="172" t="s">
        <v>250</v>
      </c>
      <c r="D169" s="172" t="s">
        <v>115</v>
      </c>
      <c r="E169" s="173" t="s">
        <v>251</v>
      </c>
      <c r="F169" s="174" t="s">
        <v>252</v>
      </c>
      <c r="G169" s="175" t="s">
        <v>143</v>
      </c>
      <c r="H169" s="176">
        <v>7.5</v>
      </c>
      <c r="I169" s="177"/>
      <c r="J169" s="178">
        <f>ROUND(I169*H169,2)</f>
        <v>0</v>
      </c>
      <c r="K169" s="174" t="s">
        <v>19</v>
      </c>
      <c r="L169" s="38"/>
      <c r="M169" s="179" t="s">
        <v>19</v>
      </c>
      <c r="N169" s="180" t="s">
        <v>42</v>
      </c>
      <c r="O169" s="63"/>
      <c r="P169" s="181">
        <f>O169*H169</f>
        <v>0</v>
      </c>
      <c r="Q169" s="181">
        <v>0</v>
      </c>
      <c r="R169" s="181">
        <f>Q169*H169</f>
        <v>0</v>
      </c>
      <c r="S169" s="181">
        <v>0</v>
      </c>
      <c r="T169" s="18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83" t="s">
        <v>119</v>
      </c>
      <c r="AT169" s="183" t="s">
        <v>115</v>
      </c>
      <c r="AU169" s="183" t="s">
        <v>80</v>
      </c>
      <c r="AY169" s="16" t="s">
        <v>113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6" t="s">
        <v>76</v>
      </c>
      <c r="BK169" s="184">
        <f>ROUND(I169*H169,2)</f>
        <v>0</v>
      </c>
      <c r="BL169" s="16" t="s">
        <v>119</v>
      </c>
      <c r="BM169" s="183" t="s">
        <v>253</v>
      </c>
    </row>
    <row r="170" spans="1:65" s="13" customFormat="1" ht="11.25">
      <c r="B170" s="190"/>
      <c r="C170" s="191"/>
      <c r="D170" s="185" t="s">
        <v>123</v>
      </c>
      <c r="E170" s="192" t="s">
        <v>19</v>
      </c>
      <c r="F170" s="193" t="s">
        <v>145</v>
      </c>
      <c r="G170" s="191"/>
      <c r="H170" s="194">
        <v>7.5</v>
      </c>
      <c r="I170" s="195"/>
      <c r="J170" s="191"/>
      <c r="K170" s="191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123</v>
      </c>
      <c r="AU170" s="200" t="s">
        <v>80</v>
      </c>
      <c r="AV170" s="13" t="s">
        <v>80</v>
      </c>
      <c r="AW170" s="13" t="s">
        <v>33</v>
      </c>
      <c r="AX170" s="13" t="s">
        <v>71</v>
      </c>
      <c r="AY170" s="200" t="s">
        <v>113</v>
      </c>
    </row>
    <row r="171" spans="1:65" s="14" customFormat="1" ht="11.25">
      <c r="B171" s="201"/>
      <c r="C171" s="202"/>
      <c r="D171" s="185" t="s">
        <v>123</v>
      </c>
      <c r="E171" s="203" t="s">
        <v>19</v>
      </c>
      <c r="F171" s="204" t="s">
        <v>124</v>
      </c>
      <c r="G171" s="202"/>
      <c r="H171" s="205">
        <v>7.5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123</v>
      </c>
      <c r="AU171" s="211" t="s">
        <v>80</v>
      </c>
      <c r="AV171" s="14" t="s">
        <v>119</v>
      </c>
      <c r="AW171" s="14" t="s">
        <v>33</v>
      </c>
      <c r="AX171" s="14" t="s">
        <v>76</v>
      </c>
      <c r="AY171" s="211" t="s">
        <v>113</v>
      </c>
    </row>
    <row r="172" spans="1:65" s="12" customFormat="1" ht="22.9" customHeight="1">
      <c r="B172" s="156"/>
      <c r="C172" s="157"/>
      <c r="D172" s="158" t="s">
        <v>70</v>
      </c>
      <c r="E172" s="170" t="s">
        <v>159</v>
      </c>
      <c r="F172" s="170" t="s">
        <v>254</v>
      </c>
      <c r="G172" s="157"/>
      <c r="H172" s="157"/>
      <c r="I172" s="160"/>
      <c r="J172" s="171">
        <f>BK172</f>
        <v>0</v>
      </c>
      <c r="K172" s="157"/>
      <c r="L172" s="162"/>
      <c r="M172" s="163"/>
      <c r="N172" s="164"/>
      <c r="O172" s="164"/>
      <c r="P172" s="165">
        <f>SUM(P173:P179)</f>
        <v>0</v>
      </c>
      <c r="Q172" s="164"/>
      <c r="R172" s="165">
        <f>SUM(R173:R179)</f>
        <v>1.27471</v>
      </c>
      <c r="S172" s="164"/>
      <c r="T172" s="166">
        <f>SUM(T173:T179)</f>
        <v>0</v>
      </c>
      <c r="AR172" s="167" t="s">
        <v>76</v>
      </c>
      <c r="AT172" s="168" t="s">
        <v>70</v>
      </c>
      <c r="AU172" s="168" t="s">
        <v>76</v>
      </c>
      <c r="AY172" s="167" t="s">
        <v>113</v>
      </c>
      <c r="BK172" s="169">
        <f>SUM(BK173:BK179)</f>
        <v>0</v>
      </c>
    </row>
    <row r="173" spans="1:65" s="2" customFormat="1" ht="24.2" customHeight="1">
      <c r="A173" s="33"/>
      <c r="B173" s="34"/>
      <c r="C173" s="172" t="s">
        <v>255</v>
      </c>
      <c r="D173" s="172" t="s">
        <v>115</v>
      </c>
      <c r="E173" s="173" t="s">
        <v>256</v>
      </c>
      <c r="F173" s="174" t="s">
        <v>257</v>
      </c>
      <c r="G173" s="175" t="s">
        <v>143</v>
      </c>
      <c r="H173" s="176">
        <v>38</v>
      </c>
      <c r="I173" s="177"/>
      <c r="J173" s="178">
        <f t="shared" ref="J173:J179" si="0">ROUND(I173*H173,2)</f>
        <v>0</v>
      </c>
      <c r="K173" s="174" t="s">
        <v>19</v>
      </c>
      <c r="L173" s="38"/>
      <c r="M173" s="179" t="s">
        <v>19</v>
      </c>
      <c r="N173" s="180" t="s">
        <v>42</v>
      </c>
      <c r="O173" s="63"/>
      <c r="P173" s="181">
        <f t="shared" ref="P173:P179" si="1">O173*H173</f>
        <v>0</v>
      </c>
      <c r="Q173" s="181">
        <v>2.9579999999999999E-2</v>
      </c>
      <c r="R173" s="181">
        <f t="shared" ref="R173:R179" si="2">Q173*H173</f>
        <v>1.1240399999999999</v>
      </c>
      <c r="S173" s="181">
        <v>0</v>
      </c>
      <c r="T173" s="182">
        <f t="shared" ref="T173:T179" si="3"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3" t="s">
        <v>119</v>
      </c>
      <c r="AT173" s="183" t="s">
        <v>115</v>
      </c>
      <c r="AU173" s="183" t="s">
        <v>80</v>
      </c>
      <c r="AY173" s="16" t="s">
        <v>113</v>
      </c>
      <c r="BE173" s="184">
        <f t="shared" ref="BE173:BE179" si="4">IF(N173="základní",J173,0)</f>
        <v>0</v>
      </c>
      <c r="BF173" s="184">
        <f t="shared" ref="BF173:BF179" si="5">IF(N173="snížená",J173,0)</f>
        <v>0</v>
      </c>
      <c r="BG173" s="184">
        <f t="shared" ref="BG173:BG179" si="6">IF(N173="zákl. přenesená",J173,0)</f>
        <v>0</v>
      </c>
      <c r="BH173" s="184">
        <f t="shared" ref="BH173:BH179" si="7">IF(N173="sníž. přenesená",J173,0)</f>
        <v>0</v>
      </c>
      <c r="BI173" s="184">
        <f t="shared" ref="BI173:BI179" si="8">IF(N173="nulová",J173,0)</f>
        <v>0</v>
      </c>
      <c r="BJ173" s="16" t="s">
        <v>76</v>
      </c>
      <c r="BK173" s="184">
        <f t="shared" ref="BK173:BK179" si="9">ROUND(I173*H173,2)</f>
        <v>0</v>
      </c>
      <c r="BL173" s="16" t="s">
        <v>119</v>
      </c>
      <c r="BM173" s="183" t="s">
        <v>258</v>
      </c>
    </row>
    <row r="174" spans="1:65" s="2" customFormat="1" ht="16.5" customHeight="1">
      <c r="A174" s="33"/>
      <c r="B174" s="34"/>
      <c r="C174" s="172" t="s">
        <v>259</v>
      </c>
      <c r="D174" s="172" t="s">
        <v>115</v>
      </c>
      <c r="E174" s="173" t="s">
        <v>260</v>
      </c>
      <c r="F174" s="174" t="s">
        <v>261</v>
      </c>
      <c r="G174" s="175" t="s">
        <v>118</v>
      </c>
      <c r="H174" s="176">
        <v>1</v>
      </c>
      <c r="I174" s="177"/>
      <c r="J174" s="178">
        <f t="shared" si="0"/>
        <v>0</v>
      </c>
      <c r="K174" s="174" t="s">
        <v>19</v>
      </c>
      <c r="L174" s="38"/>
      <c r="M174" s="179" t="s">
        <v>19</v>
      </c>
      <c r="N174" s="180" t="s">
        <v>42</v>
      </c>
      <c r="O174" s="63"/>
      <c r="P174" s="181">
        <f t="shared" si="1"/>
        <v>0</v>
      </c>
      <c r="Q174" s="181">
        <v>0</v>
      </c>
      <c r="R174" s="181">
        <f t="shared" si="2"/>
        <v>0</v>
      </c>
      <c r="S174" s="181">
        <v>0</v>
      </c>
      <c r="T174" s="182">
        <f t="shared" si="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83" t="s">
        <v>119</v>
      </c>
      <c r="AT174" s="183" t="s">
        <v>115</v>
      </c>
      <c r="AU174" s="183" t="s">
        <v>80</v>
      </c>
      <c r="AY174" s="16" t="s">
        <v>113</v>
      </c>
      <c r="BE174" s="184">
        <f t="shared" si="4"/>
        <v>0</v>
      </c>
      <c r="BF174" s="184">
        <f t="shared" si="5"/>
        <v>0</v>
      </c>
      <c r="BG174" s="184">
        <f t="shared" si="6"/>
        <v>0</v>
      </c>
      <c r="BH174" s="184">
        <f t="shared" si="7"/>
        <v>0</v>
      </c>
      <c r="BI174" s="184">
        <f t="shared" si="8"/>
        <v>0</v>
      </c>
      <c r="BJ174" s="16" t="s">
        <v>76</v>
      </c>
      <c r="BK174" s="184">
        <f t="shared" si="9"/>
        <v>0</v>
      </c>
      <c r="BL174" s="16" t="s">
        <v>119</v>
      </c>
      <c r="BM174" s="183" t="s">
        <v>262</v>
      </c>
    </row>
    <row r="175" spans="1:65" s="2" customFormat="1" ht="16.5" customHeight="1">
      <c r="A175" s="33"/>
      <c r="B175" s="34"/>
      <c r="C175" s="172" t="s">
        <v>263</v>
      </c>
      <c r="D175" s="172" t="s">
        <v>115</v>
      </c>
      <c r="E175" s="173" t="s">
        <v>264</v>
      </c>
      <c r="F175" s="174" t="s">
        <v>265</v>
      </c>
      <c r="G175" s="175" t="s">
        <v>143</v>
      </c>
      <c r="H175" s="176">
        <v>38</v>
      </c>
      <c r="I175" s="177"/>
      <c r="J175" s="178">
        <f t="shared" si="0"/>
        <v>0</v>
      </c>
      <c r="K175" s="174" t="s">
        <v>19</v>
      </c>
      <c r="L175" s="38"/>
      <c r="M175" s="179" t="s">
        <v>19</v>
      </c>
      <c r="N175" s="180" t="s">
        <v>42</v>
      </c>
      <c r="O175" s="63"/>
      <c r="P175" s="181">
        <f t="shared" si="1"/>
        <v>0</v>
      </c>
      <c r="Q175" s="181">
        <v>0</v>
      </c>
      <c r="R175" s="181">
        <f t="shared" si="2"/>
        <v>0</v>
      </c>
      <c r="S175" s="181">
        <v>0</v>
      </c>
      <c r="T175" s="182">
        <f t="shared" si="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83" t="s">
        <v>119</v>
      </c>
      <c r="AT175" s="183" t="s">
        <v>115</v>
      </c>
      <c r="AU175" s="183" t="s">
        <v>80</v>
      </c>
      <c r="AY175" s="16" t="s">
        <v>113</v>
      </c>
      <c r="BE175" s="184">
        <f t="shared" si="4"/>
        <v>0</v>
      </c>
      <c r="BF175" s="184">
        <f t="shared" si="5"/>
        <v>0</v>
      </c>
      <c r="BG175" s="184">
        <f t="shared" si="6"/>
        <v>0</v>
      </c>
      <c r="BH175" s="184">
        <f t="shared" si="7"/>
        <v>0</v>
      </c>
      <c r="BI175" s="184">
        <f t="shared" si="8"/>
        <v>0</v>
      </c>
      <c r="BJ175" s="16" t="s">
        <v>76</v>
      </c>
      <c r="BK175" s="184">
        <f t="shared" si="9"/>
        <v>0</v>
      </c>
      <c r="BL175" s="16" t="s">
        <v>119</v>
      </c>
      <c r="BM175" s="183" t="s">
        <v>266</v>
      </c>
    </row>
    <row r="176" spans="1:65" s="2" customFormat="1" ht="24.2" customHeight="1">
      <c r="A176" s="33"/>
      <c r="B176" s="34"/>
      <c r="C176" s="172" t="s">
        <v>267</v>
      </c>
      <c r="D176" s="172" t="s">
        <v>115</v>
      </c>
      <c r="E176" s="173" t="s">
        <v>268</v>
      </c>
      <c r="F176" s="174" t="s">
        <v>269</v>
      </c>
      <c r="G176" s="175" t="s">
        <v>270</v>
      </c>
      <c r="H176" s="176">
        <v>2</v>
      </c>
      <c r="I176" s="177"/>
      <c r="J176" s="178">
        <f t="shared" si="0"/>
        <v>0</v>
      </c>
      <c r="K176" s="174" t="s">
        <v>19</v>
      </c>
      <c r="L176" s="38"/>
      <c r="M176" s="179" t="s">
        <v>19</v>
      </c>
      <c r="N176" s="180" t="s">
        <v>42</v>
      </c>
      <c r="O176" s="63"/>
      <c r="P176" s="181">
        <f t="shared" si="1"/>
        <v>0</v>
      </c>
      <c r="Q176" s="181">
        <v>3.1E-4</v>
      </c>
      <c r="R176" s="181">
        <f t="shared" si="2"/>
        <v>6.2E-4</v>
      </c>
      <c r="S176" s="181">
        <v>0</v>
      </c>
      <c r="T176" s="182">
        <f t="shared" si="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83" t="s">
        <v>119</v>
      </c>
      <c r="AT176" s="183" t="s">
        <v>115</v>
      </c>
      <c r="AU176" s="183" t="s">
        <v>80</v>
      </c>
      <c r="AY176" s="16" t="s">
        <v>113</v>
      </c>
      <c r="BE176" s="184">
        <f t="shared" si="4"/>
        <v>0</v>
      </c>
      <c r="BF176" s="184">
        <f t="shared" si="5"/>
        <v>0</v>
      </c>
      <c r="BG176" s="184">
        <f t="shared" si="6"/>
        <v>0</v>
      </c>
      <c r="BH176" s="184">
        <f t="shared" si="7"/>
        <v>0</v>
      </c>
      <c r="BI176" s="184">
        <f t="shared" si="8"/>
        <v>0</v>
      </c>
      <c r="BJ176" s="16" t="s">
        <v>76</v>
      </c>
      <c r="BK176" s="184">
        <f t="shared" si="9"/>
        <v>0</v>
      </c>
      <c r="BL176" s="16" t="s">
        <v>119</v>
      </c>
      <c r="BM176" s="183" t="s">
        <v>271</v>
      </c>
    </row>
    <row r="177" spans="1:65" s="2" customFormat="1" ht="24.2" customHeight="1">
      <c r="A177" s="33"/>
      <c r="B177" s="34"/>
      <c r="C177" s="172" t="s">
        <v>272</v>
      </c>
      <c r="D177" s="172" t="s">
        <v>115</v>
      </c>
      <c r="E177" s="173" t="s">
        <v>273</v>
      </c>
      <c r="F177" s="174" t="s">
        <v>274</v>
      </c>
      <c r="G177" s="175" t="s">
        <v>118</v>
      </c>
      <c r="H177" s="176">
        <v>1</v>
      </c>
      <c r="I177" s="177"/>
      <c r="J177" s="178">
        <f t="shared" si="0"/>
        <v>0</v>
      </c>
      <c r="K177" s="174" t="s">
        <v>19</v>
      </c>
      <c r="L177" s="38"/>
      <c r="M177" s="179" t="s">
        <v>19</v>
      </c>
      <c r="N177" s="180" t="s">
        <v>42</v>
      </c>
      <c r="O177" s="63"/>
      <c r="P177" s="181">
        <f t="shared" si="1"/>
        <v>0</v>
      </c>
      <c r="Q177" s="181">
        <v>8.4150000000000003E-2</v>
      </c>
      <c r="R177" s="181">
        <f t="shared" si="2"/>
        <v>8.4150000000000003E-2</v>
      </c>
      <c r="S177" s="181">
        <v>0</v>
      </c>
      <c r="T177" s="182">
        <f t="shared" si="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83" t="s">
        <v>119</v>
      </c>
      <c r="AT177" s="183" t="s">
        <v>115</v>
      </c>
      <c r="AU177" s="183" t="s">
        <v>80</v>
      </c>
      <c r="AY177" s="16" t="s">
        <v>113</v>
      </c>
      <c r="BE177" s="184">
        <f t="shared" si="4"/>
        <v>0</v>
      </c>
      <c r="BF177" s="184">
        <f t="shared" si="5"/>
        <v>0</v>
      </c>
      <c r="BG177" s="184">
        <f t="shared" si="6"/>
        <v>0</v>
      </c>
      <c r="BH177" s="184">
        <f t="shared" si="7"/>
        <v>0</v>
      </c>
      <c r="BI177" s="184">
        <f t="shared" si="8"/>
        <v>0</v>
      </c>
      <c r="BJ177" s="16" t="s">
        <v>76</v>
      </c>
      <c r="BK177" s="184">
        <f t="shared" si="9"/>
        <v>0</v>
      </c>
      <c r="BL177" s="16" t="s">
        <v>119</v>
      </c>
      <c r="BM177" s="183" t="s">
        <v>275</v>
      </c>
    </row>
    <row r="178" spans="1:65" s="2" customFormat="1" ht="33" customHeight="1">
      <c r="A178" s="33"/>
      <c r="B178" s="34"/>
      <c r="C178" s="172" t="s">
        <v>276</v>
      </c>
      <c r="D178" s="172" t="s">
        <v>115</v>
      </c>
      <c r="E178" s="173" t="s">
        <v>277</v>
      </c>
      <c r="F178" s="174" t="s">
        <v>278</v>
      </c>
      <c r="G178" s="175" t="s">
        <v>118</v>
      </c>
      <c r="H178" s="176">
        <v>1</v>
      </c>
      <c r="I178" s="177"/>
      <c r="J178" s="178">
        <f t="shared" si="0"/>
        <v>0</v>
      </c>
      <c r="K178" s="174" t="s">
        <v>19</v>
      </c>
      <c r="L178" s="38"/>
      <c r="M178" s="179" t="s">
        <v>19</v>
      </c>
      <c r="N178" s="180" t="s">
        <v>42</v>
      </c>
      <c r="O178" s="63"/>
      <c r="P178" s="181">
        <f t="shared" si="1"/>
        <v>0</v>
      </c>
      <c r="Q178" s="181">
        <v>1.136E-2</v>
      </c>
      <c r="R178" s="181">
        <f t="shared" si="2"/>
        <v>1.136E-2</v>
      </c>
      <c r="S178" s="181">
        <v>0</v>
      </c>
      <c r="T178" s="182">
        <f t="shared" si="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83" t="s">
        <v>119</v>
      </c>
      <c r="AT178" s="183" t="s">
        <v>115</v>
      </c>
      <c r="AU178" s="183" t="s">
        <v>80</v>
      </c>
      <c r="AY178" s="16" t="s">
        <v>113</v>
      </c>
      <c r="BE178" s="184">
        <f t="shared" si="4"/>
        <v>0</v>
      </c>
      <c r="BF178" s="184">
        <f t="shared" si="5"/>
        <v>0</v>
      </c>
      <c r="BG178" s="184">
        <f t="shared" si="6"/>
        <v>0</v>
      </c>
      <c r="BH178" s="184">
        <f t="shared" si="7"/>
        <v>0</v>
      </c>
      <c r="BI178" s="184">
        <f t="shared" si="8"/>
        <v>0</v>
      </c>
      <c r="BJ178" s="16" t="s">
        <v>76</v>
      </c>
      <c r="BK178" s="184">
        <f t="shared" si="9"/>
        <v>0</v>
      </c>
      <c r="BL178" s="16" t="s">
        <v>119</v>
      </c>
      <c r="BM178" s="183" t="s">
        <v>279</v>
      </c>
    </row>
    <row r="179" spans="1:65" s="2" customFormat="1" ht="33" customHeight="1">
      <c r="A179" s="33"/>
      <c r="B179" s="34"/>
      <c r="C179" s="172" t="s">
        <v>280</v>
      </c>
      <c r="D179" s="172" t="s">
        <v>115</v>
      </c>
      <c r="E179" s="173" t="s">
        <v>281</v>
      </c>
      <c r="F179" s="174" t="s">
        <v>282</v>
      </c>
      <c r="G179" s="175" t="s">
        <v>118</v>
      </c>
      <c r="H179" s="176">
        <v>1</v>
      </c>
      <c r="I179" s="177"/>
      <c r="J179" s="178">
        <f t="shared" si="0"/>
        <v>0</v>
      </c>
      <c r="K179" s="174" t="s">
        <v>19</v>
      </c>
      <c r="L179" s="38"/>
      <c r="M179" s="179" t="s">
        <v>19</v>
      </c>
      <c r="N179" s="180" t="s">
        <v>42</v>
      </c>
      <c r="O179" s="63"/>
      <c r="P179" s="181">
        <f t="shared" si="1"/>
        <v>0</v>
      </c>
      <c r="Q179" s="181">
        <v>5.4539999999999998E-2</v>
      </c>
      <c r="R179" s="181">
        <f t="shared" si="2"/>
        <v>5.4539999999999998E-2</v>
      </c>
      <c r="S179" s="181">
        <v>0</v>
      </c>
      <c r="T179" s="182">
        <f t="shared" si="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83" t="s">
        <v>119</v>
      </c>
      <c r="AT179" s="183" t="s">
        <v>115</v>
      </c>
      <c r="AU179" s="183" t="s">
        <v>80</v>
      </c>
      <c r="AY179" s="16" t="s">
        <v>113</v>
      </c>
      <c r="BE179" s="184">
        <f t="shared" si="4"/>
        <v>0</v>
      </c>
      <c r="BF179" s="184">
        <f t="shared" si="5"/>
        <v>0</v>
      </c>
      <c r="BG179" s="184">
        <f t="shared" si="6"/>
        <v>0</v>
      </c>
      <c r="BH179" s="184">
        <f t="shared" si="7"/>
        <v>0</v>
      </c>
      <c r="BI179" s="184">
        <f t="shared" si="8"/>
        <v>0</v>
      </c>
      <c r="BJ179" s="16" t="s">
        <v>76</v>
      </c>
      <c r="BK179" s="184">
        <f t="shared" si="9"/>
        <v>0</v>
      </c>
      <c r="BL179" s="16" t="s">
        <v>119</v>
      </c>
      <c r="BM179" s="183" t="s">
        <v>283</v>
      </c>
    </row>
    <row r="180" spans="1:65" s="12" customFormat="1" ht="22.9" customHeight="1">
      <c r="B180" s="156"/>
      <c r="C180" s="157"/>
      <c r="D180" s="158" t="s">
        <v>70</v>
      </c>
      <c r="E180" s="170" t="s">
        <v>284</v>
      </c>
      <c r="F180" s="170" t="s">
        <v>285</v>
      </c>
      <c r="G180" s="157"/>
      <c r="H180" s="157"/>
      <c r="I180" s="160"/>
      <c r="J180" s="171">
        <f>BK180</f>
        <v>0</v>
      </c>
      <c r="K180" s="157"/>
      <c r="L180" s="162"/>
      <c r="M180" s="163"/>
      <c r="N180" s="164"/>
      <c r="O180" s="164"/>
      <c r="P180" s="165">
        <f>SUM(P181:P190)</f>
        <v>0</v>
      </c>
      <c r="Q180" s="164"/>
      <c r="R180" s="165">
        <f>SUM(R181:R190)</f>
        <v>0</v>
      </c>
      <c r="S180" s="164"/>
      <c r="T180" s="166">
        <f>SUM(T181:T190)</f>
        <v>0</v>
      </c>
      <c r="AR180" s="167" t="s">
        <v>76</v>
      </c>
      <c r="AT180" s="168" t="s">
        <v>70</v>
      </c>
      <c r="AU180" s="168" t="s">
        <v>76</v>
      </c>
      <c r="AY180" s="167" t="s">
        <v>113</v>
      </c>
      <c r="BK180" s="169">
        <f>SUM(BK181:BK190)</f>
        <v>0</v>
      </c>
    </row>
    <row r="181" spans="1:65" s="2" customFormat="1" ht="24.2" customHeight="1">
      <c r="A181" s="33"/>
      <c r="B181" s="34"/>
      <c r="C181" s="172" t="s">
        <v>286</v>
      </c>
      <c r="D181" s="172" t="s">
        <v>115</v>
      </c>
      <c r="E181" s="173" t="s">
        <v>287</v>
      </c>
      <c r="F181" s="174" t="s">
        <v>288</v>
      </c>
      <c r="G181" s="175" t="s">
        <v>181</v>
      </c>
      <c r="H181" s="176">
        <v>6.758</v>
      </c>
      <c r="I181" s="177"/>
      <c r="J181" s="178">
        <f>ROUND(I181*H181,2)</f>
        <v>0</v>
      </c>
      <c r="K181" s="174" t="s">
        <v>19</v>
      </c>
      <c r="L181" s="38"/>
      <c r="M181" s="179" t="s">
        <v>19</v>
      </c>
      <c r="N181" s="180" t="s">
        <v>42</v>
      </c>
      <c r="O181" s="63"/>
      <c r="P181" s="181">
        <f>O181*H181</f>
        <v>0</v>
      </c>
      <c r="Q181" s="181">
        <v>0</v>
      </c>
      <c r="R181" s="181">
        <f>Q181*H181</f>
        <v>0</v>
      </c>
      <c r="S181" s="181">
        <v>0</v>
      </c>
      <c r="T181" s="18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83" t="s">
        <v>119</v>
      </c>
      <c r="AT181" s="183" t="s">
        <v>115</v>
      </c>
      <c r="AU181" s="183" t="s">
        <v>80</v>
      </c>
      <c r="AY181" s="16" t="s">
        <v>113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6" t="s">
        <v>76</v>
      </c>
      <c r="BK181" s="184">
        <f>ROUND(I181*H181,2)</f>
        <v>0</v>
      </c>
      <c r="BL181" s="16" t="s">
        <v>119</v>
      </c>
      <c r="BM181" s="183" t="s">
        <v>289</v>
      </c>
    </row>
    <row r="182" spans="1:65" s="2" customFormat="1" ht="21.75" customHeight="1">
      <c r="A182" s="33"/>
      <c r="B182" s="34"/>
      <c r="C182" s="172" t="s">
        <v>290</v>
      </c>
      <c r="D182" s="172" t="s">
        <v>115</v>
      </c>
      <c r="E182" s="173" t="s">
        <v>291</v>
      </c>
      <c r="F182" s="174" t="s">
        <v>292</v>
      </c>
      <c r="G182" s="175" t="s">
        <v>181</v>
      </c>
      <c r="H182" s="176">
        <v>6.758</v>
      </c>
      <c r="I182" s="177"/>
      <c r="J182" s="178">
        <f>ROUND(I182*H182,2)</f>
        <v>0</v>
      </c>
      <c r="K182" s="174" t="s">
        <v>19</v>
      </c>
      <c r="L182" s="38"/>
      <c r="M182" s="179" t="s">
        <v>19</v>
      </c>
      <c r="N182" s="180" t="s">
        <v>42</v>
      </c>
      <c r="O182" s="63"/>
      <c r="P182" s="181">
        <f>O182*H182</f>
        <v>0</v>
      </c>
      <c r="Q182" s="181">
        <v>0</v>
      </c>
      <c r="R182" s="181">
        <f>Q182*H182</f>
        <v>0</v>
      </c>
      <c r="S182" s="181">
        <v>0</v>
      </c>
      <c r="T182" s="18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83" t="s">
        <v>119</v>
      </c>
      <c r="AT182" s="183" t="s">
        <v>115</v>
      </c>
      <c r="AU182" s="183" t="s">
        <v>80</v>
      </c>
      <c r="AY182" s="16" t="s">
        <v>113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6" t="s">
        <v>76</v>
      </c>
      <c r="BK182" s="184">
        <f>ROUND(I182*H182,2)</f>
        <v>0</v>
      </c>
      <c r="BL182" s="16" t="s">
        <v>119</v>
      </c>
      <c r="BM182" s="183" t="s">
        <v>293</v>
      </c>
    </row>
    <row r="183" spans="1:65" s="2" customFormat="1" ht="24.2" customHeight="1">
      <c r="A183" s="33"/>
      <c r="B183" s="34"/>
      <c r="C183" s="172" t="s">
        <v>294</v>
      </c>
      <c r="D183" s="172" t="s">
        <v>115</v>
      </c>
      <c r="E183" s="173" t="s">
        <v>295</v>
      </c>
      <c r="F183" s="174" t="s">
        <v>296</v>
      </c>
      <c r="G183" s="175" t="s">
        <v>181</v>
      </c>
      <c r="H183" s="176">
        <v>135.16</v>
      </c>
      <c r="I183" s="177"/>
      <c r="J183" s="178">
        <f>ROUND(I183*H183,2)</f>
        <v>0</v>
      </c>
      <c r="K183" s="174" t="s">
        <v>19</v>
      </c>
      <c r="L183" s="38"/>
      <c r="M183" s="179" t="s">
        <v>19</v>
      </c>
      <c r="N183" s="180" t="s">
        <v>42</v>
      </c>
      <c r="O183" s="63"/>
      <c r="P183" s="181">
        <f>O183*H183</f>
        <v>0</v>
      </c>
      <c r="Q183" s="181">
        <v>0</v>
      </c>
      <c r="R183" s="181">
        <f>Q183*H183</f>
        <v>0</v>
      </c>
      <c r="S183" s="181">
        <v>0</v>
      </c>
      <c r="T183" s="18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83" t="s">
        <v>119</v>
      </c>
      <c r="AT183" s="183" t="s">
        <v>115</v>
      </c>
      <c r="AU183" s="183" t="s">
        <v>80</v>
      </c>
      <c r="AY183" s="16" t="s">
        <v>113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6" t="s">
        <v>76</v>
      </c>
      <c r="BK183" s="184">
        <f>ROUND(I183*H183,2)</f>
        <v>0</v>
      </c>
      <c r="BL183" s="16" t="s">
        <v>119</v>
      </c>
      <c r="BM183" s="183" t="s">
        <v>297</v>
      </c>
    </row>
    <row r="184" spans="1:65" s="13" customFormat="1" ht="11.25">
      <c r="B184" s="190"/>
      <c r="C184" s="191"/>
      <c r="D184" s="185" t="s">
        <v>123</v>
      </c>
      <c r="E184" s="191"/>
      <c r="F184" s="193" t="s">
        <v>298</v>
      </c>
      <c r="G184" s="191"/>
      <c r="H184" s="194">
        <v>135.16</v>
      </c>
      <c r="I184" s="195"/>
      <c r="J184" s="191"/>
      <c r="K184" s="191"/>
      <c r="L184" s="196"/>
      <c r="M184" s="197"/>
      <c r="N184" s="198"/>
      <c r="O184" s="198"/>
      <c r="P184" s="198"/>
      <c r="Q184" s="198"/>
      <c r="R184" s="198"/>
      <c r="S184" s="198"/>
      <c r="T184" s="199"/>
      <c r="AT184" s="200" t="s">
        <v>123</v>
      </c>
      <c r="AU184" s="200" t="s">
        <v>80</v>
      </c>
      <c r="AV184" s="13" t="s">
        <v>80</v>
      </c>
      <c r="AW184" s="13" t="s">
        <v>4</v>
      </c>
      <c r="AX184" s="13" t="s">
        <v>76</v>
      </c>
      <c r="AY184" s="200" t="s">
        <v>113</v>
      </c>
    </row>
    <row r="185" spans="1:65" s="2" customFormat="1" ht="24.2" customHeight="1">
      <c r="A185" s="33"/>
      <c r="B185" s="34"/>
      <c r="C185" s="172" t="s">
        <v>299</v>
      </c>
      <c r="D185" s="172" t="s">
        <v>115</v>
      </c>
      <c r="E185" s="173" t="s">
        <v>300</v>
      </c>
      <c r="F185" s="174" t="s">
        <v>301</v>
      </c>
      <c r="G185" s="175" t="s">
        <v>181</v>
      </c>
      <c r="H185" s="176">
        <v>5.3360000000000003</v>
      </c>
      <c r="I185" s="177"/>
      <c r="J185" s="178">
        <f>ROUND(I185*H185,2)</f>
        <v>0</v>
      </c>
      <c r="K185" s="174" t="s">
        <v>19</v>
      </c>
      <c r="L185" s="38"/>
      <c r="M185" s="179" t="s">
        <v>19</v>
      </c>
      <c r="N185" s="180" t="s">
        <v>42</v>
      </c>
      <c r="O185" s="63"/>
      <c r="P185" s="181">
        <f>O185*H185</f>
        <v>0</v>
      </c>
      <c r="Q185" s="181">
        <v>0</v>
      </c>
      <c r="R185" s="181">
        <f>Q185*H185</f>
        <v>0</v>
      </c>
      <c r="S185" s="181">
        <v>0</v>
      </c>
      <c r="T185" s="18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83" t="s">
        <v>119</v>
      </c>
      <c r="AT185" s="183" t="s">
        <v>115</v>
      </c>
      <c r="AU185" s="183" t="s">
        <v>80</v>
      </c>
      <c r="AY185" s="16" t="s">
        <v>113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6" t="s">
        <v>76</v>
      </c>
      <c r="BK185" s="184">
        <f>ROUND(I185*H185,2)</f>
        <v>0</v>
      </c>
      <c r="BL185" s="16" t="s">
        <v>119</v>
      </c>
      <c r="BM185" s="183" t="s">
        <v>302</v>
      </c>
    </row>
    <row r="186" spans="1:65" s="13" customFormat="1" ht="11.25">
      <c r="B186" s="190"/>
      <c r="C186" s="191"/>
      <c r="D186" s="185" t="s">
        <v>123</v>
      </c>
      <c r="E186" s="192" t="s">
        <v>19</v>
      </c>
      <c r="F186" s="193" t="s">
        <v>303</v>
      </c>
      <c r="G186" s="191"/>
      <c r="H186" s="194">
        <v>5.3360000000000003</v>
      </c>
      <c r="I186" s="195"/>
      <c r="J186" s="191"/>
      <c r="K186" s="191"/>
      <c r="L186" s="196"/>
      <c r="M186" s="197"/>
      <c r="N186" s="198"/>
      <c r="O186" s="198"/>
      <c r="P186" s="198"/>
      <c r="Q186" s="198"/>
      <c r="R186" s="198"/>
      <c r="S186" s="198"/>
      <c r="T186" s="199"/>
      <c r="AT186" s="200" t="s">
        <v>123</v>
      </c>
      <c r="AU186" s="200" t="s">
        <v>80</v>
      </c>
      <c r="AV186" s="13" t="s">
        <v>80</v>
      </c>
      <c r="AW186" s="13" t="s">
        <v>33</v>
      </c>
      <c r="AX186" s="13" t="s">
        <v>71</v>
      </c>
      <c r="AY186" s="200" t="s">
        <v>113</v>
      </c>
    </row>
    <row r="187" spans="1:65" s="14" customFormat="1" ht="11.25">
      <c r="B187" s="201"/>
      <c r="C187" s="202"/>
      <c r="D187" s="185" t="s">
        <v>123</v>
      </c>
      <c r="E187" s="203" t="s">
        <v>19</v>
      </c>
      <c r="F187" s="204" t="s">
        <v>124</v>
      </c>
      <c r="G187" s="202"/>
      <c r="H187" s="205">
        <v>5.3360000000000003</v>
      </c>
      <c r="I187" s="206"/>
      <c r="J187" s="202"/>
      <c r="K187" s="202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123</v>
      </c>
      <c r="AU187" s="211" t="s">
        <v>80</v>
      </c>
      <c r="AV187" s="14" t="s">
        <v>119</v>
      </c>
      <c r="AW187" s="14" t="s">
        <v>33</v>
      </c>
      <c r="AX187" s="14" t="s">
        <v>76</v>
      </c>
      <c r="AY187" s="211" t="s">
        <v>113</v>
      </c>
    </row>
    <row r="188" spans="1:65" s="2" customFormat="1" ht="16.5" customHeight="1">
      <c r="A188" s="33"/>
      <c r="B188" s="34"/>
      <c r="C188" s="172" t="s">
        <v>304</v>
      </c>
      <c r="D188" s="172" t="s">
        <v>115</v>
      </c>
      <c r="E188" s="173" t="s">
        <v>305</v>
      </c>
      <c r="F188" s="174" t="s">
        <v>306</v>
      </c>
      <c r="G188" s="175" t="s">
        <v>181</v>
      </c>
      <c r="H188" s="176">
        <v>1.4219999999999999</v>
      </c>
      <c r="I188" s="177"/>
      <c r="J188" s="178">
        <f>ROUND(I188*H188,2)</f>
        <v>0</v>
      </c>
      <c r="K188" s="174" t="s">
        <v>19</v>
      </c>
      <c r="L188" s="38"/>
      <c r="M188" s="179" t="s">
        <v>19</v>
      </c>
      <c r="N188" s="180" t="s">
        <v>42</v>
      </c>
      <c r="O188" s="63"/>
      <c r="P188" s="181">
        <f>O188*H188</f>
        <v>0</v>
      </c>
      <c r="Q188" s="181">
        <v>0</v>
      </c>
      <c r="R188" s="181">
        <f>Q188*H188</f>
        <v>0</v>
      </c>
      <c r="S188" s="181">
        <v>0</v>
      </c>
      <c r="T188" s="18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83" t="s">
        <v>119</v>
      </c>
      <c r="AT188" s="183" t="s">
        <v>115</v>
      </c>
      <c r="AU188" s="183" t="s">
        <v>80</v>
      </c>
      <c r="AY188" s="16" t="s">
        <v>113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16" t="s">
        <v>76</v>
      </c>
      <c r="BK188" s="184">
        <f>ROUND(I188*H188,2)</f>
        <v>0</v>
      </c>
      <c r="BL188" s="16" t="s">
        <v>119</v>
      </c>
      <c r="BM188" s="183" t="s">
        <v>307</v>
      </c>
    </row>
    <row r="189" spans="1:65" s="13" customFormat="1" ht="11.25">
      <c r="B189" s="190"/>
      <c r="C189" s="191"/>
      <c r="D189" s="185" t="s">
        <v>123</v>
      </c>
      <c r="E189" s="192" t="s">
        <v>19</v>
      </c>
      <c r="F189" s="193" t="s">
        <v>308</v>
      </c>
      <c r="G189" s="191"/>
      <c r="H189" s="194">
        <v>1.4219999999999999</v>
      </c>
      <c r="I189" s="195"/>
      <c r="J189" s="191"/>
      <c r="K189" s="191"/>
      <c r="L189" s="196"/>
      <c r="M189" s="197"/>
      <c r="N189" s="198"/>
      <c r="O189" s="198"/>
      <c r="P189" s="198"/>
      <c r="Q189" s="198"/>
      <c r="R189" s="198"/>
      <c r="S189" s="198"/>
      <c r="T189" s="199"/>
      <c r="AT189" s="200" t="s">
        <v>123</v>
      </c>
      <c r="AU189" s="200" t="s">
        <v>80</v>
      </c>
      <c r="AV189" s="13" t="s">
        <v>80</v>
      </c>
      <c r="AW189" s="13" t="s">
        <v>33</v>
      </c>
      <c r="AX189" s="13" t="s">
        <v>71</v>
      </c>
      <c r="AY189" s="200" t="s">
        <v>113</v>
      </c>
    </row>
    <row r="190" spans="1:65" s="14" customFormat="1" ht="11.25">
      <c r="B190" s="201"/>
      <c r="C190" s="202"/>
      <c r="D190" s="185" t="s">
        <v>123</v>
      </c>
      <c r="E190" s="203" t="s">
        <v>19</v>
      </c>
      <c r="F190" s="204" t="s">
        <v>124</v>
      </c>
      <c r="G190" s="202"/>
      <c r="H190" s="205">
        <v>1.4219999999999999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123</v>
      </c>
      <c r="AU190" s="211" t="s">
        <v>80</v>
      </c>
      <c r="AV190" s="14" t="s">
        <v>119</v>
      </c>
      <c r="AW190" s="14" t="s">
        <v>33</v>
      </c>
      <c r="AX190" s="14" t="s">
        <v>76</v>
      </c>
      <c r="AY190" s="211" t="s">
        <v>113</v>
      </c>
    </row>
    <row r="191" spans="1:65" s="12" customFormat="1" ht="22.9" customHeight="1">
      <c r="B191" s="156"/>
      <c r="C191" s="157"/>
      <c r="D191" s="158" t="s">
        <v>70</v>
      </c>
      <c r="E191" s="170" t="s">
        <v>309</v>
      </c>
      <c r="F191" s="170" t="s">
        <v>310</v>
      </c>
      <c r="G191" s="157"/>
      <c r="H191" s="157"/>
      <c r="I191" s="160"/>
      <c r="J191" s="171">
        <f>BK191</f>
        <v>0</v>
      </c>
      <c r="K191" s="157"/>
      <c r="L191" s="162"/>
      <c r="M191" s="163"/>
      <c r="N191" s="164"/>
      <c r="O191" s="164"/>
      <c r="P191" s="165">
        <f>P192</f>
        <v>0</v>
      </c>
      <c r="Q191" s="164"/>
      <c r="R191" s="165">
        <f>R192</f>
        <v>0</v>
      </c>
      <c r="S191" s="164"/>
      <c r="T191" s="166">
        <f>T192</f>
        <v>0</v>
      </c>
      <c r="AR191" s="167" t="s">
        <v>76</v>
      </c>
      <c r="AT191" s="168" t="s">
        <v>70</v>
      </c>
      <c r="AU191" s="168" t="s">
        <v>76</v>
      </c>
      <c r="AY191" s="167" t="s">
        <v>113</v>
      </c>
      <c r="BK191" s="169">
        <f>BK192</f>
        <v>0</v>
      </c>
    </row>
    <row r="192" spans="1:65" s="2" customFormat="1" ht="24.2" customHeight="1">
      <c r="A192" s="33"/>
      <c r="B192" s="34"/>
      <c r="C192" s="172" t="s">
        <v>311</v>
      </c>
      <c r="D192" s="172" t="s">
        <v>115</v>
      </c>
      <c r="E192" s="173" t="s">
        <v>312</v>
      </c>
      <c r="F192" s="174" t="s">
        <v>313</v>
      </c>
      <c r="G192" s="175" t="s">
        <v>181</v>
      </c>
      <c r="H192" s="176">
        <v>28.606000000000002</v>
      </c>
      <c r="I192" s="177"/>
      <c r="J192" s="178">
        <f>ROUND(I192*H192,2)</f>
        <v>0</v>
      </c>
      <c r="K192" s="174" t="s">
        <v>19</v>
      </c>
      <c r="L192" s="38"/>
      <c r="M192" s="179" t="s">
        <v>19</v>
      </c>
      <c r="N192" s="180" t="s">
        <v>42</v>
      </c>
      <c r="O192" s="63"/>
      <c r="P192" s="181">
        <f>O192*H192</f>
        <v>0</v>
      </c>
      <c r="Q192" s="181">
        <v>0</v>
      </c>
      <c r="R192" s="181">
        <f>Q192*H192</f>
        <v>0</v>
      </c>
      <c r="S192" s="181">
        <v>0</v>
      </c>
      <c r="T192" s="18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83" t="s">
        <v>119</v>
      </c>
      <c r="AT192" s="183" t="s">
        <v>115</v>
      </c>
      <c r="AU192" s="183" t="s">
        <v>80</v>
      </c>
      <c r="AY192" s="16" t="s">
        <v>113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16" t="s">
        <v>76</v>
      </c>
      <c r="BK192" s="184">
        <f>ROUND(I192*H192,2)</f>
        <v>0</v>
      </c>
      <c r="BL192" s="16" t="s">
        <v>119</v>
      </c>
      <c r="BM192" s="183" t="s">
        <v>314</v>
      </c>
    </row>
    <row r="193" spans="1:65" s="12" customFormat="1" ht="25.9" customHeight="1">
      <c r="B193" s="156"/>
      <c r="C193" s="157"/>
      <c r="D193" s="158" t="s">
        <v>70</v>
      </c>
      <c r="E193" s="159" t="s">
        <v>315</v>
      </c>
      <c r="F193" s="159" t="s">
        <v>316</v>
      </c>
      <c r="G193" s="157"/>
      <c r="H193" s="157"/>
      <c r="I193" s="160"/>
      <c r="J193" s="161">
        <f>BK193</f>
        <v>0</v>
      </c>
      <c r="K193" s="157"/>
      <c r="L193" s="162"/>
      <c r="M193" s="163"/>
      <c r="N193" s="164"/>
      <c r="O193" s="164"/>
      <c r="P193" s="165">
        <f>P194</f>
        <v>0</v>
      </c>
      <c r="Q193" s="164"/>
      <c r="R193" s="165">
        <f>R194</f>
        <v>0</v>
      </c>
      <c r="S193" s="164"/>
      <c r="T193" s="166">
        <f>T194</f>
        <v>0</v>
      </c>
      <c r="AR193" s="167" t="s">
        <v>140</v>
      </c>
      <c r="AT193" s="168" t="s">
        <v>70</v>
      </c>
      <c r="AU193" s="168" t="s">
        <v>71</v>
      </c>
      <c r="AY193" s="167" t="s">
        <v>113</v>
      </c>
      <c r="BK193" s="169">
        <f>BK194</f>
        <v>0</v>
      </c>
    </row>
    <row r="194" spans="1:65" s="2" customFormat="1" ht="24.2" customHeight="1">
      <c r="A194" s="33"/>
      <c r="B194" s="34"/>
      <c r="C194" s="172" t="s">
        <v>317</v>
      </c>
      <c r="D194" s="172" t="s">
        <v>115</v>
      </c>
      <c r="E194" s="173" t="s">
        <v>318</v>
      </c>
      <c r="F194" s="174" t="s">
        <v>319</v>
      </c>
      <c r="G194" s="175" t="s">
        <v>320</v>
      </c>
      <c r="H194" s="176">
        <v>1</v>
      </c>
      <c r="I194" s="177"/>
      <c r="J194" s="178">
        <f>ROUND(I194*H194,2)</f>
        <v>0</v>
      </c>
      <c r="K194" s="174" t="s">
        <v>19</v>
      </c>
      <c r="L194" s="38"/>
      <c r="M194" s="224" t="s">
        <v>19</v>
      </c>
      <c r="N194" s="225" t="s">
        <v>42</v>
      </c>
      <c r="O194" s="226"/>
      <c r="P194" s="227">
        <f>O194*H194</f>
        <v>0</v>
      </c>
      <c r="Q194" s="227">
        <v>0</v>
      </c>
      <c r="R194" s="227">
        <f>Q194*H194</f>
        <v>0</v>
      </c>
      <c r="S194" s="227">
        <v>0</v>
      </c>
      <c r="T194" s="22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83" t="s">
        <v>119</v>
      </c>
      <c r="AT194" s="183" t="s">
        <v>115</v>
      </c>
      <c r="AU194" s="183" t="s">
        <v>76</v>
      </c>
      <c r="AY194" s="16" t="s">
        <v>113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16" t="s">
        <v>76</v>
      </c>
      <c r="BK194" s="184">
        <f>ROUND(I194*H194,2)</f>
        <v>0</v>
      </c>
      <c r="BL194" s="16" t="s">
        <v>119</v>
      </c>
      <c r="BM194" s="183" t="s">
        <v>321</v>
      </c>
    </row>
    <row r="195" spans="1:65" s="2" customFormat="1" ht="6.95" customHeight="1">
      <c r="A195" s="33"/>
      <c r="B195" s="46"/>
      <c r="C195" s="47"/>
      <c r="D195" s="47"/>
      <c r="E195" s="47"/>
      <c r="F195" s="47"/>
      <c r="G195" s="47"/>
      <c r="H195" s="47"/>
      <c r="I195" s="47"/>
      <c r="J195" s="47"/>
      <c r="K195" s="47"/>
      <c r="L195" s="38"/>
      <c r="M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</sheetData>
  <sheetProtection algorithmName="SHA-512" hashValue="/GOlzjCcHs0aFfrFXQmjFQ+m+AjObqNCL7MIM1DhBuD8/NswHJLw1MiSOuwtZ7P3aJsq/E6/seM2nDncGzdSmw==" saltValue="XAyPjQ96yVEBNecbGMe0wrf4QX9f12fkvJEcAW3Nlk7J87Vl2RJ9lHenc0BdHSm56QyG/qQVUtIYws4UzaNVlQ==" spinCount="100000" sheet="1" objects="1" scenarios="1" formatColumns="0" formatRows="0" autoFilter="0"/>
  <autoFilter ref="C86:K194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115" r:id="rId1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AT2" s="16" t="s">
        <v>82</v>
      </c>
    </row>
    <row r="3" spans="1:46" s="1" customFormat="1" ht="6.95" hidden="1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80</v>
      </c>
    </row>
    <row r="4" spans="1:46" s="1" customFormat="1" ht="24.95" hidden="1" customHeight="1">
      <c r="B4" s="19"/>
      <c r="D4" s="102" t="s">
        <v>83</v>
      </c>
      <c r="L4" s="19"/>
      <c r="M4" s="103" t="s">
        <v>10</v>
      </c>
      <c r="AT4" s="16" t="s">
        <v>4</v>
      </c>
    </row>
    <row r="5" spans="1:46" s="1" customFormat="1" ht="6.95" hidden="1" customHeight="1">
      <c r="B5" s="19"/>
      <c r="L5" s="19"/>
    </row>
    <row r="6" spans="1:46" s="1" customFormat="1" ht="12" hidden="1" customHeight="1">
      <c r="B6" s="19"/>
      <c r="D6" s="104" t="s">
        <v>16</v>
      </c>
      <c r="L6" s="19"/>
    </row>
    <row r="7" spans="1:46" s="1" customFormat="1" ht="16.5" hidden="1" customHeight="1">
      <c r="B7" s="19"/>
      <c r="E7" s="270" t="str">
        <f>'Rekapitulace stavby'!K6</f>
        <v>Komunikace ul. Potoční Žilina u Nového Jičína vč odkanalizování</v>
      </c>
      <c r="F7" s="271"/>
      <c r="G7" s="271"/>
      <c r="H7" s="271"/>
      <c r="L7" s="19"/>
    </row>
    <row r="8" spans="1:46" s="2" customFormat="1" ht="12" hidden="1" customHeight="1">
      <c r="A8" s="33"/>
      <c r="B8" s="38"/>
      <c r="C8" s="33"/>
      <c r="D8" s="104" t="s">
        <v>84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hidden="1" customHeight="1">
      <c r="A9" s="33"/>
      <c r="B9" s="38"/>
      <c r="C9" s="33"/>
      <c r="D9" s="33"/>
      <c r="E9" s="272" t="s">
        <v>322</v>
      </c>
      <c r="F9" s="273"/>
      <c r="G9" s="273"/>
      <c r="H9" s="273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 hidden="1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hidden="1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hidden="1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9. 4. 2022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hidden="1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hidden="1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hidden="1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hidden="1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hidden="1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hidden="1" customHeight="1">
      <c r="A18" s="33"/>
      <c r="B18" s="38"/>
      <c r="C18" s="33"/>
      <c r="D18" s="33"/>
      <c r="E18" s="274" t="str">
        <f>'Rekapitulace stavby'!E14</f>
        <v>Vyplň údaj</v>
      </c>
      <c r="F18" s="275"/>
      <c r="G18" s="275"/>
      <c r="H18" s="275"/>
      <c r="I18" s="104" t="s">
        <v>28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hidden="1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hidden="1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hidden="1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hidden="1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hidden="1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hidden="1" customHeight="1">
      <c r="A24" s="33"/>
      <c r="B24" s="38"/>
      <c r="C24" s="33"/>
      <c r="D24" s="33"/>
      <c r="E24" s="106" t="str">
        <f>IF('Rekapitulace stavby'!E20="","",'Rekapitulace stavby'!E20)</f>
        <v xml:space="preserve"> </v>
      </c>
      <c r="F24" s="33"/>
      <c r="G24" s="33"/>
      <c r="H24" s="33"/>
      <c r="I24" s="104" t="s">
        <v>28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hidden="1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hidden="1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hidden="1" customHeight="1">
      <c r="A27" s="108"/>
      <c r="B27" s="109"/>
      <c r="C27" s="108"/>
      <c r="D27" s="108"/>
      <c r="E27" s="276" t="s">
        <v>19</v>
      </c>
      <c r="F27" s="276"/>
      <c r="G27" s="276"/>
      <c r="H27" s="276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5" hidden="1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hidden="1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hidden="1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ROUND(J91, 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hidden="1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hidden="1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hidden="1" customHeight="1">
      <c r="A33" s="33"/>
      <c r="B33" s="38"/>
      <c r="C33" s="33"/>
      <c r="D33" s="115" t="s">
        <v>41</v>
      </c>
      <c r="E33" s="104" t="s">
        <v>42</v>
      </c>
      <c r="F33" s="116">
        <f>ROUND((SUM(BE91:BE236)),  2)</f>
        <v>0</v>
      </c>
      <c r="G33" s="33"/>
      <c r="H33" s="33"/>
      <c r="I33" s="117">
        <v>0.21</v>
      </c>
      <c r="J33" s="116">
        <f>ROUND(((SUM(BE91:BE236))*I33),  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hidden="1" customHeight="1">
      <c r="A34" s="33"/>
      <c r="B34" s="38"/>
      <c r="C34" s="33"/>
      <c r="D34" s="33"/>
      <c r="E34" s="104" t="s">
        <v>43</v>
      </c>
      <c r="F34" s="116">
        <f>ROUND((SUM(BF91:BF236)),  2)</f>
        <v>0</v>
      </c>
      <c r="G34" s="33"/>
      <c r="H34" s="33"/>
      <c r="I34" s="117">
        <v>0.15</v>
      </c>
      <c r="J34" s="116">
        <f>ROUND(((SUM(BF91:BF236))*I34),  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8"/>
      <c r="C35" s="33"/>
      <c r="D35" s="33"/>
      <c r="E35" s="104" t="s">
        <v>44</v>
      </c>
      <c r="F35" s="116">
        <f>ROUND((SUM(BG91:BG236)),  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8"/>
      <c r="C36" s="33"/>
      <c r="D36" s="33"/>
      <c r="E36" s="104" t="s">
        <v>45</v>
      </c>
      <c r="F36" s="116">
        <f>ROUND((SUM(BH91:BH236)),  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04" t="s">
        <v>46</v>
      </c>
      <c r="F37" s="116">
        <f>ROUND((SUM(BI91:BI236)),  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hidden="1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hidden="1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ht="11.25" hidden="1"/>
    <row r="42" spans="1:31" ht="11.25" hidden="1"/>
    <row r="43" spans="1:31" ht="11.25" hidden="1"/>
    <row r="44" spans="1:31" s="2" customFormat="1" ht="6.95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86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277" t="str">
        <f>E7</f>
        <v>Komunikace ul. Potoční Žilina u Nového Jičína vč odkanalizování</v>
      </c>
      <c r="F48" s="278"/>
      <c r="G48" s="278"/>
      <c r="H48" s="278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12" customHeight="1">
      <c r="A49" s="33"/>
      <c r="B49" s="34"/>
      <c r="C49" s="28" t="s">
        <v>84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6.5" customHeight="1">
      <c r="A50" s="33"/>
      <c r="B50" s="34"/>
      <c r="C50" s="35"/>
      <c r="D50" s="35"/>
      <c r="E50" s="249" t="str">
        <f>E9</f>
        <v>2 - II.ETAPA - komunikace</v>
      </c>
      <c r="F50" s="279"/>
      <c r="G50" s="279"/>
      <c r="H50" s="279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9. 4. 2022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40.15" customHeight="1">
      <c r="A54" s="33"/>
      <c r="B54" s="34"/>
      <c r="C54" s="28" t="s">
        <v>25</v>
      </c>
      <c r="D54" s="35"/>
      <c r="E54" s="35"/>
      <c r="F54" s="26" t="str">
        <f>E15</f>
        <v>Město Nový Jičín, Masarykovo nám. 1 , 741 01 NJ</v>
      </c>
      <c r="G54" s="35"/>
      <c r="H54" s="35"/>
      <c r="I54" s="28" t="s">
        <v>31</v>
      </c>
      <c r="J54" s="31" t="str">
        <f>E21</f>
        <v>UNIPROJEKT projekční kancelář, Divadelní 849/8, NJ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15.2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9.25" customHeight="1">
      <c r="A57" s="33"/>
      <c r="B57" s="34"/>
      <c r="C57" s="129" t="s">
        <v>87</v>
      </c>
      <c r="D57" s="130"/>
      <c r="E57" s="130"/>
      <c r="F57" s="130"/>
      <c r="G57" s="130"/>
      <c r="H57" s="130"/>
      <c r="I57" s="130"/>
      <c r="J57" s="131" t="s">
        <v>88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7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J91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89</v>
      </c>
    </row>
    <row r="60" spans="1:47" s="9" customFormat="1" ht="24.95" customHeight="1">
      <c r="B60" s="133"/>
      <c r="C60" s="134"/>
      <c r="D60" s="135" t="s">
        <v>90</v>
      </c>
      <c r="E60" s="136"/>
      <c r="F60" s="136"/>
      <c r="G60" s="136"/>
      <c r="H60" s="136"/>
      <c r="I60" s="136"/>
      <c r="J60" s="137">
        <f>J92</f>
        <v>0</v>
      </c>
      <c r="K60" s="134"/>
      <c r="L60" s="138"/>
    </row>
    <row r="61" spans="1:47" s="10" customFormat="1" ht="19.899999999999999" customHeight="1">
      <c r="B61" s="139"/>
      <c r="C61" s="140"/>
      <c r="D61" s="141" t="s">
        <v>91</v>
      </c>
      <c r="E61" s="142"/>
      <c r="F61" s="142"/>
      <c r="G61" s="142"/>
      <c r="H61" s="142"/>
      <c r="I61" s="142"/>
      <c r="J61" s="143">
        <f>J93</f>
        <v>0</v>
      </c>
      <c r="K61" s="140"/>
      <c r="L61" s="144"/>
    </row>
    <row r="62" spans="1:47" s="10" customFormat="1" ht="19.899999999999999" customHeight="1">
      <c r="B62" s="139"/>
      <c r="C62" s="140"/>
      <c r="D62" s="141" t="s">
        <v>323</v>
      </c>
      <c r="E62" s="142"/>
      <c r="F62" s="142"/>
      <c r="G62" s="142"/>
      <c r="H62" s="142"/>
      <c r="I62" s="142"/>
      <c r="J62" s="143">
        <f>J150</f>
        <v>0</v>
      </c>
      <c r="K62" s="140"/>
      <c r="L62" s="144"/>
    </row>
    <row r="63" spans="1:47" s="10" customFormat="1" ht="19.899999999999999" customHeight="1">
      <c r="B63" s="139"/>
      <c r="C63" s="140"/>
      <c r="D63" s="141" t="s">
        <v>93</v>
      </c>
      <c r="E63" s="142"/>
      <c r="F63" s="142"/>
      <c r="G63" s="142"/>
      <c r="H63" s="142"/>
      <c r="I63" s="142"/>
      <c r="J63" s="143">
        <f>J167</f>
        <v>0</v>
      </c>
      <c r="K63" s="140"/>
      <c r="L63" s="144"/>
    </row>
    <row r="64" spans="1:47" s="10" customFormat="1" ht="19.899999999999999" customHeight="1">
      <c r="B64" s="139"/>
      <c r="C64" s="140"/>
      <c r="D64" s="141" t="s">
        <v>94</v>
      </c>
      <c r="E64" s="142"/>
      <c r="F64" s="142"/>
      <c r="G64" s="142"/>
      <c r="H64" s="142"/>
      <c r="I64" s="142"/>
      <c r="J64" s="143">
        <f>J180</f>
        <v>0</v>
      </c>
      <c r="K64" s="140"/>
      <c r="L64" s="144"/>
    </row>
    <row r="65" spans="1:31" s="10" customFormat="1" ht="19.899999999999999" customHeight="1">
      <c r="B65" s="139"/>
      <c r="C65" s="140"/>
      <c r="D65" s="141" t="s">
        <v>324</v>
      </c>
      <c r="E65" s="142"/>
      <c r="F65" s="142"/>
      <c r="G65" s="142"/>
      <c r="H65" s="142"/>
      <c r="I65" s="142"/>
      <c r="J65" s="143">
        <f>J190</f>
        <v>0</v>
      </c>
      <c r="K65" s="140"/>
      <c r="L65" s="144"/>
    </row>
    <row r="66" spans="1:31" s="10" customFormat="1" ht="19.899999999999999" customHeight="1">
      <c r="B66" s="139"/>
      <c r="C66" s="140"/>
      <c r="D66" s="141" t="s">
        <v>325</v>
      </c>
      <c r="E66" s="142"/>
      <c r="F66" s="142"/>
      <c r="G66" s="142"/>
      <c r="H66" s="142"/>
      <c r="I66" s="142"/>
      <c r="J66" s="143">
        <f>J215</f>
        <v>0</v>
      </c>
      <c r="K66" s="140"/>
      <c r="L66" s="144"/>
    </row>
    <row r="67" spans="1:31" s="10" customFormat="1" ht="19.899999999999999" customHeight="1">
      <c r="B67" s="139"/>
      <c r="C67" s="140"/>
      <c r="D67" s="141" t="s">
        <v>95</v>
      </c>
      <c r="E67" s="142"/>
      <c r="F67" s="142"/>
      <c r="G67" s="142"/>
      <c r="H67" s="142"/>
      <c r="I67" s="142"/>
      <c r="J67" s="143">
        <f>J216</f>
        <v>0</v>
      </c>
      <c r="K67" s="140"/>
      <c r="L67" s="144"/>
    </row>
    <row r="68" spans="1:31" s="10" customFormat="1" ht="19.899999999999999" customHeight="1">
      <c r="B68" s="139"/>
      <c r="C68" s="140"/>
      <c r="D68" s="141" t="s">
        <v>96</v>
      </c>
      <c r="E68" s="142"/>
      <c r="F68" s="142"/>
      <c r="G68" s="142"/>
      <c r="H68" s="142"/>
      <c r="I68" s="142"/>
      <c r="J68" s="143">
        <f>J226</f>
        <v>0</v>
      </c>
      <c r="K68" s="140"/>
      <c r="L68" s="144"/>
    </row>
    <row r="69" spans="1:31" s="9" customFormat="1" ht="24.95" customHeight="1">
      <c r="B69" s="133"/>
      <c r="C69" s="134"/>
      <c r="D69" s="135" t="s">
        <v>326</v>
      </c>
      <c r="E69" s="136"/>
      <c r="F69" s="136"/>
      <c r="G69" s="136"/>
      <c r="H69" s="136"/>
      <c r="I69" s="136"/>
      <c r="J69" s="137">
        <f>J228</f>
        <v>0</v>
      </c>
      <c r="K69" s="134"/>
      <c r="L69" s="138"/>
    </row>
    <row r="70" spans="1:31" s="10" customFormat="1" ht="19.899999999999999" customHeight="1">
      <c r="B70" s="139"/>
      <c r="C70" s="140"/>
      <c r="D70" s="141" t="s">
        <v>327</v>
      </c>
      <c r="E70" s="142"/>
      <c r="F70" s="142"/>
      <c r="G70" s="142"/>
      <c r="H70" s="142"/>
      <c r="I70" s="142"/>
      <c r="J70" s="143">
        <f>J229</f>
        <v>0</v>
      </c>
      <c r="K70" s="140"/>
      <c r="L70" s="144"/>
    </row>
    <row r="71" spans="1:31" s="9" customFormat="1" ht="24.95" customHeight="1">
      <c r="B71" s="133"/>
      <c r="C71" s="134"/>
      <c r="D71" s="135" t="s">
        <v>97</v>
      </c>
      <c r="E71" s="136"/>
      <c r="F71" s="136"/>
      <c r="G71" s="136"/>
      <c r="H71" s="136"/>
      <c r="I71" s="136"/>
      <c r="J71" s="137">
        <f>J235</f>
        <v>0</v>
      </c>
      <c r="K71" s="134"/>
      <c r="L71" s="138"/>
    </row>
    <row r="72" spans="1:31" s="2" customFormat="1" ht="21.75" customHeight="1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7" spans="1:31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95" customHeight="1">
      <c r="A78" s="33"/>
      <c r="B78" s="34"/>
      <c r="C78" s="22" t="s">
        <v>98</v>
      </c>
      <c r="D78" s="35"/>
      <c r="E78" s="35"/>
      <c r="F78" s="35"/>
      <c r="G78" s="35"/>
      <c r="H78" s="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16</v>
      </c>
      <c r="D80" s="35"/>
      <c r="E80" s="35"/>
      <c r="F80" s="35"/>
      <c r="G80" s="35"/>
      <c r="H80" s="35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65" s="2" customFormat="1" ht="16.5" customHeight="1">
      <c r="A81" s="33"/>
      <c r="B81" s="34"/>
      <c r="C81" s="35"/>
      <c r="D81" s="35"/>
      <c r="E81" s="277" t="str">
        <f>E7</f>
        <v>Komunikace ul. Potoční Žilina u Nového Jičína vč odkanalizování</v>
      </c>
      <c r="F81" s="278"/>
      <c r="G81" s="278"/>
      <c r="H81" s="278"/>
      <c r="I81" s="35"/>
      <c r="J81" s="35"/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65" s="2" customFormat="1" ht="12" customHeight="1">
      <c r="A82" s="33"/>
      <c r="B82" s="34"/>
      <c r="C82" s="28" t="s">
        <v>84</v>
      </c>
      <c r="D82" s="35"/>
      <c r="E82" s="35"/>
      <c r="F82" s="35"/>
      <c r="G82" s="35"/>
      <c r="H82" s="35"/>
      <c r="I82" s="35"/>
      <c r="J82" s="35"/>
      <c r="K82" s="35"/>
      <c r="L82" s="10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65" s="2" customFormat="1" ht="16.5" customHeight="1">
      <c r="A83" s="33"/>
      <c r="B83" s="34"/>
      <c r="C83" s="35"/>
      <c r="D83" s="35"/>
      <c r="E83" s="249" t="str">
        <f>E9</f>
        <v>2 - II.ETAPA - komunikace</v>
      </c>
      <c r="F83" s="279"/>
      <c r="G83" s="279"/>
      <c r="H83" s="279"/>
      <c r="I83" s="35"/>
      <c r="J83" s="35"/>
      <c r="K83" s="35"/>
      <c r="L83" s="10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65" s="2" customFormat="1" ht="6.95" customHeight="1">
      <c r="A84" s="33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10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65" s="2" customFormat="1" ht="12" customHeight="1">
      <c r="A85" s="33"/>
      <c r="B85" s="34"/>
      <c r="C85" s="28" t="s">
        <v>21</v>
      </c>
      <c r="D85" s="35"/>
      <c r="E85" s="35"/>
      <c r="F85" s="26" t="str">
        <f>F12</f>
        <v xml:space="preserve"> </v>
      </c>
      <c r="G85" s="35"/>
      <c r="H85" s="35"/>
      <c r="I85" s="28" t="s">
        <v>23</v>
      </c>
      <c r="J85" s="58" t="str">
        <f>IF(J12="","",J12)</f>
        <v>9. 4. 2022</v>
      </c>
      <c r="K85" s="35"/>
      <c r="L85" s="10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65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10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65" s="2" customFormat="1" ht="40.15" customHeight="1">
      <c r="A87" s="33"/>
      <c r="B87" s="34"/>
      <c r="C87" s="28" t="s">
        <v>25</v>
      </c>
      <c r="D87" s="35"/>
      <c r="E87" s="35"/>
      <c r="F87" s="26" t="str">
        <f>E15</f>
        <v>Město Nový Jičín, Masarykovo nám. 1 , 741 01 NJ</v>
      </c>
      <c r="G87" s="35"/>
      <c r="H87" s="35"/>
      <c r="I87" s="28" t="s">
        <v>31</v>
      </c>
      <c r="J87" s="31" t="str">
        <f>E21</f>
        <v>UNIPROJEKT projekční kancelář, Divadelní 849/8, NJ</v>
      </c>
      <c r="K87" s="35"/>
      <c r="L87" s="105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65" s="2" customFormat="1" ht="15.2" customHeight="1">
      <c r="A88" s="33"/>
      <c r="B88" s="34"/>
      <c r="C88" s="28" t="s">
        <v>29</v>
      </c>
      <c r="D88" s="35"/>
      <c r="E88" s="35"/>
      <c r="F88" s="26" t="str">
        <f>IF(E18="","",E18)</f>
        <v>Vyplň údaj</v>
      </c>
      <c r="G88" s="35"/>
      <c r="H88" s="35"/>
      <c r="I88" s="28" t="s">
        <v>34</v>
      </c>
      <c r="J88" s="31" t="str">
        <f>E24</f>
        <v xml:space="preserve"> </v>
      </c>
      <c r="K88" s="35"/>
      <c r="L88" s="105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65" s="2" customFormat="1" ht="10.35" customHeight="1">
      <c r="A89" s="33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105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65" s="11" customFormat="1" ht="29.25" customHeight="1">
      <c r="A90" s="145"/>
      <c r="B90" s="146"/>
      <c r="C90" s="147" t="s">
        <v>99</v>
      </c>
      <c r="D90" s="148" t="s">
        <v>56</v>
      </c>
      <c r="E90" s="148" t="s">
        <v>52</v>
      </c>
      <c r="F90" s="148" t="s">
        <v>53</v>
      </c>
      <c r="G90" s="148" t="s">
        <v>100</v>
      </c>
      <c r="H90" s="148" t="s">
        <v>101</v>
      </c>
      <c r="I90" s="148" t="s">
        <v>102</v>
      </c>
      <c r="J90" s="148" t="s">
        <v>88</v>
      </c>
      <c r="K90" s="149" t="s">
        <v>103</v>
      </c>
      <c r="L90" s="150"/>
      <c r="M90" s="67" t="s">
        <v>19</v>
      </c>
      <c r="N90" s="68" t="s">
        <v>41</v>
      </c>
      <c r="O90" s="68" t="s">
        <v>104</v>
      </c>
      <c r="P90" s="68" t="s">
        <v>105</v>
      </c>
      <c r="Q90" s="68" t="s">
        <v>106</v>
      </c>
      <c r="R90" s="68" t="s">
        <v>107</v>
      </c>
      <c r="S90" s="68" t="s">
        <v>108</v>
      </c>
      <c r="T90" s="69" t="s">
        <v>109</v>
      </c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</row>
    <row r="91" spans="1:65" s="2" customFormat="1" ht="22.9" customHeight="1">
      <c r="A91" s="33"/>
      <c r="B91" s="34"/>
      <c r="C91" s="74" t="s">
        <v>110</v>
      </c>
      <c r="D91" s="35"/>
      <c r="E91" s="35"/>
      <c r="F91" s="35"/>
      <c r="G91" s="35"/>
      <c r="H91" s="35"/>
      <c r="I91" s="35"/>
      <c r="J91" s="151">
        <f>BK91</f>
        <v>0</v>
      </c>
      <c r="K91" s="35"/>
      <c r="L91" s="38"/>
      <c r="M91" s="70"/>
      <c r="N91" s="152"/>
      <c r="O91" s="71"/>
      <c r="P91" s="153">
        <f>P92+P228+P235</f>
        <v>0</v>
      </c>
      <c r="Q91" s="71"/>
      <c r="R91" s="153">
        <f>R92+R228+R235</f>
        <v>400.96486159000006</v>
      </c>
      <c r="S91" s="71"/>
      <c r="T91" s="154">
        <f>T92+T228+T235</f>
        <v>281.99403999999998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70</v>
      </c>
      <c r="AU91" s="16" t="s">
        <v>89</v>
      </c>
      <c r="BK91" s="155">
        <f>BK92+BK228+BK235</f>
        <v>0</v>
      </c>
    </row>
    <row r="92" spans="1:65" s="12" customFormat="1" ht="25.9" customHeight="1">
      <c r="B92" s="156"/>
      <c r="C92" s="157"/>
      <c r="D92" s="158" t="s">
        <v>70</v>
      </c>
      <c r="E92" s="159" t="s">
        <v>111</v>
      </c>
      <c r="F92" s="159" t="s">
        <v>112</v>
      </c>
      <c r="G92" s="157"/>
      <c r="H92" s="157"/>
      <c r="I92" s="160"/>
      <c r="J92" s="161">
        <f>BK92</f>
        <v>0</v>
      </c>
      <c r="K92" s="157"/>
      <c r="L92" s="162"/>
      <c r="M92" s="163"/>
      <c r="N92" s="164"/>
      <c r="O92" s="164"/>
      <c r="P92" s="165">
        <f>P93+P150+P167+P180+P190+P215+P216+P226</f>
        <v>0</v>
      </c>
      <c r="Q92" s="164"/>
      <c r="R92" s="165">
        <f>R93+R150+R167+R180+R190+R215+R216+R226</f>
        <v>400.95074559000005</v>
      </c>
      <c r="S92" s="164"/>
      <c r="T92" s="166">
        <f>T93+T150+T167+T180+T190+T215+T216+T226</f>
        <v>281.99403999999998</v>
      </c>
      <c r="AR92" s="167" t="s">
        <v>76</v>
      </c>
      <c r="AT92" s="168" t="s">
        <v>70</v>
      </c>
      <c r="AU92" s="168" t="s">
        <v>71</v>
      </c>
      <c r="AY92" s="167" t="s">
        <v>113</v>
      </c>
      <c r="BK92" s="169">
        <f>BK93+BK150+BK167+BK180+BK190+BK215+BK216+BK226</f>
        <v>0</v>
      </c>
    </row>
    <row r="93" spans="1:65" s="12" customFormat="1" ht="22.9" customHeight="1">
      <c r="B93" s="156"/>
      <c r="C93" s="157"/>
      <c r="D93" s="158" t="s">
        <v>70</v>
      </c>
      <c r="E93" s="170" t="s">
        <v>76</v>
      </c>
      <c r="F93" s="170" t="s">
        <v>114</v>
      </c>
      <c r="G93" s="157"/>
      <c r="H93" s="157"/>
      <c r="I93" s="160"/>
      <c r="J93" s="171">
        <f>BK93</f>
        <v>0</v>
      </c>
      <c r="K93" s="157"/>
      <c r="L93" s="162"/>
      <c r="M93" s="163"/>
      <c r="N93" s="164"/>
      <c r="O93" s="164"/>
      <c r="P93" s="165">
        <f>SUM(P94:P149)</f>
        <v>0</v>
      </c>
      <c r="Q93" s="164"/>
      <c r="R93" s="165">
        <f>SUM(R94:R149)</f>
        <v>1.704E-3</v>
      </c>
      <c r="S93" s="164"/>
      <c r="T93" s="166">
        <f>SUM(T94:T149)</f>
        <v>281.99403999999998</v>
      </c>
      <c r="AR93" s="167" t="s">
        <v>76</v>
      </c>
      <c r="AT93" s="168" t="s">
        <v>70</v>
      </c>
      <c r="AU93" s="168" t="s">
        <v>76</v>
      </c>
      <c r="AY93" s="167" t="s">
        <v>113</v>
      </c>
      <c r="BK93" s="169">
        <f>SUM(BK94:BK149)</f>
        <v>0</v>
      </c>
    </row>
    <row r="94" spans="1:65" s="2" customFormat="1" ht="24.2" customHeight="1">
      <c r="A94" s="33"/>
      <c r="B94" s="34"/>
      <c r="C94" s="172" t="s">
        <v>76</v>
      </c>
      <c r="D94" s="172" t="s">
        <v>115</v>
      </c>
      <c r="E94" s="173" t="s">
        <v>328</v>
      </c>
      <c r="F94" s="174" t="s">
        <v>329</v>
      </c>
      <c r="G94" s="175" t="s">
        <v>330</v>
      </c>
      <c r="H94" s="176">
        <v>8</v>
      </c>
      <c r="I94" s="177"/>
      <c r="J94" s="178">
        <f>ROUND(I94*H94,2)</f>
        <v>0</v>
      </c>
      <c r="K94" s="174" t="s">
        <v>19</v>
      </c>
      <c r="L94" s="38"/>
      <c r="M94" s="179" t="s">
        <v>19</v>
      </c>
      <c r="N94" s="180" t="s">
        <v>42</v>
      </c>
      <c r="O94" s="63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119</v>
      </c>
      <c r="AT94" s="183" t="s">
        <v>115</v>
      </c>
      <c r="AU94" s="183" t="s">
        <v>80</v>
      </c>
      <c r="AY94" s="16" t="s">
        <v>113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76</v>
      </c>
      <c r="BK94" s="184">
        <f>ROUND(I94*H94,2)</f>
        <v>0</v>
      </c>
      <c r="BL94" s="16" t="s">
        <v>119</v>
      </c>
      <c r="BM94" s="183" t="s">
        <v>331</v>
      </c>
    </row>
    <row r="95" spans="1:65" s="2" customFormat="1" ht="24.2" customHeight="1">
      <c r="A95" s="33"/>
      <c r="B95" s="34"/>
      <c r="C95" s="172" t="s">
        <v>80</v>
      </c>
      <c r="D95" s="172" t="s">
        <v>115</v>
      </c>
      <c r="E95" s="173" t="s">
        <v>332</v>
      </c>
      <c r="F95" s="174" t="s">
        <v>333</v>
      </c>
      <c r="G95" s="175" t="s">
        <v>127</v>
      </c>
      <c r="H95" s="176">
        <v>510</v>
      </c>
      <c r="I95" s="177"/>
      <c r="J95" s="178">
        <f>ROUND(I95*H95,2)</f>
        <v>0</v>
      </c>
      <c r="K95" s="174" t="s">
        <v>19</v>
      </c>
      <c r="L95" s="38"/>
      <c r="M95" s="179" t="s">
        <v>19</v>
      </c>
      <c r="N95" s="180" t="s">
        <v>42</v>
      </c>
      <c r="O95" s="63"/>
      <c r="P95" s="181">
        <f>O95*H95</f>
        <v>0</v>
      </c>
      <c r="Q95" s="181">
        <v>0</v>
      </c>
      <c r="R95" s="181">
        <f>Q95*H95</f>
        <v>0</v>
      </c>
      <c r="S95" s="181">
        <v>0.22</v>
      </c>
      <c r="T95" s="182">
        <f>S95*H95</f>
        <v>112.2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3" t="s">
        <v>119</v>
      </c>
      <c r="AT95" s="183" t="s">
        <v>115</v>
      </c>
      <c r="AU95" s="183" t="s">
        <v>80</v>
      </c>
      <c r="AY95" s="16" t="s">
        <v>113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" t="s">
        <v>76</v>
      </c>
      <c r="BK95" s="184">
        <f>ROUND(I95*H95,2)</f>
        <v>0</v>
      </c>
      <c r="BL95" s="16" t="s">
        <v>119</v>
      </c>
      <c r="BM95" s="183" t="s">
        <v>334</v>
      </c>
    </row>
    <row r="96" spans="1:65" s="2" customFormat="1" ht="24.2" customHeight="1">
      <c r="A96" s="33"/>
      <c r="B96" s="34"/>
      <c r="C96" s="172" t="s">
        <v>131</v>
      </c>
      <c r="D96" s="172" t="s">
        <v>115</v>
      </c>
      <c r="E96" s="173" t="s">
        <v>335</v>
      </c>
      <c r="F96" s="174" t="s">
        <v>336</v>
      </c>
      <c r="G96" s="175" t="s">
        <v>127</v>
      </c>
      <c r="H96" s="176">
        <v>510</v>
      </c>
      <c r="I96" s="177"/>
      <c r="J96" s="178">
        <f>ROUND(I96*H96,2)</f>
        <v>0</v>
      </c>
      <c r="K96" s="174" t="s">
        <v>19</v>
      </c>
      <c r="L96" s="38"/>
      <c r="M96" s="179" t="s">
        <v>19</v>
      </c>
      <c r="N96" s="180" t="s">
        <v>42</v>
      </c>
      <c r="O96" s="63"/>
      <c r="P96" s="181">
        <f>O96*H96</f>
        <v>0</v>
      </c>
      <c r="Q96" s="181">
        <v>0</v>
      </c>
      <c r="R96" s="181">
        <f>Q96*H96</f>
        <v>0</v>
      </c>
      <c r="S96" s="181">
        <v>0.28999999999999998</v>
      </c>
      <c r="T96" s="182">
        <f>S96*H96</f>
        <v>147.89999999999998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83" t="s">
        <v>119</v>
      </c>
      <c r="AT96" s="183" t="s">
        <v>115</v>
      </c>
      <c r="AU96" s="183" t="s">
        <v>80</v>
      </c>
      <c r="AY96" s="16" t="s">
        <v>113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6" t="s">
        <v>76</v>
      </c>
      <c r="BK96" s="184">
        <f>ROUND(I96*H96,2)</f>
        <v>0</v>
      </c>
      <c r="BL96" s="16" t="s">
        <v>119</v>
      </c>
      <c r="BM96" s="183" t="s">
        <v>337</v>
      </c>
    </row>
    <row r="97" spans="1:65" s="2" customFormat="1" ht="19.5">
      <c r="A97" s="33"/>
      <c r="B97" s="34"/>
      <c r="C97" s="35"/>
      <c r="D97" s="185" t="s">
        <v>121</v>
      </c>
      <c r="E97" s="35"/>
      <c r="F97" s="186" t="s">
        <v>338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121</v>
      </c>
      <c r="AU97" s="16" t="s">
        <v>80</v>
      </c>
    </row>
    <row r="98" spans="1:65" s="2" customFormat="1" ht="24.2" customHeight="1">
      <c r="A98" s="33"/>
      <c r="B98" s="34"/>
      <c r="C98" s="172" t="s">
        <v>119</v>
      </c>
      <c r="D98" s="172" t="s">
        <v>115</v>
      </c>
      <c r="E98" s="173" t="s">
        <v>339</v>
      </c>
      <c r="F98" s="174" t="s">
        <v>340</v>
      </c>
      <c r="G98" s="175" t="s">
        <v>127</v>
      </c>
      <c r="H98" s="176">
        <v>510</v>
      </c>
      <c r="I98" s="177"/>
      <c r="J98" s="178">
        <f>ROUND(I98*H98,2)</f>
        <v>0</v>
      </c>
      <c r="K98" s="174" t="s">
        <v>19</v>
      </c>
      <c r="L98" s="38"/>
      <c r="M98" s="179" t="s">
        <v>19</v>
      </c>
      <c r="N98" s="180" t="s">
        <v>42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0.02</v>
      </c>
      <c r="T98" s="182">
        <f>S98*H98</f>
        <v>10.200000000000001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119</v>
      </c>
      <c r="AT98" s="183" t="s">
        <v>115</v>
      </c>
      <c r="AU98" s="183" t="s">
        <v>80</v>
      </c>
      <c r="AY98" s="16" t="s">
        <v>113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76</v>
      </c>
      <c r="BK98" s="184">
        <f>ROUND(I98*H98,2)</f>
        <v>0</v>
      </c>
      <c r="BL98" s="16" t="s">
        <v>119</v>
      </c>
      <c r="BM98" s="183" t="s">
        <v>341</v>
      </c>
    </row>
    <row r="99" spans="1:65" s="2" customFormat="1" ht="16.5" customHeight="1">
      <c r="A99" s="33"/>
      <c r="B99" s="34"/>
      <c r="C99" s="172" t="s">
        <v>140</v>
      </c>
      <c r="D99" s="172" t="s">
        <v>115</v>
      </c>
      <c r="E99" s="173" t="s">
        <v>342</v>
      </c>
      <c r="F99" s="174" t="s">
        <v>343</v>
      </c>
      <c r="G99" s="175" t="s">
        <v>143</v>
      </c>
      <c r="H99" s="176">
        <v>4</v>
      </c>
      <c r="I99" s="177"/>
      <c r="J99" s="178">
        <f>ROUND(I99*H99,2)</f>
        <v>0</v>
      </c>
      <c r="K99" s="174" t="s">
        <v>19</v>
      </c>
      <c r="L99" s="38"/>
      <c r="M99" s="179" t="s">
        <v>19</v>
      </c>
      <c r="N99" s="180" t="s">
        <v>42</v>
      </c>
      <c r="O99" s="63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83" t="s">
        <v>119</v>
      </c>
      <c r="AT99" s="183" t="s">
        <v>115</v>
      </c>
      <c r="AU99" s="183" t="s">
        <v>80</v>
      </c>
      <c r="AY99" s="16" t="s">
        <v>113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16" t="s">
        <v>76</v>
      </c>
      <c r="BK99" s="184">
        <f>ROUND(I99*H99,2)</f>
        <v>0</v>
      </c>
      <c r="BL99" s="16" t="s">
        <v>119</v>
      </c>
      <c r="BM99" s="183" t="s">
        <v>344</v>
      </c>
    </row>
    <row r="100" spans="1:65" s="2" customFormat="1" ht="24.2" customHeight="1">
      <c r="A100" s="33"/>
      <c r="B100" s="34"/>
      <c r="C100" s="172" t="s">
        <v>146</v>
      </c>
      <c r="D100" s="172" t="s">
        <v>115</v>
      </c>
      <c r="E100" s="173" t="s">
        <v>345</v>
      </c>
      <c r="F100" s="174" t="s">
        <v>346</v>
      </c>
      <c r="G100" s="175" t="s">
        <v>143</v>
      </c>
      <c r="H100" s="176">
        <v>17.3</v>
      </c>
      <c r="I100" s="177"/>
      <c r="J100" s="178">
        <f>ROUND(I100*H100,2)</f>
        <v>0</v>
      </c>
      <c r="K100" s="174" t="s">
        <v>19</v>
      </c>
      <c r="L100" s="38"/>
      <c r="M100" s="179" t="s">
        <v>19</v>
      </c>
      <c r="N100" s="180" t="s">
        <v>42</v>
      </c>
      <c r="O100" s="63"/>
      <c r="P100" s="181">
        <f>O100*H100</f>
        <v>0</v>
      </c>
      <c r="Q100" s="181">
        <v>0</v>
      </c>
      <c r="R100" s="181">
        <f>Q100*H100</f>
        <v>0</v>
      </c>
      <c r="S100" s="181">
        <v>0.35</v>
      </c>
      <c r="T100" s="182">
        <f>S100*H100</f>
        <v>6.0549999999999997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3" t="s">
        <v>119</v>
      </c>
      <c r="AT100" s="183" t="s">
        <v>115</v>
      </c>
      <c r="AU100" s="183" t="s">
        <v>80</v>
      </c>
      <c r="AY100" s="16" t="s">
        <v>113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6" t="s">
        <v>76</v>
      </c>
      <c r="BK100" s="184">
        <f>ROUND(I100*H100,2)</f>
        <v>0</v>
      </c>
      <c r="BL100" s="16" t="s">
        <v>119</v>
      </c>
      <c r="BM100" s="183" t="s">
        <v>347</v>
      </c>
    </row>
    <row r="101" spans="1:65" s="13" customFormat="1" ht="11.25">
      <c r="B101" s="190"/>
      <c r="C101" s="191"/>
      <c r="D101" s="185" t="s">
        <v>123</v>
      </c>
      <c r="E101" s="192" t="s">
        <v>19</v>
      </c>
      <c r="F101" s="193" t="s">
        <v>348</v>
      </c>
      <c r="G101" s="191"/>
      <c r="H101" s="194">
        <v>17.3</v>
      </c>
      <c r="I101" s="195"/>
      <c r="J101" s="191"/>
      <c r="K101" s="191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123</v>
      </c>
      <c r="AU101" s="200" t="s">
        <v>80</v>
      </c>
      <c r="AV101" s="13" t="s">
        <v>80</v>
      </c>
      <c r="AW101" s="13" t="s">
        <v>33</v>
      </c>
      <c r="AX101" s="13" t="s">
        <v>71</v>
      </c>
      <c r="AY101" s="200" t="s">
        <v>113</v>
      </c>
    </row>
    <row r="102" spans="1:65" s="14" customFormat="1" ht="11.25">
      <c r="B102" s="201"/>
      <c r="C102" s="202"/>
      <c r="D102" s="185" t="s">
        <v>123</v>
      </c>
      <c r="E102" s="203" t="s">
        <v>19</v>
      </c>
      <c r="F102" s="204" t="s">
        <v>124</v>
      </c>
      <c r="G102" s="202"/>
      <c r="H102" s="205">
        <v>17.3</v>
      </c>
      <c r="I102" s="206"/>
      <c r="J102" s="202"/>
      <c r="K102" s="202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123</v>
      </c>
      <c r="AU102" s="211" t="s">
        <v>80</v>
      </c>
      <c r="AV102" s="14" t="s">
        <v>119</v>
      </c>
      <c r="AW102" s="14" t="s">
        <v>33</v>
      </c>
      <c r="AX102" s="14" t="s">
        <v>76</v>
      </c>
      <c r="AY102" s="211" t="s">
        <v>113</v>
      </c>
    </row>
    <row r="103" spans="1:65" s="2" customFormat="1" ht="24.2" customHeight="1">
      <c r="A103" s="33"/>
      <c r="B103" s="34"/>
      <c r="C103" s="172" t="s">
        <v>153</v>
      </c>
      <c r="D103" s="172" t="s">
        <v>115</v>
      </c>
      <c r="E103" s="173" t="s">
        <v>349</v>
      </c>
      <c r="F103" s="174" t="s">
        <v>350</v>
      </c>
      <c r="G103" s="175" t="s">
        <v>118</v>
      </c>
      <c r="H103" s="176">
        <v>2</v>
      </c>
      <c r="I103" s="177"/>
      <c r="J103" s="178">
        <f>ROUND(I103*H103,2)</f>
        <v>0</v>
      </c>
      <c r="K103" s="174" t="s">
        <v>19</v>
      </c>
      <c r="L103" s="38"/>
      <c r="M103" s="179" t="s">
        <v>19</v>
      </c>
      <c r="N103" s="180" t="s">
        <v>42</v>
      </c>
      <c r="O103" s="63"/>
      <c r="P103" s="181">
        <f>O103*H103</f>
        <v>0</v>
      </c>
      <c r="Q103" s="181">
        <v>0</v>
      </c>
      <c r="R103" s="181">
        <f>Q103*H103</f>
        <v>0</v>
      </c>
      <c r="S103" s="181">
        <v>0.05</v>
      </c>
      <c r="T103" s="182">
        <f>S103*H103</f>
        <v>0.1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83" t="s">
        <v>119</v>
      </c>
      <c r="AT103" s="183" t="s">
        <v>115</v>
      </c>
      <c r="AU103" s="183" t="s">
        <v>80</v>
      </c>
      <c r="AY103" s="16" t="s">
        <v>113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6" t="s">
        <v>76</v>
      </c>
      <c r="BK103" s="184">
        <f>ROUND(I103*H103,2)</f>
        <v>0</v>
      </c>
      <c r="BL103" s="16" t="s">
        <v>119</v>
      </c>
      <c r="BM103" s="183" t="s">
        <v>351</v>
      </c>
    </row>
    <row r="104" spans="1:65" s="2" customFormat="1" ht="24.2" customHeight="1">
      <c r="A104" s="33"/>
      <c r="B104" s="34"/>
      <c r="C104" s="172" t="s">
        <v>159</v>
      </c>
      <c r="D104" s="172" t="s">
        <v>115</v>
      </c>
      <c r="E104" s="173" t="s">
        <v>352</v>
      </c>
      <c r="F104" s="174" t="s">
        <v>353</v>
      </c>
      <c r="G104" s="175" t="s">
        <v>118</v>
      </c>
      <c r="H104" s="176">
        <v>7</v>
      </c>
      <c r="I104" s="177"/>
      <c r="J104" s="178">
        <f>ROUND(I104*H104,2)</f>
        <v>0</v>
      </c>
      <c r="K104" s="174" t="s">
        <v>19</v>
      </c>
      <c r="L104" s="38"/>
      <c r="M104" s="179" t="s">
        <v>19</v>
      </c>
      <c r="N104" s="180" t="s">
        <v>42</v>
      </c>
      <c r="O104" s="63"/>
      <c r="P104" s="181">
        <f>O104*H104</f>
        <v>0</v>
      </c>
      <c r="Q104" s="181">
        <v>0</v>
      </c>
      <c r="R104" s="181">
        <f>Q104*H104</f>
        <v>0</v>
      </c>
      <c r="S104" s="181">
        <v>0.05</v>
      </c>
      <c r="T104" s="182">
        <f>S104*H104</f>
        <v>0.35000000000000003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83" t="s">
        <v>119</v>
      </c>
      <c r="AT104" s="183" t="s">
        <v>115</v>
      </c>
      <c r="AU104" s="183" t="s">
        <v>80</v>
      </c>
      <c r="AY104" s="16" t="s">
        <v>113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16" t="s">
        <v>76</v>
      </c>
      <c r="BK104" s="184">
        <f>ROUND(I104*H104,2)</f>
        <v>0</v>
      </c>
      <c r="BL104" s="16" t="s">
        <v>119</v>
      </c>
      <c r="BM104" s="183" t="s">
        <v>354</v>
      </c>
    </row>
    <row r="105" spans="1:65" s="2" customFormat="1" ht="24.2" customHeight="1">
      <c r="A105" s="33"/>
      <c r="B105" s="34"/>
      <c r="C105" s="172" t="s">
        <v>167</v>
      </c>
      <c r="D105" s="172" t="s">
        <v>115</v>
      </c>
      <c r="E105" s="173" t="s">
        <v>355</v>
      </c>
      <c r="F105" s="174" t="s">
        <v>356</v>
      </c>
      <c r="G105" s="175" t="s">
        <v>149</v>
      </c>
      <c r="H105" s="176">
        <v>0.432</v>
      </c>
      <c r="I105" s="177"/>
      <c r="J105" s="178">
        <f>ROUND(I105*H105,2)</f>
        <v>0</v>
      </c>
      <c r="K105" s="174" t="s">
        <v>19</v>
      </c>
      <c r="L105" s="38"/>
      <c r="M105" s="179" t="s">
        <v>19</v>
      </c>
      <c r="N105" s="180" t="s">
        <v>42</v>
      </c>
      <c r="O105" s="63"/>
      <c r="P105" s="181">
        <f>O105*H105</f>
        <v>0</v>
      </c>
      <c r="Q105" s="181">
        <v>0</v>
      </c>
      <c r="R105" s="181">
        <f>Q105*H105</f>
        <v>0</v>
      </c>
      <c r="S105" s="181">
        <v>1.92</v>
      </c>
      <c r="T105" s="182">
        <f>S105*H105</f>
        <v>0.82943999999999996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83" t="s">
        <v>119</v>
      </c>
      <c r="AT105" s="183" t="s">
        <v>115</v>
      </c>
      <c r="AU105" s="183" t="s">
        <v>80</v>
      </c>
      <c r="AY105" s="16" t="s">
        <v>113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6" t="s">
        <v>76</v>
      </c>
      <c r="BK105" s="184">
        <f>ROUND(I105*H105,2)</f>
        <v>0</v>
      </c>
      <c r="BL105" s="16" t="s">
        <v>119</v>
      </c>
      <c r="BM105" s="183" t="s">
        <v>357</v>
      </c>
    </row>
    <row r="106" spans="1:65" s="13" customFormat="1" ht="11.25">
      <c r="B106" s="190"/>
      <c r="C106" s="191"/>
      <c r="D106" s="185" t="s">
        <v>123</v>
      </c>
      <c r="E106" s="192" t="s">
        <v>19</v>
      </c>
      <c r="F106" s="193" t="s">
        <v>358</v>
      </c>
      <c r="G106" s="191"/>
      <c r="H106" s="194">
        <v>0.432</v>
      </c>
      <c r="I106" s="195"/>
      <c r="J106" s="191"/>
      <c r="K106" s="191"/>
      <c r="L106" s="196"/>
      <c r="M106" s="197"/>
      <c r="N106" s="198"/>
      <c r="O106" s="198"/>
      <c r="P106" s="198"/>
      <c r="Q106" s="198"/>
      <c r="R106" s="198"/>
      <c r="S106" s="198"/>
      <c r="T106" s="199"/>
      <c r="AT106" s="200" t="s">
        <v>123</v>
      </c>
      <c r="AU106" s="200" t="s">
        <v>80</v>
      </c>
      <c r="AV106" s="13" t="s">
        <v>80</v>
      </c>
      <c r="AW106" s="13" t="s">
        <v>33</v>
      </c>
      <c r="AX106" s="13" t="s">
        <v>71</v>
      </c>
      <c r="AY106" s="200" t="s">
        <v>113</v>
      </c>
    </row>
    <row r="107" spans="1:65" s="14" customFormat="1" ht="11.25">
      <c r="B107" s="201"/>
      <c r="C107" s="202"/>
      <c r="D107" s="185" t="s">
        <v>123</v>
      </c>
      <c r="E107" s="203" t="s">
        <v>19</v>
      </c>
      <c r="F107" s="204" t="s">
        <v>124</v>
      </c>
      <c r="G107" s="202"/>
      <c r="H107" s="205">
        <v>0.432</v>
      </c>
      <c r="I107" s="206"/>
      <c r="J107" s="202"/>
      <c r="K107" s="202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123</v>
      </c>
      <c r="AU107" s="211" t="s">
        <v>80</v>
      </c>
      <c r="AV107" s="14" t="s">
        <v>119</v>
      </c>
      <c r="AW107" s="14" t="s">
        <v>33</v>
      </c>
      <c r="AX107" s="14" t="s">
        <v>76</v>
      </c>
      <c r="AY107" s="211" t="s">
        <v>113</v>
      </c>
    </row>
    <row r="108" spans="1:65" s="2" customFormat="1" ht="24.2" customHeight="1">
      <c r="A108" s="33"/>
      <c r="B108" s="34"/>
      <c r="C108" s="172" t="s">
        <v>172</v>
      </c>
      <c r="D108" s="172" t="s">
        <v>115</v>
      </c>
      <c r="E108" s="173" t="s">
        <v>359</v>
      </c>
      <c r="F108" s="174" t="s">
        <v>360</v>
      </c>
      <c r="G108" s="175" t="s">
        <v>127</v>
      </c>
      <c r="H108" s="176">
        <v>10.38</v>
      </c>
      <c r="I108" s="177"/>
      <c r="J108" s="178">
        <f>ROUND(I108*H108,2)</f>
        <v>0</v>
      </c>
      <c r="K108" s="174" t="s">
        <v>19</v>
      </c>
      <c r="L108" s="38"/>
      <c r="M108" s="179" t="s">
        <v>19</v>
      </c>
      <c r="N108" s="180" t="s">
        <v>42</v>
      </c>
      <c r="O108" s="63"/>
      <c r="P108" s="181">
        <f>O108*H108</f>
        <v>0</v>
      </c>
      <c r="Q108" s="181">
        <v>0</v>
      </c>
      <c r="R108" s="181">
        <f>Q108*H108</f>
        <v>0</v>
      </c>
      <c r="S108" s="181">
        <v>0.24</v>
      </c>
      <c r="T108" s="182">
        <f>S108*H108</f>
        <v>2.4912000000000001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83" t="s">
        <v>119</v>
      </c>
      <c r="AT108" s="183" t="s">
        <v>115</v>
      </c>
      <c r="AU108" s="183" t="s">
        <v>80</v>
      </c>
      <c r="AY108" s="16" t="s">
        <v>113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16" t="s">
        <v>76</v>
      </c>
      <c r="BK108" s="184">
        <f>ROUND(I108*H108,2)</f>
        <v>0</v>
      </c>
      <c r="BL108" s="16" t="s">
        <v>119</v>
      </c>
      <c r="BM108" s="183" t="s">
        <v>361</v>
      </c>
    </row>
    <row r="109" spans="1:65" s="13" customFormat="1" ht="11.25">
      <c r="B109" s="190"/>
      <c r="C109" s="191"/>
      <c r="D109" s="185" t="s">
        <v>123</v>
      </c>
      <c r="E109" s="192" t="s">
        <v>19</v>
      </c>
      <c r="F109" s="193" t="s">
        <v>362</v>
      </c>
      <c r="G109" s="191"/>
      <c r="H109" s="194">
        <v>10.38</v>
      </c>
      <c r="I109" s="195"/>
      <c r="J109" s="191"/>
      <c r="K109" s="191"/>
      <c r="L109" s="196"/>
      <c r="M109" s="197"/>
      <c r="N109" s="198"/>
      <c r="O109" s="198"/>
      <c r="P109" s="198"/>
      <c r="Q109" s="198"/>
      <c r="R109" s="198"/>
      <c r="S109" s="198"/>
      <c r="T109" s="199"/>
      <c r="AT109" s="200" t="s">
        <v>123</v>
      </c>
      <c r="AU109" s="200" t="s">
        <v>80</v>
      </c>
      <c r="AV109" s="13" t="s">
        <v>80</v>
      </c>
      <c r="AW109" s="13" t="s">
        <v>33</v>
      </c>
      <c r="AX109" s="13" t="s">
        <v>71</v>
      </c>
      <c r="AY109" s="200" t="s">
        <v>113</v>
      </c>
    </row>
    <row r="110" spans="1:65" s="14" customFormat="1" ht="11.25">
      <c r="B110" s="201"/>
      <c r="C110" s="202"/>
      <c r="D110" s="185" t="s">
        <v>123</v>
      </c>
      <c r="E110" s="203" t="s">
        <v>19</v>
      </c>
      <c r="F110" s="204" t="s">
        <v>124</v>
      </c>
      <c r="G110" s="202"/>
      <c r="H110" s="205">
        <v>10.38</v>
      </c>
      <c r="I110" s="206"/>
      <c r="J110" s="202"/>
      <c r="K110" s="202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123</v>
      </c>
      <c r="AU110" s="211" t="s">
        <v>80</v>
      </c>
      <c r="AV110" s="14" t="s">
        <v>119</v>
      </c>
      <c r="AW110" s="14" t="s">
        <v>33</v>
      </c>
      <c r="AX110" s="14" t="s">
        <v>76</v>
      </c>
      <c r="AY110" s="211" t="s">
        <v>113</v>
      </c>
    </row>
    <row r="111" spans="1:65" s="2" customFormat="1" ht="24.2" customHeight="1">
      <c r="A111" s="33"/>
      <c r="B111" s="34"/>
      <c r="C111" s="172" t="s">
        <v>177</v>
      </c>
      <c r="D111" s="172" t="s">
        <v>115</v>
      </c>
      <c r="E111" s="173" t="s">
        <v>363</v>
      </c>
      <c r="F111" s="174" t="s">
        <v>364</v>
      </c>
      <c r="G111" s="175" t="s">
        <v>127</v>
      </c>
      <c r="H111" s="176">
        <v>10.38</v>
      </c>
      <c r="I111" s="177"/>
      <c r="J111" s="178">
        <f>ROUND(I111*H111,2)</f>
        <v>0</v>
      </c>
      <c r="K111" s="174" t="s">
        <v>19</v>
      </c>
      <c r="L111" s="38"/>
      <c r="M111" s="179" t="s">
        <v>19</v>
      </c>
      <c r="N111" s="180" t="s">
        <v>42</v>
      </c>
      <c r="O111" s="63"/>
      <c r="P111" s="181">
        <f>O111*H111</f>
        <v>0</v>
      </c>
      <c r="Q111" s="181">
        <v>0</v>
      </c>
      <c r="R111" s="181">
        <f>Q111*H111</f>
        <v>0</v>
      </c>
      <c r="S111" s="181">
        <v>0.18</v>
      </c>
      <c r="T111" s="182">
        <f>S111*H111</f>
        <v>1.8684000000000001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83" t="s">
        <v>119</v>
      </c>
      <c r="AT111" s="183" t="s">
        <v>115</v>
      </c>
      <c r="AU111" s="183" t="s">
        <v>80</v>
      </c>
      <c r="AY111" s="16" t="s">
        <v>113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16" t="s">
        <v>76</v>
      </c>
      <c r="BK111" s="184">
        <f>ROUND(I111*H111,2)</f>
        <v>0</v>
      </c>
      <c r="BL111" s="16" t="s">
        <v>119</v>
      </c>
      <c r="BM111" s="183" t="s">
        <v>365</v>
      </c>
    </row>
    <row r="112" spans="1:65" s="2" customFormat="1" ht="33" customHeight="1">
      <c r="A112" s="33"/>
      <c r="B112" s="34"/>
      <c r="C112" s="172" t="s">
        <v>184</v>
      </c>
      <c r="D112" s="172" t="s">
        <v>115</v>
      </c>
      <c r="E112" s="173" t="s">
        <v>168</v>
      </c>
      <c r="F112" s="174" t="s">
        <v>169</v>
      </c>
      <c r="G112" s="175" t="s">
        <v>149</v>
      </c>
      <c r="H112" s="176">
        <v>12.44</v>
      </c>
      <c r="I112" s="177"/>
      <c r="J112" s="178">
        <f>ROUND(I112*H112,2)</f>
        <v>0</v>
      </c>
      <c r="K112" s="174" t="s">
        <v>19</v>
      </c>
      <c r="L112" s="38"/>
      <c r="M112" s="179" t="s">
        <v>19</v>
      </c>
      <c r="N112" s="180" t="s">
        <v>42</v>
      </c>
      <c r="O112" s="63"/>
      <c r="P112" s="181">
        <f>O112*H112</f>
        <v>0</v>
      </c>
      <c r="Q112" s="181">
        <v>0</v>
      </c>
      <c r="R112" s="181">
        <f>Q112*H112</f>
        <v>0</v>
      </c>
      <c r="S112" s="181">
        <v>0</v>
      </c>
      <c r="T112" s="182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83" t="s">
        <v>119</v>
      </c>
      <c r="AT112" s="183" t="s">
        <v>115</v>
      </c>
      <c r="AU112" s="183" t="s">
        <v>80</v>
      </c>
      <c r="AY112" s="16" t="s">
        <v>113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16" t="s">
        <v>76</v>
      </c>
      <c r="BK112" s="184">
        <f>ROUND(I112*H112,2)</f>
        <v>0</v>
      </c>
      <c r="BL112" s="16" t="s">
        <v>119</v>
      </c>
      <c r="BM112" s="183" t="s">
        <v>366</v>
      </c>
    </row>
    <row r="113" spans="1:65" s="2" customFormat="1" ht="19.5">
      <c r="A113" s="33"/>
      <c r="B113" s="34"/>
      <c r="C113" s="35"/>
      <c r="D113" s="185" t="s">
        <v>121</v>
      </c>
      <c r="E113" s="35"/>
      <c r="F113" s="186" t="s">
        <v>367</v>
      </c>
      <c r="G113" s="35"/>
      <c r="H113" s="35"/>
      <c r="I113" s="187"/>
      <c r="J113" s="35"/>
      <c r="K113" s="35"/>
      <c r="L113" s="38"/>
      <c r="M113" s="188"/>
      <c r="N113" s="189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121</v>
      </c>
      <c r="AU113" s="16" t="s">
        <v>80</v>
      </c>
    </row>
    <row r="114" spans="1:65" s="13" customFormat="1" ht="11.25">
      <c r="B114" s="190"/>
      <c r="C114" s="191"/>
      <c r="D114" s="185" t="s">
        <v>123</v>
      </c>
      <c r="E114" s="192" t="s">
        <v>19</v>
      </c>
      <c r="F114" s="193" t="s">
        <v>368</v>
      </c>
      <c r="G114" s="191"/>
      <c r="H114" s="194">
        <v>12.44</v>
      </c>
      <c r="I114" s="195"/>
      <c r="J114" s="191"/>
      <c r="K114" s="191"/>
      <c r="L114" s="196"/>
      <c r="M114" s="197"/>
      <c r="N114" s="198"/>
      <c r="O114" s="198"/>
      <c r="P114" s="198"/>
      <c r="Q114" s="198"/>
      <c r="R114" s="198"/>
      <c r="S114" s="198"/>
      <c r="T114" s="199"/>
      <c r="AT114" s="200" t="s">
        <v>123</v>
      </c>
      <c r="AU114" s="200" t="s">
        <v>80</v>
      </c>
      <c r="AV114" s="13" t="s">
        <v>80</v>
      </c>
      <c r="AW114" s="13" t="s">
        <v>33</v>
      </c>
      <c r="AX114" s="13" t="s">
        <v>71</v>
      </c>
      <c r="AY114" s="200" t="s">
        <v>113</v>
      </c>
    </row>
    <row r="115" spans="1:65" s="14" customFormat="1" ht="11.25">
      <c r="B115" s="201"/>
      <c r="C115" s="202"/>
      <c r="D115" s="185" t="s">
        <v>123</v>
      </c>
      <c r="E115" s="203" t="s">
        <v>19</v>
      </c>
      <c r="F115" s="204" t="s">
        <v>124</v>
      </c>
      <c r="G115" s="202"/>
      <c r="H115" s="205">
        <v>12.44</v>
      </c>
      <c r="I115" s="206"/>
      <c r="J115" s="202"/>
      <c r="K115" s="202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123</v>
      </c>
      <c r="AU115" s="211" t="s">
        <v>80</v>
      </c>
      <c r="AV115" s="14" t="s">
        <v>119</v>
      </c>
      <c r="AW115" s="14" t="s">
        <v>33</v>
      </c>
      <c r="AX115" s="14" t="s">
        <v>76</v>
      </c>
      <c r="AY115" s="211" t="s">
        <v>113</v>
      </c>
    </row>
    <row r="116" spans="1:65" s="2" customFormat="1" ht="33" customHeight="1">
      <c r="A116" s="33"/>
      <c r="B116" s="34"/>
      <c r="C116" s="172" t="s">
        <v>190</v>
      </c>
      <c r="D116" s="172" t="s">
        <v>115</v>
      </c>
      <c r="E116" s="173" t="s">
        <v>168</v>
      </c>
      <c r="F116" s="174" t="s">
        <v>169</v>
      </c>
      <c r="G116" s="175" t="s">
        <v>149</v>
      </c>
      <c r="H116" s="176">
        <v>4.8600000000000003</v>
      </c>
      <c r="I116" s="177"/>
      <c r="J116" s="178">
        <f>ROUND(I116*H116,2)</f>
        <v>0</v>
      </c>
      <c r="K116" s="174" t="s">
        <v>19</v>
      </c>
      <c r="L116" s="38"/>
      <c r="M116" s="179" t="s">
        <v>19</v>
      </c>
      <c r="N116" s="180" t="s">
        <v>42</v>
      </c>
      <c r="O116" s="63"/>
      <c r="P116" s="181">
        <f>O116*H116</f>
        <v>0</v>
      </c>
      <c r="Q116" s="181">
        <v>0</v>
      </c>
      <c r="R116" s="181">
        <f>Q116*H116</f>
        <v>0</v>
      </c>
      <c r="S116" s="181">
        <v>0</v>
      </c>
      <c r="T116" s="182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83" t="s">
        <v>119</v>
      </c>
      <c r="AT116" s="183" t="s">
        <v>115</v>
      </c>
      <c r="AU116" s="183" t="s">
        <v>80</v>
      </c>
      <c r="AY116" s="16" t="s">
        <v>113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16" t="s">
        <v>76</v>
      </c>
      <c r="BK116" s="184">
        <f>ROUND(I116*H116,2)</f>
        <v>0</v>
      </c>
      <c r="BL116" s="16" t="s">
        <v>119</v>
      </c>
      <c r="BM116" s="183" t="s">
        <v>369</v>
      </c>
    </row>
    <row r="117" spans="1:65" s="2" customFormat="1" ht="19.5">
      <c r="A117" s="33"/>
      <c r="B117" s="34"/>
      <c r="C117" s="35"/>
      <c r="D117" s="185" t="s">
        <v>121</v>
      </c>
      <c r="E117" s="35"/>
      <c r="F117" s="186" t="s">
        <v>370</v>
      </c>
      <c r="G117" s="35"/>
      <c r="H117" s="35"/>
      <c r="I117" s="187"/>
      <c r="J117" s="35"/>
      <c r="K117" s="35"/>
      <c r="L117" s="38"/>
      <c r="M117" s="188"/>
      <c r="N117" s="189"/>
      <c r="O117" s="63"/>
      <c r="P117" s="63"/>
      <c r="Q117" s="63"/>
      <c r="R117" s="63"/>
      <c r="S117" s="63"/>
      <c r="T117" s="64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121</v>
      </c>
      <c r="AU117" s="16" t="s">
        <v>80</v>
      </c>
    </row>
    <row r="118" spans="1:65" s="13" customFormat="1" ht="11.25">
      <c r="B118" s="190"/>
      <c r="C118" s="191"/>
      <c r="D118" s="185" t="s">
        <v>123</v>
      </c>
      <c r="E118" s="192" t="s">
        <v>19</v>
      </c>
      <c r="F118" s="193" t="s">
        <v>371</v>
      </c>
      <c r="G118" s="191"/>
      <c r="H118" s="194">
        <v>4.8600000000000003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123</v>
      </c>
      <c r="AU118" s="200" t="s">
        <v>80</v>
      </c>
      <c r="AV118" s="13" t="s">
        <v>80</v>
      </c>
      <c r="AW118" s="13" t="s">
        <v>33</v>
      </c>
      <c r="AX118" s="13" t="s">
        <v>71</v>
      </c>
      <c r="AY118" s="200" t="s">
        <v>113</v>
      </c>
    </row>
    <row r="119" spans="1:65" s="14" customFormat="1" ht="11.25">
      <c r="B119" s="201"/>
      <c r="C119" s="202"/>
      <c r="D119" s="185" t="s">
        <v>123</v>
      </c>
      <c r="E119" s="203" t="s">
        <v>19</v>
      </c>
      <c r="F119" s="204" t="s">
        <v>124</v>
      </c>
      <c r="G119" s="202"/>
      <c r="H119" s="205">
        <v>4.8600000000000003</v>
      </c>
      <c r="I119" s="206"/>
      <c r="J119" s="202"/>
      <c r="K119" s="202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123</v>
      </c>
      <c r="AU119" s="211" t="s">
        <v>80</v>
      </c>
      <c r="AV119" s="14" t="s">
        <v>119</v>
      </c>
      <c r="AW119" s="14" t="s">
        <v>33</v>
      </c>
      <c r="AX119" s="14" t="s">
        <v>76</v>
      </c>
      <c r="AY119" s="211" t="s">
        <v>113</v>
      </c>
    </row>
    <row r="120" spans="1:65" s="2" customFormat="1" ht="33" customHeight="1">
      <c r="A120" s="33"/>
      <c r="B120" s="34"/>
      <c r="C120" s="172" t="s">
        <v>195</v>
      </c>
      <c r="D120" s="172" t="s">
        <v>115</v>
      </c>
      <c r="E120" s="173" t="s">
        <v>154</v>
      </c>
      <c r="F120" s="174" t="s">
        <v>155</v>
      </c>
      <c r="G120" s="175" t="s">
        <v>149</v>
      </c>
      <c r="H120" s="176">
        <v>14.4</v>
      </c>
      <c r="I120" s="177"/>
      <c r="J120" s="178">
        <f>ROUND(I120*H120,2)</f>
        <v>0</v>
      </c>
      <c r="K120" s="174" t="s">
        <v>19</v>
      </c>
      <c r="L120" s="38"/>
      <c r="M120" s="179" t="s">
        <v>19</v>
      </c>
      <c r="N120" s="180" t="s">
        <v>42</v>
      </c>
      <c r="O120" s="63"/>
      <c r="P120" s="181">
        <f>O120*H120</f>
        <v>0</v>
      </c>
      <c r="Q120" s="181">
        <v>0</v>
      </c>
      <c r="R120" s="181">
        <f>Q120*H120</f>
        <v>0</v>
      </c>
      <c r="S120" s="181">
        <v>0</v>
      </c>
      <c r="T120" s="182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83" t="s">
        <v>119</v>
      </c>
      <c r="AT120" s="183" t="s">
        <v>115</v>
      </c>
      <c r="AU120" s="183" t="s">
        <v>80</v>
      </c>
      <c r="AY120" s="16" t="s">
        <v>113</v>
      </c>
      <c r="BE120" s="184">
        <f>IF(N120="základní",J120,0)</f>
        <v>0</v>
      </c>
      <c r="BF120" s="184">
        <f>IF(N120="snížená",J120,0)</f>
        <v>0</v>
      </c>
      <c r="BG120" s="184">
        <f>IF(N120="zákl. přenesená",J120,0)</f>
        <v>0</v>
      </c>
      <c r="BH120" s="184">
        <f>IF(N120="sníž. přenesená",J120,0)</f>
        <v>0</v>
      </c>
      <c r="BI120" s="184">
        <f>IF(N120="nulová",J120,0)</f>
        <v>0</v>
      </c>
      <c r="BJ120" s="16" t="s">
        <v>76</v>
      </c>
      <c r="BK120" s="184">
        <f>ROUND(I120*H120,2)</f>
        <v>0</v>
      </c>
      <c r="BL120" s="16" t="s">
        <v>119</v>
      </c>
      <c r="BM120" s="183" t="s">
        <v>372</v>
      </c>
    </row>
    <row r="121" spans="1:65" s="2" customFormat="1" ht="19.5">
      <c r="A121" s="33"/>
      <c r="B121" s="34"/>
      <c r="C121" s="35"/>
      <c r="D121" s="185" t="s">
        <v>121</v>
      </c>
      <c r="E121" s="35"/>
      <c r="F121" s="186" t="s">
        <v>373</v>
      </c>
      <c r="G121" s="35"/>
      <c r="H121" s="35"/>
      <c r="I121" s="187"/>
      <c r="J121" s="35"/>
      <c r="K121" s="35"/>
      <c r="L121" s="38"/>
      <c r="M121" s="188"/>
      <c r="N121" s="189"/>
      <c r="O121" s="63"/>
      <c r="P121" s="63"/>
      <c r="Q121" s="63"/>
      <c r="R121" s="63"/>
      <c r="S121" s="63"/>
      <c r="T121" s="64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121</v>
      </c>
      <c r="AU121" s="16" t="s">
        <v>80</v>
      </c>
    </row>
    <row r="122" spans="1:65" s="13" customFormat="1" ht="11.25">
      <c r="B122" s="190"/>
      <c r="C122" s="191"/>
      <c r="D122" s="185" t="s">
        <v>123</v>
      </c>
      <c r="E122" s="192" t="s">
        <v>19</v>
      </c>
      <c r="F122" s="193" t="s">
        <v>374</v>
      </c>
      <c r="G122" s="191"/>
      <c r="H122" s="194">
        <v>14.4</v>
      </c>
      <c r="I122" s="195"/>
      <c r="J122" s="191"/>
      <c r="K122" s="191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123</v>
      </c>
      <c r="AU122" s="200" t="s">
        <v>80</v>
      </c>
      <c r="AV122" s="13" t="s">
        <v>80</v>
      </c>
      <c r="AW122" s="13" t="s">
        <v>33</v>
      </c>
      <c r="AX122" s="13" t="s">
        <v>71</v>
      </c>
      <c r="AY122" s="200" t="s">
        <v>113</v>
      </c>
    </row>
    <row r="123" spans="1:65" s="14" customFormat="1" ht="11.25">
      <c r="B123" s="201"/>
      <c r="C123" s="202"/>
      <c r="D123" s="185" t="s">
        <v>123</v>
      </c>
      <c r="E123" s="203" t="s">
        <v>19</v>
      </c>
      <c r="F123" s="204" t="s">
        <v>124</v>
      </c>
      <c r="G123" s="202"/>
      <c r="H123" s="205">
        <v>14.4</v>
      </c>
      <c r="I123" s="206"/>
      <c r="J123" s="202"/>
      <c r="K123" s="202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123</v>
      </c>
      <c r="AU123" s="211" t="s">
        <v>80</v>
      </c>
      <c r="AV123" s="14" t="s">
        <v>119</v>
      </c>
      <c r="AW123" s="14" t="s">
        <v>33</v>
      </c>
      <c r="AX123" s="14" t="s">
        <v>76</v>
      </c>
      <c r="AY123" s="211" t="s">
        <v>113</v>
      </c>
    </row>
    <row r="124" spans="1:65" s="2" customFormat="1" ht="21.75" customHeight="1">
      <c r="A124" s="33"/>
      <c r="B124" s="34"/>
      <c r="C124" s="172" t="s">
        <v>8</v>
      </c>
      <c r="D124" s="172" t="s">
        <v>115</v>
      </c>
      <c r="E124" s="173" t="s">
        <v>191</v>
      </c>
      <c r="F124" s="174" t="s">
        <v>192</v>
      </c>
      <c r="G124" s="175" t="s">
        <v>149</v>
      </c>
      <c r="H124" s="176">
        <v>17.48</v>
      </c>
      <c r="I124" s="177"/>
      <c r="J124" s="178">
        <f>ROUND(I124*H124,2)</f>
        <v>0</v>
      </c>
      <c r="K124" s="174" t="s">
        <v>19</v>
      </c>
      <c r="L124" s="38"/>
      <c r="M124" s="179" t="s">
        <v>19</v>
      </c>
      <c r="N124" s="180" t="s">
        <v>42</v>
      </c>
      <c r="O124" s="63"/>
      <c r="P124" s="181">
        <f>O124*H124</f>
        <v>0</v>
      </c>
      <c r="Q124" s="181">
        <v>0</v>
      </c>
      <c r="R124" s="181">
        <f>Q124*H124</f>
        <v>0</v>
      </c>
      <c r="S124" s="181">
        <v>0</v>
      </c>
      <c r="T124" s="182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83" t="s">
        <v>119</v>
      </c>
      <c r="AT124" s="183" t="s">
        <v>115</v>
      </c>
      <c r="AU124" s="183" t="s">
        <v>80</v>
      </c>
      <c r="AY124" s="16" t="s">
        <v>113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16" t="s">
        <v>76</v>
      </c>
      <c r="BK124" s="184">
        <f>ROUND(I124*H124,2)</f>
        <v>0</v>
      </c>
      <c r="BL124" s="16" t="s">
        <v>119</v>
      </c>
      <c r="BM124" s="183" t="s">
        <v>375</v>
      </c>
    </row>
    <row r="125" spans="1:65" s="13" customFormat="1" ht="11.25">
      <c r="B125" s="190"/>
      <c r="C125" s="191"/>
      <c r="D125" s="185" t="s">
        <v>123</v>
      </c>
      <c r="E125" s="192" t="s">
        <v>19</v>
      </c>
      <c r="F125" s="193" t="s">
        <v>376</v>
      </c>
      <c r="G125" s="191"/>
      <c r="H125" s="194">
        <v>17.48</v>
      </c>
      <c r="I125" s="195"/>
      <c r="J125" s="191"/>
      <c r="K125" s="191"/>
      <c r="L125" s="196"/>
      <c r="M125" s="197"/>
      <c r="N125" s="198"/>
      <c r="O125" s="198"/>
      <c r="P125" s="198"/>
      <c r="Q125" s="198"/>
      <c r="R125" s="198"/>
      <c r="S125" s="198"/>
      <c r="T125" s="199"/>
      <c r="AT125" s="200" t="s">
        <v>123</v>
      </c>
      <c r="AU125" s="200" t="s">
        <v>80</v>
      </c>
      <c r="AV125" s="13" t="s">
        <v>80</v>
      </c>
      <c r="AW125" s="13" t="s">
        <v>33</v>
      </c>
      <c r="AX125" s="13" t="s">
        <v>71</v>
      </c>
      <c r="AY125" s="200" t="s">
        <v>113</v>
      </c>
    </row>
    <row r="126" spans="1:65" s="14" customFormat="1" ht="11.25">
      <c r="B126" s="201"/>
      <c r="C126" s="202"/>
      <c r="D126" s="185" t="s">
        <v>123</v>
      </c>
      <c r="E126" s="203" t="s">
        <v>19</v>
      </c>
      <c r="F126" s="204" t="s">
        <v>124</v>
      </c>
      <c r="G126" s="202"/>
      <c r="H126" s="205">
        <v>17.48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123</v>
      </c>
      <c r="AU126" s="211" t="s">
        <v>80</v>
      </c>
      <c r="AV126" s="14" t="s">
        <v>119</v>
      </c>
      <c r="AW126" s="14" t="s">
        <v>33</v>
      </c>
      <c r="AX126" s="14" t="s">
        <v>76</v>
      </c>
      <c r="AY126" s="211" t="s">
        <v>113</v>
      </c>
    </row>
    <row r="127" spans="1:65" s="2" customFormat="1" ht="33" customHeight="1">
      <c r="A127" s="33"/>
      <c r="B127" s="34"/>
      <c r="C127" s="172" t="s">
        <v>208</v>
      </c>
      <c r="D127" s="172" t="s">
        <v>115</v>
      </c>
      <c r="E127" s="173" t="s">
        <v>377</v>
      </c>
      <c r="F127" s="174" t="s">
        <v>378</v>
      </c>
      <c r="G127" s="175" t="s">
        <v>149</v>
      </c>
      <c r="H127" s="176">
        <v>14.22</v>
      </c>
      <c r="I127" s="177"/>
      <c r="J127" s="178">
        <f>ROUND(I127*H127,2)</f>
        <v>0</v>
      </c>
      <c r="K127" s="174" t="s">
        <v>19</v>
      </c>
      <c r="L127" s="38"/>
      <c r="M127" s="179" t="s">
        <v>19</v>
      </c>
      <c r="N127" s="180" t="s">
        <v>42</v>
      </c>
      <c r="O127" s="63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83" t="s">
        <v>119</v>
      </c>
      <c r="AT127" s="183" t="s">
        <v>115</v>
      </c>
      <c r="AU127" s="183" t="s">
        <v>80</v>
      </c>
      <c r="AY127" s="16" t="s">
        <v>113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6" t="s">
        <v>76</v>
      </c>
      <c r="BK127" s="184">
        <f>ROUND(I127*H127,2)</f>
        <v>0</v>
      </c>
      <c r="BL127" s="16" t="s">
        <v>119</v>
      </c>
      <c r="BM127" s="183" t="s">
        <v>379</v>
      </c>
    </row>
    <row r="128" spans="1:65" s="2" customFormat="1" ht="29.25">
      <c r="A128" s="33"/>
      <c r="B128" s="34"/>
      <c r="C128" s="35"/>
      <c r="D128" s="185" t="s">
        <v>121</v>
      </c>
      <c r="E128" s="35"/>
      <c r="F128" s="186" t="s">
        <v>380</v>
      </c>
      <c r="G128" s="35"/>
      <c r="H128" s="35"/>
      <c r="I128" s="187"/>
      <c r="J128" s="35"/>
      <c r="K128" s="35"/>
      <c r="L128" s="38"/>
      <c r="M128" s="188"/>
      <c r="N128" s="189"/>
      <c r="O128" s="63"/>
      <c r="P128" s="63"/>
      <c r="Q128" s="63"/>
      <c r="R128" s="63"/>
      <c r="S128" s="63"/>
      <c r="T128" s="64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121</v>
      </c>
      <c r="AU128" s="16" t="s">
        <v>80</v>
      </c>
    </row>
    <row r="129" spans="1:65" s="13" customFormat="1" ht="11.25">
      <c r="B129" s="190"/>
      <c r="C129" s="191"/>
      <c r="D129" s="185" t="s">
        <v>123</v>
      </c>
      <c r="E129" s="192" t="s">
        <v>19</v>
      </c>
      <c r="F129" s="193" t="s">
        <v>381</v>
      </c>
      <c r="G129" s="191"/>
      <c r="H129" s="194">
        <v>5.0999999999999996</v>
      </c>
      <c r="I129" s="195"/>
      <c r="J129" s="191"/>
      <c r="K129" s="191"/>
      <c r="L129" s="196"/>
      <c r="M129" s="197"/>
      <c r="N129" s="198"/>
      <c r="O129" s="198"/>
      <c r="P129" s="198"/>
      <c r="Q129" s="198"/>
      <c r="R129" s="198"/>
      <c r="S129" s="198"/>
      <c r="T129" s="199"/>
      <c r="AT129" s="200" t="s">
        <v>123</v>
      </c>
      <c r="AU129" s="200" t="s">
        <v>80</v>
      </c>
      <c r="AV129" s="13" t="s">
        <v>80</v>
      </c>
      <c r="AW129" s="13" t="s">
        <v>33</v>
      </c>
      <c r="AX129" s="13" t="s">
        <v>71</v>
      </c>
      <c r="AY129" s="200" t="s">
        <v>113</v>
      </c>
    </row>
    <row r="130" spans="1:65" s="13" customFormat="1" ht="11.25">
      <c r="B130" s="190"/>
      <c r="C130" s="191"/>
      <c r="D130" s="185" t="s">
        <v>123</v>
      </c>
      <c r="E130" s="192" t="s">
        <v>19</v>
      </c>
      <c r="F130" s="193" t="s">
        <v>382</v>
      </c>
      <c r="G130" s="191"/>
      <c r="H130" s="194">
        <v>9.1199999999999992</v>
      </c>
      <c r="I130" s="195"/>
      <c r="J130" s="191"/>
      <c r="K130" s="191"/>
      <c r="L130" s="196"/>
      <c r="M130" s="197"/>
      <c r="N130" s="198"/>
      <c r="O130" s="198"/>
      <c r="P130" s="198"/>
      <c r="Q130" s="198"/>
      <c r="R130" s="198"/>
      <c r="S130" s="198"/>
      <c r="T130" s="199"/>
      <c r="AT130" s="200" t="s">
        <v>123</v>
      </c>
      <c r="AU130" s="200" t="s">
        <v>80</v>
      </c>
      <c r="AV130" s="13" t="s">
        <v>80</v>
      </c>
      <c r="AW130" s="13" t="s">
        <v>33</v>
      </c>
      <c r="AX130" s="13" t="s">
        <v>71</v>
      </c>
      <c r="AY130" s="200" t="s">
        <v>113</v>
      </c>
    </row>
    <row r="131" spans="1:65" s="14" customFormat="1" ht="11.25">
      <c r="B131" s="201"/>
      <c r="C131" s="202"/>
      <c r="D131" s="185" t="s">
        <v>123</v>
      </c>
      <c r="E131" s="203" t="s">
        <v>19</v>
      </c>
      <c r="F131" s="204" t="s">
        <v>124</v>
      </c>
      <c r="G131" s="202"/>
      <c r="H131" s="205">
        <v>14.22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123</v>
      </c>
      <c r="AU131" s="211" t="s">
        <v>80</v>
      </c>
      <c r="AV131" s="14" t="s">
        <v>119</v>
      </c>
      <c r="AW131" s="14" t="s">
        <v>33</v>
      </c>
      <c r="AX131" s="14" t="s">
        <v>76</v>
      </c>
      <c r="AY131" s="211" t="s">
        <v>113</v>
      </c>
    </row>
    <row r="132" spans="1:65" s="2" customFormat="1" ht="33" customHeight="1">
      <c r="A132" s="33"/>
      <c r="B132" s="34"/>
      <c r="C132" s="172" t="s">
        <v>212</v>
      </c>
      <c r="D132" s="172" t="s">
        <v>115</v>
      </c>
      <c r="E132" s="173" t="s">
        <v>383</v>
      </c>
      <c r="F132" s="174" t="s">
        <v>384</v>
      </c>
      <c r="G132" s="175" t="s">
        <v>127</v>
      </c>
      <c r="H132" s="176">
        <v>56.8</v>
      </c>
      <c r="I132" s="177"/>
      <c r="J132" s="178">
        <f>ROUND(I132*H132,2)</f>
        <v>0</v>
      </c>
      <c r="K132" s="174" t="s">
        <v>19</v>
      </c>
      <c r="L132" s="38"/>
      <c r="M132" s="179" t="s">
        <v>19</v>
      </c>
      <c r="N132" s="180" t="s">
        <v>42</v>
      </c>
      <c r="O132" s="63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3" t="s">
        <v>119</v>
      </c>
      <c r="AT132" s="183" t="s">
        <v>115</v>
      </c>
      <c r="AU132" s="183" t="s">
        <v>80</v>
      </c>
      <c r="AY132" s="16" t="s">
        <v>113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6" t="s">
        <v>76</v>
      </c>
      <c r="BK132" s="184">
        <f>ROUND(I132*H132,2)</f>
        <v>0</v>
      </c>
      <c r="BL132" s="16" t="s">
        <v>119</v>
      </c>
      <c r="BM132" s="183" t="s">
        <v>385</v>
      </c>
    </row>
    <row r="133" spans="1:65" s="13" customFormat="1" ht="11.25">
      <c r="B133" s="190"/>
      <c r="C133" s="191"/>
      <c r="D133" s="185" t="s">
        <v>123</v>
      </c>
      <c r="E133" s="192" t="s">
        <v>19</v>
      </c>
      <c r="F133" s="193" t="s">
        <v>386</v>
      </c>
      <c r="G133" s="191"/>
      <c r="H133" s="194">
        <v>34</v>
      </c>
      <c r="I133" s="195"/>
      <c r="J133" s="191"/>
      <c r="K133" s="191"/>
      <c r="L133" s="196"/>
      <c r="M133" s="197"/>
      <c r="N133" s="198"/>
      <c r="O133" s="198"/>
      <c r="P133" s="198"/>
      <c r="Q133" s="198"/>
      <c r="R133" s="198"/>
      <c r="S133" s="198"/>
      <c r="T133" s="199"/>
      <c r="AT133" s="200" t="s">
        <v>123</v>
      </c>
      <c r="AU133" s="200" t="s">
        <v>80</v>
      </c>
      <c r="AV133" s="13" t="s">
        <v>80</v>
      </c>
      <c r="AW133" s="13" t="s">
        <v>33</v>
      </c>
      <c r="AX133" s="13" t="s">
        <v>71</v>
      </c>
      <c r="AY133" s="200" t="s">
        <v>113</v>
      </c>
    </row>
    <row r="134" spans="1:65" s="13" customFormat="1" ht="11.25">
      <c r="B134" s="190"/>
      <c r="C134" s="191"/>
      <c r="D134" s="185" t="s">
        <v>123</v>
      </c>
      <c r="E134" s="192" t="s">
        <v>19</v>
      </c>
      <c r="F134" s="193" t="s">
        <v>387</v>
      </c>
      <c r="G134" s="191"/>
      <c r="H134" s="194">
        <v>22.8</v>
      </c>
      <c r="I134" s="195"/>
      <c r="J134" s="191"/>
      <c r="K134" s="191"/>
      <c r="L134" s="196"/>
      <c r="M134" s="197"/>
      <c r="N134" s="198"/>
      <c r="O134" s="198"/>
      <c r="P134" s="198"/>
      <c r="Q134" s="198"/>
      <c r="R134" s="198"/>
      <c r="S134" s="198"/>
      <c r="T134" s="199"/>
      <c r="AT134" s="200" t="s">
        <v>123</v>
      </c>
      <c r="AU134" s="200" t="s">
        <v>80</v>
      </c>
      <c r="AV134" s="13" t="s">
        <v>80</v>
      </c>
      <c r="AW134" s="13" t="s">
        <v>33</v>
      </c>
      <c r="AX134" s="13" t="s">
        <v>71</v>
      </c>
      <c r="AY134" s="200" t="s">
        <v>113</v>
      </c>
    </row>
    <row r="135" spans="1:65" s="14" customFormat="1" ht="11.25">
      <c r="B135" s="201"/>
      <c r="C135" s="202"/>
      <c r="D135" s="185" t="s">
        <v>123</v>
      </c>
      <c r="E135" s="203" t="s">
        <v>19</v>
      </c>
      <c r="F135" s="204" t="s">
        <v>124</v>
      </c>
      <c r="G135" s="202"/>
      <c r="H135" s="205">
        <v>56.8</v>
      </c>
      <c r="I135" s="206"/>
      <c r="J135" s="202"/>
      <c r="K135" s="202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123</v>
      </c>
      <c r="AU135" s="211" t="s">
        <v>80</v>
      </c>
      <c r="AV135" s="14" t="s">
        <v>119</v>
      </c>
      <c r="AW135" s="14" t="s">
        <v>33</v>
      </c>
      <c r="AX135" s="14" t="s">
        <v>76</v>
      </c>
      <c r="AY135" s="211" t="s">
        <v>113</v>
      </c>
    </row>
    <row r="136" spans="1:65" s="2" customFormat="1" ht="24.2" customHeight="1">
      <c r="A136" s="33"/>
      <c r="B136" s="34"/>
      <c r="C136" s="172" t="s">
        <v>216</v>
      </c>
      <c r="D136" s="172" t="s">
        <v>115</v>
      </c>
      <c r="E136" s="173" t="s">
        <v>388</v>
      </c>
      <c r="F136" s="174" t="s">
        <v>389</v>
      </c>
      <c r="G136" s="175" t="s">
        <v>127</v>
      </c>
      <c r="H136" s="176">
        <v>56.8</v>
      </c>
      <c r="I136" s="177"/>
      <c r="J136" s="178">
        <f>ROUND(I136*H136,2)</f>
        <v>0</v>
      </c>
      <c r="K136" s="174" t="s">
        <v>19</v>
      </c>
      <c r="L136" s="38"/>
      <c r="M136" s="179" t="s">
        <v>19</v>
      </c>
      <c r="N136" s="180" t="s">
        <v>42</v>
      </c>
      <c r="O136" s="63"/>
      <c r="P136" s="181">
        <f>O136*H136</f>
        <v>0</v>
      </c>
      <c r="Q136" s="181">
        <v>0</v>
      </c>
      <c r="R136" s="181">
        <f>Q136*H136</f>
        <v>0</v>
      </c>
      <c r="S136" s="181">
        <v>0</v>
      </c>
      <c r="T136" s="18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83" t="s">
        <v>119</v>
      </c>
      <c r="AT136" s="183" t="s">
        <v>115</v>
      </c>
      <c r="AU136" s="183" t="s">
        <v>80</v>
      </c>
      <c r="AY136" s="16" t="s">
        <v>113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6" t="s">
        <v>76</v>
      </c>
      <c r="BK136" s="184">
        <f>ROUND(I136*H136,2)</f>
        <v>0</v>
      </c>
      <c r="BL136" s="16" t="s">
        <v>119</v>
      </c>
      <c r="BM136" s="183" t="s">
        <v>390</v>
      </c>
    </row>
    <row r="137" spans="1:65" s="2" customFormat="1" ht="16.5" customHeight="1">
      <c r="A137" s="33"/>
      <c r="B137" s="34"/>
      <c r="C137" s="214" t="s">
        <v>222</v>
      </c>
      <c r="D137" s="214" t="s">
        <v>178</v>
      </c>
      <c r="E137" s="215" t="s">
        <v>217</v>
      </c>
      <c r="F137" s="216" t="s">
        <v>218</v>
      </c>
      <c r="G137" s="217" t="s">
        <v>219</v>
      </c>
      <c r="H137" s="218">
        <v>1.704</v>
      </c>
      <c r="I137" s="219"/>
      <c r="J137" s="220">
        <f>ROUND(I137*H137,2)</f>
        <v>0</v>
      </c>
      <c r="K137" s="216" t="s">
        <v>19</v>
      </c>
      <c r="L137" s="221"/>
      <c r="M137" s="222" t="s">
        <v>19</v>
      </c>
      <c r="N137" s="223" t="s">
        <v>42</v>
      </c>
      <c r="O137" s="63"/>
      <c r="P137" s="181">
        <f>O137*H137</f>
        <v>0</v>
      </c>
      <c r="Q137" s="181">
        <v>1E-3</v>
      </c>
      <c r="R137" s="181">
        <f>Q137*H137</f>
        <v>1.704E-3</v>
      </c>
      <c r="S137" s="181">
        <v>0</v>
      </c>
      <c r="T137" s="18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3" t="s">
        <v>159</v>
      </c>
      <c r="AT137" s="183" t="s">
        <v>178</v>
      </c>
      <c r="AU137" s="183" t="s">
        <v>80</v>
      </c>
      <c r="AY137" s="16" t="s">
        <v>113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6" t="s">
        <v>76</v>
      </c>
      <c r="BK137" s="184">
        <f>ROUND(I137*H137,2)</f>
        <v>0</v>
      </c>
      <c r="BL137" s="16" t="s">
        <v>119</v>
      </c>
      <c r="BM137" s="183" t="s">
        <v>391</v>
      </c>
    </row>
    <row r="138" spans="1:65" s="13" customFormat="1" ht="11.25">
      <c r="B138" s="190"/>
      <c r="C138" s="191"/>
      <c r="D138" s="185" t="s">
        <v>123</v>
      </c>
      <c r="E138" s="192" t="s">
        <v>19</v>
      </c>
      <c r="F138" s="193" t="s">
        <v>392</v>
      </c>
      <c r="G138" s="191"/>
      <c r="H138" s="194">
        <v>1.704</v>
      </c>
      <c r="I138" s="195"/>
      <c r="J138" s="191"/>
      <c r="K138" s="191"/>
      <c r="L138" s="196"/>
      <c r="M138" s="197"/>
      <c r="N138" s="198"/>
      <c r="O138" s="198"/>
      <c r="P138" s="198"/>
      <c r="Q138" s="198"/>
      <c r="R138" s="198"/>
      <c r="S138" s="198"/>
      <c r="T138" s="199"/>
      <c r="AT138" s="200" t="s">
        <v>123</v>
      </c>
      <c r="AU138" s="200" t="s">
        <v>80</v>
      </c>
      <c r="AV138" s="13" t="s">
        <v>80</v>
      </c>
      <c r="AW138" s="13" t="s">
        <v>33</v>
      </c>
      <c r="AX138" s="13" t="s">
        <v>71</v>
      </c>
      <c r="AY138" s="200" t="s">
        <v>113</v>
      </c>
    </row>
    <row r="139" spans="1:65" s="14" customFormat="1" ht="11.25">
      <c r="B139" s="201"/>
      <c r="C139" s="202"/>
      <c r="D139" s="185" t="s">
        <v>123</v>
      </c>
      <c r="E139" s="203" t="s">
        <v>19</v>
      </c>
      <c r="F139" s="204" t="s">
        <v>124</v>
      </c>
      <c r="G139" s="202"/>
      <c r="H139" s="205">
        <v>1.704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123</v>
      </c>
      <c r="AU139" s="211" t="s">
        <v>80</v>
      </c>
      <c r="AV139" s="14" t="s">
        <v>119</v>
      </c>
      <c r="AW139" s="14" t="s">
        <v>33</v>
      </c>
      <c r="AX139" s="14" t="s">
        <v>76</v>
      </c>
      <c r="AY139" s="211" t="s">
        <v>113</v>
      </c>
    </row>
    <row r="140" spans="1:65" s="2" customFormat="1" ht="16.5" customHeight="1">
      <c r="A140" s="33"/>
      <c r="B140" s="34"/>
      <c r="C140" s="172" t="s">
        <v>227</v>
      </c>
      <c r="D140" s="172" t="s">
        <v>115</v>
      </c>
      <c r="E140" s="173" t="s">
        <v>393</v>
      </c>
      <c r="F140" s="174" t="s">
        <v>210</v>
      </c>
      <c r="G140" s="175" t="s">
        <v>149</v>
      </c>
      <c r="H140" s="176">
        <v>11.36</v>
      </c>
      <c r="I140" s="177"/>
      <c r="J140" s="178">
        <f>ROUND(I140*H140,2)</f>
        <v>0</v>
      </c>
      <c r="K140" s="174" t="s">
        <v>19</v>
      </c>
      <c r="L140" s="38"/>
      <c r="M140" s="179" t="s">
        <v>19</v>
      </c>
      <c r="N140" s="180" t="s">
        <v>42</v>
      </c>
      <c r="O140" s="63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3" t="s">
        <v>119</v>
      </c>
      <c r="AT140" s="183" t="s">
        <v>115</v>
      </c>
      <c r="AU140" s="183" t="s">
        <v>80</v>
      </c>
      <c r="AY140" s="16" t="s">
        <v>113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6" t="s">
        <v>76</v>
      </c>
      <c r="BK140" s="184">
        <f>ROUND(I140*H140,2)</f>
        <v>0</v>
      </c>
      <c r="BL140" s="16" t="s">
        <v>119</v>
      </c>
      <c r="BM140" s="183" t="s">
        <v>394</v>
      </c>
    </row>
    <row r="141" spans="1:65" s="13" customFormat="1" ht="11.25">
      <c r="B141" s="190"/>
      <c r="C141" s="191"/>
      <c r="D141" s="185" t="s">
        <v>123</v>
      </c>
      <c r="E141" s="192" t="s">
        <v>19</v>
      </c>
      <c r="F141" s="193" t="s">
        <v>395</v>
      </c>
      <c r="G141" s="191"/>
      <c r="H141" s="194">
        <v>11.36</v>
      </c>
      <c r="I141" s="195"/>
      <c r="J141" s="191"/>
      <c r="K141" s="191"/>
      <c r="L141" s="196"/>
      <c r="M141" s="197"/>
      <c r="N141" s="198"/>
      <c r="O141" s="198"/>
      <c r="P141" s="198"/>
      <c r="Q141" s="198"/>
      <c r="R141" s="198"/>
      <c r="S141" s="198"/>
      <c r="T141" s="199"/>
      <c r="AT141" s="200" t="s">
        <v>123</v>
      </c>
      <c r="AU141" s="200" t="s">
        <v>80</v>
      </c>
      <c r="AV141" s="13" t="s">
        <v>80</v>
      </c>
      <c r="AW141" s="13" t="s">
        <v>33</v>
      </c>
      <c r="AX141" s="13" t="s">
        <v>71</v>
      </c>
      <c r="AY141" s="200" t="s">
        <v>113</v>
      </c>
    </row>
    <row r="142" spans="1:65" s="14" customFormat="1" ht="11.25">
      <c r="B142" s="201"/>
      <c r="C142" s="202"/>
      <c r="D142" s="185" t="s">
        <v>123</v>
      </c>
      <c r="E142" s="203" t="s">
        <v>19</v>
      </c>
      <c r="F142" s="204" t="s">
        <v>124</v>
      </c>
      <c r="G142" s="202"/>
      <c r="H142" s="205">
        <v>11.36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123</v>
      </c>
      <c r="AU142" s="211" t="s">
        <v>80</v>
      </c>
      <c r="AV142" s="14" t="s">
        <v>119</v>
      </c>
      <c r="AW142" s="14" t="s">
        <v>33</v>
      </c>
      <c r="AX142" s="14" t="s">
        <v>76</v>
      </c>
      <c r="AY142" s="211" t="s">
        <v>113</v>
      </c>
    </row>
    <row r="143" spans="1:65" s="2" customFormat="1" ht="24.2" customHeight="1">
      <c r="A143" s="33"/>
      <c r="B143" s="34"/>
      <c r="C143" s="172" t="s">
        <v>7</v>
      </c>
      <c r="D143" s="172" t="s">
        <v>115</v>
      </c>
      <c r="E143" s="173" t="s">
        <v>396</v>
      </c>
      <c r="F143" s="174" t="s">
        <v>397</v>
      </c>
      <c r="G143" s="175" t="s">
        <v>127</v>
      </c>
      <c r="H143" s="176">
        <v>510</v>
      </c>
      <c r="I143" s="177"/>
      <c r="J143" s="178">
        <f>ROUND(I143*H143,2)</f>
        <v>0</v>
      </c>
      <c r="K143" s="174" t="s">
        <v>19</v>
      </c>
      <c r="L143" s="38"/>
      <c r="M143" s="179" t="s">
        <v>19</v>
      </c>
      <c r="N143" s="180" t="s">
        <v>42</v>
      </c>
      <c r="O143" s="63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3" t="s">
        <v>119</v>
      </c>
      <c r="AT143" s="183" t="s">
        <v>115</v>
      </c>
      <c r="AU143" s="183" t="s">
        <v>80</v>
      </c>
      <c r="AY143" s="16" t="s">
        <v>113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6" t="s">
        <v>76</v>
      </c>
      <c r="BK143" s="184">
        <f>ROUND(I143*H143,2)</f>
        <v>0</v>
      </c>
      <c r="BL143" s="16" t="s">
        <v>119</v>
      </c>
      <c r="BM143" s="183" t="s">
        <v>398</v>
      </c>
    </row>
    <row r="144" spans="1:65" s="13" customFormat="1" ht="11.25">
      <c r="B144" s="190"/>
      <c r="C144" s="191"/>
      <c r="D144" s="185" t="s">
        <v>123</v>
      </c>
      <c r="E144" s="192" t="s">
        <v>19</v>
      </c>
      <c r="F144" s="193" t="s">
        <v>399</v>
      </c>
      <c r="G144" s="191"/>
      <c r="H144" s="194">
        <v>510</v>
      </c>
      <c r="I144" s="195"/>
      <c r="J144" s="191"/>
      <c r="K144" s="191"/>
      <c r="L144" s="196"/>
      <c r="M144" s="197"/>
      <c r="N144" s="198"/>
      <c r="O144" s="198"/>
      <c r="P144" s="198"/>
      <c r="Q144" s="198"/>
      <c r="R144" s="198"/>
      <c r="S144" s="198"/>
      <c r="T144" s="199"/>
      <c r="AT144" s="200" t="s">
        <v>123</v>
      </c>
      <c r="AU144" s="200" t="s">
        <v>80</v>
      </c>
      <c r="AV144" s="13" t="s">
        <v>80</v>
      </c>
      <c r="AW144" s="13" t="s">
        <v>33</v>
      </c>
      <c r="AX144" s="13" t="s">
        <v>71</v>
      </c>
      <c r="AY144" s="200" t="s">
        <v>113</v>
      </c>
    </row>
    <row r="145" spans="1:65" s="14" customFormat="1" ht="11.25">
      <c r="B145" s="201"/>
      <c r="C145" s="202"/>
      <c r="D145" s="185" t="s">
        <v>123</v>
      </c>
      <c r="E145" s="203" t="s">
        <v>19</v>
      </c>
      <c r="F145" s="204" t="s">
        <v>124</v>
      </c>
      <c r="G145" s="202"/>
      <c r="H145" s="205">
        <v>510</v>
      </c>
      <c r="I145" s="206"/>
      <c r="J145" s="202"/>
      <c r="K145" s="202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123</v>
      </c>
      <c r="AU145" s="211" t="s">
        <v>80</v>
      </c>
      <c r="AV145" s="14" t="s">
        <v>119</v>
      </c>
      <c r="AW145" s="14" t="s">
        <v>33</v>
      </c>
      <c r="AX145" s="14" t="s">
        <v>76</v>
      </c>
      <c r="AY145" s="211" t="s">
        <v>113</v>
      </c>
    </row>
    <row r="146" spans="1:65" s="2" customFormat="1" ht="16.5" customHeight="1">
      <c r="A146" s="33"/>
      <c r="B146" s="34"/>
      <c r="C146" s="172" t="s">
        <v>238</v>
      </c>
      <c r="D146" s="172" t="s">
        <v>115</v>
      </c>
      <c r="E146" s="173" t="s">
        <v>400</v>
      </c>
      <c r="F146" s="174" t="s">
        <v>401</v>
      </c>
      <c r="G146" s="175" t="s">
        <v>118</v>
      </c>
      <c r="H146" s="176">
        <v>3</v>
      </c>
      <c r="I146" s="177"/>
      <c r="J146" s="178">
        <f>ROUND(I146*H146,2)</f>
        <v>0</v>
      </c>
      <c r="K146" s="174" t="s">
        <v>19</v>
      </c>
      <c r="L146" s="38"/>
      <c r="M146" s="179" t="s">
        <v>19</v>
      </c>
      <c r="N146" s="180" t="s">
        <v>42</v>
      </c>
      <c r="O146" s="63"/>
      <c r="P146" s="181">
        <f>O146*H146</f>
        <v>0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83" t="s">
        <v>119</v>
      </c>
      <c r="AT146" s="183" t="s">
        <v>115</v>
      </c>
      <c r="AU146" s="183" t="s">
        <v>80</v>
      </c>
      <c r="AY146" s="16" t="s">
        <v>113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6" t="s">
        <v>76</v>
      </c>
      <c r="BK146" s="184">
        <f>ROUND(I146*H146,2)</f>
        <v>0</v>
      </c>
      <c r="BL146" s="16" t="s">
        <v>119</v>
      </c>
      <c r="BM146" s="183" t="s">
        <v>402</v>
      </c>
    </row>
    <row r="147" spans="1:65" s="2" customFormat="1" ht="33" customHeight="1">
      <c r="A147" s="33"/>
      <c r="B147" s="34"/>
      <c r="C147" s="172" t="s">
        <v>242</v>
      </c>
      <c r="D147" s="172" t="s">
        <v>115</v>
      </c>
      <c r="E147" s="173" t="s">
        <v>383</v>
      </c>
      <c r="F147" s="174" t="s">
        <v>384</v>
      </c>
      <c r="G147" s="175" t="s">
        <v>127</v>
      </c>
      <c r="H147" s="176">
        <v>37.5</v>
      </c>
      <c r="I147" s="177"/>
      <c r="J147" s="178">
        <f>ROUND(I147*H147,2)</f>
        <v>0</v>
      </c>
      <c r="K147" s="174" t="s">
        <v>19</v>
      </c>
      <c r="L147" s="38"/>
      <c r="M147" s="179" t="s">
        <v>19</v>
      </c>
      <c r="N147" s="180" t="s">
        <v>42</v>
      </c>
      <c r="O147" s="63"/>
      <c r="P147" s="181">
        <f>O147*H147</f>
        <v>0</v>
      </c>
      <c r="Q147" s="181">
        <v>0</v>
      </c>
      <c r="R147" s="181">
        <f>Q147*H147</f>
        <v>0</v>
      </c>
      <c r="S147" s="181">
        <v>0</v>
      </c>
      <c r="T147" s="18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83" t="s">
        <v>119</v>
      </c>
      <c r="AT147" s="183" t="s">
        <v>115</v>
      </c>
      <c r="AU147" s="183" t="s">
        <v>80</v>
      </c>
      <c r="AY147" s="16" t="s">
        <v>113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6" t="s">
        <v>76</v>
      </c>
      <c r="BK147" s="184">
        <f>ROUND(I147*H147,2)</f>
        <v>0</v>
      </c>
      <c r="BL147" s="16" t="s">
        <v>119</v>
      </c>
      <c r="BM147" s="183" t="s">
        <v>403</v>
      </c>
    </row>
    <row r="148" spans="1:65" s="2" customFormat="1" ht="19.5">
      <c r="A148" s="33"/>
      <c r="B148" s="34"/>
      <c r="C148" s="35"/>
      <c r="D148" s="185" t="s">
        <v>121</v>
      </c>
      <c r="E148" s="35"/>
      <c r="F148" s="186" t="s">
        <v>404</v>
      </c>
      <c r="G148" s="35"/>
      <c r="H148" s="35"/>
      <c r="I148" s="187"/>
      <c r="J148" s="35"/>
      <c r="K148" s="35"/>
      <c r="L148" s="38"/>
      <c r="M148" s="188"/>
      <c r="N148" s="189"/>
      <c r="O148" s="63"/>
      <c r="P148" s="63"/>
      <c r="Q148" s="63"/>
      <c r="R148" s="63"/>
      <c r="S148" s="63"/>
      <c r="T148" s="64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121</v>
      </c>
      <c r="AU148" s="16" t="s">
        <v>80</v>
      </c>
    </row>
    <row r="149" spans="1:65" s="2" customFormat="1" ht="24.2" customHeight="1">
      <c r="A149" s="33"/>
      <c r="B149" s="34"/>
      <c r="C149" s="172" t="s">
        <v>246</v>
      </c>
      <c r="D149" s="172" t="s">
        <v>115</v>
      </c>
      <c r="E149" s="173" t="s">
        <v>396</v>
      </c>
      <c r="F149" s="174" t="s">
        <v>397</v>
      </c>
      <c r="G149" s="175" t="s">
        <v>127</v>
      </c>
      <c r="H149" s="176">
        <v>37.5</v>
      </c>
      <c r="I149" s="177"/>
      <c r="J149" s="178">
        <f>ROUND(I149*H149,2)</f>
        <v>0</v>
      </c>
      <c r="K149" s="174" t="s">
        <v>19</v>
      </c>
      <c r="L149" s="38"/>
      <c r="M149" s="179" t="s">
        <v>19</v>
      </c>
      <c r="N149" s="180" t="s">
        <v>42</v>
      </c>
      <c r="O149" s="63"/>
      <c r="P149" s="181">
        <f>O149*H149</f>
        <v>0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3" t="s">
        <v>119</v>
      </c>
      <c r="AT149" s="183" t="s">
        <v>115</v>
      </c>
      <c r="AU149" s="183" t="s">
        <v>80</v>
      </c>
      <c r="AY149" s="16" t="s">
        <v>113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6" t="s">
        <v>76</v>
      </c>
      <c r="BK149" s="184">
        <f>ROUND(I149*H149,2)</f>
        <v>0</v>
      </c>
      <c r="BL149" s="16" t="s">
        <v>119</v>
      </c>
      <c r="BM149" s="183" t="s">
        <v>405</v>
      </c>
    </row>
    <row r="150" spans="1:65" s="12" customFormat="1" ht="22.9" customHeight="1">
      <c r="B150" s="156"/>
      <c r="C150" s="157"/>
      <c r="D150" s="158" t="s">
        <v>70</v>
      </c>
      <c r="E150" s="170" t="s">
        <v>80</v>
      </c>
      <c r="F150" s="170" t="s">
        <v>406</v>
      </c>
      <c r="G150" s="157"/>
      <c r="H150" s="157"/>
      <c r="I150" s="160"/>
      <c r="J150" s="171">
        <f>BK150</f>
        <v>0</v>
      </c>
      <c r="K150" s="157"/>
      <c r="L150" s="162"/>
      <c r="M150" s="163"/>
      <c r="N150" s="164"/>
      <c r="O150" s="164"/>
      <c r="P150" s="165">
        <f>SUM(P151:P166)</f>
        <v>0</v>
      </c>
      <c r="Q150" s="164"/>
      <c r="R150" s="165">
        <f>SUM(R151:R166)</f>
        <v>17.549729899999999</v>
      </c>
      <c r="S150" s="164"/>
      <c r="T150" s="166">
        <f>SUM(T151:T166)</f>
        <v>0</v>
      </c>
      <c r="AR150" s="167" t="s">
        <v>76</v>
      </c>
      <c r="AT150" s="168" t="s">
        <v>70</v>
      </c>
      <c r="AU150" s="168" t="s">
        <v>76</v>
      </c>
      <c r="AY150" s="167" t="s">
        <v>113</v>
      </c>
      <c r="BK150" s="169">
        <f>SUM(BK151:BK166)</f>
        <v>0</v>
      </c>
    </row>
    <row r="151" spans="1:65" s="2" customFormat="1" ht="24.2" customHeight="1">
      <c r="A151" s="33"/>
      <c r="B151" s="34"/>
      <c r="C151" s="172" t="s">
        <v>250</v>
      </c>
      <c r="D151" s="172" t="s">
        <v>115</v>
      </c>
      <c r="E151" s="173" t="s">
        <v>407</v>
      </c>
      <c r="F151" s="174" t="s">
        <v>408</v>
      </c>
      <c r="G151" s="175" t="s">
        <v>149</v>
      </c>
      <c r="H151" s="176">
        <v>0.54</v>
      </c>
      <c r="I151" s="177"/>
      <c r="J151" s="178">
        <f>ROUND(I151*H151,2)</f>
        <v>0</v>
      </c>
      <c r="K151" s="174" t="s">
        <v>19</v>
      </c>
      <c r="L151" s="38"/>
      <c r="M151" s="179" t="s">
        <v>19</v>
      </c>
      <c r="N151" s="180" t="s">
        <v>42</v>
      </c>
      <c r="O151" s="63"/>
      <c r="P151" s="181">
        <f>O151*H151</f>
        <v>0</v>
      </c>
      <c r="Q151" s="181">
        <v>2.16</v>
      </c>
      <c r="R151" s="181">
        <f>Q151*H151</f>
        <v>1.1664000000000001</v>
      </c>
      <c r="S151" s="181">
        <v>0</v>
      </c>
      <c r="T151" s="18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83" t="s">
        <v>119</v>
      </c>
      <c r="AT151" s="183" t="s">
        <v>115</v>
      </c>
      <c r="AU151" s="183" t="s">
        <v>80</v>
      </c>
      <c r="AY151" s="16" t="s">
        <v>113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6" t="s">
        <v>76</v>
      </c>
      <c r="BK151" s="184">
        <f>ROUND(I151*H151,2)</f>
        <v>0</v>
      </c>
      <c r="BL151" s="16" t="s">
        <v>119</v>
      </c>
      <c r="BM151" s="183" t="s">
        <v>409</v>
      </c>
    </row>
    <row r="152" spans="1:65" s="2" customFormat="1" ht="19.5">
      <c r="A152" s="33"/>
      <c r="B152" s="34"/>
      <c r="C152" s="35"/>
      <c r="D152" s="185" t="s">
        <v>121</v>
      </c>
      <c r="E152" s="35"/>
      <c r="F152" s="186" t="s">
        <v>410</v>
      </c>
      <c r="G152" s="35"/>
      <c r="H152" s="35"/>
      <c r="I152" s="187"/>
      <c r="J152" s="35"/>
      <c r="K152" s="35"/>
      <c r="L152" s="38"/>
      <c r="M152" s="188"/>
      <c r="N152" s="189"/>
      <c r="O152" s="63"/>
      <c r="P152" s="63"/>
      <c r="Q152" s="63"/>
      <c r="R152" s="63"/>
      <c r="S152" s="63"/>
      <c r="T152" s="64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6" t="s">
        <v>121</v>
      </c>
      <c r="AU152" s="16" t="s">
        <v>80</v>
      </c>
    </row>
    <row r="153" spans="1:65" s="13" customFormat="1" ht="11.25">
      <c r="B153" s="190"/>
      <c r="C153" s="191"/>
      <c r="D153" s="185" t="s">
        <v>123</v>
      </c>
      <c r="E153" s="192" t="s">
        <v>19</v>
      </c>
      <c r="F153" s="193" t="s">
        <v>411</v>
      </c>
      <c r="G153" s="191"/>
      <c r="H153" s="194">
        <v>0.54</v>
      </c>
      <c r="I153" s="195"/>
      <c r="J153" s="191"/>
      <c r="K153" s="191"/>
      <c r="L153" s="196"/>
      <c r="M153" s="197"/>
      <c r="N153" s="198"/>
      <c r="O153" s="198"/>
      <c r="P153" s="198"/>
      <c r="Q153" s="198"/>
      <c r="R153" s="198"/>
      <c r="S153" s="198"/>
      <c r="T153" s="199"/>
      <c r="AT153" s="200" t="s">
        <v>123</v>
      </c>
      <c r="AU153" s="200" t="s">
        <v>80</v>
      </c>
      <c r="AV153" s="13" t="s">
        <v>80</v>
      </c>
      <c r="AW153" s="13" t="s">
        <v>33</v>
      </c>
      <c r="AX153" s="13" t="s">
        <v>71</v>
      </c>
      <c r="AY153" s="200" t="s">
        <v>113</v>
      </c>
    </row>
    <row r="154" spans="1:65" s="14" customFormat="1" ht="11.25">
      <c r="B154" s="201"/>
      <c r="C154" s="202"/>
      <c r="D154" s="185" t="s">
        <v>123</v>
      </c>
      <c r="E154" s="203" t="s">
        <v>19</v>
      </c>
      <c r="F154" s="204" t="s">
        <v>124</v>
      </c>
      <c r="G154" s="202"/>
      <c r="H154" s="205">
        <v>0.54</v>
      </c>
      <c r="I154" s="206"/>
      <c r="J154" s="202"/>
      <c r="K154" s="202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123</v>
      </c>
      <c r="AU154" s="211" t="s">
        <v>80</v>
      </c>
      <c r="AV154" s="14" t="s">
        <v>119</v>
      </c>
      <c r="AW154" s="14" t="s">
        <v>33</v>
      </c>
      <c r="AX154" s="14" t="s">
        <v>76</v>
      </c>
      <c r="AY154" s="211" t="s">
        <v>113</v>
      </c>
    </row>
    <row r="155" spans="1:65" s="2" customFormat="1" ht="16.5" customHeight="1">
      <c r="A155" s="33"/>
      <c r="B155" s="34"/>
      <c r="C155" s="172" t="s">
        <v>255</v>
      </c>
      <c r="D155" s="172" t="s">
        <v>115</v>
      </c>
      <c r="E155" s="173" t="s">
        <v>412</v>
      </c>
      <c r="F155" s="174" t="s">
        <v>413</v>
      </c>
      <c r="G155" s="175" t="s">
        <v>149</v>
      </c>
      <c r="H155" s="176">
        <v>4.05</v>
      </c>
      <c r="I155" s="177"/>
      <c r="J155" s="178">
        <f>ROUND(I155*H155,2)</f>
        <v>0</v>
      </c>
      <c r="K155" s="174" t="s">
        <v>19</v>
      </c>
      <c r="L155" s="38"/>
      <c r="M155" s="179" t="s">
        <v>19</v>
      </c>
      <c r="N155" s="180" t="s">
        <v>42</v>
      </c>
      <c r="O155" s="63"/>
      <c r="P155" s="181">
        <f>O155*H155</f>
        <v>0</v>
      </c>
      <c r="Q155" s="181">
        <v>2.5018699999999998</v>
      </c>
      <c r="R155" s="181">
        <f>Q155*H155</f>
        <v>10.132573499999999</v>
      </c>
      <c r="S155" s="181">
        <v>0</v>
      </c>
      <c r="T155" s="18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83" t="s">
        <v>119</v>
      </c>
      <c r="AT155" s="183" t="s">
        <v>115</v>
      </c>
      <c r="AU155" s="183" t="s">
        <v>80</v>
      </c>
      <c r="AY155" s="16" t="s">
        <v>113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6" t="s">
        <v>76</v>
      </c>
      <c r="BK155" s="184">
        <f>ROUND(I155*H155,2)</f>
        <v>0</v>
      </c>
      <c r="BL155" s="16" t="s">
        <v>119</v>
      </c>
      <c r="BM155" s="183" t="s">
        <v>414</v>
      </c>
    </row>
    <row r="156" spans="1:65" s="13" customFormat="1" ht="11.25">
      <c r="B156" s="190"/>
      <c r="C156" s="191"/>
      <c r="D156" s="185" t="s">
        <v>123</v>
      </c>
      <c r="E156" s="192" t="s">
        <v>19</v>
      </c>
      <c r="F156" s="193" t="s">
        <v>415</v>
      </c>
      <c r="G156" s="191"/>
      <c r="H156" s="194">
        <v>4.05</v>
      </c>
      <c r="I156" s="195"/>
      <c r="J156" s="191"/>
      <c r="K156" s="191"/>
      <c r="L156" s="196"/>
      <c r="M156" s="197"/>
      <c r="N156" s="198"/>
      <c r="O156" s="198"/>
      <c r="P156" s="198"/>
      <c r="Q156" s="198"/>
      <c r="R156" s="198"/>
      <c r="S156" s="198"/>
      <c r="T156" s="199"/>
      <c r="AT156" s="200" t="s">
        <v>123</v>
      </c>
      <c r="AU156" s="200" t="s">
        <v>80</v>
      </c>
      <c r="AV156" s="13" t="s">
        <v>80</v>
      </c>
      <c r="AW156" s="13" t="s">
        <v>33</v>
      </c>
      <c r="AX156" s="13" t="s">
        <v>71</v>
      </c>
      <c r="AY156" s="200" t="s">
        <v>113</v>
      </c>
    </row>
    <row r="157" spans="1:65" s="14" customFormat="1" ht="11.25">
      <c r="B157" s="201"/>
      <c r="C157" s="202"/>
      <c r="D157" s="185" t="s">
        <v>123</v>
      </c>
      <c r="E157" s="203" t="s">
        <v>19</v>
      </c>
      <c r="F157" s="204" t="s">
        <v>124</v>
      </c>
      <c r="G157" s="202"/>
      <c r="H157" s="205">
        <v>4.05</v>
      </c>
      <c r="I157" s="206"/>
      <c r="J157" s="202"/>
      <c r="K157" s="202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123</v>
      </c>
      <c r="AU157" s="211" t="s">
        <v>80</v>
      </c>
      <c r="AV157" s="14" t="s">
        <v>119</v>
      </c>
      <c r="AW157" s="14" t="s">
        <v>33</v>
      </c>
      <c r="AX157" s="14" t="s">
        <v>76</v>
      </c>
      <c r="AY157" s="211" t="s">
        <v>113</v>
      </c>
    </row>
    <row r="158" spans="1:65" s="2" customFormat="1" ht="24.2" customHeight="1">
      <c r="A158" s="33"/>
      <c r="B158" s="34"/>
      <c r="C158" s="172" t="s">
        <v>259</v>
      </c>
      <c r="D158" s="172" t="s">
        <v>115</v>
      </c>
      <c r="E158" s="173" t="s">
        <v>416</v>
      </c>
      <c r="F158" s="174" t="s">
        <v>417</v>
      </c>
      <c r="G158" s="175" t="s">
        <v>181</v>
      </c>
      <c r="H158" s="176">
        <v>4.5999999999999999E-2</v>
      </c>
      <c r="I158" s="177"/>
      <c r="J158" s="178">
        <f>ROUND(I158*H158,2)</f>
        <v>0</v>
      </c>
      <c r="K158" s="174" t="s">
        <v>19</v>
      </c>
      <c r="L158" s="38"/>
      <c r="M158" s="179" t="s">
        <v>19</v>
      </c>
      <c r="N158" s="180" t="s">
        <v>42</v>
      </c>
      <c r="O158" s="63"/>
      <c r="P158" s="181">
        <f>O158*H158</f>
        <v>0</v>
      </c>
      <c r="Q158" s="181">
        <v>1.0593999999999999</v>
      </c>
      <c r="R158" s="181">
        <f>Q158*H158</f>
        <v>4.8732399999999995E-2</v>
      </c>
      <c r="S158" s="181">
        <v>0</v>
      </c>
      <c r="T158" s="18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83" t="s">
        <v>119</v>
      </c>
      <c r="AT158" s="183" t="s">
        <v>115</v>
      </c>
      <c r="AU158" s="183" t="s">
        <v>80</v>
      </c>
      <c r="AY158" s="16" t="s">
        <v>113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16" t="s">
        <v>76</v>
      </c>
      <c r="BK158" s="184">
        <f>ROUND(I158*H158,2)</f>
        <v>0</v>
      </c>
      <c r="BL158" s="16" t="s">
        <v>119</v>
      </c>
      <c r="BM158" s="183" t="s">
        <v>418</v>
      </c>
    </row>
    <row r="159" spans="1:65" s="13" customFormat="1" ht="11.25">
      <c r="B159" s="190"/>
      <c r="C159" s="191"/>
      <c r="D159" s="185" t="s">
        <v>123</v>
      </c>
      <c r="E159" s="192" t="s">
        <v>19</v>
      </c>
      <c r="F159" s="193" t="s">
        <v>419</v>
      </c>
      <c r="G159" s="191"/>
      <c r="H159" s="194">
        <v>4.5999999999999999E-2</v>
      </c>
      <c r="I159" s="195"/>
      <c r="J159" s="191"/>
      <c r="K159" s="191"/>
      <c r="L159" s="196"/>
      <c r="M159" s="197"/>
      <c r="N159" s="198"/>
      <c r="O159" s="198"/>
      <c r="P159" s="198"/>
      <c r="Q159" s="198"/>
      <c r="R159" s="198"/>
      <c r="S159" s="198"/>
      <c r="T159" s="199"/>
      <c r="AT159" s="200" t="s">
        <v>123</v>
      </c>
      <c r="AU159" s="200" t="s">
        <v>80</v>
      </c>
      <c r="AV159" s="13" t="s">
        <v>80</v>
      </c>
      <c r="AW159" s="13" t="s">
        <v>33</v>
      </c>
      <c r="AX159" s="13" t="s">
        <v>71</v>
      </c>
      <c r="AY159" s="200" t="s">
        <v>113</v>
      </c>
    </row>
    <row r="160" spans="1:65" s="14" customFormat="1" ht="11.25">
      <c r="B160" s="201"/>
      <c r="C160" s="202"/>
      <c r="D160" s="185" t="s">
        <v>123</v>
      </c>
      <c r="E160" s="203" t="s">
        <v>19</v>
      </c>
      <c r="F160" s="204" t="s">
        <v>124</v>
      </c>
      <c r="G160" s="202"/>
      <c r="H160" s="205">
        <v>4.5999999999999999E-2</v>
      </c>
      <c r="I160" s="206"/>
      <c r="J160" s="202"/>
      <c r="K160" s="202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123</v>
      </c>
      <c r="AU160" s="211" t="s">
        <v>80</v>
      </c>
      <c r="AV160" s="14" t="s">
        <v>119</v>
      </c>
      <c r="AW160" s="14" t="s">
        <v>33</v>
      </c>
      <c r="AX160" s="14" t="s">
        <v>76</v>
      </c>
      <c r="AY160" s="211" t="s">
        <v>113</v>
      </c>
    </row>
    <row r="161" spans="1:65" s="2" customFormat="1" ht="33" customHeight="1">
      <c r="A161" s="33"/>
      <c r="B161" s="34"/>
      <c r="C161" s="172" t="s">
        <v>263</v>
      </c>
      <c r="D161" s="172" t="s">
        <v>115</v>
      </c>
      <c r="E161" s="173" t="s">
        <v>420</v>
      </c>
      <c r="F161" s="174" t="s">
        <v>421</v>
      </c>
      <c r="G161" s="175" t="s">
        <v>127</v>
      </c>
      <c r="H161" s="176">
        <v>10.26</v>
      </c>
      <c r="I161" s="177"/>
      <c r="J161" s="178">
        <f>ROUND(I161*H161,2)</f>
        <v>0</v>
      </c>
      <c r="K161" s="174" t="s">
        <v>19</v>
      </c>
      <c r="L161" s="38"/>
      <c r="M161" s="179" t="s">
        <v>19</v>
      </c>
      <c r="N161" s="180" t="s">
        <v>42</v>
      </c>
      <c r="O161" s="63"/>
      <c r="P161" s="181">
        <f>O161*H161</f>
        <v>0</v>
      </c>
      <c r="Q161" s="181">
        <v>0.2631</v>
      </c>
      <c r="R161" s="181">
        <f>Q161*H161</f>
        <v>2.6994059999999998</v>
      </c>
      <c r="S161" s="181">
        <v>0</v>
      </c>
      <c r="T161" s="18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83" t="s">
        <v>119</v>
      </c>
      <c r="AT161" s="183" t="s">
        <v>115</v>
      </c>
      <c r="AU161" s="183" t="s">
        <v>80</v>
      </c>
      <c r="AY161" s="16" t="s">
        <v>113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16" t="s">
        <v>76</v>
      </c>
      <c r="BK161" s="184">
        <f>ROUND(I161*H161,2)</f>
        <v>0</v>
      </c>
      <c r="BL161" s="16" t="s">
        <v>119</v>
      </c>
      <c r="BM161" s="183" t="s">
        <v>422</v>
      </c>
    </row>
    <row r="162" spans="1:65" s="13" customFormat="1" ht="11.25">
      <c r="B162" s="190"/>
      <c r="C162" s="191"/>
      <c r="D162" s="185" t="s">
        <v>123</v>
      </c>
      <c r="E162" s="192" t="s">
        <v>19</v>
      </c>
      <c r="F162" s="193" t="s">
        <v>423</v>
      </c>
      <c r="G162" s="191"/>
      <c r="H162" s="194">
        <v>10.26</v>
      </c>
      <c r="I162" s="195"/>
      <c r="J162" s="191"/>
      <c r="K162" s="191"/>
      <c r="L162" s="196"/>
      <c r="M162" s="197"/>
      <c r="N162" s="198"/>
      <c r="O162" s="198"/>
      <c r="P162" s="198"/>
      <c r="Q162" s="198"/>
      <c r="R162" s="198"/>
      <c r="S162" s="198"/>
      <c r="T162" s="199"/>
      <c r="AT162" s="200" t="s">
        <v>123</v>
      </c>
      <c r="AU162" s="200" t="s">
        <v>80</v>
      </c>
      <c r="AV162" s="13" t="s">
        <v>80</v>
      </c>
      <c r="AW162" s="13" t="s">
        <v>33</v>
      </c>
      <c r="AX162" s="13" t="s">
        <v>71</v>
      </c>
      <c r="AY162" s="200" t="s">
        <v>113</v>
      </c>
    </row>
    <row r="163" spans="1:65" s="14" customFormat="1" ht="11.25">
      <c r="B163" s="201"/>
      <c r="C163" s="202"/>
      <c r="D163" s="185" t="s">
        <v>123</v>
      </c>
      <c r="E163" s="203" t="s">
        <v>19</v>
      </c>
      <c r="F163" s="204" t="s">
        <v>124</v>
      </c>
      <c r="G163" s="202"/>
      <c r="H163" s="205">
        <v>10.26</v>
      </c>
      <c r="I163" s="206"/>
      <c r="J163" s="202"/>
      <c r="K163" s="202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123</v>
      </c>
      <c r="AU163" s="211" t="s">
        <v>80</v>
      </c>
      <c r="AV163" s="14" t="s">
        <v>119</v>
      </c>
      <c r="AW163" s="14" t="s">
        <v>33</v>
      </c>
      <c r="AX163" s="14" t="s">
        <v>76</v>
      </c>
      <c r="AY163" s="211" t="s">
        <v>113</v>
      </c>
    </row>
    <row r="164" spans="1:65" s="2" customFormat="1" ht="24.2" customHeight="1">
      <c r="A164" s="33"/>
      <c r="B164" s="34"/>
      <c r="C164" s="172" t="s">
        <v>267</v>
      </c>
      <c r="D164" s="172" t="s">
        <v>115</v>
      </c>
      <c r="E164" s="173" t="s">
        <v>424</v>
      </c>
      <c r="F164" s="174" t="s">
        <v>425</v>
      </c>
      <c r="G164" s="175" t="s">
        <v>149</v>
      </c>
      <c r="H164" s="176">
        <v>1.4</v>
      </c>
      <c r="I164" s="177"/>
      <c r="J164" s="178">
        <f>ROUND(I164*H164,2)</f>
        <v>0</v>
      </c>
      <c r="K164" s="174" t="s">
        <v>19</v>
      </c>
      <c r="L164" s="38"/>
      <c r="M164" s="179" t="s">
        <v>19</v>
      </c>
      <c r="N164" s="180" t="s">
        <v>42</v>
      </c>
      <c r="O164" s="63"/>
      <c r="P164" s="181">
        <f>O164*H164</f>
        <v>0</v>
      </c>
      <c r="Q164" s="181">
        <v>2.5018699999999998</v>
      </c>
      <c r="R164" s="181">
        <f>Q164*H164</f>
        <v>3.5026179999999996</v>
      </c>
      <c r="S164" s="181">
        <v>0</v>
      </c>
      <c r="T164" s="18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83" t="s">
        <v>119</v>
      </c>
      <c r="AT164" s="183" t="s">
        <v>115</v>
      </c>
      <c r="AU164" s="183" t="s">
        <v>80</v>
      </c>
      <c r="AY164" s="16" t="s">
        <v>113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6" t="s">
        <v>76</v>
      </c>
      <c r="BK164" s="184">
        <f>ROUND(I164*H164,2)</f>
        <v>0</v>
      </c>
      <c r="BL164" s="16" t="s">
        <v>119</v>
      </c>
      <c r="BM164" s="183" t="s">
        <v>426</v>
      </c>
    </row>
    <row r="165" spans="1:65" s="13" customFormat="1" ht="11.25">
      <c r="B165" s="190"/>
      <c r="C165" s="191"/>
      <c r="D165" s="185" t="s">
        <v>123</v>
      </c>
      <c r="E165" s="192" t="s">
        <v>19</v>
      </c>
      <c r="F165" s="193" t="s">
        <v>427</v>
      </c>
      <c r="G165" s="191"/>
      <c r="H165" s="194">
        <v>1.4</v>
      </c>
      <c r="I165" s="195"/>
      <c r="J165" s="191"/>
      <c r="K165" s="191"/>
      <c r="L165" s="196"/>
      <c r="M165" s="197"/>
      <c r="N165" s="198"/>
      <c r="O165" s="198"/>
      <c r="P165" s="198"/>
      <c r="Q165" s="198"/>
      <c r="R165" s="198"/>
      <c r="S165" s="198"/>
      <c r="T165" s="199"/>
      <c r="AT165" s="200" t="s">
        <v>123</v>
      </c>
      <c r="AU165" s="200" t="s">
        <v>80</v>
      </c>
      <c r="AV165" s="13" t="s">
        <v>80</v>
      </c>
      <c r="AW165" s="13" t="s">
        <v>33</v>
      </c>
      <c r="AX165" s="13" t="s">
        <v>71</v>
      </c>
      <c r="AY165" s="200" t="s">
        <v>113</v>
      </c>
    </row>
    <row r="166" spans="1:65" s="14" customFormat="1" ht="11.25">
      <c r="B166" s="201"/>
      <c r="C166" s="202"/>
      <c r="D166" s="185" t="s">
        <v>123</v>
      </c>
      <c r="E166" s="203" t="s">
        <v>19</v>
      </c>
      <c r="F166" s="204" t="s">
        <v>124</v>
      </c>
      <c r="G166" s="202"/>
      <c r="H166" s="205">
        <v>1.4</v>
      </c>
      <c r="I166" s="206"/>
      <c r="J166" s="202"/>
      <c r="K166" s="202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123</v>
      </c>
      <c r="AU166" s="211" t="s">
        <v>80</v>
      </c>
      <c r="AV166" s="14" t="s">
        <v>119</v>
      </c>
      <c r="AW166" s="14" t="s">
        <v>33</v>
      </c>
      <c r="AX166" s="14" t="s">
        <v>76</v>
      </c>
      <c r="AY166" s="211" t="s">
        <v>113</v>
      </c>
    </row>
    <row r="167" spans="1:65" s="12" customFormat="1" ht="22.9" customHeight="1">
      <c r="B167" s="156"/>
      <c r="C167" s="157"/>
      <c r="D167" s="158" t="s">
        <v>70</v>
      </c>
      <c r="E167" s="170" t="s">
        <v>140</v>
      </c>
      <c r="F167" s="170" t="s">
        <v>237</v>
      </c>
      <c r="G167" s="157"/>
      <c r="H167" s="157"/>
      <c r="I167" s="160"/>
      <c r="J167" s="171">
        <f>BK167</f>
        <v>0</v>
      </c>
      <c r="K167" s="157"/>
      <c r="L167" s="162"/>
      <c r="M167" s="163"/>
      <c r="N167" s="164"/>
      <c r="O167" s="164"/>
      <c r="P167" s="165">
        <f>SUM(P168:P179)</f>
        <v>0</v>
      </c>
      <c r="Q167" s="164"/>
      <c r="R167" s="165">
        <f>SUM(R168:R179)</f>
        <v>342.48930000000001</v>
      </c>
      <c r="S167" s="164"/>
      <c r="T167" s="166">
        <f>SUM(T168:T179)</f>
        <v>0</v>
      </c>
      <c r="AR167" s="167" t="s">
        <v>76</v>
      </c>
      <c r="AT167" s="168" t="s">
        <v>70</v>
      </c>
      <c r="AU167" s="168" t="s">
        <v>76</v>
      </c>
      <c r="AY167" s="167" t="s">
        <v>113</v>
      </c>
      <c r="BK167" s="169">
        <f>SUM(BK168:BK179)</f>
        <v>0</v>
      </c>
    </row>
    <row r="168" spans="1:65" s="2" customFormat="1" ht="16.5" customHeight="1">
      <c r="A168" s="33"/>
      <c r="B168" s="34"/>
      <c r="C168" s="172" t="s">
        <v>272</v>
      </c>
      <c r="D168" s="172" t="s">
        <v>115</v>
      </c>
      <c r="E168" s="173" t="s">
        <v>428</v>
      </c>
      <c r="F168" s="174" t="s">
        <v>429</v>
      </c>
      <c r="G168" s="175" t="s">
        <v>127</v>
      </c>
      <c r="H168" s="176">
        <v>510</v>
      </c>
      <c r="I168" s="177"/>
      <c r="J168" s="178">
        <f>ROUND(I168*H168,2)</f>
        <v>0</v>
      </c>
      <c r="K168" s="174" t="s">
        <v>19</v>
      </c>
      <c r="L168" s="38"/>
      <c r="M168" s="179" t="s">
        <v>19</v>
      </c>
      <c r="N168" s="180" t="s">
        <v>42</v>
      </c>
      <c r="O168" s="63"/>
      <c r="P168" s="181">
        <f>O168*H168</f>
        <v>0</v>
      </c>
      <c r="Q168" s="181">
        <v>0.34499999999999997</v>
      </c>
      <c r="R168" s="181">
        <f>Q168*H168</f>
        <v>175.95</v>
      </c>
      <c r="S168" s="181">
        <v>0</v>
      </c>
      <c r="T168" s="18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83" t="s">
        <v>119</v>
      </c>
      <c r="AT168" s="183" t="s">
        <v>115</v>
      </c>
      <c r="AU168" s="183" t="s">
        <v>80</v>
      </c>
      <c r="AY168" s="16" t="s">
        <v>113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6" t="s">
        <v>76</v>
      </c>
      <c r="BK168" s="184">
        <f>ROUND(I168*H168,2)</f>
        <v>0</v>
      </c>
      <c r="BL168" s="16" t="s">
        <v>119</v>
      </c>
      <c r="BM168" s="183" t="s">
        <v>430</v>
      </c>
    </row>
    <row r="169" spans="1:65" s="2" customFormat="1" ht="24.2" customHeight="1">
      <c r="A169" s="33"/>
      <c r="B169" s="34"/>
      <c r="C169" s="172" t="s">
        <v>276</v>
      </c>
      <c r="D169" s="172" t="s">
        <v>115</v>
      </c>
      <c r="E169" s="173" t="s">
        <v>431</v>
      </c>
      <c r="F169" s="174" t="s">
        <v>432</v>
      </c>
      <c r="G169" s="175" t="s">
        <v>127</v>
      </c>
      <c r="H169" s="176">
        <v>37.5</v>
      </c>
      <c r="I169" s="177"/>
      <c r="J169" s="178">
        <f>ROUND(I169*H169,2)</f>
        <v>0</v>
      </c>
      <c r="K169" s="174" t="s">
        <v>19</v>
      </c>
      <c r="L169" s="38"/>
      <c r="M169" s="179" t="s">
        <v>19</v>
      </c>
      <c r="N169" s="180" t="s">
        <v>42</v>
      </c>
      <c r="O169" s="63"/>
      <c r="P169" s="181">
        <f>O169*H169</f>
        <v>0</v>
      </c>
      <c r="Q169" s="181">
        <v>0.29699999999999999</v>
      </c>
      <c r="R169" s="181">
        <f>Q169*H169</f>
        <v>11.137499999999999</v>
      </c>
      <c r="S169" s="181">
        <v>0</v>
      </c>
      <c r="T169" s="18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83" t="s">
        <v>119</v>
      </c>
      <c r="AT169" s="183" t="s">
        <v>115</v>
      </c>
      <c r="AU169" s="183" t="s">
        <v>80</v>
      </c>
      <c r="AY169" s="16" t="s">
        <v>113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6" t="s">
        <v>76</v>
      </c>
      <c r="BK169" s="184">
        <f>ROUND(I169*H169,2)</f>
        <v>0</v>
      </c>
      <c r="BL169" s="16" t="s">
        <v>119</v>
      </c>
      <c r="BM169" s="183" t="s">
        <v>433</v>
      </c>
    </row>
    <row r="170" spans="1:65" s="2" customFormat="1" ht="19.5">
      <c r="A170" s="33"/>
      <c r="B170" s="34"/>
      <c r="C170" s="35"/>
      <c r="D170" s="185" t="s">
        <v>121</v>
      </c>
      <c r="E170" s="35"/>
      <c r="F170" s="186" t="s">
        <v>434</v>
      </c>
      <c r="G170" s="35"/>
      <c r="H170" s="35"/>
      <c r="I170" s="187"/>
      <c r="J170" s="35"/>
      <c r="K170" s="35"/>
      <c r="L170" s="38"/>
      <c r="M170" s="188"/>
      <c r="N170" s="189"/>
      <c r="O170" s="63"/>
      <c r="P170" s="63"/>
      <c r="Q170" s="63"/>
      <c r="R170" s="63"/>
      <c r="S170" s="63"/>
      <c r="T170" s="64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121</v>
      </c>
      <c r="AU170" s="16" t="s">
        <v>80</v>
      </c>
    </row>
    <row r="171" spans="1:65" s="2" customFormat="1" ht="16.5" customHeight="1">
      <c r="A171" s="33"/>
      <c r="B171" s="34"/>
      <c r="C171" s="172" t="s">
        <v>280</v>
      </c>
      <c r="D171" s="172" t="s">
        <v>115</v>
      </c>
      <c r="E171" s="173" t="s">
        <v>435</v>
      </c>
      <c r="F171" s="174" t="s">
        <v>436</v>
      </c>
      <c r="G171" s="175" t="s">
        <v>127</v>
      </c>
      <c r="H171" s="176">
        <v>45</v>
      </c>
      <c r="I171" s="177"/>
      <c r="J171" s="178">
        <f>ROUND(I171*H171,2)</f>
        <v>0</v>
      </c>
      <c r="K171" s="174" t="s">
        <v>19</v>
      </c>
      <c r="L171" s="38"/>
      <c r="M171" s="179" t="s">
        <v>19</v>
      </c>
      <c r="N171" s="180" t="s">
        <v>42</v>
      </c>
      <c r="O171" s="63"/>
      <c r="P171" s="181">
        <f>O171*H171</f>
        <v>0</v>
      </c>
      <c r="Q171" s="181">
        <v>0.48574000000000001</v>
      </c>
      <c r="R171" s="181">
        <f>Q171*H171</f>
        <v>21.8583</v>
      </c>
      <c r="S171" s="181">
        <v>0</v>
      </c>
      <c r="T171" s="18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83" t="s">
        <v>119</v>
      </c>
      <c r="AT171" s="183" t="s">
        <v>115</v>
      </c>
      <c r="AU171" s="183" t="s">
        <v>80</v>
      </c>
      <c r="AY171" s="16" t="s">
        <v>113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6" t="s">
        <v>76</v>
      </c>
      <c r="BK171" s="184">
        <f>ROUND(I171*H171,2)</f>
        <v>0</v>
      </c>
      <c r="BL171" s="16" t="s">
        <v>119</v>
      </c>
      <c r="BM171" s="183" t="s">
        <v>437</v>
      </c>
    </row>
    <row r="172" spans="1:65" s="2" customFormat="1" ht="19.5">
      <c r="A172" s="33"/>
      <c r="B172" s="34"/>
      <c r="C172" s="35"/>
      <c r="D172" s="185" t="s">
        <v>121</v>
      </c>
      <c r="E172" s="35"/>
      <c r="F172" s="186" t="s">
        <v>157</v>
      </c>
      <c r="G172" s="35"/>
      <c r="H172" s="35"/>
      <c r="I172" s="187"/>
      <c r="J172" s="35"/>
      <c r="K172" s="35"/>
      <c r="L172" s="38"/>
      <c r="M172" s="188"/>
      <c r="N172" s="189"/>
      <c r="O172" s="63"/>
      <c r="P172" s="63"/>
      <c r="Q172" s="63"/>
      <c r="R172" s="63"/>
      <c r="S172" s="63"/>
      <c r="T172" s="64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121</v>
      </c>
      <c r="AU172" s="16" t="s">
        <v>80</v>
      </c>
    </row>
    <row r="173" spans="1:65" s="2" customFormat="1" ht="24.2" customHeight="1">
      <c r="A173" s="33"/>
      <c r="B173" s="34"/>
      <c r="C173" s="172" t="s">
        <v>286</v>
      </c>
      <c r="D173" s="172" t="s">
        <v>115</v>
      </c>
      <c r="E173" s="173" t="s">
        <v>438</v>
      </c>
      <c r="F173" s="174" t="s">
        <v>439</v>
      </c>
      <c r="G173" s="175" t="s">
        <v>143</v>
      </c>
      <c r="H173" s="176">
        <v>4</v>
      </c>
      <c r="I173" s="177"/>
      <c r="J173" s="178">
        <f>ROUND(I173*H173,2)</f>
        <v>0</v>
      </c>
      <c r="K173" s="174" t="s">
        <v>19</v>
      </c>
      <c r="L173" s="38"/>
      <c r="M173" s="179" t="s">
        <v>19</v>
      </c>
      <c r="N173" s="180" t="s">
        <v>42</v>
      </c>
      <c r="O173" s="63"/>
      <c r="P173" s="181">
        <f>O173*H173</f>
        <v>0</v>
      </c>
      <c r="Q173" s="181">
        <v>0</v>
      </c>
      <c r="R173" s="181">
        <f>Q173*H173</f>
        <v>0</v>
      </c>
      <c r="S173" s="181">
        <v>0</v>
      </c>
      <c r="T173" s="18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3" t="s">
        <v>119</v>
      </c>
      <c r="AT173" s="183" t="s">
        <v>115</v>
      </c>
      <c r="AU173" s="183" t="s">
        <v>80</v>
      </c>
      <c r="AY173" s="16" t="s">
        <v>113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6" t="s">
        <v>76</v>
      </c>
      <c r="BK173" s="184">
        <f>ROUND(I173*H173,2)</f>
        <v>0</v>
      </c>
      <c r="BL173" s="16" t="s">
        <v>119</v>
      </c>
      <c r="BM173" s="183" t="s">
        <v>440</v>
      </c>
    </row>
    <row r="174" spans="1:65" s="2" customFormat="1" ht="19.5">
      <c r="A174" s="33"/>
      <c r="B174" s="34"/>
      <c r="C174" s="35"/>
      <c r="D174" s="185" t="s">
        <v>121</v>
      </c>
      <c r="E174" s="35"/>
      <c r="F174" s="186" t="s">
        <v>441</v>
      </c>
      <c r="G174" s="35"/>
      <c r="H174" s="35"/>
      <c r="I174" s="187"/>
      <c r="J174" s="35"/>
      <c r="K174" s="35"/>
      <c r="L174" s="38"/>
      <c r="M174" s="188"/>
      <c r="N174" s="189"/>
      <c r="O174" s="63"/>
      <c r="P174" s="63"/>
      <c r="Q174" s="63"/>
      <c r="R174" s="63"/>
      <c r="S174" s="63"/>
      <c r="T174" s="64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121</v>
      </c>
      <c r="AU174" s="16" t="s">
        <v>80</v>
      </c>
    </row>
    <row r="175" spans="1:65" s="2" customFormat="1" ht="24.2" customHeight="1">
      <c r="A175" s="33"/>
      <c r="B175" s="34"/>
      <c r="C175" s="172" t="s">
        <v>290</v>
      </c>
      <c r="D175" s="172" t="s">
        <v>115</v>
      </c>
      <c r="E175" s="173" t="s">
        <v>442</v>
      </c>
      <c r="F175" s="174" t="s">
        <v>443</v>
      </c>
      <c r="G175" s="175" t="s">
        <v>143</v>
      </c>
      <c r="H175" s="176">
        <v>4</v>
      </c>
      <c r="I175" s="177"/>
      <c r="J175" s="178">
        <f>ROUND(I175*H175,2)</f>
        <v>0</v>
      </c>
      <c r="K175" s="174" t="s">
        <v>19</v>
      </c>
      <c r="L175" s="38"/>
      <c r="M175" s="179" t="s">
        <v>19</v>
      </c>
      <c r="N175" s="180" t="s">
        <v>42</v>
      </c>
      <c r="O175" s="63"/>
      <c r="P175" s="181">
        <f>O175*H175</f>
        <v>0</v>
      </c>
      <c r="Q175" s="181">
        <v>0</v>
      </c>
      <c r="R175" s="181">
        <f>Q175*H175</f>
        <v>0</v>
      </c>
      <c r="S175" s="181">
        <v>0</v>
      </c>
      <c r="T175" s="18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83" t="s">
        <v>119</v>
      </c>
      <c r="AT175" s="183" t="s">
        <v>115</v>
      </c>
      <c r="AU175" s="183" t="s">
        <v>80</v>
      </c>
      <c r="AY175" s="16" t="s">
        <v>113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6" t="s">
        <v>76</v>
      </c>
      <c r="BK175" s="184">
        <f>ROUND(I175*H175,2)</f>
        <v>0</v>
      </c>
      <c r="BL175" s="16" t="s">
        <v>119</v>
      </c>
      <c r="BM175" s="183" t="s">
        <v>444</v>
      </c>
    </row>
    <row r="176" spans="1:65" s="2" customFormat="1" ht="16.5" customHeight="1">
      <c r="A176" s="33"/>
      <c r="B176" s="34"/>
      <c r="C176" s="172" t="s">
        <v>294</v>
      </c>
      <c r="D176" s="172" t="s">
        <v>115</v>
      </c>
      <c r="E176" s="173" t="s">
        <v>445</v>
      </c>
      <c r="F176" s="174" t="s">
        <v>446</v>
      </c>
      <c r="G176" s="175" t="s">
        <v>127</v>
      </c>
      <c r="H176" s="176">
        <v>510</v>
      </c>
      <c r="I176" s="177"/>
      <c r="J176" s="178">
        <f>ROUND(I176*H176,2)</f>
        <v>0</v>
      </c>
      <c r="K176" s="174" t="s">
        <v>19</v>
      </c>
      <c r="L176" s="38"/>
      <c r="M176" s="179" t="s">
        <v>19</v>
      </c>
      <c r="N176" s="180" t="s">
        <v>42</v>
      </c>
      <c r="O176" s="63"/>
      <c r="P176" s="181">
        <f>O176*H176</f>
        <v>0</v>
      </c>
      <c r="Q176" s="181">
        <v>2.5300000000000001E-3</v>
      </c>
      <c r="R176" s="181">
        <f>Q176*H176</f>
        <v>1.2903</v>
      </c>
      <c r="S176" s="181">
        <v>0</v>
      </c>
      <c r="T176" s="18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83" t="s">
        <v>119</v>
      </c>
      <c r="AT176" s="183" t="s">
        <v>115</v>
      </c>
      <c r="AU176" s="183" t="s">
        <v>80</v>
      </c>
      <c r="AY176" s="16" t="s">
        <v>113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6" t="s">
        <v>76</v>
      </c>
      <c r="BK176" s="184">
        <f>ROUND(I176*H176,2)</f>
        <v>0</v>
      </c>
      <c r="BL176" s="16" t="s">
        <v>119</v>
      </c>
      <c r="BM176" s="183" t="s">
        <v>447</v>
      </c>
    </row>
    <row r="177" spans="1:65" s="2" customFormat="1" ht="24.2" customHeight="1">
      <c r="A177" s="33"/>
      <c r="B177" s="34"/>
      <c r="C177" s="172" t="s">
        <v>299</v>
      </c>
      <c r="D177" s="172" t="s">
        <v>115</v>
      </c>
      <c r="E177" s="173" t="s">
        <v>448</v>
      </c>
      <c r="F177" s="174" t="s">
        <v>449</v>
      </c>
      <c r="G177" s="175" t="s">
        <v>127</v>
      </c>
      <c r="H177" s="176">
        <v>510</v>
      </c>
      <c r="I177" s="177"/>
      <c r="J177" s="178">
        <f>ROUND(I177*H177,2)</f>
        <v>0</v>
      </c>
      <c r="K177" s="174" t="s">
        <v>19</v>
      </c>
      <c r="L177" s="38"/>
      <c r="M177" s="179" t="s">
        <v>19</v>
      </c>
      <c r="N177" s="180" t="s">
        <v>42</v>
      </c>
      <c r="O177" s="63"/>
      <c r="P177" s="181">
        <f>O177*H177</f>
        <v>0</v>
      </c>
      <c r="Q177" s="181">
        <v>0.15559000000000001</v>
      </c>
      <c r="R177" s="181">
        <f>Q177*H177</f>
        <v>79.35090000000001</v>
      </c>
      <c r="S177" s="181">
        <v>0</v>
      </c>
      <c r="T177" s="18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83" t="s">
        <v>119</v>
      </c>
      <c r="AT177" s="183" t="s">
        <v>115</v>
      </c>
      <c r="AU177" s="183" t="s">
        <v>80</v>
      </c>
      <c r="AY177" s="16" t="s">
        <v>113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6" t="s">
        <v>76</v>
      </c>
      <c r="BK177" s="184">
        <f>ROUND(I177*H177,2)</f>
        <v>0</v>
      </c>
      <c r="BL177" s="16" t="s">
        <v>119</v>
      </c>
      <c r="BM177" s="183" t="s">
        <v>450</v>
      </c>
    </row>
    <row r="178" spans="1:65" s="2" customFormat="1" ht="33" customHeight="1">
      <c r="A178" s="33"/>
      <c r="B178" s="34"/>
      <c r="C178" s="172" t="s">
        <v>304</v>
      </c>
      <c r="D178" s="172" t="s">
        <v>115</v>
      </c>
      <c r="E178" s="173" t="s">
        <v>451</v>
      </c>
      <c r="F178" s="174" t="s">
        <v>452</v>
      </c>
      <c r="G178" s="175" t="s">
        <v>127</v>
      </c>
      <c r="H178" s="176">
        <v>510</v>
      </c>
      <c r="I178" s="177"/>
      <c r="J178" s="178">
        <f>ROUND(I178*H178,2)</f>
        <v>0</v>
      </c>
      <c r="K178" s="174" t="s">
        <v>19</v>
      </c>
      <c r="L178" s="38"/>
      <c r="M178" s="179" t="s">
        <v>19</v>
      </c>
      <c r="N178" s="180" t="s">
        <v>42</v>
      </c>
      <c r="O178" s="63"/>
      <c r="P178" s="181">
        <f>O178*H178</f>
        <v>0</v>
      </c>
      <c r="Q178" s="181">
        <v>0.10373</v>
      </c>
      <c r="R178" s="181">
        <f>Q178*H178</f>
        <v>52.902300000000004</v>
      </c>
      <c r="S178" s="181">
        <v>0</v>
      </c>
      <c r="T178" s="18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83" t="s">
        <v>119</v>
      </c>
      <c r="AT178" s="183" t="s">
        <v>115</v>
      </c>
      <c r="AU178" s="183" t="s">
        <v>80</v>
      </c>
      <c r="AY178" s="16" t="s">
        <v>113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6" t="s">
        <v>76</v>
      </c>
      <c r="BK178" s="184">
        <f>ROUND(I178*H178,2)</f>
        <v>0</v>
      </c>
      <c r="BL178" s="16" t="s">
        <v>119</v>
      </c>
      <c r="BM178" s="183" t="s">
        <v>453</v>
      </c>
    </row>
    <row r="179" spans="1:65" s="2" customFormat="1" ht="24.2" customHeight="1">
      <c r="A179" s="33"/>
      <c r="B179" s="34"/>
      <c r="C179" s="172" t="s">
        <v>311</v>
      </c>
      <c r="D179" s="172" t="s">
        <v>115</v>
      </c>
      <c r="E179" s="173" t="s">
        <v>454</v>
      </c>
      <c r="F179" s="174" t="s">
        <v>455</v>
      </c>
      <c r="G179" s="175" t="s">
        <v>127</v>
      </c>
      <c r="H179" s="176">
        <v>510</v>
      </c>
      <c r="I179" s="177"/>
      <c r="J179" s="178">
        <f>ROUND(I179*H179,2)</f>
        <v>0</v>
      </c>
      <c r="K179" s="174" t="s">
        <v>19</v>
      </c>
      <c r="L179" s="38"/>
      <c r="M179" s="179" t="s">
        <v>19</v>
      </c>
      <c r="N179" s="180" t="s">
        <v>42</v>
      </c>
      <c r="O179" s="63"/>
      <c r="P179" s="181">
        <f>O179*H179</f>
        <v>0</v>
      </c>
      <c r="Q179" s="181">
        <v>0</v>
      </c>
      <c r="R179" s="181">
        <f>Q179*H179</f>
        <v>0</v>
      </c>
      <c r="S179" s="181">
        <v>0</v>
      </c>
      <c r="T179" s="18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83" t="s">
        <v>119</v>
      </c>
      <c r="AT179" s="183" t="s">
        <v>115</v>
      </c>
      <c r="AU179" s="183" t="s">
        <v>80</v>
      </c>
      <c r="AY179" s="16" t="s">
        <v>113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16" t="s">
        <v>76</v>
      </c>
      <c r="BK179" s="184">
        <f>ROUND(I179*H179,2)</f>
        <v>0</v>
      </c>
      <c r="BL179" s="16" t="s">
        <v>119</v>
      </c>
      <c r="BM179" s="183" t="s">
        <v>456</v>
      </c>
    </row>
    <row r="180" spans="1:65" s="12" customFormat="1" ht="22.9" customHeight="1">
      <c r="B180" s="156"/>
      <c r="C180" s="157"/>
      <c r="D180" s="158" t="s">
        <v>70</v>
      </c>
      <c r="E180" s="170" t="s">
        <v>159</v>
      </c>
      <c r="F180" s="170" t="s">
        <v>254</v>
      </c>
      <c r="G180" s="157"/>
      <c r="H180" s="157"/>
      <c r="I180" s="160"/>
      <c r="J180" s="171">
        <f>BK180</f>
        <v>0</v>
      </c>
      <c r="K180" s="157"/>
      <c r="L180" s="162"/>
      <c r="M180" s="163"/>
      <c r="N180" s="164"/>
      <c r="O180" s="164"/>
      <c r="P180" s="165">
        <f>SUM(P181:P189)</f>
        <v>0</v>
      </c>
      <c r="Q180" s="164"/>
      <c r="R180" s="165">
        <f>SUM(R181:R189)</f>
        <v>2.8531187500000001</v>
      </c>
      <c r="S180" s="164"/>
      <c r="T180" s="166">
        <f>SUM(T181:T189)</f>
        <v>0</v>
      </c>
      <c r="AR180" s="167" t="s">
        <v>76</v>
      </c>
      <c r="AT180" s="168" t="s">
        <v>70</v>
      </c>
      <c r="AU180" s="168" t="s">
        <v>76</v>
      </c>
      <c r="AY180" s="167" t="s">
        <v>113</v>
      </c>
      <c r="BK180" s="169">
        <f>SUM(BK181:BK189)</f>
        <v>0</v>
      </c>
    </row>
    <row r="181" spans="1:65" s="2" customFormat="1" ht="16.5" customHeight="1">
      <c r="A181" s="33"/>
      <c r="B181" s="34"/>
      <c r="C181" s="172" t="s">
        <v>317</v>
      </c>
      <c r="D181" s="172" t="s">
        <v>115</v>
      </c>
      <c r="E181" s="173" t="s">
        <v>457</v>
      </c>
      <c r="F181" s="174" t="s">
        <v>458</v>
      </c>
      <c r="G181" s="175" t="s">
        <v>118</v>
      </c>
      <c r="H181" s="176">
        <v>2</v>
      </c>
      <c r="I181" s="177"/>
      <c r="J181" s="178">
        <f>ROUND(I181*H181,2)</f>
        <v>0</v>
      </c>
      <c r="K181" s="174" t="s">
        <v>19</v>
      </c>
      <c r="L181" s="38"/>
      <c r="M181" s="179" t="s">
        <v>19</v>
      </c>
      <c r="N181" s="180" t="s">
        <v>42</v>
      </c>
      <c r="O181" s="63"/>
      <c r="P181" s="181">
        <f>O181*H181</f>
        <v>0</v>
      </c>
      <c r="Q181" s="181">
        <v>0</v>
      </c>
      <c r="R181" s="181">
        <f>Q181*H181</f>
        <v>0</v>
      </c>
      <c r="S181" s="181">
        <v>0</v>
      </c>
      <c r="T181" s="18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83" t="s">
        <v>119</v>
      </c>
      <c r="AT181" s="183" t="s">
        <v>115</v>
      </c>
      <c r="AU181" s="183" t="s">
        <v>80</v>
      </c>
      <c r="AY181" s="16" t="s">
        <v>113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6" t="s">
        <v>76</v>
      </c>
      <c r="BK181" s="184">
        <f>ROUND(I181*H181,2)</f>
        <v>0</v>
      </c>
      <c r="BL181" s="16" t="s">
        <v>119</v>
      </c>
      <c r="BM181" s="183" t="s">
        <v>459</v>
      </c>
    </row>
    <row r="182" spans="1:65" s="2" customFormat="1" ht="24.2" customHeight="1">
      <c r="A182" s="33"/>
      <c r="B182" s="34"/>
      <c r="C182" s="172" t="s">
        <v>460</v>
      </c>
      <c r="D182" s="172" t="s">
        <v>115</v>
      </c>
      <c r="E182" s="173" t="s">
        <v>461</v>
      </c>
      <c r="F182" s="174" t="s">
        <v>462</v>
      </c>
      <c r="G182" s="175" t="s">
        <v>143</v>
      </c>
      <c r="H182" s="176">
        <v>9.375</v>
      </c>
      <c r="I182" s="177"/>
      <c r="J182" s="178">
        <f>ROUND(I182*H182,2)</f>
        <v>0</v>
      </c>
      <c r="K182" s="174" t="s">
        <v>19</v>
      </c>
      <c r="L182" s="38"/>
      <c r="M182" s="179" t="s">
        <v>19</v>
      </c>
      <c r="N182" s="180" t="s">
        <v>42</v>
      </c>
      <c r="O182" s="63"/>
      <c r="P182" s="181">
        <f>O182*H182</f>
        <v>0</v>
      </c>
      <c r="Q182" s="181">
        <v>0.29221000000000003</v>
      </c>
      <c r="R182" s="181">
        <f>Q182*H182</f>
        <v>2.7394687500000003</v>
      </c>
      <c r="S182" s="181">
        <v>0</v>
      </c>
      <c r="T182" s="18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83" t="s">
        <v>119</v>
      </c>
      <c r="AT182" s="183" t="s">
        <v>115</v>
      </c>
      <c r="AU182" s="183" t="s">
        <v>80</v>
      </c>
      <c r="AY182" s="16" t="s">
        <v>113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6" t="s">
        <v>76</v>
      </c>
      <c r="BK182" s="184">
        <f>ROUND(I182*H182,2)</f>
        <v>0</v>
      </c>
      <c r="BL182" s="16" t="s">
        <v>119</v>
      </c>
      <c r="BM182" s="183" t="s">
        <v>463</v>
      </c>
    </row>
    <row r="183" spans="1:65" s="13" customFormat="1" ht="11.25">
      <c r="B183" s="190"/>
      <c r="C183" s="191"/>
      <c r="D183" s="185" t="s">
        <v>123</v>
      </c>
      <c r="E183" s="192" t="s">
        <v>19</v>
      </c>
      <c r="F183" s="193" t="s">
        <v>464</v>
      </c>
      <c r="G183" s="191"/>
      <c r="H183" s="194">
        <v>9.375</v>
      </c>
      <c r="I183" s="195"/>
      <c r="J183" s="191"/>
      <c r="K183" s="191"/>
      <c r="L183" s="196"/>
      <c r="M183" s="197"/>
      <c r="N183" s="198"/>
      <c r="O183" s="198"/>
      <c r="P183" s="198"/>
      <c r="Q183" s="198"/>
      <c r="R183" s="198"/>
      <c r="S183" s="198"/>
      <c r="T183" s="199"/>
      <c r="AT183" s="200" t="s">
        <v>123</v>
      </c>
      <c r="AU183" s="200" t="s">
        <v>80</v>
      </c>
      <c r="AV183" s="13" t="s">
        <v>80</v>
      </c>
      <c r="AW183" s="13" t="s">
        <v>33</v>
      </c>
      <c r="AX183" s="13" t="s">
        <v>71</v>
      </c>
      <c r="AY183" s="200" t="s">
        <v>113</v>
      </c>
    </row>
    <row r="184" spans="1:65" s="14" customFormat="1" ht="11.25">
      <c r="B184" s="201"/>
      <c r="C184" s="202"/>
      <c r="D184" s="185" t="s">
        <v>123</v>
      </c>
      <c r="E184" s="203" t="s">
        <v>19</v>
      </c>
      <c r="F184" s="204" t="s">
        <v>124</v>
      </c>
      <c r="G184" s="202"/>
      <c r="H184" s="205">
        <v>9.375</v>
      </c>
      <c r="I184" s="206"/>
      <c r="J184" s="202"/>
      <c r="K184" s="202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123</v>
      </c>
      <c r="AU184" s="211" t="s">
        <v>80</v>
      </c>
      <c r="AV184" s="14" t="s">
        <v>119</v>
      </c>
      <c r="AW184" s="14" t="s">
        <v>33</v>
      </c>
      <c r="AX184" s="14" t="s">
        <v>76</v>
      </c>
      <c r="AY184" s="211" t="s">
        <v>113</v>
      </c>
    </row>
    <row r="185" spans="1:65" s="2" customFormat="1" ht="24.2" customHeight="1">
      <c r="A185" s="33"/>
      <c r="B185" s="34"/>
      <c r="C185" s="214" t="s">
        <v>465</v>
      </c>
      <c r="D185" s="214" t="s">
        <v>178</v>
      </c>
      <c r="E185" s="215" t="s">
        <v>466</v>
      </c>
      <c r="F185" s="216" t="s">
        <v>467</v>
      </c>
      <c r="G185" s="217" t="s">
        <v>143</v>
      </c>
      <c r="H185" s="218">
        <v>9.5</v>
      </c>
      <c r="I185" s="219"/>
      <c r="J185" s="220">
        <f>ROUND(I185*H185,2)</f>
        <v>0</v>
      </c>
      <c r="K185" s="216" t="s">
        <v>19</v>
      </c>
      <c r="L185" s="221"/>
      <c r="M185" s="222" t="s">
        <v>19</v>
      </c>
      <c r="N185" s="223" t="s">
        <v>42</v>
      </c>
      <c r="O185" s="63"/>
      <c r="P185" s="181">
        <f>O185*H185</f>
        <v>0</v>
      </c>
      <c r="Q185" s="181">
        <v>8.3000000000000001E-3</v>
      </c>
      <c r="R185" s="181">
        <f>Q185*H185</f>
        <v>7.8850000000000003E-2</v>
      </c>
      <c r="S185" s="181">
        <v>0</v>
      </c>
      <c r="T185" s="18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83" t="s">
        <v>159</v>
      </c>
      <c r="AT185" s="183" t="s">
        <v>178</v>
      </c>
      <c r="AU185" s="183" t="s">
        <v>80</v>
      </c>
      <c r="AY185" s="16" t="s">
        <v>113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6" t="s">
        <v>76</v>
      </c>
      <c r="BK185" s="184">
        <f>ROUND(I185*H185,2)</f>
        <v>0</v>
      </c>
      <c r="BL185" s="16" t="s">
        <v>119</v>
      </c>
      <c r="BM185" s="183" t="s">
        <v>468</v>
      </c>
    </row>
    <row r="186" spans="1:65" s="2" customFormat="1" ht="24.2" customHeight="1">
      <c r="A186" s="33"/>
      <c r="B186" s="34"/>
      <c r="C186" s="214" t="s">
        <v>469</v>
      </c>
      <c r="D186" s="214" t="s">
        <v>178</v>
      </c>
      <c r="E186" s="215" t="s">
        <v>470</v>
      </c>
      <c r="F186" s="216" t="s">
        <v>471</v>
      </c>
      <c r="G186" s="217" t="s">
        <v>143</v>
      </c>
      <c r="H186" s="218">
        <v>9.5</v>
      </c>
      <c r="I186" s="219"/>
      <c r="J186" s="220">
        <f>ROUND(I186*H186,2)</f>
        <v>0</v>
      </c>
      <c r="K186" s="216" t="s">
        <v>19</v>
      </c>
      <c r="L186" s="221"/>
      <c r="M186" s="222" t="s">
        <v>19</v>
      </c>
      <c r="N186" s="223" t="s">
        <v>42</v>
      </c>
      <c r="O186" s="63"/>
      <c r="P186" s="181">
        <f>O186*H186</f>
        <v>0</v>
      </c>
      <c r="Q186" s="181">
        <v>3.5999999999999999E-3</v>
      </c>
      <c r="R186" s="181">
        <f>Q186*H186</f>
        <v>3.4200000000000001E-2</v>
      </c>
      <c r="S186" s="181">
        <v>0</v>
      </c>
      <c r="T186" s="18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83" t="s">
        <v>159</v>
      </c>
      <c r="AT186" s="183" t="s">
        <v>178</v>
      </c>
      <c r="AU186" s="183" t="s">
        <v>80</v>
      </c>
      <c r="AY186" s="16" t="s">
        <v>113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16" t="s">
        <v>76</v>
      </c>
      <c r="BK186" s="184">
        <f>ROUND(I186*H186,2)</f>
        <v>0</v>
      </c>
      <c r="BL186" s="16" t="s">
        <v>119</v>
      </c>
      <c r="BM186" s="183" t="s">
        <v>472</v>
      </c>
    </row>
    <row r="187" spans="1:65" s="2" customFormat="1" ht="21.75" customHeight="1">
      <c r="A187" s="33"/>
      <c r="B187" s="34"/>
      <c r="C187" s="214" t="s">
        <v>473</v>
      </c>
      <c r="D187" s="214" t="s">
        <v>178</v>
      </c>
      <c r="E187" s="215" t="s">
        <v>474</v>
      </c>
      <c r="F187" s="216" t="s">
        <v>475</v>
      </c>
      <c r="G187" s="217" t="s">
        <v>118</v>
      </c>
      <c r="H187" s="218">
        <v>6</v>
      </c>
      <c r="I187" s="219"/>
      <c r="J187" s="220">
        <f>ROUND(I187*H187,2)</f>
        <v>0</v>
      </c>
      <c r="K187" s="216" t="s">
        <v>19</v>
      </c>
      <c r="L187" s="221"/>
      <c r="M187" s="222" t="s">
        <v>19</v>
      </c>
      <c r="N187" s="223" t="s">
        <v>42</v>
      </c>
      <c r="O187" s="63"/>
      <c r="P187" s="181">
        <f>O187*H187</f>
        <v>0</v>
      </c>
      <c r="Q187" s="181">
        <v>0</v>
      </c>
      <c r="R187" s="181">
        <f>Q187*H187</f>
        <v>0</v>
      </c>
      <c r="S187" s="181">
        <v>0</v>
      </c>
      <c r="T187" s="18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83" t="s">
        <v>159</v>
      </c>
      <c r="AT187" s="183" t="s">
        <v>178</v>
      </c>
      <c r="AU187" s="183" t="s">
        <v>80</v>
      </c>
      <c r="AY187" s="16" t="s">
        <v>113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6" t="s">
        <v>76</v>
      </c>
      <c r="BK187" s="184">
        <f>ROUND(I187*H187,2)</f>
        <v>0</v>
      </c>
      <c r="BL187" s="16" t="s">
        <v>119</v>
      </c>
      <c r="BM187" s="183" t="s">
        <v>476</v>
      </c>
    </row>
    <row r="188" spans="1:65" s="2" customFormat="1" ht="16.5" customHeight="1">
      <c r="A188" s="33"/>
      <c r="B188" s="34"/>
      <c r="C188" s="214" t="s">
        <v>477</v>
      </c>
      <c r="D188" s="214" t="s">
        <v>178</v>
      </c>
      <c r="E188" s="215" t="s">
        <v>478</v>
      </c>
      <c r="F188" s="216" t="s">
        <v>479</v>
      </c>
      <c r="G188" s="217" t="s">
        <v>118</v>
      </c>
      <c r="H188" s="218">
        <v>3</v>
      </c>
      <c r="I188" s="219"/>
      <c r="J188" s="220">
        <f>ROUND(I188*H188,2)</f>
        <v>0</v>
      </c>
      <c r="K188" s="216" t="s">
        <v>19</v>
      </c>
      <c r="L188" s="221"/>
      <c r="M188" s="222" t="s">
        <v>19</v>
      </c>
      <c r="N188" s="223" t="s">
        <v>42</v>
      </c>
      <c r="O188" s="63"/>
      <c r="P188" s="181">
        <f>O188*H188</f>
        <v>0</v>
      </c>
      <c r="Q188" s="181">
        <v>2.0000000000000001E-4</v>
      </c>
      <c r="R188" s="181">
        <f>Q188*H188</f>
        <v>6.0000000000000006E-4</v>
      </c>
      <c r="S188" s="181">
        <v>0</v>
      </c>
      <c r="T188" s="18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83" t="s">
        <v>159</v>
      </c>
      <c r="AT188" s="183" t="s">
        <v>178</v>
      </c>
      <c r="AU188" s="183" t="s">
        <v>80</v>
      </c>
      <c r="AY188" s="16" t="s">
        <v>113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16" t="s">
        <v>76</v>
      </c>
      <c r="BK188" s="184">
        <f>ROUND(I188*H188,2)</f>
        <v>0</v>
      </c>
      <c r="BL188" s="16" t="s">
        <v>119</v>
      </c>
      <c r="BM188" s="183" t="s">
        <v>480</v>
      </c>
    </row>
    <row r="189" spans="1:65" s="2" customFormat="1" ht="16.5" customHeight="1">
      <c r="A189" s="33"/>
      <c r="B189" s="34"/>
      <c r="C189" s="172" t="s">
        <v>481</v>
      </c>
      <c r="D189" s="172" t="s">
        <v>115</v>
      </c>
      <c r="E189" s="173" t="s">
        <v>260</v>
      </c>
      <c r="F189" s="174" t="s">
        <v>482</v>
      </c>
      <c r="G189" s="175" t="s">
        <v>118</v>
      </c>
      <c r="H189" s="176">
        <v>3</v>
      </c>
      <c r="I189" s="177"/>
      <c r="J189" s="178">
        <f>ROUND(I189*H189,2)</f>
        <v>0</v>
      </c>
      <c r="K189" s="174" t="s">
        <v>19</v>
      </c>
      <c r="L189" s="38"/>
      <c r="M189" s="179" t="s">
        <v>19</v>
      </c>
      <c r="N189" s="180" t="s">
        <v>42</v>
      </c>
      <c r="O189" s="63"/>
      <c r="P189" s="181">
        <f>O189*H189</f>
        <v>0</v>
      </c>
      <c r="Q189" s="181">
        <v>0</v>
      </c>
      <c r="R189" s="181">
        <f>Q189*H189</f>
        <v>0</v>
      </c>
      <c r="S189" s="181">
        <v>0</v>
      </c>
      <c r="T189" s="18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83" t="s">
        <v>119</v>
      </c>
      <c r="AT189" s="183" t="s">
        <v>115</v>
      </c>
      <c r="AU189" s="183" t="s">
        <v>80</v>
      </c>
      <c r="AY189" s="16" t="s">
        <v>113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16" t="s">
        <v>76</v>
      </c>
      <c r="BK189" s="184">
        <f>ROUND(I189*H189,2)</f>
        <v>0</v>
      </c>
      <c r="BL189" s="16" t="s">
        <v>119</v>
      </c>
      <c r="BM189" s="183" t="s">
        <v>483</v>
      </c>
    </row>
    <row r="190" spans="1:65" s="12" customFormat="1" ht="22.9" customHeight="1">
      <c r="B190" s="156"/>
      <c r="C190" s="157"/>
      <c r="D190" s="158" t="s">
        <v>70</v>
      </c>
      <c r="E190" s="170" t="s">
        <v>167</v>
      </c>
      <c r="F190" s="170" t="s">
        <v>484</v>
      </c>
      <c r="G190" s="157"/>
      <c r="H190" s="157"/>
      <c r="I190" s="160"/>
      <c r="J190" s="171">
        <f>BK190</f>
        <v>0</v>
      </c>
      <c r="K190" s="157"/>
      <c r="L190" s="162"/>
      <c r="M190" s="163"/>
      <c r="N190" s="164"/>
      <c r="O190" s="164"/>
      <c r="P190" s="165">
        <f>SUM(P191:P214)</f>
        <v>0</v>
      </c>
      <c r="Q190" s="164"/>
      <c r="R190" s="165">
        <f>SUM(R191:R214)</f>
        <v>38.056892939999997</v>
      </c>
      <c r="S190" s="164"/>
      <c r="T190" s="166">
        <f>SUM(T191:T214)</f>
        <v>0</v>
      </c>
      <c r="AR190" s="167" t="s">
        <v>76</v>
      </c>
      <c r="AT190" s="168" t="s">
        <v>70</v>
      </c>
      <c r="AU190" s="168" t="s">
        <v>76</v>
      </c>
      <c r="AY190" s="167" t="s">
        <v>113</v>
      </c>
      <c r="BK190" s="169">
        <f>SUM(BK191:BK214)</f>
        <v>0</v>
      </c>
    </row>
    <row r="191" spans="1:65" s="2" customFormat="1" ht="24.2" customHeight="1">
      <c r="A191" s="33"/>
      <c r="B191" s="34"/>
      <c r="C191" s="172" t="s">
        <v>485</v>
      </c>
      <c r="D191" s="172" t="s">
        <v>115</v>
      </c>
      <c r="E191" s="173" t="s">
        <v>486</v>
      </c>
      <c r="F191" s="174" t="s">
        <v>487</v>
      </c>
      <c r="G191" s="175" t="s">
        <v>143</v>
      </c>
      <c r="H191" s="176">
        <v>70.02</v>
      </c>
      <c r="I191" s="177"/>
      <c r="J191" s="178">
        <f>ROUND(I191*H191,2)</f>
        <v>0</v>
      </c>
      <c r="K191" s="174" t="s">
        <v>19</v>
      </c>
      <c r="L191" s="38"/>
      <c r="M191" s="179" t="s">
        <v>19</v>
      </c>
      <c r="N191" s="180" t="s">
        <v>42</v>
      </c>
      <c r="O191" s="63"/>
      <c r="P191" s="181">
        <f>O191*H191</f>
        <v>0</v>
      </c>
      <c r="Q191" s="181">
        <v>8.9779999999999999E-2</v>
      </c>
      <c r="R191" s="181">
        <f>Q191*H191</f>
        <v>6.2863955999999996</v>
      </c>
      <c r="S191" s="181">
        <v>0</v>
      </c>
      <c r="T191" s="18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83" t="s">
        <v>119</v>
      </c>
      <c r="AT191" s="183" t="s">
        <v>115</v>
      </c>
      <c r="AU191" s="183" t="s">
        <v>80</v>
      </c>
      <c r="AY191" s="16" t="s">
        <v>113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6" t="s">
        <v>76</v>
      </c>
      <c r="BK191" s="184">
        <f>ROUND(I191*H191,2)</f>
        <v>0</v>
      </c>
      <c r="BL191" s="16" t="s">
        <v>119</v>
      </c>
      <c r="BM191" s="183" t="s">
        <v>488</v>
      </c>
    </row>
    <row r="192" spans="1:65" s="2" customFormat="1" ht="19.5">
      <c r="A192" s="33"/>
      <c r="B192" s="34"/>
      <c r="C192" s="35"/>
      <c r="D192" s="185" t="s">
        <v>121</v>
      </c>
      <c r="E192" s="35"/>
      <c r="F192" s="186" t="s">
        <v>489</v>
      </c>
      <c r="G192" s="35"/>
      <c r="H192" s="35"/>
      <c r="I192" s="187"/>
      <c r="J192" s="35"/>
      <c r="K192" s="35"/>
      <c r="L192" s="38"/>
      <c r="M192" s="188"/>
      <c r="N192" s="189"/>
      <c r="O192" s="63"/>
      <c r="P192" s="63"/>
      <c r="Q192" s="63"/>
      <c r="R192" s="63"/>
      <c r="S192" s="63"/>
      <c r="T192" s="64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121</v>
      </c>
      <c r="AU192" s="16" t="s">
        <v>80</v>
      </c>
    </row>
    <row r="193" spans="1:65" s="13" customFormat="1" ht="11.25">
      <c r="B193" s="190"/>
      <c r="C193" s="191"/>
      <c r="D193" s="185" t="s">
        <v>123</v>
      </c>
      <c r="E193" s="192" t="s">
        <v>19</v>
      </c>
      <c r="F193" s="193" t="s">
        <v>490</v>
      </c>
      <c r="G193" s="191"/>
      <c r="H193" s="194">
        <v>70.02</v>
      </c>
      <c r="I193" s="195"/>
      <c r="J193" s="191"/>
      <c r="K193" s="191"/>
      <c r="L193" s="196"/>
      <c r="M193" s="197"/>
      <c r="N193" s="198"/>
      <c r="O193" s="198"/>
      <c r="P193" s="198"/>
      <c r="Q193" s="198"/>
      <c r="R193" s="198"/>
      <c r="S193" s="198"/>
      <c r="T193" s="199"/>
      <c r="AT193" s="200" t="s">
        <v>123</v>
      </c>
      <c r="AU193" s="200" t="s">
        <v>80</v>
      </c>
      <c r="AV193" s="13" t="s">
        <v>80</v>
      </c>
      <c r="AW193" s="13" t="s">
        <v>33</v>
      </c>
      <c r="AX193" s="13" t="s">
        <v>71</v>
      </c>
      <c r="AY193" s="200" t="s">
        <v>113</v>
      </c>
    </row>
    <row r="194" spans="1:65" s="14" customFormat="1" ht="11.25">
      <c r="B194" s="201"/>
      <c r="C194" s="202"/>
      <c r="D194" s="185" t="s">
        <v>123</v>
      </c>
      <c r="E194" s="203" t="s">
        <v>19</v>
      </c>
      <c r="F194" s="204" t="s">
        <v>124</v>
      </c>
      <c r="G194" s="202"/>
      <c r="H194" s="205">
        <v>70.02</v>
      </c>
      <c r="I194" s="206"/>
      <c r="J194" s="202"/>
      <c r="K194" s="202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123</v>
      </c>
      <c r="AU194" s="211" t="s">
        <v>80</v>
      </c>
      <c r="AV194" s="14" t="s">
        <v>119</v>
      </c>
      <c r="AW194" s="14" t="s">
        <v>33</v>
      </c>
      <c r="AX194" s="14" t="s">
        <v>76</v>
      </c>
      <c r="AY194" s="211" t="s">
        <v>113</v>
      </c>
    </row>
    <row r="195" spans="1:65" s="2" customFormat="1" ht="16.5" customHeight="1">
      <c r="A195" s="33"/>
      <c r="B195" s="34"/>
      <c r="C195" s="214" t="s">
        <v>491</v>
      </c>
      <c r="D195" s="214" t="s">
        <v>178</v>
      </c>
      <c r="E195" s="215" t="s">
        <v>492</v>
      </c>
      <c r="F195" s="216" t="s">
        <v>493</v>
      </c>
      <c r="G195" s="217" t="s">
        <v>127</v>
      </c>
      <c r="H195" s="218">
        <v>7.1420000000000003</v>
      </c>
      <c r="I195" s="219"/>
      <c r="J195" s="220">
        <f>ROUND(I195*H195,2)</f>
        <v>0</v>
      </c>
      <c r="K195" s="216" t="s">
        <v>162</v>
      </c>
      <c r="L195" s="221"/>
      <c r="M195" s="222" t="s">
        <v>19</v>
      </c>
      <c r="N195" s="223" t="s">
        <v>42</v>
      </c>
      <c r="O195" s="63"/>
      <c r="P195" s="181">
        <f>O195*H195</f>
        <v>0</v>
      </c>
      <c r="Q195" s="181">
        <v>0.22800000000000001</v>
      </c>
      <c r="R195" s="181">
        <f>Q195*H195</f>
        <v>1.628376</v>
      </c>
      <c r="S195" s="181">
        <v>0</v>
      </c>
      <c r="T195" s="18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83" t="s">
        <v>159</v>
      </c>
      <c r="AT195" s="183" t="s">
        <v>178</v>
      </c>
      <c r="AU195" s="183" t="s">
        <v>80</v>
      </c>
      <c r="AY195" s="16" t="s">
        <v>113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6" t="s">
        <v>76</v>
      </c>
      <c r="BK195" s="184">
        <f>ROUND(I195*H195,2)</f>
        <v>0</v>
      </c>
      <c r="BL195" s="16" t="s">
        <v>119</v>
      </c>
      <c r="BM195" s="183" t="s">
        <v>494</v>
      </c>
    </row>
    <row r="196" spans="1:65" s="13" customFormat="1" ht="11.25">
      <c r="B196" s="190"/>
      <c r="C196" s="191"/>
      <c r="D196" s="185" t="s">
        <v>123</v>
      </c>
      <c r="E196" s="192" t="s">
        <v>19</v>
      </c>
      <c r="F196" s="193" t="s">
        <v>495</v>
      </c>
      <c r="G196" s="191"/>
      <c r="H196" s="194">
        <v>7.1420000000000003</v>
      </c>
      <c r="I196" s="195"/>
      <c r="J196" s="191"/>
      <c r="K196" s="191"/>
      <c r="L196" s="196"/>
      <c r="M196" s="197"/>
      <c r="N196" s="198"/>
      <c r="O196" s="198"/>
      <c r="P196" s="198"/>
      <c r="Q196" s="198"/>
      <c r="R196" s="198"/>
      <c r="S196" s="198"/>
      <c r="T196" s="199"/>
      <c r="AT196" s="200" t="s">
        <v>123</v>
      </c>
      <c r="AU196" s="200" t="s">
        <v>80</v>
      </c>
      <c r="AV196" s="13" t="s">
        <v>80</v>
      </c>
      <c r="AW196" s="13" t="s">
        <v>33</v>
      </c>
      <c r="AX196" s="13" t="s">
        <v>71</v>
      </c>
      <c r="AY196" s="200" t="s">
        <v>113</v>
      </c>
    </row>
    <row r="197" spans="1:65" s="14" customFormat="1" ht="11.25">
      <c r="B197" s="201"/>
      <c r="C197" s="202"/>
      <c r="D197" s="185" t="s">
        <v>123</v>
      </c>
      <c r="E197" s="203" t="s">
        <v>19</v>
      </c>
      <c r="F197" s="204" t="s">
        <v>124</v>
      </c>
      <c r="G197" s="202"/>
      <c r="H197" s="205">
        <v>7.1420000000000003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123</v>
      </c>
      <c r="AU197" s="211" t="s">
        <v>80</v>
      </c>
      <c r="AV197" s="14" t="s">
        <v>119</v>
      </c>
      <c r="AW197" s="14" t="s">
        <v>33</v>
      </c>
      <c r="AX197" s="14" t="s">
        <v>76</v>
      </c>
      <c r="AY197" s="211" t="s">
        <v>113</v>
      </c>
    </row>
    <row r="198" spans="1:65" s="2" customFormat="1" ht="24.2" customHeight="1">
      <c r="A198" s="33"/>
      <c r="B198" s="34"/>
      <c r="C198" s="172" t="s">
        <v>496</v>
      </c>
      <c r="D198" s="172" t="s">
        <v>115</v>
      </c>
      <c r="E198" s="173" t="s">
        <v>497</v>
      </c>
      <c r="F198" s="174" t="s">
        <v>498</v>
      </c>
      <c r="G198" s="175" t="s">
        <v>149</v>
      </c>
      <c r="H198" s="176">
        <v>3.1509999999999998</v>
      </c>
      <c r="I198" s="177"/>
      <c r="J198" s="178">
        <f>ROUND(I198*H198,2)</f>
        <v>0</v>
      </c>
      <c r="K198" s="174" t="s">
        <v>19</v>
      </c>
      <c r="L198" s="38"/>
      <c r="M198" s="179" t="s">
        <v>19</v>
      </c>
      <c r="N198" s="180" t="s">
        <v>42</v>
      </c>
      <c r="O198" s="63"/>
      <c r="P198" s="181">
        <f>O198*H198</f>
        <v>0</v>
      </c>
      <c r="Q198" s="181">
        <v>2.2563399999999998</v>
      </c>
      <c r="R198" s="181">
        <f>Q198*H198</f>
        <v>7.1097273399999992</v>
      </c>
      <c r="S198" s="181">
        <v>0</v>
      </c>
      <c r="T198" s="18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83" t="s">
        <v>119</v>
      </c>
      <c r="AT198" s="183" t="s">
        <v>115</v>
      </c>
      <c r="AU198" s="183" t="s">
        <v>80</v>
      </c>
      <c r="AY198" s="16" t="s">
        <v>113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16" t="s">
        <v>76</v>
      </c>
      <c r="BK198" s="184">
        <f>ROUND(I198*H198,2)</f>
        <v>0</v>
      </c>
      <c r="BL198" s="16" t="s">
        <v>119</v>
      </c>
      <c r="BM198" s="183" t="s">
        <v>499</v>
      </c>
    </row>
    <row r="199" spans="1:65" s="13" customFormat="1" ht="11.25">
      <c r="B199" s="190"/>
      <c r="C199" s="191"/>
      <c r="D199" s="185" t="s">
        <v>123</v>
      </c>
      <c r="E199" s="192" t="s">
        <v>19</v>
      </c>
      <c r="F199" s="193" t="s">
        <v>500</v>
      </c>
      <c r="G199" s="191"/>
      <c r="H199" s="194">
        <v>3.1509999999999998</v>
      </c>
      <c r="I199" s="195"/>
      <c r="J199" s="191"/>
      <c r="K199" s="191"/>
      <c r="L199" s="196"/>
      <c r="M199" s="197"/>
      <c r="N199" s="198"/>
      <c r="O199" s="198"/>
      <c r="P199" s="198"/>
      <c r="Q199" s="198"/>
      <c r="R199" s="198"/>
      <c r="S199" s="198"/>
      <c r="T199" s="199"/>
      <c r="AT199" s="200" t="s">
        <v>123</v>
      </c>
      <c r="AU199" s="200" t="s">
        <v>80</v>
      </c>
      <c r="AV199" s="13" t="s">
        <v>80</v>
      </c>
      <c r="AW199" s="13" t="s">
        <v>33</v>
      </c>
      <c r="AX199" s="13" t="s">
        <v>71</v>
      </c>
      <c r="AY199" s="200" t="s">
        <v>113</v>
      </c>
    </row>
    <row r="200" spans="1:65" s="14" customFormat="1" ht="11.25">
      <c r="B200" s="201"/>
      <c r="C200" s="202"/>
      <c r="D200" s="185" t="s">
        <v>123</v>
      </c>
      <c r="E200" s="203" t="s">
        <v>19</v>
      </c>
      <c r="F200" s="204" t="s">
        <v>124</v>
      </c>
      <c r="G200" s="202"/>
      <c r="H200" s="205">
        <v>3.1509999999999998</v>
      </c>
      <c r="I200" s="206"/>
      <c r="J200" s="202"/>
      <c r="K200" s="202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123</v>
      </c>
      <c r="AU200" s="211" t="s">
        <v>80</v>
      </c>
      <c r="AV200" s="14" t="s">
        <v>119</v>
      </c>
      <c r="AW200" s="14" t="s">
        <v>33</v>
      </c>
      <c r="AX200" s="14" t="s">
        <v>76</v>
      </c>
      <c r="AY200" s="211" t="s">
        <v>113</v>
      </c>
    </row>
    <row r="201" spans="1:65" s="2" customFormat="1" ht="24.2" customHeight="1">
      <c r="A201" s="33"/>
      <c r="B201" s="34"/>
      <c r="C201" s="172" t="s">
        <v>501</v>
      </c>
      <c r="D201" s="172" t="s">
        <v>115</v>
      </c>
      <c r="E201" s="173" t="s">
        <v>502</v>
      </c>
      <c r="F201" s="174" t="s">
        <v>503</v>
      </c>
      <c r="G201" s="175" t="s">
        <v>143</v>
      </c>
      <c r="H201" s="176">
        <v>28.5</v>
      </c>
      <c r="I201" s="177"/>
      <c r="J201" s="178">
        <f>ROUND(I201*H201,2)</f>
        <v>0</v>
      </c>
      <c r="K201" s="174" t="s">
        <v>19</v>
      </c>
      <c r="L201" s="38"/>
      <c r="M201" s="179" t="s">
        <v>19</v>
      </c>
      <c r="N201" s="180" t="s">
        <v>42</v>
      </c>
      <c r="O201" s="63"/>
      <c r="P201" s="181">
        <f>O201*H201</f>
        <v>0</v>
      </c>
      <c r="Q201" s="181">
        <v>0.41947000000000001</v>
      </c>
      <c r="R201" s="181">
        <f>Q201*H201</f>
        <v>11.954895</v>
      </c>
      <c r="S201" s="181">
        <v>0</v>
      </c>
      <c r="T201" s="18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83" t="s">
        <v>119</v>
      </c>
      <c r="AT201" s="183" t="s">
        <v>115</v>
      </c>
      <c r="AU201" s="183" t="s">
        <v>80</v>
      </c>
      <c r="AY201" s="16" t="s">
        <v>113</v>
      </c>
      <c r="BE201" s="184">
        <f>IF(N201="základní",J201,0)</f>
        <v>0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16" t="s">
        <v>76</v>
      </c>
      <c r="BK201" s="184">
        <f>ROUND(I201*H201,2)</f>
        <v>0</v>
      </c>
      <c r="BL201" s="16" t="s">
        <v>119</v>
      </c>
      <c r="BM201" s="183" t="s">
        <v>504</v>
      </c>
    </row>
    <row r="202" spans="1:65" s="2" customFormat="1" ht="19.5">
      <c r="A202" s="33"/>
      <c r="B202" s="34"/>
      <c r="C202" s="35"/>
      <c r="D202" s="185" t="s">
        <v>121</v>
      </c>
      <c r="E202" s="35"/>
      <c r="F202" s="186" t="s">
        <v>505</v>
      </c>
      <c r="G202" s="35"/>
      <c r="H202" s="35"/>
      <c r="I202" s="187"/>
      <c r="J202" s="35"/>
      <c r="K202" s="35"/>
      <c r="L202" s="38"/>
      <c r="M202" s="188"/>
      <c r="N202" s="189"/>
      <c r="O202" s="63"/>
      <c r="P202" s="63"/>
      <c r="Q202" s="63"/>
      <c r="R202" s="63"/>
      <c r="S202" s="63"/>
      <c r="T202" s="64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6" t="s">
        <v>121</v>
      </c>
      <c r="AU202" s="16" t="s">
        <v>80</v>
      </c>
    </row>
    <row r="203" spans="1:65" s="13" customFormat="1" ht="11.25">
      <c r="B203" s="190"/>
      <c r="C203" s="191"/>
      <c r="D203" s="185" t="s">
        <v>123</v>
      </c>
      <c r="E203" s="192" t="s">
        <v>19</v>
      </c>
      <c r="F203" s="193" t="s">
        <v>506</v>
      </c>
      <c r="G203" s="191"/>
      <c r="H203" s="194">
        <v>28.5</v>
      </c>
      <c r="I203" s="195"/>
      <c r="J203" s="191"/>
      <c r="K203" s="191"/>
      <c r="L203" s="196"/>
      <c r="M203" s="197"/>
      <c r="N203" s="198"/>
      <c r="O203" s="198"/>
      <c r="P203" s="198"/>
      <c r="Q203" s="198"/>
      <c r="R203" s="198"/>
      <c r="S203" s="198"/>
      <c r="T203" s="199"/>
      <c r="AT203" s="200" t="s">
        <v>123</v>
      </c>
      <c r="AU203" s="200" t="s">
        <v>80</v>
      </c>
      <c r="AV203" s="13" t="s">
        <v>80</v>
      </c>
      <c r="AW203" s="13" t="s">
        <v>33</v>
      </c>
      <c r="AX203" s="13" t="s">
        <v>71</v>
      </c>
      <c r="AY203" s="200" t="s">
        <v>113</v>
      </c>
    </row>
    <row r="204" spans="1:65" s="14" customFormat="1" ht="11.25">
      <c r="B204" s="201"/>
      <c r="C204" s="202"/>
      <c r="D204" s="185" t="s">
        <v>123</v>
      </c>
      <c r="E204" s="203" t="s">
        <v>19</v>
      </c>
      <c r="F204" s="204" t="s">
        <v>124</v>
      </c>
      <c r="G204" s="202"/>
      <c r="H204" s="205">
        <v>28.5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123</v>
      </c>
      <c r="AU204" s="211" t="s">
        <v>80</v>
      </c>
      <c r="AV204" s="14" t="s">
        <v>119</v>
      </c>
      <c r="AW204" s="14" t="s">
        <v>33</v>
      </c>
      <c r="AX204" s="14" t="s">
        <v>76</v>
      </c>
      <c r="AY204" s="211" t="s">
        <v>113</v>
      </c>
    </row>
    <row r="205" spans="1:65" s="2" customFormat="1" ht="24.2" customHeight="1">
      <c r="A205" s="33"/>
      <c r="B205" s="34"/>
      <c r="C205" s="172" t="s">
        <v>507</v>
      </c>
      <c r="D205" s="172" t="s">
        <v>115</v>
      </c>
      <c r="E205" s="173" t="s">
        <v>508</v>
      </c>
      <c r="F205" s="174" t="s">
        <v>509</v>
      </c>
      <c r="G205" s="175" t="s">
        <v>127</v>
      </c>
      <c r="H205" s="176">
        <v>13.38</v>
      </c>
      <c r="I205" s="177"/>
      <c r="J205" s="178">
        <f>ROUND(I205*H205,2)</f>
        <v>0</v>
      </c>
      <c r="K205" s="174" t="s">
        <v>19</v>
      </c>
      <c r="L205" s="38"/>
      <c r="M205" s="179" t="s">
        <v>19</v>
      </c>
      <c r="N205" s="180" t="s">
        <v>42</v>
      </c>
      <c r="O205" s="63"/>
      <c r="P205" s="181">
        <f>O205*H205</f>
        <v>0</v>
      </c>
      <c r="Q205" s="181">
        <v>0.37974999999999998</v>
      </c>
      <c r="R205" s="181">
        <f>Q205*H205</f>
        <v>5.0810550000000001</v>
      </c>
      <c r="S205" s="181">
        <v>0</v>
      </c>
      <c r="T205" s="18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83" t="s">
        <v>119</v>
      </c>
      <c r="AT205" s="183" t="s">
        <v>115</v>
      </c>
      <c r="AU205" s="183" t="s">
        <v>80</v>
      </c>
      <c r="AY205" s="16" t="s">
        <v>113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16" t="s">
        <v>76</v>
      </c>
      <c r="BK205" s="184">
        <f>ROUND(I205*H205,2)</f>
        <v>0</v>
      </c>
      <c r="BL205" s="16" t="s">
        <v>119</v>
      </c>
      <c r="BM205" s="183" t="s">
        <v>510</v>
      </c>
    </row>
    <row r="206" spans="1:65" s="13" customFormat="1" ht="11.25">
      <c r="B206" s="190"/>
      <c r="C206" s="191"/>
      <c r="D206" s="185" t="s">
        <v>123</v>
      </c>
      <c r="E206" s="192" t="s">
        <v>19</v>
      </c>
      <c r="F206" s="193" t="s">
        <v>511</v>
      </c>
      <c r="G206" s="191"/>
      <c r="H206" s="194">
        <v>13.38</v>
      </c>
      <c r="I206" s="195"/>
      <c r="J206" s="191"/>
      <c r="K206" s="191"/>
      <c r="L206" s="196"/>
      <c r="M206" s="197"/>
      <c r="N206" s="198"/>
      <c r="O206" s="198"/>
      <c r="P206" s="198"/>
      <c r="Q206" s="198"/>
      <c r="R206" s="198"/>
      <c r="S206" s="198"/>
      <c r="T206" s="199"/>
      <c r="AT206" s="200" t="s">
        <v>123</v>
      </c>
      <c r="AU206" s="200" t="s">
        <v>80</v>
      </c>
      <c r="AV206" s="13" t="s">
        <v>80</v>
      </c>
      <c r="AW206" s="13" t="s">
        <v>33</v>
      </c>
      <c r="AX206" s="13" t="s">
        <v>71</v>
      </c>
      <c r="AY206" s="200" t="s">
        <v>113</v>
      </c>
    </row>
    <row r="207" spans="1:65" s="14" customFormat="1" ht="11.25">
      <c r="B207" s="201"/>
      <c r="C207" s="202"/>
      <c r="D207" s="185" t="s">
        <v>123</v>
      </c>
      <c r="E207" s="203" t="s">
        <v>19</v>
      </c>
      <c r="F207" s="204" t="s">
        <v>124</v>
      </c>
      <c r="G207" s="202"/>
      <c r="H207" s="205">
        <v>13.38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123</v>
      </c>
      <c r="AU207" s="211" t="s">
        <v>80</v>
      </c>
      <c r="AV207" s="14" t="s">
        <v>119</v>
      </c>
      <c r="AW207" s="14" t="s">
        <v>33</v>
      </c>
      <c r="AX207" s="14" t="s">
        <v>76</v>
      </c>
      <c r="AY207" s="211" t="s">
        <v>113</v>
      </c>
    </row>
    <row r="208" spans="1:65" s="2" customFormat="1" ht="16.5" customHeight="1">
      <c r="A208" s="33"/>
      <c r="B208" s="34"/>
      <c r="C208" s="214" t="s">
        <v>512</v>
      </c>
      <c r="D208" s="214" t="s">
        <v>178</v>
      </c>
      <c r="E208" s="215" t="s">
        <v>513</v>
      </c>
      <c r="F208" s="216" t="s">
        <v>514</v>
      </c>
      <c r="G208" s="217" t="s">
        <v>143</v>
      </c>
      <c r="H208" s="218">
        <v>22.745999999999999</v>
      </c>
      <c r="I208" s="219"/>
      <c r="J208" s="220">
        <f>ROUND(I208*H208,2)</f>
        <v>0</v>
      </c>
      <c r="K208" s="216" t="s">
        <v>19</v>
      </c>
      <c r="L208" s="221"/>
      <c r="M208" s="222" t="s">
        <v>19</v>
      </c>
      <c r="N208" s="223" t="s">
        <v>42</v>
      </c>
      <c r="O208" s="63"/>
      <c r="P208" s="181">
        <f>O208*H208</f>
        <v>0</v>
      </c>
      <c r="Q208" s="181">
        <v>0.13400000000000001</v>
      </c>
      <c r="R208" s="181">
        <f>Q208*H208</f>
        <v>3.0479639999999999</v>
      </c>
      <c r="S208" s="181">
        <v>0</v>
      </c>
      <c r="T208" s="18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83" t="s">
        <v>159</v>
      </c>
      <c r="AT208" s="183" t="s">
        <v>178</v>
      </c>
      <c r="AU208" s="183" t="s">
        <v>80</v>
      </c>
      <c r="AY208" s="16" t="s">
        <v>113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16" t="s">
        <v>76</v>
      </c>
      <c r="BK208" s="184">
        <f>ROUND(I208*H208,2)</f>
        <v>0</v>
      </c>
      <c r="BL208" s="16" t="s">
        <v>119</v>
      </c>
      <c r="BM208" s="183" t="s">
        <v>515</v>
      </c>
    </row>
    <row r="209" spans="1:65" s="13" customFormat="1" ht="11.25">
      <c r="B209" s="190"/>
      <c r="C209" s="191"/>
      <c r="D209" s="185" t="s">
        <v>123</v>
      </c>
      <c r="E209" s="192" t="s">
        <v>19</v>
      </c>
      <c r="F209" s="193" t="s">
        <v>516</v>
      </c>
      <c r="G209" s="191"/>
      <c r="H209" s="194">
        <v>22.745999999999999</v>
      </c>
      <c r="I209" s="195"/>
      <c r="J209" s="191"/>
      <c r="K209" s="191"/>
      <c r="L209" s="196"/>
      <c r="M209" s="197"/>
      <c r="N209" s="198"/>
      <c r="O209" s="198"/>
      <c r="P209" s="198"/>
      <c r="Q209" s="198"/>
      <c r="R209" s="198"/>
      <c r="S209" s="198"/>
      <c r="T209" s="199"/>
      <c r="AT209" s="200" t="s">
        <v>123</v>
      </c>
      <c r="AU209" s="200" t="s">
        <v>80</v>
      </c>
      <c r="AV209" s="13" t="s">
        <v>80</v>
      </c>
      <c r="AW209" s="13" t="s">
        <v>33</v>
      </c>
      <c r="AX209" s="13" t="s">
        <v>71</v>
      </c>
      <c r="AY209" s="200" t="s">
        <v>113</v>
      </c>
    </row>
    <row r="210" spans="1:65" s="14" customFormat="1" ht="11.25">
      <c r="B210" s="201"/>
      <c r="C210" s="202"/>
      <c r="D210" s="185" t="s">
        <v>123</v>
      </c>
      <c r="E210" s="203" t="s">
        <v>19</v>
      </c>
      <c r="F210" s="204" t="s">
        <v>124</v>
      </c>
      <c r="G210" s="202"/>
      <c r="H210" s="205">
        <v>22.745999999999999</v>
      </c>
      <c r="I210" s="206"/>
      <c r="J210" s="202"/>
      <c r="K210" s="202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123</v>
      </c>
      <c r="AU210" s="211" t="s">
        <v>80</v>
      </c>
      <c r="AV210" s="14" t="s">
        <v>119</v>
      </c>
      <c r="AW210" s="14" t="s">
        <v>33</v>
      </c>
      <c r="AX210" s="14" t="s">
        <v>76</v>
      </c>
      <c r="AY210" s="211" t="s">
        <v>113</v>
      </c>
    </row>
    <row r="211" spans="1:65" s="2" customFormat="1" ht="24.2" customHeight="1">
      <c r="A211" s="33"/>
      <c r="B211" s="34"/>
      <c r="C211" s="172" t="s">
        <v>517</v>
      </c>
      <c r="D211" s="172" t="s">
        <v>115</v>
      </c>
      <c r="E211" s="173" t="s">
        <v>518</v>
      </c>
      <c r="F211" s="174" t="s">
        <v>519</v>
      </c>
      <c r="G211" s="175" t="s">
        <v>118</v>
      </c>
      <c r="H211" s="176">
        <v>1</v>
      </c>
      <c r="I211" s="177"/>
      <c r="J211" s="178">
        <f>ROUND(I211*H211,2)</f>
        <v>0</v>
      </c>
      <c r="K211" s="174" t="s">
        <v>19</v>
      </c>
      <c r="L211" s="38"/>
      <c r="M211" s="179" t="s">
        <v>19</v>
      </c>
      <c r="N211" s="180" t="s">
        <v>42</v>
      </c>
      <c r="O211" s="63"/>
      <c r="P211" s="181">
        <f>O211*H211</f>
        <v>0</v>
      </c>
      <c r="Q211" s="181">
        <v>0.42368</v>
      </c>
      <c r="R211" s="181">
        <f>Q211*H211</f>
        <v>0.42368</v>
      </c>
      <c r="S211" s="181">
        <v>0</v>
      </c>
      <c r="T211" s="18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83" t="s">
        <v>119</v>
      </c>
      <c r="AT211" s="183" t="s">
        <v>115</v>
      </c>
      <c r="AU211" s="183" t="s">
        <v>80</v>
      </c>
      <c r="AY211" s="16" t="s">
        <v>113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16" t="s">
        <v>76</v>
      </c>
      <c r="BK211" s="184">
        <f>ROUND(I211*H211,2)</f>
        <v>0</v>
      </c>
      <c r="BL211" s="16" t="s">
        <v>119</v>
      </c>
      <c r="BM211" s="183" t="s">
        <v>520</v>
      </c>
    </row>
    <row r="212" spans="1:65" s="2" customFormat="1" ht="24.2" customHeight="1">
      <c r="A212" s="33"/>
      <c r="B212" s="34"/>
      <c r="C212" s="172" t="s">
        <v>521</v>
      </c>
      <c r="D212" s="172" t="s">
        <v>115</v>
      </c>
      <c r="E212" s="173" t="s">
        <v>522</v>
      </c>
      <c r="F212" s="174" t="s">
        <v>523</v>
      </c>
      <c r="G212" s="175" t="s">
        <v>118</v>
      </c>
      <c r="H212" s="176">
        <v>6</v>
      </c>
      <c r="I212" s="177"/>
      <c r="J212" s="178">
        <f>ROUND(I212*H212,2)</f>
        <v>0</v>
      </c>
      <c r="K212" s="174" t="s">
        <v>19</v>
      </c>
      <c r="L212" s="38"/>
      <c r="M212" s="179" t="s">
        <v>19</v>
      </c>
      <c r="N212" s="180" t="s">
        <v>42</v>
      </c>
      <c r="O212" s="63"/>
      <c r="P212" s="181">
        <f>O212*H212</f>
        <v>0</v>
      </c>
      <c r="Q212" s="181">
        <v>0.42080000000000001</v>
      </c>
      <c r="R212" s="181">
        <f>Q212*H212</f>
        <v>2.5247999999999999</v>
      </c>
      <c r="S212" s="181">
        <v>0</v>
      </c>
      <c r="T212" s="18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83" t="s">
        <v>119</v>
      </c>
      <c r="AT212" s="183" t="s">
        <v>115</v>
      </c>
      <c r="AU212" s="183" t="s">
        <v>80</v>
      </c>
      <c r="AY212" s="16" t="s">
        <v>113</v>
      </c>
      <c r="BE212" s="184">
        <f>IF(N212="základní",J212,0)</f>
        <v>0</v>
      </c>
      <c r="BF212" s="184">
        <f>IF(N212="snížená",J212,0)</f>
        <v>0</v>
      </c>
      <c r="BG212" s="184">
        <f>IF(N212="zákl. přenesená",J212,0)</f>
        <v>0</v>
      </c>
      <c r="BH212" s="184">
        <f>IF(N212="sníž. přenesená",J212,0)</f>
        <v>0</v>
      </c>
      <c r="BI212" s="184">
        <f>IF(N212="nulová",J212,0)</f>
        <v>0</v>
      </c>
      <c r="BJ212" s="16" t="s">
        <v>76</v>
      </c>
      <c r="BK212" s="184">
        <f>ROUND(I212*H212,2)</f>
        <v>0</v>
      </c>
      <c r="BL212" s="16" t="s">
        <v>119</v>
      </c>
      <c r="BM212" s="183" t="s">
        <v>524</v>
      </c>
    </row>
    <row r="213" spans="1:65" s="2" customFormat="1" ht="24.2" customHeight="1">
      <c r="A213" s="33"/>
      <c r="B213" s="34"/>
      <c r="C213" s="172" t="s">
        <v>525</v>
      </c>
      <c r="D213" s="172" t="s">
        <v>115</v>
      </c>
      <c r="E213" s="173" t="s">
        <v>526</v>
      </c>
      <c r="F213" s="174" t="s">
        <v>527</v>
      </c>
      <c r="G213" s="175" t="s">
        <v>330</v>
      </c>
      <c r="H213" s="176">
        <v>20</v>
      </c>
      <c r="I213" s="177"/>
      <c r="J213" s="178">
        <f>ROUND(I213*H213,2)</f>
        <v>0</v>
      </c>
      <c r="K213" s="174" t="s">
        <v>19</v>
      </c>
      <c r="L213" s="38"/>
      <c r="M213" s="179" t="s">
        <v>19</v>
      </c>
      <c r="N213" s="180" t="s">
        <v>42</v>
      </c>
      <c r="O213" s="63"/>
      <c r="P213" s="181">
        <f>O213*H213</f>
        <v>0</v>
      </c>
      <c r="Q213" s="181">
        <v>0</v>
      </c>
      <c r="R213" s="181">
        <f>Q213*H213</f>
        <v>0</v>
      </c>
      <c r="S213" s="181">
        <v>0</v>
      </c>
      <c r="T213" s="18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83" t="s">
        <v>119</v>
      </c>
      <c r="AT213" s="183" t="s">
        <v>115</v>
      </c>
      <c r="AU213" s="183" t="s">
        <v>80</v>
      </c>
      <c r="AY213" s="16" t="s">
        <v>113</v>
      </c>
      <c r="BE213" s="184">
        <f>IF(N213="základní",J213,0)</f>
        <v>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16" t="s">
        <v>76</v>
      </c>
      <c r="BK213" s="184">
        <f>ROUND(I213*H213,2)</f>
        <v>0</v>
      </c>
      <c r="BL213" s="16" t="s">
        <v>119</v>
      </c>
      <c r="BM213" s="183" t="s">
        <v>528</v>
      </c>
    </row>
    <row r="214" spans="1:65" s="2" customFormat="1" ht="19.5">
      <c r="A214" s="33"/>
      <c r="B214" s="34"/>
      <c r="C214" s="35"/>
      <c r="D214" s="185" t="s">
        <v>121</v>
      </c>
      <c r="E214" s="35"/>
      <c r="F214" s="186" t="s">
        <v>529</v>
      </c>
      <c r="G214" s="35"/>
      <c r="H214" s="35"/>
      <c r="I214" s="187"/>
      <c r="J214" s="35"/>
      <c r="K214" s="35"/>
      <c r="L214" s="38"/>
      <c r="M214" s="188"/>
      <c r="N214" s="189"/>
      <c r="O214" s="63"/>
      <c r="P214" s="63"/>
      <c r="Q214" s="63"/>
      <c r="R214" s="63"/>
      <c r="S214" s="63"/>
      <c r="T214" s="64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121</v>
      </c>
      <c r="AU214" s="16" t="s">
        <v>80</v>
      </c>
    </row>
    <row r="215" spans="1:65" s="12" customFormat="1" ht="22.9" customHeight="1">
      <c r="B215" s="156"/>
      <c r="C215" s="157"/>
      <c r="D215" s="158" t="s">
        <v>70</v>
      </c>
      <c r="E215" s="170" t="s">
        <v>530</v>
      </c>
      <c r="F215" s="170" t="s">
        <v>531</v>
      </c>
      <c r="G215" s="157"/>
      <c r="H215" s="157"/>
      <c r="I215" s="160"/>
      <c r="J215" s="171">
        <f>BK215</f>
        <v>0</v>
      </c>
      <c r="K215" s="157"/>
      <c r="L215" s="162"/>
      <c r="M215" s="163"/>
      <c r="N215" s="164"/>
      <c r="O215" s="164"/>
      <c r="P215" s="165">
        <v>0</v>
      </c>
      <c r="Q215" s="164"/>
      <c r="R215" s="165">
        <v>0</v>
      </c>
      <c r="S215" s="164"/>
      <c r="T215" s="166">
        <v>0</v>
      </c>
      <c r="AR215" s="167" t="s">
        <v>76</v>
      </c>
      <c r="AT215" s="168" t="s">
        <v>70</v>
      </c>
      <c r="AU215" s="168" t="s">
        <v>76</v>
      </c>
      <c r="AY215" s="167" t="s">
        <v>113</v>
      </c>
      <c r="BK215" s="169">
        <v>0</v>
      </c>
    </row>
    <row r="216" spans="1:65" s="12" customFormat="1" ht="22.9" customHeight="1">
      <c r="B216" s="156"/>
      <c r="C216" s="157"/>
      <c r="D216" s="158" t="s">
        <v>70</v>
      </c>
      <c r="E216" s="170" t="s">
        <v>284</v>
      </c>
      <c r="F216" s="170" t="s">
        <v>285</v>
      </c>
      <c r="G216" s="157"/>
      <c r="H216" s="157"/>
      <c r="I216" s="160"/>
      <c r="J216" s="171">
        <f>BK216</f>
        <v>0</v>
      </c>
      <c r="K216" s="157"/>
      <c r="L216" s="162"/>
      <c r="M216" s="163"/>
      <c r="N216" s="164"/>
      <c r="O216" s="164"/>
      <c r="P216" s="165">
        <f>SUM(P217:P225)</f>
        <v>0</v>
      </c>
      <c r="Q216" s="164"/>
      <c r="R216" s="165">
        <f>SUM(R217:R225)</f>
        <v>0</v>
      </c>
      <c r="S216" s="164"/>
      <c r="T216" s="166">
        <f>SUM(T217:T225)</f>
        <v>0</v>
      </c>
      <c r="AR216" s="167" t="s">
        <v>76</v>
      </c>
      <c r="AT216" s="168" t="s">
        <v>70</v>
      </c>
      <c r="AU216" s="168" t="s">
        <v>76</v>
      </c>
      <c r="AY216" s="167" t="s">
        <v>113</v>
      </c>
      <c r="BK216" s="169">
        <f>SUM(BK217:BK225)</f>
        <v>0</v>
      </c>
    </row>
    <row r="217" spans="1:65" s="2" customFormat="1" ht="21.75" customHeight="1">
      <c r="A217" s="33"/>
      <c r="B217" s="34"/>
      <c r="C217" s="172" t="s">
        <v>532</v>
      </c>
      <c r="D217" s="172" t="s">
        <v>115</v>
      </c>
      <c r="E217" s="173" t="s">
        <v>291</v>
      </c>
      <c r="F217" s="174" t="s">
        <v>292</v>
      </c>
      <c r="G217" s="175" t="s">
        <v>181</v>
      </c>
      <c r="H217" s="176">
        <v>281.99400000000003</v>
      </c>
      <c r="I217" s="177"/>
      <c r="J217" s="178">
        <f>ROUND(I217*H217,2)</f>
        <v>0</v>
      </c>
      <c r="K217" s="174" t="s">
        <v>19</v>
      </c>
      <c r="L217" s="38"/>
      <c r="M217" s="179" t="s">
        <v>19</v>
      </c>
      <c r="N217" s="180" t="s">
        <v>42</v>
      </c>
      <c r="O217" s="63"/>
      <c r="P217" s="181">
        <f>O217*H217</f>
        <v>0</v>
      </c>
      <c r="Q217" s="181">
        <v>0</v>
      </c>
      <c r="R217" s="181">
        <f>Q217*H217</f>
        <v>0</v>
      </c>
      <c r="S217" s="181">
        <v>0</v>
      </c>
      <c r="T217" s="18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83" t="s">
        <v>119</v>
      </c>
      <c r="AT217" s="183" t="s">
        <v>115</v>
      </c>
      <c r="AU217" s="183" t="s">
        <v>80</v>
      </c>
      <c r="AY217" s="16" t="s">
        <v>113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6" t="s">
        <v>76</v>
      </c>
      <c r="BK217" s="184">
        <f>ROUND(I217*H217,2)</f>
        <v>0</v>
      </c>
      <c r="BL217" s="16" t="s">
        <v>119</v>
      </c>
      <c r="BM217" s="183" t="s">
        <v>533</v>
      </c>
    </row>
    <row r="218" spans="1:65" s="2" customFormat="1" ht="24.2" customHeight="1">
      <c r="A218" s="33"/>
      <c r="B218" s="34"/>
      <c r="C218" s="172" t="s">
        <v>534</v>
      </c>
      <c r="D218" s="172" t="s">
        <v>115</v>
      </c>
      <c r="E218" s="173" t="s">
        <v>295</v>
      </c>
      <c r="F218" s="174" t="s">
        <v>296</v>
      </c>
      <c r="G218" s="175" t="s">
        <v>181</v>
      </c>
      <c r="H218" s="176">
        <v>5639.88</v>
      </c>
      <c r="I218" s="177"/>
      <c r="J218" s="178">
        <f>ROUND(I218*H218,2)</f>
        <v>0</v>
      </c>
      <c r="K218" s="174" t="s">
        <v>19</v>
      </c>
      <c r="L218" s="38"/>
      <c r="M218" s="179" t="s">
        <v>19</v>
      </c>
      <c r="N218" s="180" t="s">
        <v>42</v>
      </c>
      <c r="O218" s="63"/>
      <c r="P218" s="181">
        <f>O218*H218</f>
        <v>0</v>
      </c>
      <c r="Q218" s="181">
        <v>0</v>
      </c>
      <c r="R218" s="181">
        <f>Q218*H218</f>
        <v>0</v>
      </c>
      <c r="S218" s="181">
        <v>0</v>
      </c>
      <c r="T218" s="18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83" t="s">
        <v>119</v>
      </c>
      <c r="AT218" s="183" t="s">
        <v>115</v>
      </c>
      <c r="AU218" s="183" t="s">
        <v>80</v>
      </c>
      <c r="AY218" s="16" t="s">
        <v>113</v>
      </c>
      <c r="BE218" s="184">
        <f>IF(N218="základní",J218,0)</f>
        <v>0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16" t="s">
        <v>76</v>
      </c>
      <c r="BK218" s="184">
        <f>ROUND(I218*H218,2)</f>
        <v>0</v>
      </c>
      <c r="BL218" s="16" t="s">
        <v>119</v>
      </c>
      <c r="BM218" s="183" t="s">
        <v>535</v>
      </c>
    </row>
    <row r="219" spans="1:65" s="13" customFormat="1" ht="11.25">
      <c r="B219" s="190"/>
      <c r="C219" s="191"/>
      <c r="D219" s="185" t="s">
        <v>123</v>
      </c>
      <c r="E219" s="191"/>
      <c r="F219" s="193" t="s">
        <v>536</v>
      </c>
      <c r="G219" s="191"/>
      <c r="H219" s="194">
        <v>5639.88</v>
      </c>
      <c r="I219" s="195"/>
      <c r="J219" s="191"/>
      <c r="K219" s="191"/>
      <c r="L219" s="196"/>
      <c r="M219" s="197"/>
      <c r="N219" s="198"/>
      <c r="O219" s="198"/>
      <c r="P219" s="198"/>
      <c r="Q219" s="198"/>
      <c r="R219" s="198"/>
      <c r="S219" s="198"/>
      <c r="T219" s="199"/>
      <c r="AT219" s="200" t="s">
        <v>123</v>
      </c>
      <c r="AU219" s="200" t="s">
        <v>80</v>
      </c>
      <c r="AV219" s="13" t="s">
        <v>80</v>
      </c>
      <c r="AW219" s="13" t="s">
        <v>4</v>
      </c>
      <c r="AX219" s="13" t="s">
        <v>76</v>
      </c>
      <c r="AY219" s="200" t="s">
        <v>113</v>
      </c>
    </row>
    <row r="220" spans="1:65" s="2" customFormat="1" ht="24.2" customHeight="1">
      <c r="A220" s="33"/>
      <c r="B220" s="34"/>
      <c r="C220" s="172" t="s">
        <v>537</v>
      </c>
      <c r="D220" s="172" t="s">
        <v>115</v>
      </c>
      <c r="E220" s="173" t="s">
        <v>300</v>
      </c>
      <c r="F220" s="174" t="s">
        <v>301</v>
      </c>
      <c r="G220" s="175" t="s">
        <v>181</v>
      </c>
      <c r="H220" s="176">
        <v>167.726</v>
      </c>
      <c r="I220" s="177"/>
      <c r="J220" s="178">
        <f>ROUND(I220*H220,2)</f>
        <v>0</v>
      </c>
      <c r="K220" s="174" t="s">
        <v>19</v>
      </c>
      <c r="L220" s="38"/>
      <c r="M220" s="179" t="s">
        <v>19</v>
      </c>
      <c r="N220" s="180" t="s">
        <v>42</v>
      </c>
      <c r="O220" s="63"/>
      <c r="P220" s="181">
        <f>O220*H220</f>
        <v>0</v>
      </c>
      <c r="Q220" s="181">
        <v>0</v>
      </c>
      <c r="R220" s="181">
        <f>Q220*H220</f>
        <v>0</v>
      </c>
      <c r="S220" s="181">
        <v>0</v>
      </c>
      <c r="T220" s="18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83" t="s">
        <v>119</v>
      </c>
      <c r="AT220" s="183" t="s">
        <v>115</v>
      </c>
      <c r="AU220" s="183" t="s">
        <v>80</v>
      </c>
      <c r="AY220" s="16" t="s">
        <v>113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16" t="s">
        <v>76</v>
      </c>
      <c r="BK220" s="184">
        <f>ROUND(I220*H220,2)</f>
        <v>0</v>
      </c>
      <c r="BL220" s="16" t="s">
        <v>119</v>
      </c>
      <c r="BM220" s="183" t="s">
        <v>538</v>
      </c>
    </row>
    <row r="221" spans="1:65" s="13" customFormat="1" ht="11.25">
      <c r="B221" s="190"/>
      <c r="C221" s="191"/>
      <c r="D221" s="185" t="s">
        <v>123</v>
      </c>
      <c r="E221" s="192" t="s">
        <v>19</v>
      </c>
      <c r="F221" s="193" t="s">
        <v>539</v>
      </c>
      <c r="G221" s="191"/>
      <c r="H221" s="194">
        <v>167.726</v>
      </c>
      <c r="I221" s="195"/>
      <c r="J221" s="191"/>
      <c r="K221" s="191"/>
      <c r="L221" s="196"/>
      <c r="M221" s="197"/>
      <c r="N221" s="198"/>
      <c r="O221" s="198"/>
      <c r="P221" s="198"/>
      <c r="Q221" s="198"/>
      <c r="R221" s="198"/>
      <c r="S221" s="198"/>
      <c r="T221" s="199"/>
      <c r="AT221" s="200" t="s">
        <v>123</v>
      </c>
      <c r="AU221" s="200" t="s">
        <v>80</v>
      </c>
      <c r="AV221" s="13" t="s">
        <v>80</v>
      </c>
      <c r="AW221" s="13" t="s">
        <v>33</v>
      </c>
      <c r="AX221" s="13" t="s">
        <v>71</v>
      </c>
      <c r="AY221" s="200" t="s">
        <v>113</v>
      </c>
    </row>
    <row r="222" spans="1:65" s="14" customFormat="1" ht="11.25">
      <c r="B222" s="201"/>
      <c r="C222" s="202"/>
      <c r="D222" s="185" t="s">
        <v>123</v>
      </c>
      <c r="E222" s="203" t="s">
        <v>19</v>
      </c>
      <c r="F222" s="204" t="s">
        <v>124</v>
      </c>
      <c r="G222" s="202"/>
      <c r="H222" s="205">
        <v>167.726</v>
      </c>
      <c r="I222" s="206"/>
      <c r="J222" s="202"/>
      <c r="K222" s="202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123</v>
      </c>
      <c r="AU222" s="211" t="s">
        <v>80</v>
      </c>
      <c r="AV222" s="14" t="s">
        <v>119</v>
      </c>
      <c r="AW222" s="14" t="s">
        <v>33</v>
      </c>
      <c r="AX222" s="14" t="s">
        <v>76</v>
      </c>
      <c r="AY222" s="211" t="s">
        <v>113</v>
      </c>
    </row>
    <row r="223" spans="1:65" s="2" customFormat="1" ht="16.5" customHeight="1">
      <c r="A223" s="33"/>
      <c r="B223" s="34"/>
      <c r="C223" s="172" t="s">
        <v>540</v>
      </c>
      <c r="D223" s="172" t="s">
        <v>115</v>
      </c>
      <c r="E223" s="173" t="s">
        <v>305</v>
      </c>
      <c r="F223" s="174" t="s">
        <v>306</v>
      </c>
      <c r="G223" s="175" t="s">
        <v>181</v>
      </c>
      <c r="H223" s="176">
        <v>114.268</v>
      </c>
      <c r="I223" s="177"/>
      <c r="J223" s="178">
        <f>ROUND(I223*H223,2)</f>
        <v>0</v>
      </c>
      <c r="K223" s="174" t="s">
        <v>19</v>
      </c>
      <c r="L223" s="38"/>
      <c r="M223" s="179" t="s">
        <v>19</v>
      </c>
      <c r="N223" s="180" t="s">
        <v>42</v>
      </c>
      <c r="O223" s="63"/>
      <c r="P223" s="181">
        <f>O223*H223</f>
        <v>0</v>
      </c>
      <c r="Q223" s="181">
        <v>0</v>
      </c>
      <c r="R223" s="181">
        <f>Q223*H223</f>
        <v>0</v>
      </c>
      <c r="S223" s="181">
        <v>0</v>
      </c>
      <c r="T223" s="18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83" t="s">
        <v>119</v>
      </c>
      <c r="AT223" s="183" t="s">
        <v>115</v>
      </c>
      <c r="AU223" s="183" t="s">
        <v>80</v>
      </c>
      <c r="AY223" s="16" t="s">
        <v>113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6" t="s">
        <v>76</v>
      </c>
      <c r="BK223" s="184">
        <f>ROUND(I223*H223,2)</f>
        <v>0</v>
      </c>
      <c r="BL223" s="16" t="s">
        <v>119</v>
      </c>
      <c r="BM223" s="183" t="s">
        <v>541</v>
      </c>
    </row>
    <row r="224" spans="1:65" s="13" customFormat="1" ht="11.25">
      <c r="B224" s="190"/>
      <c r="C224" s="191"/>
      <c r="D224" s="185" t="s">
        <v>123</v>
      </c>
      <c r="E224" s="192" t="s">
        <v>19</v>
      </c>
      <c r="F224" s="193" t="s">
        <v>542</v>
      </c>
      <c r="G224" s="191"/>
      <c r="H224" s="194">
        <v>114.268</v>
      </c>
      <c r="I224" s="195"/>
      <c r="J224" s="191"/>
      <c r="K224" s="191"/>
      <c r="L224" s="196"/>
      <c r="M224" s="197"/>
      <c r="N224" s="198"/>
      <c r="O224" s="198"/>
      <c r="P224" s="198"/>
      <c r="Q224" s="198"/>
      <c r="R224" s="198"/>
      <c r="S224" s="198"/>
      <c r="T224" s="199"/>
      <c r="AT224" s="200" t="s">
        <v>123</v>
      </c>
      <c r="AU224" s="200" t="s">
        <v>80</v>
      </c>
      <c r="AV224" s="13" t="s">
        <v>80</v>
      </c>
      <c r="AW224" s="13" t="s">
        <v>33</v>
      </c>
      <c r="AX224" s="13" t="s">
        <v>71</v>
      </c>
      <c r="AY224" s="200" t="s">
        <v>113</v>
      </c>
    </row>
    <row r="225" spans="1:65" s="14" customFormat="1" ht="11.25">
      <c r="B225" s="201"/>
      <c r="C225" s="202"/>
      <c r="D225" s="185" t="s">
        <v>123</v>
      </c>
      <c r="E225" s="203" t="s">
        <v>19</v>
      </c>
      <c r="F225" s="204" t="s">
        <v>124</v>
      </c>
      <c r="G225" s="202"/>
      <c r="H225" s="205">
        <v>114.268</v>
      </c>
      <c r="I225" s="206"/>
      <c r="J225" s="202"/>
      <c r="K225" s="202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123</v>
      </c>
      <c r="AU225" s="211" t="s">
        <v>80</v>
      </c>
      <c r="AV225" s="14" t="s">
        <v>119</v>
      </c>
      <c r="AW225" s="14" t="s">
        <v>33</v>
      </c>
      <c r="AX225" s="14" t="s">
        <v>76</v>
      </c>
      <c r="AY225" s="211" t="s">
        <v>113</v>
      </c>
    </row>
    <row r="226" spans="1:65" s="12" customFormat="1" ht="22.9" customHeight="1">
      <c r="B226" s="156"/>
      <c r="C226" s="157"/>
      <c r="D226" s="158" t="s">
        <v>70</v>
      </c>
      <c r="E226" s="170" t="s">
        <v>309</v>
      </c>
      <c r="F226" s="170" t="s">
        <v>310</v>
      </c>
      <c r="G226" s="157"/>
      <c r="H226" s="157"/>
      <c r="I226" s="160"/>
      <c r="J226" s="171">
        <f>BK226</f>
        <v>0</v>
      </c>
      <c r="K226" s="157"/>
      <c r="L226" s="162"/>
      <c r="M226" s="163"/>
      <c r="N226" s="164"/>
      <c r="O226" s="164"/>
      <c r="P226" s="165">
        <f>P227</f>
        <v>0</v>
      </c>
      <c r="Q226" s="164"/>
      <c r="R226" s="165">
        <f>R227</f>
        <v>0</v>
      </c>
      <c r="S226" s="164"/>
      <c r="T226" s="166">
        <f>T227</f>
        <v>0</v>
      </c>
      <c r="AR226" s="167" t="s">
        <v>76</v>
      </c>
      <c r="AT226" s="168" t="s">
        <v>70</v>
      </c>
      <c r="AU226" s="168" t="s">
        <v>76</v>
      </c>
      <c r="AY226" s="167" t="s">
        <v>113</v>
      </c>
      <c r="BK226" s="169">
        <f>BK227</f>
        <v>0</v>
      </c>
    </row>
    <row r="227" spans="1:65" s="2" customFormat="1" ht="33" customHeight="1">
      <c r="A227" s="33"/>
      <c r="B227" s="34"/>
      <c r="C227" s="172" t="s">
        <v>543</v>
      </c>
      <c r="D227" s="172" t="s">
        <v>115</v>
      </c>
      <c r="E227" s="173" t="s">
        <v>544</v>
      </c>
      <c r="F227" s="174" t="s">
        <v>545</v>
      </c>
      <c r="G227" s="175" t="s">
        <v>181</v>
      </c>
      <c r="H227" s="176">
        <v>400.95100000000002</v>
      </c>
      <c r="I227" s="177"/>
      <c r="J227" s="178">
        <f>ROUND(I227*H227,2)</f>
        <v>0</v>
      </c>
      <c r="K227" s="174" t="s">
        <v>19</v>
      </c>
      <c r="L227" s="38"/>
      <c r="M227" s="179" t="s">
        <v>19</v>
      </c>
      <c r="N227" s="180" t="s">
        <v>42</v>
      </c>
      <c r="O227" s="63"/>
      <c r="P227" s="181">
        <f>O227*H227</f>
        <v>0</v>
      </c>
      <c r="Q227" s="181">
        <v>0</v>
      </c>
      <c r="R227" s="181">
        <f>Q227*H227</f>
        <v>0</v>
      </c>
      <c r="S227" s="181">
        <v>0</v>
      </c>
      <c r="T227" s="18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83" t="s">
        <v>119</v>
      </c>
      <c r="AT227" s="183" t="s">
        <v>115</v>
      </c>
      <c r="AU227" s="183" t="s">
        <v>80</v>
      </c>
      <c r="AY227" s="16" t="s">
        <v>113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16" t="s">
        <v>76</v>
      </c>
      <c r="BK227" s="184">
        <f>ROUND(I227*H227,2)</f>
        <v>0</v>
      </c>
      <c r="BL227" s="16" t="s">
        <v>119</v>
      </c>
      <c r="BM227" s="183" t="s">
        <v>546</v>
      </c>
    </row>
    <row r="228" spans="1:65" s="12" customFormat="1" ht="25.9" customHeight="1">
      <c r="B228" s="156"/>
      <c r="C228" s="157"/>
      <c r="D228" s="158" t="s">
        <v>70</v>
      </c>
      <c r="E228" s="159" t="s">
        <v>547</v>
      </c>
      <c r="F228" s="159" t="s">
        <v>548</v>
      </c>
      <c r="G228" s="157"/>
      <c r="H228" s="157"/>
      <c r="I228" s="160"/>
      <c r="J228" s="161">
        <f>BK228</f>
        <v>0</v>
      </c>
      <c r="K228" s="157"/>
      <c r="L228" s="162"/>
      <c r="M228" s="163"/>
      <c r="N228" s="164"/>
      <c r="O228" s="164"/>
      <c r="P228" s="165">
        <f>P229</f>
        <v>0</v>
      </c>
      <c r="Q228" s="164"/>
      <c r="R228" s="165">
        <f>R229</f>
        <v>1.4116E-2</v>
      </c>
      <c r="S228" s="164"/>
      <c r="T228" s="166">
        <f>T229</f>
        <v>0</v>
      </c>
      <c r="AR228" s="167" t="s">
        <v>80</v>
      </c>
      <c r="AT228" s="168" t="s">
        <v>70</v>
      </c>
      <c r="AU228" s="168" t="s">
        <v>71</v>
      </c>
      <c r="AY228" s="167" t="s">
        <v>113</v>
      </c>
      <c r="BK228" s="169">
        <f>BK229</f>
        <v>0</v>
      </c>
    </row>
    <row r="229" spans="1:65" s="12" customFormat="1" ht="22.9" customHeight="1">
      <c r="B229" s="156"/>
      <c r="C229" s="157"/>
      <c r="D229" s="158" t="s">
        <v>70</v>
      </c>
      <c r="E229" s="170" t="s">
        <v>549</v>
      </c>
      <c r="F229" s="170" t="s">
        <v>550</v>
      </c>
      <c r="G229" s="157"/>
      <c r="H229" s="157"/>
      <c r="I229" s="160"/>
      <c r="J229" s="171">
        <f>BK229</f>
        <v>0</v>
      </c>
      <c r="K229" s="157"/>
      <c r="L229" s="162"/>
      <c r="M229" s="163"/>
      <c r="N229" s="164"/>
      <c r="O229" s="164"/>
      <c r="P229" s="165">
        <f>SUM(P230:P234)</f>
        <v>0</v>
      </c>
      <c r="Q229" s="164"/>
      <c r="R229" s="165">
        <f>SUM(R230:R234)</f>
        <v>1.4116E-2</v>
      </c>
      <c r="S229" s="164"/>
      <c r="T229" s="166">
        <f>SUM(T230:T234)</f>
        <v>0</v>
      </c>
      <c r="AR229" s="167" t="s">
        <v>80</v>
      </c>
      <c r="AT229" s="168" t="s">
        <v>70</v>
      </c>
      <c r="AU229" s="168" t="s">
        <v>76</v>
      </c>
      <c r="AY229" s="167" t="s">
        <v>113</v>
      </c>
      <c r="BK229" s="169">
        <f>SUM(BK230:BK234)</f>
        <v>0</v>
      </c>
    </row>
    <row r="230" spans="1:65" s="2" customFormat="1" ht="24.2" customHeight="1">
      <c r="A230" s="33"/>
      <c r="B230" s="34"/>
      <c r="C230" s="172" t="s">
        <v>551</v>
      </c>
      <c r="D230" s="172" t="s">
        <v>115</v>
      </c>
      <c r="E230" s="173" t="s">
        <v>552</v>
      </c>
      <c r="F230" s="174" t="s">
        <v>553</v>
      </c>
      <c r="G230" s="175" t="s">
        <v>127</v>
      </c>
      <c r="H230" s="176">
        <v>27.93</v>
      </c>
      <c r="I230" s="177"/>
      <c r="J230" s="178">
        <f>ROUND(I230*H230,2)</f>
        <v>0</v>
      </c>
      <c r="K230" s="174" t="s">
        <v>19</v>
      </c>
      <c r="L230" s="38"/>
      <c r="M230" s="179" t="s">
        <v>19</v>
      </c>
      <c r="N230" s="180" t="s">
        <v>42</v>
      </c>
      <c r="O230" s="63"/>
      <c r="P230" s="181">
        <f>O230*H230</f>
        <v>0</v>
      </c>
      <c r="Q230" s="181">
        <v>4.0000000000000002E-4</v>
      </c>
      <c r="R230" s="181">
        <f>Q230*H230</f>
        <v>1.1172E-2</v>
      </c>
      <c r="S230" s="181">
        <v>0</v>
      </c>
      <c r="T230" s="18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83" t="s">
        <v>208</v>
      </c>
      <c r="AT230" s="183" t="s">
        <v>115</v>
      </c>
      <c r="AU230" s="183" t="s">
        <v>80</v>
      </c>
      <c r="AY230" s="16" t="s">
        <v>113</v>
      </c>
      <c r="BE230" s="184">
        <f>IF(N230="základní",J230,0)</f>
        <v>0</v>
      </c>
      <c r="BF230" s="184">
        <f>IF(N230="snížená",J230,0)</f>
        <v>0</v>
      </c>
      <c r="BG230" s="184">
        <f>IF(N230="zákl. přenesená",J230,0)</f>
        <v>0</v>
      </c>
      <c r="BH230" s="184">
        <f>IF(N230="sníž. přenesená",J230,0)</f>
        <v>0</v>
      </c>
      <c r="BI230" s="184">
        <f>IF(N230="nulová",J230,0)</f>
        <v>0</v>
      </c>
      <c r="BJ230" s="16" t="s">
        <v>76</v>
      </c>
      <c r="BK230" s="184">
        <f>ROUND(I230*H230,2)</f>
        <v>0</v>
      </c>
      <c r="BL230" s="16" t="s">
        <v>208</v>
      </c>
      <c r="BM230" s="183" t="s">
        <v>554</v>
      </c>
    </row>
    <row r="231" spans="1:65" s="13" customFormat="1" ht="11.25">
      <c r="B231" s="190"/>
      <c r="C231" s="191"/>
      <c r="D231" s="185" t="s">
        <v>123</v>
      </c>
      <c r="E231" s="192" t="s">
        <v>19</v>
      </c>
      <c r="F231" s="193" t="s">
        <v>555</v>
      </c>
      <c r="G231" s="191"/>
      <c r="H231" s="194">
        <v>27.93</v>
      </c>
      <c r="I231" s="195"/>
      <c r="J231" s="191"/>
      <c r="K231" s="191"/>
      <c r="L231" s="196"/>
      <c r="M231" s="197"/>
      <c r="N231" s="198"/>
      <c r="O231" s="198"/>
      <c r="P231" s="198"/>
      <c r="Q231" s="198"/>
      <c r="R231" s="198"/>
      <c r="S231" s="198"/>
      <c r="T231" s="199"/>
      <c r="AT231" s="200" t="s">
        <v>123</v>
      </c>
      <c r="AU231" s="200" t="s">
        <v>80</v>
      </c>
      <c r="AV231" s="13" t="s">
        <v>80</v>
      </c>
      <c r="AW231" s="13" t="s">
        <v>33</v>
      </c>
      <c r="AX231" s="13" t="s">
        <v>71</v>
      </c>
      <c r="AY231" s="200" t="s">
        <v>113</v>
      </c>
    </row>
    <row r="232" spans="1:65" s="14" customFormat="1" ht="11.25">
      <c r="B232" s="201"/>
      <c r="C232" s="202"/>
      <c r="D232" s="185" t="s">
        <v>123</v>
      </c>
      <c r="E232" s="203" t="s">
        <v>19</v>
      </c>
      <c r="F232" s="204" t="s">
        <v>124</v>
      </c>
      <c r="G232" s="202"/>
      <c r="H232" s="205">
        <v>27.93</v>
      </c>
      <c r="I232" s="206"/>
      <c r="J232" s="202"/>
      <c r="K232" s="202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123</v>
      </c>
      <c r="AU232" s="211" t="s">
        <v>80</v>
      </c>
      <c r="AV232" s="14" t="s">
        <v>119</v>
      </c>
      <c r="AW232" s="14" t="s">
        <v>33</v>
      </c>
      <c r="AX232" s="14" t="s">
        <v>76</v>
      </c>
      <c r="AY232" s="211" t="s">
        <v>113</v>
      </c>
    </row>
    <row r="233" spans="1:65" s="2" customFormat="1" ht="24.2" customHeight="1">
      <c r="A233" s="33"/>
      <c r="B233" s="34"/>
      <c r="C233" s="172" t="s">
        <v>556</v>
      </c>
      <c r="D233" s="172" t="s">
        <v>115</v>
      </c>
      <c r="E233" s="173" t="s">
        <v>557</v>
      </c>
      <c r="F233" s="174" t="s">
        <v>558</v>
      </c>
      <c r="G233" s="175" t="s">
        <v>143</v>
      </c>
      <c r="H233" s="176">
        <v>18.399999999999999</v>
      </c>
      <c r="I233" s="177"/>
      <c r="J233" s="178">
        <f>ROUND(I233*H233,2)</f>
        <v>0</v>
      </c>
      <c r="K233" s="174" t="s">
        <v>19</v>
      </c>
      <c r="L233" s="38"/>
      <c r="M233" s="179" t="s">
        <v>19</v>
      </c>
      <c r="N233" s="180" t="s">
        <v>42</v>
      </c>
      <c r="O233" s="63"/>
      <c r="P233" s="181">
        <f>O233*H233</f>
        <v>0</v>
      </c>
      <c r="Q233" s="181">
        <v>1.6000000000000001E-4</v>
      </c>
      <c r="R233" s="181">
        <f>Q233*H233</f>
        <v>2.944E-3</v>
      </c>
      <c r="S233" s="181">
        <v>0</v>
      </c>
      <c r="T233" s="18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83" t="s">
        <v>208</v>
      </c>
      <c r="AT233" s="183" t="s">
        <v>115</v>
      </c>
      <c r="AU233" s="183" t="s">
        <v>80</v>
      </c>
      <c r="AY233" s="16" t="s">
        <v>113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16" t="s">
        <v>76</v>
      </c>
      <c r="BK233" s="184">
        <f>ROUND(I233*H233,2)</f>
        <v>0</v>
      </c>
      <c r="BL233" s="16" t="s">
        <v>208</v>
      </c>
      <c r="BM233" s="183" t="s">
        <v>559</v>
      </c>
    </row>
    <row r="234" spans="1:65" s="2" customFormat="1" ht="24.2" customHeight="1">
      <c r="A234" s="33"/>
      <c r="B234" s="34"/>
      <c r="C234" s="172" t="s">
        <v>560</v>
      </c>
      <c r="D234" s="172" t="s">
        <v>115</v>
      </c>
      <c r="E234" s="173" t="s">
        <v>561</v>
      </c>
      <c r="F234" s="174" t="s">
        <v>562</v>
      </c>
      <c r="G234" s="175" t="s">
        <v>563</v>
      </c>
      <c r="H234" s="229"/>
      <c r="I234" s="177"/>
      <c r="J234" s="178">
        <f>ROUND(I234*H234,2)</f>
        <v>0</v>
      </c>
      <c r="K234" s="174" t="s">
        <v>19</v>
      </c>
      <c r="L234" s="38"/>
      <c r="M234" s="179" t="s">
        <v>19</v>
      </c>
      <c r="N234" s="180" t="s">
        <v>42</v>
      </c>
      <c r="O234" s="63"/>
      <c r="P234" s="181">
        <f>O234*H234</f>
        <v>0</v>
      </c>
      <c r="Q234" s="181">
        <v>0</v>
      </c>
      <c r="R234" s="181">
        <f>Q234*H234</f>
        <v>0</v>
      </c>
      <c r="S234" s="181">
        <v>0</v>
      </c>
      <c r="T234" s="18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83" t="s">
        <v>208</v>
      </c>
      <c r="AT234" s="183" t="s">
        <v>115</v>
      </c>
      <c r="AU234" s="183" t="s">
        <v>80</v>
      </c>
      <c r="AY234" s="16" t="s">
        <v>113</v>
      </c>
      <c r="BE234" s="184">
        <f>IF(N234="základní",J234,0)</f>
        <v>0</v>
      </c>
      <c r="BF234" s="184">
        <f>IF(N234="snížená",J234,0)</f>
        <v>0</v>
      </c>
      <c r="BG234" s="184">
        <f>IF(N234="zákl. přenesená",J234,0)</f>
        <v>0</v>
      </c>
      <c r="BH234" s="184">
        <f>IF(N234="sníž. přenesená",J234,0)</f>
        <v>0</v>
      </c>
      <c r="BI234" s="184">
        <f>IF(N234="nulová",J234,0)</f>
        <v>0</v>
      </c>
      <c r="BJ234" s="16" t="s">
        <v>76</v>
      </c>
      <c r="BK234" s="184">
        <f>ROUND(I234*H234,2)</f>
        <v>0</v>
      </c>
      <c r="BL234" s="16" t="s">
        <v>208</v>
      </c>
      <c r="BM234" s="183" t="s">
        <v>564</v>
      </c>
    </row>
    <row r="235" spans="1:65" s="12" customFormat="1" ht="25.9" customHeight="1">
      <c r="B235" s="156"/>
      <c r="C235" s="157"/>
      <c r="D235" s="158" t="s">
        <v>70</v>
      </c>
      <c r="E235" s="159" t="s">
        <v>315</v>
      </c>
      <c r="F235" s="159" t="s">
        <v>316</v>
      </c>
      <c r="G235" s="157"/>
      <c r="H235" s="157"/>
      <c r="I235" s="160"/>
      <c r="J235" s="161">
        <f>BK235</f>
        <v>0</v>
      </c>
      <c r="K235" s="157"/>
      <c r="L235" s="162"/>
      <c r="M235" s="163"/>
      <c r="N235" s="164"/>
      <c r="O235" s="164"/>
      <c r="P235" s="165">
        <f>P236</f>
        <v>0</v>
      </c>
      <c r="Q235" s="164"/>
      <c r="R235" s="165">
        <f>R236</f>
        <v>0</v>
      </c>
      <c r="S235" s="164"/>
      <c r="T235" s="166">
        <f>T236</f>
        <v>0</v>
      </c>
      <c r="AR235" s="167" t="s">
        <v>140</v>
      </c>
      <c r="AT235" s="168" t="s">
        <v>70</v>
      </c>
      <c r="AU235" s="168" t="s">
        <v>71</v>
      </c>
      <c r="AY235" s="167" t="s">
        <v>113</v>
      </c>
      <c r="BK235" s="169">
        <f>BK236</f>
        <v>0</v>
      </c>
    </row>
    <row r="236" spans="1:65" s="2" customFormat="1" ht="24.2" customHeight="1">
      <c r="A236" s="33"/>
      <c r="B236" s="34"/>
      <c r="C236" s="172" t="s">
        <v>565</v>
      </c>
      <c r="D236" s="172" t="s">
        <v>115</v>
      </c>
      <c r="E236" s="173" t="s">
        <v>318</v>
      </c>
      <c r="F236" s="174" t="s">
        <v>319</v>
      </c>
      <c r="G236" s="175" t="s">
        <v>320</v>
      </c>
      <c r="H236" s="176">
        <v>1</v>
      </c>
      <c r="I236" s="177"/>
      <c r="J236" s="178">
        <f>ROUND(I236*H236,2)</f>
        <v>0</v>
      </c>
      <c r="K236" s="174" t="s">
        <v>19</v>
      </c>
      <c r="L236" s="38"/>
      <c r="M236" s="224" t="s">
        <v>19</v>
      </c>
      <c r="N236" s="225" t="s">
        <v>42</v>
      </c>
      <c r="O236" s="226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83" t="s">
        <v>119</v>
      </c>
      <c r="AT236" s="183" t="s">
        <v>115</v>
      </c>
      <c r="AU236" s="183" t="s">
        <v>76</v>
      </c>
      <c r="AY236" s="16" t="s">
        <v>113</v>
      </c>
      <c r="BE236" s="184">
        <f>IF(N236="základní",J236,0)</f>
        <v>0</v>
      </c>
      <c r="BF236" s="184">
        <f>IF(N236="snížená",J236,0)</f>
        <v>0</v>
      </c>
      <c r="BG236" s="184">
        <f>IF(N236="zákl. přenesená",J236,0)</f>
        <v>0</v>
      </c>
      <c r="BH236" s="184">
        <f>IF(N236="sníž. přenesená",J236,0)</f>
        <v>0</v>
      </c>
      <c r="BI236" s="184">
        <f>IF(N236="nulová",J236,0)</f>
        <v>0</v>
      </c>
      <c r="BJ236" s="16" t="s">
        <v>76</v>
      </c>
      <c r="BK236" s="184">
        <f>ROUND(I236*H236,2)</f>
        <v>0</v>
      </c>
      <c r="BL236" s="16" t="s">
        <v>119</v>
      </c>
      <c r="BM236" s="183" t="s">
        <v>566</v>
      </c>
    </row>
    <row r="237" spans="1:65" s="2" customFormat="1" ht="6.95" customHeight="1">
      <c r="A237" s="33"/>
      <c r="B237" s="46"/>
      <c r="C237" s="47"/>
      <c r="D237" s="47"/>
      <c r="E237" s="47"/>
      <c r="F237" s="47"/>
      <c r="G237" s="47"/>
      <c r="H237" s="47"/>
      <c r="I237" s="47"/>
      <c r="J237" s="47"/>
      <c r="K237" s="47"/>
      <c r="L237" s="38"/>
      <c r="M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</row>
  </sheetData>
  <sheetProtection algorithmName="SHA-512" hashValue="N+Dag6SXql4i2xU4grUIGz8lYJXrBz6+knQLambPToyD+U1GBExxM616NJOf0WUilRcBlQMW/U5fSV2CJXQdgw==" saltValue="78E8cGYleFHoPY/ZcuyF2llcMhQnU3S873253JMuC15kO5cLIXVTNqQIj7Ar+fuUgEKKHSbk16yvumk+X6V7mw==" spinCount="100000" sheet="1" objects="1" scenarios="1" formatColumns="0" formatRows="0" autoFilter="0"/>
  <autoFilter ref="C90:K236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1 - I.ETAPA - odvodnění a...</vt:lpstr>
      <vt:lpstr>2 - II.ETAPA - komunikace</vt:lpstr>
      <vt:lpstr>'1 - I.ETAPA - odvodnění a...'!Názvy_tisku</vt:lpstr>
      <vt:lpstr>'2 - II.ETAPA - komunikace'!Názvy_tisku</vt:lpstr>
      <vt:lpstr>'Rekapitulace stavby'!Názvy_tisku</vt:lpstr>
      <vt:lpstr>'1 - I.ETAPA - odvodnění a...'!Oblast_tisku</vt:lpstr>
      <vt:lpstr>'2 - II.ETAPA - komunikace'!Oblast_tisku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DESKTOP-GN17150\Ivana</dc:creator>
  <cp:lastModifiedBy>Daniela Koričanská</cp:lastModifiedBy>
  <dcterms:created xsi:type="dcterms:W3CDTF">2022-04-09T12:50:33Z</dcterms:created>
  <dcterms:modified xsi:type="dcterms:W3CDTF">2022-04-19T05:27:25Z</dcterms:modified>
</cp:coreProperties>
</file>